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andguladze\Desktop\_სამტრედიის სკოლა, კულტურული\"/>
    </mc:Choice>
  </mc:AlternateContent>
  <bookViews>
    <workbookView xWindow="-120" yWindow="-120" windowWidth="20730" windowHeight="11160"/>
  </bookViews>
  <sheets>
    <sheet name="კრებ." sheetId="1" r:id="rId1"/>
    <sheet name="ხ.1.1" sheetId="2" r:id="rId2"/>
    <sheet name="ხ.2.1" sheetId="3" r:id="rId3"/>
    <sheet name="ხ.2.2" sheetId="4" r:id="rId4"/>
    <sheet name="ხ.2.3" sheetId="5" r:id="rId5"/>
    <sheet name="ხ.2.4" sheetId="6" r:id="rId6"/>
    <sheet name="ხ.2.5" sheetId="7" r:id="rId7"/>
    <sheet name="ხ.2.5 (2)" sheetId="24" r:id="rId8"/>
    <sheet name="ხ.2.6" sheetId="8" r:id="rId9"/>
    <sheet name="ხ.2.7" sheetId="9" r:id="rId10"/>
    <sheet name="ხ.2.8" sheetId="10" r:id="rId11"/>
    <sheet name="ხ.2.9" sheetId="11" r:id="rId12"/>
    <sheet name="ხ.2.10" sheetId="12" r:id="rId13"/>
    <sheet name="ხ.2.11" sheetId="13" r:id="rId14"/>
    <sheet name="ხ.2.12" sheetId="14" r:id="rId15"/>
    <sheet name="ხ.2.13" sheetId="15" r:id="rId16"/>
    <sheet name="ხ.3.1" sheetId="16" r:id="rId17"/>
    <sheet name="ხ.3.2" sheetId="17" r:id="rId18"/>
    <sheet name="ხ.3.3" sheetId="18" r:id="rId19"/>
    <sheet name="ხ.6,1" sheetId="19" r:id="rId20"/>
    <sheet name="ხ.6,2" sheetId="20" r:id="rId21"/>
    <sheet name="ხ.6,3" sheetId="21" r:id="rId22"/>
    <sheet name="ხ.6,4" sheetId="22" r:id="rId23"/>
    <sheet name="ხ.7,1" sheetId="23" r:id="rId24"/>
  </sheets>
  <definedNames>
    <definedName name="_xlnm.Print_Area" localSheetId="0">კრებ.!$A$1:$D$35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24" l="1"/>
  <c r="F14" i="24"/>
  <c r="F13" i="24"/>
  <c r="F11" i="24"/>
  <c r="F10" i="24"/>
  <c r="F9" i="24"/>
  <c r="A2" i="24"/>
  <c r="F16" i="24" l="1"/>
  <c r="F106" i="23"/>
  <c r="F105" i="23"/>
  <c r="F104" i="23"/>
  <c r="F103" i="23"/>
  <c r="F102" i="23"/>
  <c r="F101" i="23"/>
  <c r="F100" i="23"/>
  <c r="F99" i="23"/>
  <c r="F98" i="23"/>
  <c r="F97" i="23"/>
  <c r="F96" i="23"/>
  <c r="F95" i="23"/>
  <c r="D94" i="23"/>
  <c r="F94" i="23" s="1"/>
  <c r="F93" i="23"/>
  <c r="F92" i="23"/>
  <c r="F91" i="23"/>
  <c r="F90" i="23"/>
  <c r="F89" i="23"/>
  <c r="F88" i="23"/>
  <c r="F87" i="23"/>
  <c r="F86" i="23"/>
  <c r="F85" i="23"/>
  <c r="F84" i="23"/>
  <c r="F83" i="23"/>
  <c r="F82" i="23"/>
  <c r="D82" i="23"/>
  <c r="F81" i="23"/>
  <c r="F80" i="23"/>
  <c r="F79" i="23"/>
  <c r="F78" i="23"/>
  <c r="F77" i="23"/>
  <c r="F76" i="23"/>
  <c r="F75" i="23"/>
  <c r="F74" i="23"/>
  <c r="F73" i="23"/>
  <c r="F72" i="23"/>
  <c r="F71" i="23"/>
  <c r="F70" i="23"/>
  <c r="F69" i="23"/>
  <c r="F68" i="23"/>
  <c r="F67" i="23"/>
  <c r="F66" i="23"/>
  <c r="F65" i="23"/>
  <c r="D64" i="23"/>
  <c r="F64" i="23" s="1"/>
  <c r="F63" i="23"/>
  <c r="D63" i="23"/>
  <c r="F62" i="23"/>
  <c r="F61" i="23"/>
  <c r="F60" i="23"/>
  <c r="F59" i="23"/>
  <c r="F58" i="23"/>
  <c r="F57" i="23"/>
  <c r="F56" i="23"/>
  <c r="F55" i="23"/>
  <c r="D55" i="23"/>
  <c r="F54" i="23"/>
  <c r="F53" i="23"/>
  <c r="D53" i="23"/>
  <c r="D52" i="23"/>
  <c r="F52" i="23" s="1"/>
  <c r="F51" i="23"/>
  <c r="F50" i="23"/>
  <c r="D50" i="23"/>
  <c r="F49" i="23"/>
  <c r="F48" i="23"/>
  <c r="F47" i="23"/>
  <c r="D46" i="23"/>
  <c r="F46" i="23" s="1"/>
  <c r="F45" i="23"/>
  <c r="D45" i="23"/>
  <c r="F44" i="23"/>
  <c r="D43" i="23"/>
  <c r="F43" i="23" s="1"/>
  <c r="F42" i="23"/>
  <c r="D42" i="23"/>
  <c r="F41" i="23"/>
  <c r="F40" i="23"/>
  <c r="F39" i="23"/>
  <c r="F38" i="23"/>
  <c r="F37" i="23"/>
  <c r="F36" i="23"/>
  <c r="D36" i="23"/>
  <c r="F35" i="23"/>
  <c r="F34" i="23"/>
  <c r="F33" i="23"/>
  <c r="D33" i="23"/>
  <c r="F32" i="23"/>
  <c r="F31" i="23"/>
  <c r="F30" i="23"/>
  <c r="F29" i="23"/>
  <c r="D28" i="23"/>
  <c r="F28" i="23" s="1"/>
  <c r="F27" i="23"/>
  <c r="F26" i="23"/>
  <c r="D25" i="23"/>
  <c r="F25" i="23" s="1"/>
  <c r="F24" i="23"/>
  <c r="F23" i="23"/>
  <c r="F22" i="23"/>
  <c r="F21" i="23"/>
  <c r="F20" i="23"/>
  <c r="D20" i="23"/>
  <c r="F19" i="23"/>
  <c r="F18" i="23"/>
  <c r="F17" i="23"/>
  <c r="D17" i="23"/>
  <c r="F16" i="23"/>
  <c r="F15" i="23"/>
  <c r="D15" i="23"/>
  <c r="F14" i="23"/>
  <c r="F13" i="23"/>
  <c r="F12" i="23"/>
  <c r="F11" i="23"/>
  <c r="F10" i="23"/>
  <c r="D9" i="23"/>
  <c r="F9" i="23" s="1"/>
  <c r="F8" i="23"/>
  <c r="A2" i="23"/>
  <c r="F28" i="22"/>
  <c r="F27" i="22"/>
  <c r="F26" i="22"/>
  <c r="F25" i="22"/>
  <c r="F24" i="22"/>
  <c r="F23" i="22"/>
  <c r="F22" i="22"/>
  <c r="D22" i="22"/>
  <c r="F21" i="22"/>
  <c r="F20" i="22"/>
  <c r="F18" i="22"/>
  <c r="D18" i="22"/>
  <c r="F17" i="22"/>
  <c r="F16" i="22"/>
  <c r="F15" i="22"/>
  <c r="F14" i="22"/>
  <c r="F13" i="22"/>
  <c r="F12" i="22"/>
  <c r="F11" i="22"/>
  <c r="F10" i="22"/>
  <c r="F9" i="22"/>
  <c r="F8" i="22"/>
  <c r="F29" i="22" s="1"/>
  <c r="D29" i="1" s="1"/>
  <c r="A2" i="22"/>
  <c r="F47" i="21"/>
  <c r="F46" i="21"/>
  <c r="D46" i="21"/>
  <c r="F45" i="21"/>
  <c r="F44" i="21"/>
  <c r="F43" i="21"/>
  <c r="F42" i="21"/>
  <c r="F41" i="21"/>
  <c r="F40" i="21"/>
  <c r="F39" i="21"/>
  <c r="F38" i="21"/>
  <c r="F37" i="21"/>
  <c r="F36" i="21"/>
  <c r="D36" i="21"/>
  <c r="F35" i="21"/>
  <c r="F34" i="21"/>
  <c r="F33" i="21"/>
  <c r="F32" i="21"/>
  <c r="F31" i="21"/>
  <c r="D31" i="21"/>
  <c r="F30" i="21"/>
  <c r="F29" i="21"/>
  <c r="D29" i="21"/>
  <c r="F28" i="21"/>
  <c r="F27" i="21"/>
  <c r="D27" i="21"/>
  <c r="F26" i="21"/>
  <c r="D25" i="21"/>
  <c r="F25" i="21" s="1"/>
  <c r="F24" i="21"/>
  <c r="F23" i="21"/>
  <c r="D23" i="21"/>
  <c r="F22" i="21"/>
  <c r="F21" i="21"/>
  <c r="D21" i="21"/>
  <c r="F20" i="21"/>
  <c r="F19" i="21"/>
  <c r="D19" i="21"/>
  <c r="F18" i="21"/>
  <c r="D17" i="21"/>
  <c r="F17" i="21" s="1"/>
  <c r="F16" i="21"/>
  <c r="F15" i="21"/>
  <c r="D15" i="21"/>
  <c r="F14" i="21"/>
  <c r="F13" i="21"/>
  <c r="D13" i="21"/>
  <c r="F12" i="21"/>
  <c r="D11" i="21"/>
  <c r="F11" i="21" s="1"/>
  <c r="F10" i="21"/>
  <c r="D10" i="21"/>
  <c r="F9" i="21"/>
  <c r="F8" i="21"/>
  <c r="A2" i="21"/>
  <c r="F27" i="20"/>
  <c r="F26" i="20"/>
  <c r="D26" i="20"/>
  <c r="F25" i="20"/>
  <c r="F24" i="20"/>
  <c r="F23" i="20"/>
  <c r="F22" i="20"/>
  <c r="F21" i="20"/>
  <c r="F20" i="20"/>
  <c r="F19" i="20"/>
  <c r="D19" i="20"/>
  <c r="F18" i="20"/>
  <c r="F17" i="20"/>
  <c r="F16" i="20"/>
  <c r="F15" i="20"/>
  <c r="D14" i="20"/>
  <c r="F14" i="20" s="1"/>
  <c r="F13" i="20"/>
  <c r="F12" i="20"/>
  <c r="F11" i="20"/>
  <c r="F10" i="20"/>
  <c r="F9" i="20"/>
  <c r="F8" i="20"/>
  <c r="F28" i="20" s="1"/>
  <c r="D27" i="1" s="1"/>
  <c r="A2" i="20"/>
  <c r="F30" i="19"/>
  <c r="D30" i="19"/>
  <c r="F29" i="19"/>
  <c r="F28" i="19"/>
  <c r="F27" i="19"/>
  <c r="F26" i="19"/>
  <c r="F25" i="19"/>
  <c r="F24" i="19"/>
  <c r="F23" i="19"/>
  <c r="F22" i="19"/>
  <c r="F21" i="19"/>
  <c r="F20" i="19"/>
  <c r="F19" i="19"/>
  <c r="D19" i="19"/>
  <c r="F18" i="19"/>
  <c r="F17" i="19"/>
  <c r="F16" i="19"/>
  <c r="D16" i="19"/>
  <c r="F15" i="19"/>
  <c r="F14" i="19"/>
  <c r="F13" i="19"/>
  <c r="F12" i="19"/>
  <c r="F11" i="19"/>
  <c r="F10" i="19"/>
  <c r="F31" i="19" s="1"/>
  <c r="F9" i="19"/>
  <c r="F8" i="19"/>
  <c r="A2" i="19"/>
  <c r="F35" i="18"/>
  <c r="F34" i="18"/>
  <c r="F33" i="18"/>
  <c r="F32" i="18"/>
  <c r="D32" i="18"/>
  <c r="F30" i="18"/>
  <c r="F29" i="18"/>
  <c r="F27" i="18"/>
  <c r="F26" i="18"/>
  <c r="F24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D10" i="18"/>
  <c r="F10" i="18" s="1"/>
  <c r="F9" i="18"/>
  <c r="A2" i="18"/>
  <c r="D85" i="17"/>
  <c r="F85" i="17" s="1"/>
  <c r="F84" i="17"/>
  <c r="F83" i="17"/>
  <c r="D82" i="17"/>
  <c r="F82" i="17" s="1"/>
  <c r="F81" i="17"/>
  <c r="F80" i="17"/>
  <c r="F79" i="17"/>
  <c r="F78" i="17"/>
  <c r="F77" i="17"/>
  <c r="F76" i="17"/>
  <c r="F75" i="17"/>
  <c r="F74" i="17"/>
  <c r="F73" i="17"/>
  <c r="D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D52" i="17"/>
  <c r="F52" i="17" s="1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2" i="17"/>
  <c r="F31" i="17"/>
  <c r="F30" i="17"/>
  <c r="F29" i="17"/>
  <c r="F28" i="17"/>
  <c r="F27" i="17"/>
  <c r="F26" i="17"/>
  <c r="F25" i="17"/>
  <c r="F24" i="17"/>
  <c r="F23" i="17"/>
  <c r="F22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A2" i="17"/>
  <c r="F45" i="16"/>
  <c r="D45" i="16"/>
  <c r="F44" i="16"/>
  <c r="D43" i="16"/>
  <c r="F43" i="16" s="1"/>
  <c r="F42" i="16"/>
  <c r="D42" i="16"/>
  <c r="F41" i="16"/>
  <c r="F40" i="16"/>
  <c r="F39" i="16"/>
  <c r="D39" i="16"/>
  <c r="F38" i="16"/>
  <c r="F37" i="16"/>
  <c r="D37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2" i="16"/>
  <c r="D12" i="16"/>
  <c r="F11" i="16"/>
  <c r="F10" i="16"/>
  <c r="F9" i="16"/>
  <c r="A2" i="16"/>
  <c r="F14" i="15"/>
  <c r="F13" i="15"/>
  <c r="D13" i="15"/>
  <c r="F12" i="15"/>
  <c r="F11" i="15"/>
  <c r="F10" i="15"/>
  <c r="F9" i="15"/>
  <c r="F8" i="15"/>
  <c r="A2" i="15"/>
  <c r="F12" i="14"/>
  <c r="D19" i="1" s="1"/>
  <c r="F11" i="14"/>
  <c r="D10" i="14"/>
  <c r="F10" i="14" s="1"/>
  <c r="F9" i="14"/>
  <c r="F8" i="14"/>
  <c r="A2" i="14"/>
  <c r="F76" i="13"/>
  <c r="F75" i="13"/>
  <c r="F74" i="13"/>
  <c r="F73" i="13"/>
  <c r="F72" i="13"/>
  <c r="F71" i="13"/>
  <c r="F70" i="13"/>
  <c r="F69" i="13"/>
  <c r="F68" i="13"/>
  <c r="F66" i="13"/>
  <c r="F65" i="13"/>
  <c r="F64" i="13"/>
  <c r="F63" i="13"/>
  <c r="F62" i="13"/>
  <c r="F61" i="13"/>
  <c r="F60" i="13"/>
  <c r="F59" i="13"/>
  <c r="F58" i="13"/>
  <c r="F57" i="13"/>
  <c r="F55" i="13"/>
  <c r="F54" i="13"/>
  <c r="F53" i="13"/>
  <c r="F52" i="13"/>
  <c r="F51" i="13"/>
  <c r="F50" i="13"/>
  <c r="F49" i="13"/>
  <c r="F48" i="13"/>
  <c r="F47" i="13"/>
  <c r="F46" i="13"/>
  <c r="F44" i="13"/>
  <c r="F43" i="13"/>
  <c r="F41" i="13"/>
  <c r="D41" i="13"/>
  <c r="F40" i="13"/>
  <c r="D40" i="13"/>
  <c r="F39" i="13"/>
  <c r="F38" i="13"/>
  <c r="F37" i="13"/>
  <c r="F36" i="13"/>
  <c r="F35" i="13"/>
  <c r="F34" i="13"/>
  <c r="F32" i="13"/>
  <c r="D32" i="13"/>
  <c r="F31" i="13"/>
  <c r="D31" i="13"/>
  <c r="F30" i="13"/>
  <c r="F29" i="13"/>
  <c r="F28" i="13"/>
  <c r="F27" i="13"/>
  <c r="F26" i="13"/>
  <c r="F25" i="13"/>
  <c r="F23" i="13"/>
  <c r="F22" i="13"/>
  <c r="F21" i="13"/>
  <c r="F20" i="13"/>
  <c r="F18" i="13"/>
  <c r="F17" i="13"/>
  <c r="F16" i="13"/>
  <c r="F14" i="13"/>
  <c r="F13" i="13"/>
  <c r="F77" i="13" s="1"/>
  <c r="F12" i="13"/>
  <c r="F11" i="13"/>
  <c r="F10" i="13"/>
  <c r="A2" i="13"/>
  <c r="F208" i="12"/>
  <c r="F207" i="12"/>
  <c r="F206" i="12"/>
  <c r="F205" i="12"/>
  <c r="F204" i="12"/>
  <c r="D203" i="12"/>
  <c r="F203" i="12" s="1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D162" i="12"/>
  <c r="F160" i="12"/>
  <c r="F159" i="12"/>
  <c r="F158" i="12"/>
  <c r="F157" i="12"/>
  <c r="F156" i="12"/>
  <c r="D155" i="12"/>
  <c r="F155" i="12" s="1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6" i="12"/>
  <c r="F125" i="12"/>
  <c r="F124" i="12"/>
  <c r="F123" i="12"/>
  <c r="F122" i="12"/>
  <c r="F121" i="12"/>
  <c r="F120" i="12"/>
  <c r="F119" i="12"/>
  <c r="F118" i="12"/>
  <c r="F117" i="12"/>
  <c r="F116" i="12"/>
  <c r="D115" i="12"/>
  <c r="F115" i="12" s="1"/>
  <c r="F113" i="12"/>
  <c r="F112" i="12"/>
  <c r="F111" i="12"/>
  <c r="F110" i="12"/>
  <c r="F109" i="12"/>
  <c r="F108" i="12"/>
  <c r="F107" i="12"/>
  <c r="D106" i="12"/>
  <c r="F106" i="12" s="1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D45" i="12"/>
  <c r="F43" i="12"/>
  <c r="F42" i="12"/>
  <c r="F41" i="12"/>
  <c r="F40" i="12"/>
  <c r="D39" i="12"/>
  <c r="F39" i="12" s="1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5" i="12"/>
  <c r="F14" i="12"/>
  <c r="F13" i="12"/>
  <c r="F12" i="12"/>
  <c r="F11" i="12"/>
  <c r="F10" i="12"/>
  <c r="F9" i="12"/>
  <c r="A2" i="12"/>
  <c r="F11" i="11"/>
  <c r="F10" i="11"/>
  <c r="D10" i="11"/>
  <c r="F9" i="11"/>
  <c r="F8" i="11"/>
  <c r="F12" i="11" s="1"/>
  <c r="D16" i="1" s="1"/>
  <c r="A2" i="11"/>
  <c r="F18" i="10"/>
  <c r="D17" i="10"/>
  <c r="F17" i="10" s="1"/>
  <c r="F16" i="10"/>
  <c r="F15" i="10"/>
  <c r="F14" i="10"/>
  <c r="F13" i="10"/>
  <c r="F12" i="10"/>
  <c r="F11" i="10"/>
  <c r="F10" i="10"/>
  <c r="F9" i="10"/>
  <c r="F8" i="10"/>
  <c r="A2" i="10"/>
  <c r="F13" i="9"/>
  <c r="F12" i="9"/>
  <c r="F11" i="9"/>
  <c r="F10" i="9"/>
  <c r="F9" i="9"/>
  <c r="F14" i="9" s="1"/>
  <c r="F8" i="9"/>
  <c r="A2" i="9"/>
  <c r="F26" i="8"/>
  <c r="F25" i="8"/>
  <c r="F24" i="8"/>
  <c r="F23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27" i="8" s="1"/>
  <c r="D13" i="1" s="1"/>
  <c r="F8" i="8"/>
  <c r="A2" i="8"/>
  <c r="F16" i="7"/>
  <c r="F15" i="7"/>
  <c r="F14" i="7"/>
  <c r="F13" i="7"/>
  <c r="F11" i="7"/>
  <c r="F17" i="7" s="1"/>
  <c r="F10" i="7"/>
  <c r="F9" i="7"/>
  <c r="A2" i="7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4" i="6"/>
  <c r="F133" i="6"/>
  <c r="F132" i="6"/>
  <c r="F131" i="6"/>
  <c r="F130" i="6"/>
  <c r="F128" i="6"/>
  <c r="F127" i="6"/>
  <c r="F126" i="6"/>
  <c r="F125" i="6"/>
  <c r="F124" i="6"/>
  <c r="F123" i="6"/>
  <c r="F122" i="6"/>
  <c r="F121" i="6"/>
  <c r="F119" i="6"/>
  <c r="F118" i="6"/>
  <c r="F117" i="6"/>
  <c r="F115" i="6"/>
  <c r="F114" i="6"/>
  <c r="F113" i="6"/>
  <c r="F112" i="6"/>
  <c r="F111" i="6"/>
  <c r="F110" i="6"/>
  <c r="F109" i="6"/>
  <c r="F108" i="6"/>
  <c r="F106" i="6"/>
  <c r="F105" i="6"/>
  <c r="F104" i="6"/>
  <c r="F103" i="6"/>
  <c r="F102" i="6"/>
  <c r="F100" i="6"/>
  <c r="F99" i="6"/>
  <c r="F98" i="6"/>
  <c r="F97" i="6"/>
  <c r="F96" i="6"/>
  <c r="F95" i="6"/>
  <c r="F93" i="6"/>
  <c r="F92" i="6"/>
  <c r="F91" i="6"/>
  <c r="F90" i="6"/>
  <c r="F89" i="6"/>
  <c r="F88" i="6"/>
  <c r="F87" i="6"/>
  <c r="F86" i="6"/>
  <c r="F85" i="6"/>
  <c r="F84" i="6"/>
  <c r="F83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7" i="6"/>
  <c r="F66" i="6"/>
  <c r="F65" i="6"/>
  <c r="F64" i="6"/>
  <c r="F63" i="6"/>
  <c r="F62" i="6"/>
  <c r="F61" i="6"/>
  <c r="F60" i="6"/>
  <c r="F59" i="6"/>
  <c r="F58" i="6"/>
  <c r="F57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52" i="6" s="1"/>
  <c r="D11" i="1" s="1"/>
  <c r="F11" i="6"/>
  <c r="F10" i="6"/>
  <c r="F9" i="6"/>
  <c r="A2" i="6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A26" i="5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F25" i="5"/>
  <c r="A25" i="5"/>
  <c r="F24" i="5"/>
  <c r="F23" i="5"/>
  <c r="F22" i="5"/>
  <c r="F21" i="5"/>
  <c r="F20" i="5"/>
  <c r="F19" i="5"/>
  <c r="F18" i="5"/>
  <c r="F17" i="5"/>
  <c r="A17" i="5"/>
  <c r="A18" i="5" s="1"/>
  <c r="A19" i="5" s="1"/>
  <c r="A20" i="5" s="1"/>
  <c r="A21" i="5" s="1"/>
  <c r="A22" i="5" s="1"/>
  <c r="F16" i="5"/>
  <c r="F15" i="5"/>
  <c r="F14" i="5"/>
  <c r="F13" i="5"/>
  <c r="F12" i="5"/>
  <c r="A12" i="5"/>
  <c r="A13" i="5" s="1"/>
  <c r="A14" i="5" s="1"/>
  <c r="A15" i="5" s="1"/>
  <c r="F11" i="5"/>
  <c r="F10" i="5"/>
  <c r="A10" i="5"/>
  <c r="A11" i="5" s="1"/>
  <c r="F9" i="5"/>
  <c r="A9" i="5"/>
  <c r="F8" i="5"/>
  <c r="A2" i="5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A85" i="4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F84" i="4"/>
  <c r="A84" i="4"/>
  <c r="F83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A68" i="4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F67" i="4"/>
  <c r="F66" i="4"/>
  <c r="F65" i="4"/>
  <c r="F64" i="4"/>
  <c r="F63" i="4"/>
  <c r="F62" i="4"/>
  <c r="A62" i="4"/>
  <c r="A63" i="4" s="1"/>
  <c r="A64" i="4" s="1"/>
  <c r="A65" i="4" s="1"/>
  <c r="A66" i="4" s="1"/>
  <c r="A67" i="4" s="1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A27" i="4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F26" i="4"/>
  <c r="F25" i="4"/>
  <c r="A25" i="4"/>
  <c r="A26" i="4" s="1"/>
  <c r="F24" i="4"/>
  <c r="F22" i="4"/>
  <c r="F21" i="4"/>
  <c r="A21" i="4"/>
  <c r="A22" i="4" s="1"/>
  <c r="F20" i="4"/>
  <c r="F19" i="4"/>
  <c r="A19" i="4"/>
  <c r="A20" i="4" s="1"/>
  <c r="F18" i="4"/>
  <c r="F17" i="4"/>
  <c r="A17" i="4"/>
  <c r="A18" i="4" s="1"/>
  <c r="F16" i="4"/>
  <c r="F15" i="4"/>
  <c r="F14" i="4"/>
  <c r="F13" i="4"/>
  <c r="F12" i="4"/>
  <c r="A12" i="4"/>
  <c r="A13" i="4" s="1"/>
  <c r="A14" i="4" s="1"/>
  <c r="A15" i="4" s="1"/>
  <c r="F11" i="4"/>
  <c r="F10" i="4"/>
  <c r="A10" i="4"/>
  <c r="A11" i="4" s="1"/>
  <c r="F9" i="4"/>
  <c r="F112" i="4" s="1"/>
  <c r="D9" i="1" s="1"/>
  <c r="A2" i="4"/>
  <c r="F292" i="3"/>
  <c r="F291" i="3"/>
  <c r="F290" i="3"/>
  <c r="F289" i="3"/>
  <c r="A289" i="3"/>
  <c r="A290" i="3" s="1"/>
  <c r="A291" i="3" s="1"/>
  <c r="A292" i="3" s="1"/>
  <c r="F288" i="3"/>
  <c r="F287" i="3"/>
  <c r="A287" i="3"/>
  <c r="A288" i="3" s="1"/>
  <c r="F286" i="3"/>
  <c r="F285" i="3"/>
  <c r="A285" i="3"/>
  <c r="A286" i="3" s="1"/>
  <c r="F284" i="3"/>
  <c r="A284" i="3"/>
  <c r="F282" i="3"/>
  <c r="F281" i="3"/>
  <c r="F280" i="3"/>
  <c r="A280" i="3"/>
  <c r="A281" i="3" s="1"/>
  <c r="A282" i="3" s="1"/>
  <c r="F279" i="3"/>
  <c r="A279" i="3"/>
  <c r="F277" i="3"/>
  <c r="F276" i="3"/>
  <c r="F275" i="3"/>
  <c r="A275" i="3"/>
  <c r="A276" i="3" s="1"/>
  <c r="A277" i="3" s="1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A258" i="3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F257" i="3"/>
  <c r="F256" i="3"/>
  <c r="A256" i="3"/>
  <c r="A257" i="3" s="1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A241" i="3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F240" i="3"/>
  <c r="F239" i="3"/>
  <c r="A239" i="3"/>
  <c r="A240" i="3" s="1"/>
  <c r="F238" i="3"/>
  <c r="F237" i="3"/>
  <c r="F236" i="3"/>
  <c r="F235" i="3"/>
  <c r="F234" i="3"/>
  <c r="F233" i="3"/>
  <c r="A233" i="3"/>
  <c r="A234" i="3" s="1"/>
  <c r="A235" i="3" s="1"/>
  <c r="A236" i="3" s="1"/>
  <c r="A237" i="3" s="1"/>
  <c r="A238" i="3" s="1"/>
  <c r="F232" i="3"/>
  <c r="F231" i="3"/>
  <c r="A231" i="3"/>
  <c r="A232" i="3" s="1"/>
  <c r="F230" i="3"/>
  <c r="A230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A206" i="3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F205" i="3"/>
  <c r="F204" i="3"/>
  <c r="A204" i="3"/>
  <c r="A205" i="3" s="1"/>
  <c r="F203" i="3"/>
  <c r="F202" i="3"/>
  <c r="F201" i="3"/>
  <c r="F200" i="3"/>
  <c r="F199" i="3"/>
  <c r="F198" i="3"/>
  <c r="A198" i="3"/>
  <c r="A199" i="3" s="1"/>
  <c r="A200" i="3" s="1"/>
  <c r="A201" i="3" s="1"/>
  <c r="A202" i="3" s="1"/>
  <c r="A203" i="3" s="1"/>
  <c r="A197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7" i="3"/>
  <c r="F126" i="3"/>
  <c r="A126" i="3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F125" i="3"/>
  <c r="F124" i="3"/>
  <c r="A124" i="3"/>
  <c r="A125" i="3" s="1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A109" i="3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F108" i="3"/>
  <c r="F107" i="3"/>
  <c r="A107" i="3"/>
  <c r="A108" i="3" s="1"/>
  <c r="F106" i="3"/>
  <c r="F105" i="3"/>
  <c r="A105" i="3"/>
  <c r="A106" i="3" s="1"/>
  <c r="F104" i="3"/>
  <c r="A104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A82" i="3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F81" i="3"/>
  <c r="F80" i="3"/>
  <c r="A80" i="3"/>
  <c r="A81" i="3" s="1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A44" i="3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F24" i="3"/>
  <c r="A24" i="3"/>
  <c r="F22" i="3"/>
  <c r="F21" i="3"/>
  <c r="F20" i="3"/>
  <c r="F19" i="3"/>
  <c r="F18" i="3"/>
  <c r="A18" i="3"/>
  <c r="A19" i="3" s="1"/>
  <c r="A20" i="3" s="1"/>
  <c r="A21" i="3" s="1"/>
  <c r="A22" i="3" s="1"/>
  <c r="F17" i="3"/>
  <c r="A17" i="3"/>
  <c r="F15" i="3"/>
  <c r="F14" i="3"/>
  <c r="F13" i="3"/>
  <c r="F12" i="3"/>
  <c r="F11" i="3"/>
  <c r="A11" i="3"/>
  <c r="A12" i="3" s="1"/>
  <c r="A13" i="3" s="1"/>
  <c r="A14" i="3" s="1"/>
  <c r="A15" i="3" s="1"/>
  <c r="F10" i="3"/>
  <c r="A10" i="3"/>
  <c r="A2" i="3"/>
  <c r="F114" i="2"/>
  <c r="F113" i="2"/>
  <c r="F112" i="2"/>
  <c r="F111" i="2"/>
  <c r="F110" i="2"/>
  <c r="A110" i="2"/>
  <c r="A111" i="2" s="1"/>
  <c r="A112" i="2" s="1"/>
  <c r="A113" i="2" s="1"/>
  <c r="A114" i="2" s="1"/>
  <c r="F109" i="2"/>
  <c r="F108" i="2"/>
  <c r="A108" i="2"/>
  <c r="A109" i="2" s="1"/>
  <c r="F107" i="2"/>
  <c r="F106" i="2"/>
  <c r="A106" i="2"/>
  <c r="A107" i="2" s="1"/>
  <c r="F105" i="2"/>
  <c r="F104" i="2"/>
  <c r="A104" i="2"/>
  <c r="A105" i="2" s="1"/>
  <c r="F103" i="2"/>
  <c r="A103" i="2"/>
  <c r="F102" i="2"/>
  <c r="F101" i="2"/>
  <c r="F100" i="2"/>
  <c r="F99" i="2"/>
  <c r="F98" i="2"/>
  <c r="F97" i="2"/>
  <c r="F96" i="2"/>
  <c r="F95" i="2"/>
  <c r="F94" i="2"/>
  <c r="F93" i="2"/>
  <c r="F92" i="2"/>
  <c r="A92" i="2"/>
  <c r="A93" i="2" s="1"/>
  <c r="A94" i="2" s="1"/>
  <c r="A95" i="2" s="1"/>
  <c r="A96" i="2" s="1"/>
  <c r="A97" i="2" s="1"/>
  <c r="A98" i="2" s="1"/>
  <c r="A99" i="2" s="1"/>
  <c r="A100" i="2" s="1"/>
  <c r="A101" i="2" s="1"/>
  <c r="F91" i="2"/>
  <c r="A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A71" i="2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F70" i="2"/>
  <c r="F69" i="2"/>
  <c r="A69" i="2"/>
  <c r="A70" i="2" s="1"/>
  <c r="F68" i="2"/>
  <c r="A68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A52" i="2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F51" i="2"/>
  <c r="F50" i="2"/>
  <c r="A50" i="2"/>
  <c r="A51" i="2" s="1"/>
  <c r="F48" i="2"/>
  <c r="F47" i="2"/>
  <c r="A47" i="2"/>
  <c r="A48" i="2" s="1"/>
  <c r="F46" i="2"/>
  <c r="F45" i="2"/>
  <c r="A45" i="2"/>
  <c r="A46" i="2" s="1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A26" i="2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F25" i="2"/>
  <c r="F24" i="2"/>
  <c r="A24" i="2"/>
  <c r="A25" i="2" s="1"/>
  <c r="F23" i="2"/>
  <c r="A23" i="2"/>
  <c r="F21" i="2"/>
  <c r="F20" i="2"/>
  <c r="F19" i="2"/>
  <c r="F18" i="2"/>
  <c r="F17" i="2"/>
  <c r="F116" i="2" s="1"/>
  <c r="D36" i="1" s="1"/>
  <c r="F16" i="2"/>
  <c r="F15" i="2"/>
  <c r="A15" i="2"/>
  <c r="A16" i="2" s="1"/>
  <c r="A17" i="2" s="1"/>
  <c r="A18" i="2" s="1"/>
  <c r="A19" i="2" s="1"/>
  <c r="A20" i="2" s="1"/>
  <c r="A21" i="2" s="1"/>
  <c r="F14" i="2"/>
  <c r="F13" i="2"/>
  <c r="A13" i="2"/>
  <c r="A14" i="2" s="1"/>
  <c r="F12" i="2"/>
  <c r="F11" i="2"/>
  <c r="A11" i="2"/>
  <c r="A12" i="2" s="1"/>
  <c r="F10" i="2"/>
  <c r="A10" i="2"/>
  <c r="F9" i="2"/>
  <c r="F8" i="2"/>
  <c r="A2" i="2"/>
  <c r="D26" i="1"/>
  <c r="D18" i="1"/>
  <c r="D14" i="1"/>
  <c r="D12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2" i="1" s="1"/>
  <c r="A23" i="1" s="1"/>
  <c r="A24" i="1" s="1"/>
  <c r="A26" i="1" s="1"/>
  <c r="A27" i="1" s="1"/>
  <c r="A28" i="1" s="1"/>
  <c r="A29" i="1" s="1"/>
  <c r="A30" i="1" s="1"/>
  <c r="F46" i="16" l="1"/>
  <c r="D22" i="1" s="1"/>
  <c r="F107" i="23"/>
  <c r="D30" i="1" s="1"/>
  <c r="F115" i="2"/>
  <c r="D7" i="1" s="1"/>
  <c r="F209" i="12"/>
  <c r="D17" i="1" s="1"/>
  <c r="F48" i="21"/>
  <c r="D28" i="1" s="1"/>
  <c r="F293" i="3"/>
  <c r="D8" i="1" s="1"/>
  <c r="F36" i="18"/>
  <c r="D24" i="1" s="1"/>
  <c r="F47" i="5"/>
  <c r="D10" i="1" s="1"/>
  <c r="F19" i="10"/>
  <c r="D15" i="1" s="1"/>
  <c r="F15" i="15"/>
  <c r="D20" i="1" s="1"/>
  <c r="F86" i="17"/>
  <c r="D23" i="1" s="1"/>
  <c r="D31" i="1" l="1"/>
  <c r="D32" i="1" l="1"/>
  <c r="D33" i="1"/>
  <c r="D34" i="1" l="1"/>
  <c r="D35" i="1"/>
</calcChain>
</file>

<file path=xl/sharedStrings.xml><?xml version="1.0" encoding="utf-8"?>
<sst xmlns="http://schemas.openxmlformats.org/spreadsheetml/2006/main" count="2903" uniqueCount="998">
  <si>
    <t>imereTis regioni, q. samtredia, mSvidobaZis q. #1-Si #12 sajaro skolis rabilitacia.</t>
  </si>
  <si>
    <t>krebsiTi saxarjTaRricxvo gaangariSeba</t>
  </si>
  <si>
    <t>#rigiTi</t>
  </si>
  <si>
    <t>xarjTaRricxvis nomeri</t>
  </si>
  <si>
    <t>Tavis,obieqtis samuSaos da xarjebis dasaxeleba</t>
  </si>
  <si>
    <t xml:space="preserve">saxarjTaRricxvo Rirebuleba </t>
  </si>
  <si>
    <t xml:space="preserve">skola </t>
  </si>
  <si>
    <r>
      <rPr>
        <sz val="11"/>
        <color theme="1"/>
        <rFont val="AcadNusx"/>
      </rPr>
      <t>lok.x</t>
    </r>
    <r>
      <rPr>
        <sz val="11"/>
        <color theme="1"/>
        <rFont val="Calibri"/>
        <family val="2"/>
        <scheme val="minor"/>
      </rPr>
      <t>. N1-1</t>
    </r>
  </si>
  <si>
    <t>demontaJis samuSaoebi</t>
  </si>
  <si>
    <r>
      <rPr>
        <sz val="11"/>
        <color theme="1"/>
        <rFont val="AcadNusx"/>
      </rPr>
      <t>lok.x</t>
    </r>
    <r>
      <rPr>
        <sz val="11"/>
        <color theme="1"/>
        <rFont val="Calibri"/>
        <family val="2"/>
        <scheme val="minor"/>
      </rPr>
      <t>. N2-2</t>
    </r>
    <r>
      <rPr>
        <sz val="11"/>
        <color theme="1"/>
        <rFont val="Calibri"/>
        <family val="2"/>
        <charset val="204"/>
        <scheme val="minor"/>
      </rPr>
      <t/>
    </r>
  </si>
  <si>
    <t>samSeneblo samuSaoebi</t>
  </si>
  <si>
    <r>
      <rPr>
        <sz val="11"/>
        <color theme="1"/>
        <rFont val="AcadNusx"/>
      </rPr>
      <t>lok.x</t>
    </r>
    <r>
      <rPr>
        <sz val="11"/>
        <color theme="1"/>
        <rFont val="Calibri"/>
        <family val="2"/>
        <scheme val="minor"/>
      </rPr>
      <t>. N2-3</t>
    </r>
    <r>
      <rPr>
        <sz val="11"/>
        <color theme="1"/>
        <rFont val="Calibri"/>
        <family val="2"/>
        <charset val="204"/>
        <scheme val="minor"/>
      </rPr>
      <t/>
    </r>
  </si>
  <si>
    <t>Sida civi da cxeli wyalsadeni</t>
  </si>
  <si>
    <r>
      <rPr>
        <sz val="11"/>
        <color theme="1"/>
        <rFont val="AcadNusx"/>
      </rPr>
      <t>lok.x</t>
    </r>
    <r>
      <rPr>
        <sz val="11"/>
        <color theme="1"/>
        <rFont val="Calibri"/>
        <family val="2"/>
        <scheme val="minor"/>
      </rPr>
      <t>. N2-4</t>
    </r>
    <r>
      <rPr>
        <sz val="11"/>
        <color theme="1"/>
        <rFont val="Calibri"/>
        <family val="2"/>
        <charset val="204"/>
        <scheme val="minor"/>
      </rPr>
      <t/>
    </r>
  </si>
  <si>
    <t xml:space="preserve">Sida kanalizacia </t>
  </si>
  <si>
    <r>
      <rPr>
        <sz val="11"/>
        <color theme="1"/>
        <rFont val="AcadNusx"/>
      </rPr>
      <t>lok.x</t>
    </r>
    <r>
      <rPr>
        <sz val="11"/>
        <color theme="1"/>
        <rFont val="Calibri"/>
        <family val="2"/>
        <scheme val="minor"/>
      </rPr>
      <t>. N2-5</t>
    </r>
    <r>
      <rPr>
        <sz val="11"/>
        <color theme="1"/>
        <rFont val="Calibri"/>
        <family val="2"/>
        <charset val="204"/>
        <scheme val="minor"/>
      </rPr>
      <t/>
    </r>
  </si>
  <si>
    <t xml:space="preserve">Sida el.momarageba </t>
  </si>
  <si>
    <r>
      <rPr>
        <sz val="11"/>
        <color theme="1"/>
        <rFont val="AcadNusx"/>
      </rPr>
      <t>lok.x</t>
    </r>
    <r>
      <rPr>
        <sz val="11"/>
        <color theme="1"/>
        <rFont val="Calibri"/>
        <family val="2"/>
        <scheme val="minor"/>
      </rPr>
      <t>. N2-6</t>
    </r>
    <r>
      <rPr>
        <sz val="11"/>
        <color theme="1"/>
        <rFont val="Calibri"/>
        <family val="2"/>
        <charset val="204"/>
        <scheme val="minor"/>
      </rPr>
      <t/>
    </r>
  </si>
  <si>
    <t xml:space="preserve"> SSm pirTa platforma da dasakeci savarZeli  </t>
  </si>
  <si>
    <r>
      <rPr>
        <sz val="11"/>
        <color theme="1"/>
        <rFont val="AcadNusx"/>
      </rPr>
      <t>lok.x</t>
    </r>
    <r>
      <rPr>
        <sz val="11"/>
        <color theme="1"/>
        <rFont val="Calibri"/>
        <family val="2"/>
        <scheme val="minor"/>
      </rPr>
      <t>. N2-7</t>
    </r>
    <r>
      <rPr>
        <sz val="11"/>
        <color theme="1"/>
        <rFont val="Calibri"/>
        <family val="2"/>
        <charset val="204"/>
        <scheme val="minor"/>
      </rPr>
      <t/>
    </r>
  </si>
  <si>
    <t>kompiuteruli da satelefono qseli</t>
  </si>
  <si>
    <r>
      <rPr>
        <sz val="11"/>
        <color theme="1"/>
        <rFont val="AcadNusx"/>
      </rPr>
      <t>lok.x</t>
    </r>
    <r>
      <rPr>
        <sz val="11"/>
        <color theme="1"/>
        <rFont val="Calibri"/>
        <family val="2"/>
        <scheme val="minor"/>
      </rPr>
      <t>. N2-8</t>
    </r>
    <r>
      <rPr>
        <sz val="11"/>
        <color theme="1"/>
        <rFont val="Calibri"/>
        <family val="2"/>
        <charset val="204"/>
        <scheme val="minor"/>
      </rPr>
      <t/>
    </r>
  </si>
  <si>
    <t>satelevizio qseli</t>
  </si>
  <si>
    <r>
      <rPr>
        <sz val="11"/>
        <color theme="1"/>
        <rFont val="AcadNusx"/>
      </rPr>
      <t>lok.x</t>
    </r>
    <r>
      <rPr>
        <sz val="11"/>
        <color theme="1"/>
        <rFont val="Calibri"/>
        <family val="2"/>
        <scheme val="minor"/>
      </rPr>
      <t>. N2-9</t>
    </r>
    <r>
      <rPr>
        <sz val="11"/>
        <color theme="1"/>
        <rFont val="Calibri"/>
        <family val="2"/>
        <charset val="204"/>
        <scheme val="minor"/>
      </rPr>
      <t/>
    </r>
  </si>
  <si>
    <t xml:space="preserve">videomeTvalyureobis sistema  </t>
  </si>
  <si>
    <r>
      <rPr>
        <sz val="11"/>
        <color theme="1"/>
        <rFont val="AcadNusx"/>
      </rPr>
      <t>lok.x</t>
    </r>
    <r>
      <rPr>
        <sz val="11"/>
        <color theme="1"/>
        <rFont val="Calibri"/>
        <family val="2"/>
        <scheme val="minor"/>
      </rPr>
      <t>. N2-10</t>
    </r>
    <r>
      <rPr>
        <sz val="11"/>
        <color theme="1"/>
        <rFont val="Calibri"/>
        <family val="2"/>
        <charset val="204"/>
        <scheme val="minor"/>
      </rPr>
      <t/>
    </r>
  </si>
  <si>
    <t>zaris sistema</t>
  </si>
  <si>
    <r>
      <rPr>
        <sz val="11"/>
        <color theme="1"/>
        <rFont val="AcadNusx"/>
      </rPr>
      <t>lok.x</t>
    </r>
    <r>
      <rPr>
        <sz val="11"/>
        <color theme="1"/>
        <rFont val="Calibri"/>
        <family val="2"/>
        <scheme val="minor"/>
      </rPr>
      <t>. N2-11</t>
    </r>
    <r>
      <rPr>
        <sz val="11"/>
        <color theme="1"/>
        <rFont val="Calibri"/>
        <family val="2"/>
        <charset val="204"/>
        <scheme val="minor"/>
      </rPr>
      <t/>
    </r>
  </si>
  <si>
    <t>gaTboba</t>
  </si>
  <si>
    <r>
      <rPr>
        <sz val="11"/>
        <color theme="1"/>
        <rFont val="AcadNusx"/>
      </rPr>
      <t>lok.x</t>
    </r>
    <r>
      <rPr>
        <sz val="11"/>
        <color theme="1"/>
        <rFont val="Calibri"/>
        <family val="2"/>
        <scheme val="minor"/>
      </rPr>
      <t>. N2-12</t>
    </r>
    <r>
      <rPr>
        <sz val="11"/>
        <color theme="1"/>
        <rFont val="Calibri"/>
        <family val="2"/>
        <charset val="204"/>
        <scheme val="minor"/>
      </rPr>
      <t/>
    </r>
  </si>
  <si>
    <t>ventilacia</t>
  </si>
  <si>
    <r>
      <rPr>
        <sz val="11"/>
        <color theme="1"/>
        <rFont val="AcadNusx"/>
      </rPr>
      <t>lok.x</t>
    </r>
    <r>
      <rPr>
        <sz val="11"/>
        <color theme="1"/>
        <rFont val="Calibri"/>
        <family val="2"/>
        <scheme val="minor"/>
      </rPr>
      <t>. N2-13</t>
    </r>
    <r>
      <rPr>
        <sz val="11"/>
        <color theme="1"/>
        <rFont val="Calibri"/>
        <family val="2"/>
        <charset val="204"/>
        <scheme val="minor"/>
      </rPr>
      <t/>
    </r>
  </si>
  <si>
    <t>gamoZaxebis sistema</t>
  </si>
  <si>
    <r>
      <rPr>
        <sz val="11"/>
        <color theme="1"/>
        <rFont val="AcadNusx"/>
      </rPr>
      <t>lok.x</t>
    </r>
    <r>
      <rPr>
        <sz val="11"/>
        <color theme="1"/>
        <rFont val="Calibri"/>
        <family val="2"/>
        <scheme val="minor"/>
      </rPr>
      <t>. N2-14</t>
    </r>
    <r>
      <rPr>
        <sz val="11"/>
        <color theme="1"/>
        <rFont val="Calibri"/>
        <family val="2"/>
        <charset val="204"/>
        <scheme val="minor"/>
      </rPr>
      <t/>
    </r>
  </si>
  <si>
    <t>saxanZro signalizacia</t>
  </si>
  <si>
    <t>saqvabe</t>
  </si>
  <si>
    <r>
      <rPr>
        <sz val="11"/>
        <color theme="1"/>
        <rFont val="AcadNusx"/>
      </rPr>
      <t>lok.x</t>
    </r>
    <r>
      <rPr>
        <sz val="11"/>
        <color theme="1"/>
        <rFont val="Calibri"/>
        <family val="2"/>
        <scheme val="minor"/>
      </rPr>
      <t>. N3-1</t>
    </r>
  </si>
  <si>
    <t xml:space="preserve">samSeneblo samuSaoebi </t>
  </si>
  <si>
    <r>
      <rPr>
        <sz val="11"/>
        <color theme="1"/>
        <rFont val="AcadNusx"/>
      </rPr>
      <t>lok.x</t>
    </r>
    <r>
      <rPr>
        <sz val="11"/>
        <color theme="1"/>
        <rFont val="Calibri"/>
        <family val="2"/>
        <scheme val="minor"/>
      </rPr>
      <t>. N3-2</t>
    </r>
    <r>
      <rPr>
        <sz val="11"/>
        <color theme="1"/>
        <rFont val="Calibri"/>
        <family val="2"/>
        <charset val="204"/>
        <scheme val="minor"/>
      </rPr>
      <t/>
    </r>
  </si>
  <si>
    <t>saqvabis mowyobiloba da milsadeni</t>
  </si>
  <si>
    <r>
      <rPr>
        <sz val="11"/>
        <color theme="1"/>
        <rFont val="AcadNusx"/>
      </rPr>
      <t>lok.x</t>
    </r>
    <r>
      <rPr>
        <sz val="11"/>
        <color theme="1"/>
        <rFont val="Calibri"/>
        <family val="2"/>
        <scheme val="minor"/>
      </rPr>
      <t>. N3-3</t>
    </r>
    <r>
      <rPr>
        <sz val="11"/>
        <color theme="1"/>
        <rFont val="Calibri"/>
        <family val="2"/>
        <charset val="204"/>
        <scheme val="minor"/>
      </rPr>
      <t/>
    </r>
  </si>
  <si>
    <t>saqvabis el. momarageba</t>
  </si>
  <si>
    <t>gare qselebi</t>
  </si>
  <si>
    <r>
      <rPr>
        <sz val="11"/>
        <color theme="1"/>
        <rFont val="AcadNusx"/>
      </rPr>
      <t>lok.x</t>
    </r>
    <r>
      <rPr>
        <sz val="11"/>
        <color theme="1"/>
        <rFont val="Calibri"/>
        <family val="2"/>
        <scheme val="minor"/>
      </rPr>
      <t>. N6-1</t>
    </r>
  </si>
  <si>
    <t xml:space="preserve">gare wyalsadeni  </t>
  </si>
  <si>
    <r>
      <rPr>
        <sz val="11"/>
        <color theme="1"/>
        <rFont val="AcadNusx"/>
      </rPr>
      <t>lok.x</t>
    </r>
    <r>
      <rPr>
        <sz val="11"/>
        <color theme="1"/>
        <rFont val="Calibri"/>
        <family val="2"/>
        <scheme val="minor"/>
      </rPr>
      <t>. N6-2</t>
    </r>
    <r>
      <rPr>
        <sz val="11"/>
        <color theme="1"/>
        <rFont val="Calibri"/>
        <family val="2"/>
        <charset val="204"/>
        <scheme val="minor"/>
      </rPr>
      <t/>
    </r>
  </si>
  <si>
    <t>gare kanalizacia</t>
  </si>
  <si>
    <r>
      <rPr>
        <sz val="11"/>
        <color theme="1"/>
        <rFont val="AcadNusx"/>
      </rPr>
      <t>lok.x</t>
    </r>
    <r>
      <rPr>
        <sz val="11"/>
        <color theme="1"/>
        <rFont val="Calibri"/>
        <family val="2"/>
        <scheme val="minor"/>
      </rPr>
      <t>. N6-3</t>
    </r>
    <r>
      <rPr>
        <sz val="11"/>
        <color theme="1"/>
        <rFont val="Calibri"/>
        <family val="2"/>
        <charset val="204"/>
        <scheme val="minor"/>
      </rPr>
      <t/>
    </r>
  </si>
  <si>
    <t>gaTbobis arxi  (Tboqseli)</t>
  </si>
  <si>
    <r>
      <rPr>
        <sz val="11"/>
        <color theme="1"/>
        <rFont val="AcadNusx"/>
      </rPr>
      <t>lok.x</t>
    </r>
    <r>
      <rPr>
        <sz val="11"/>
        <color theme="1"/>
        <rFont val="Calibri"/>
        <family val="2"/>
        <scheme val="minor"/>
      </rPr>
      <t>. N6-4</t>
    </r>
    <r>
      <rPr>
        <sz val="11"/>
        <color theme="1"/>
        <rFont val="Calibri"/>
        <family val="2"/>
        <charset val="204"/>
        <scheme val="minor"/>
      </rPr>
      <t/>
    </r>
  </si>
  <si>
    <t>gare ganaTeba</t>
  </si>
  <si>
    <r>
      <rPr>
        <sz val="11"/>
        <color theme="1"/>
        <rFont val="AcadNusx"/>
      </rPr>
      <t>lok.x</t>
    </r>
    <r>
      <rPr>
        <sz val="11"/>
        <color theme="1"/>
        <rFont val="Calibri"/>
        <family val="2"/>
        <scheme val="minor"/>
      </rPr>
      <t>. N7-1</t>
    </r>
  </si>
  <si>
    <t>keTilmowyoba</t>
  </si>
  <si>
    <t>sul jami:</t>
  </si>
  <si>
    <t>rezervi gauTvaliswinebeli samuSaoebisa da xarjebisaTvis 5%</t>
  </si>
  <si>
    <t>jami:</t>
  </si>
  <si>
    <t>damatebuli Rirebulebis gadasaxadi 18%</t>
  </si>
  <si>
    <t>sul nakrebi xarjTaRricxviT</t>
  </si>
  <si>
    <t>m.S. jarTis ukan dabruneba</t>
  </si>
  <si>
    <t>lokaluri xarjTaRricxva #1-1</t>
  </si>
  <si>
    <t>samuSaoebis dasaxeleba</t>
  </si>
  <si>
    <t>ganz. erT.</t>
  </si>
  <si>
    <t>raodenoba</t>
  </si>
  <si>
    <t>Rirebuleba</t>
  </si>
  <si>
    <t>jami</t>
  </si>
  <si>
    <t>1</t>
  </si>
  <si>
    <t xml:space="preserve">xaraCoebis mowyoba da daSla </t>
  </si>
  <si>
    <t>kv.m.</t>
  </si>
  <si>
    <t>liTonis WiSkrebis demontaJi</t>
  </si>
  <si>
    <t>ukan dabruneba jarTi</t>
  </si>
  <si>
    <t>tona</t>
  </si>
  <si>
    <t>mon. r/b betonis svetebis demontaJi</t>
  </si>
  <si>
    <t>kub.m.</t>
  </si>
  <si>
    <t>betonis sarinelis demontaJi</t>
  </si>
  <si>
    <t>stadionis asfaltis safaris ayra sisq. 7sm (52 kv.m.)</t>
  </si>
  <si>
    <t>arsebuli nagebobebis blokis kedlebis demontaJi</t>
  </si>
  <si>
    <t>arsebuli nagebobebis betonis filis demontaJi</t>
  </si>
  <si>
    <t>mavTulbadis demontaJi</t>
  </si>
  <si>
    <t>mon. betonis kibis demontaJi</t>
  </si>
  <si>
    <t>fasadebidan arsebuli nalesis moxsna</t>
  </si>
  <si>
    <t>manqanebi</t>
  </si>
  <si>
    <t>lari</t>
  </si>
  <si>
    <t>stadionis monoliTuri cokolis demontaJi</t>
  </si>
  <si>
    <t>Senoba #1</t>
  </si>
  <si>
    <t>aluminis karebis demontaJi</t>
  </si>
  <si>
    <t xml:space="preserve">arsebuli  xis karebis demontaJi </t>
  </si>
  <si>
    <t>arsebuli  xis karebis demontaJi Semdgomi restavraciisaTvis</t>
  </si>
  <si>
    <t>metaloplastmasis fanjrebis demontaJi</t>
  </si>
  <si>
    <t>arsebuli fanjris xis CarCoebis demontaJi restavraciisaTvis</t>
  </si>
  <si>
    <t>fanjris liTonis cxaurebis demontaJi</t>
  </si>
  <si>
    <t>tixrebis demontaJi</t>
  </si>
  <si>
    <t>miSenebis blokis kedlebis demontaJi</t>
  </si>
  <si>
    <t>amoSenebuli Riobebis gaxsna (bloki)</t>
  </si>
  <si>
    <t>metlaxis iatakis demontaJi</t>
  </si>
  <si>
    <t>parketis iatakis demontaJi</t>
  </si>
  <si>
    <t>keramofilebis iatakis demontaJi</t>
  </si>
  <si>
    <t>miSenebis r/b filis  demontaJi</t>
  </si>
  <si>
    <t>miSenebis Tunuqis saxuravis demontaJi</t>
  </si>
  <si>
    <t>molartyvis demontaJi</t>
  </si>
  <si>
    <t>ZiriTadi Senobis Tunuqis saxuravis demontaJi</t>
  </si>
  <si>
    <t>interieris kedlebis gawmenda qviSaWavlis aparatiT</t>
  </si>
  <si>
    <t>fasadis aguris kedlebis gawmenda qviSaWavlis aparatiT</t>
  </si>
  <si>
    <t>sardafis sarTuli</t>
  </si>
  <si>
    <t xml:space="preserve">gruntis damuSaveba Senobis SigniT </t>
  </si>
  <si>
    <t xml:space="preserve"> gruntis amotana sardafidan</t>
  </si>
  <si>
    <t>gruntis datvirT. avtoTviTm. xeliT</t>
  </si>
  <si>
    <t>gruntis transportireba 15km-ze    =6X1,75</t>
  </si>
  <si>
    <t>Senoba #2</t>
  </si>
  <si>
    <t>xis tixrebis demontaJi</t>
  </si>
  <si>
    <t>aguris tixrebis demontaJi</t>
  </si>
  <si>
    <t>metaloplastmasis karebis demontaJi</t>
  </si>
  <si>
    <t>xis iatakis demontaJi</t>
  </si>
  <si>
    <t>laminatis iatakis demontaJi</t>
  </si>
  <si>
    <t>interieris kedlebidan arsebuli nalesis moxsna</t>
  </si>
  <si>
    <t>kibis anakrebi safexurebis demontaJi (48c.)</t>
  </si>
  <si>
    <t>grZ.m.</t>
  </si>
  <si>
    <t>kibis liTonis konstruqciis demontaJi</t>
  </si>
  <si>
    <t>manqanebi k=0,7</t>
  </si>
  <si>
    <t>Tunuqis burulis demontaJi</t>
  </si>
  <si>
    <t>wyalsawreti milebis da Rarebis demontaJi</t>
  </si>
  <si>
    <t>Senoba #3</t>
  </si>
  <si>
    <t>TabaSirmuyaos tixrebis demontaJi</t>
  </si>
  <si>
    <t>SromiTi resursebi</t>
  </si>
  <si>
    <t>kac/sT</t>
  </si>
  <si>
    <t>mozaikuri filebis iatakis demontaJi</t>
  </si>
  <si>
    <t>cementis moWimvis demontaJi</t>
  </si>
  <si>
    <t>kibis anakrebi safexurebis demontaJi (20c.)</t>
  </si>
  <si>
    <t>xis kibis demontaJi</t>
  </si>
  <si>
    <t>gadaxurvis filis  demontaJi</t>
  </si>
  <si>
    <t>Senoba #4</t>
  </si>
  <si>
    <t>tualeti</t>
  </si>
  <si>
    <t xml:space="preserve"> blokis kedlebis demontaJi</t>
  </si>
  <si>
    <t>aguri skedlebis demontaJi</t>
  </si>
  <si>
    <t>azbocementis saxuravis demontaJi</t>
  </si>
  <si>
    <t>iatakis monoliTuri betonis filis demontaJi</t>
  </si>
  <si>
    <t>saTavso</t>
  </si>
  <si>
    <t>teritoriis gasufTaveba samSeneblo  nagvisgan</t>
  </si>
  <si>
    <t xml:space="preserve">samSeneblo nagvis datvirTva avtoTviTmclelebze  eqskavatoriT muxluxa  svlaze, CamCis moc. 0,65kub.m. </t>
  </si>
  <si>
    <t>nagvis datvirTva avtoTviTmclelebze  xeliT</t>
  </si>
  <si>
    <t xml:space="preserve">samSeneblo nagvis transportireba 15km-ze  </t>
  </si>
  <si>
    <t>lokaluri xarjTaRricxva #2-1</t>
  </si>
  <si>
    <t>konstruqciuli elementebi</t>
  </si>
  <si>
    <t>kedlebSi budeebis amoReba iatakis koWebis mosawyobad</t>
  </si>
  <si>
    <t>1bude</t>
  </si>
  <si>
    <t>iatakis xis koWebis mowyoba +6,00 da+10,44 niSnulebze</t>
  </si>
  <si>
    <t>webo-cementi (xvrelebis Sesavsebad)</t>
  </si>
  <si>
    <t>kg</t>
  </si>
  <si>
    <t>ficris iatakis mowyoba sisqiT 50mm</t>
  </si>
  <si>
    <t>iatakis ficari</t>
  </si>
  <si>
    <t>gadaxurvis xis koWebis dgarebis da nivnivebis mowyoba xk-1 xd-1 da n-1 Seicvris CaTvliT sisqiT 5sm (150kv.m.)</t>
  </si>
  <si>
    <t xml:space="preserve">kedlis armirebisaTvis gaburRva 400mm sigrZiT da 10mm diametriT </t>
  </si>
  <si>
    <t>100c</t>
  </si>
  <si>
    <t xml:space="preserve">damzadebul budeebSi ankerebis Camagreba </t>
  </si>
  <si>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Calibri"/>
        <family val="2"/>
        <charset val="204"/>
      </rPr>
      <t xml:space="preserve">10 A500C </t>
    </r>
    <r>
      <rPr>
        <sz val="11"/>
        <color theme="1"/>
        <rFont val="AcadNusx"/>
      </rPr>
      <t xml:space="preserve"> armatura </t>
    </r>
  </si>
  <si>
    <t>kedlis ormxrivi armireba</t>
  </si>
  <si>
    <r>
      <rPr>
        <sz val="11"/>
        <color theme="1"/>
        <rFont val="Calibri"/>
        <family val="2"/>
        <charset val="204"/>
      </rPr>
      <t>A500C</t>
    </r>
    <r>
      <rPr>
        <sz val="11"/>
        <color theme="1"/>
        <rFont val="AcadNusx"/>
      </rPr>
      <t xml:space="preserve"> klasis armatura</t>
    </r>
  </si>
  <si>
    <r>
      <rPr>
        <sz val="11"/>
        <color theme="1"/>
        <rFont val="AcadNusx"/>
      </rPr>
      <t>armaturis badis Semosva torkretbe- toniT sisq. 60mm (betoni `</t>
    </r>
    <r>
      <rPr>
        <sz val="11"/>
        <color theme="1"/>
        <rFont val="Calibri"/>
        <family val="2"/>
        <charset val="204"/>
      </rPr>
      <t>B25</t>
    </r>
    <r>
      <rPr>
        <sz val="11"/>
        <color theme="1"/>
        <rFont val="AcadNusx"/>
      </rPr>
      <t>~-143,28m</t>
    </r>
    <r>
      <rPr>
        <sz val="11"/>
        <color theme="1"/>
        <rFont val="Calibri"/>
        <family val="2"/>
        <charset val="204"/>
      </rPr>
      <t>³)</t>
    </r>
  </si>
  <si>
    <t>kibe#1</t>
  </si>
  <si>
    <t>gruntis  damuSaveba xeliT</t>
  </si>
  <si>
    <t>IIkat. gr. datvirT. avtoTviTm. xeliT</t>
  </si>
  <si>
    <t>gruntis transportireba 15km-ze  20X1,91=</t>
  </si>
  <si>
    <t>II kat. gruntis ukuCayra xeliT</t>
  </si>
  <si>
    <t>RorRis safuZvli kibe #1-is qveS</t>
  </si>
  <si>
    <r>
      <t>betonis momzadeba betoni ~</t>
    </r>
    <r>
      <rPr>
        <sz val="11"/>
        <color theme="1"/>
        <rFont val="Calibri"/>
        <family val="2"/>
        <charset val="204"/>
        <scheme val="minor"/>
      </rPr>
      <t>B12,5</t>
    </r>
    <r>
      <rPr>
        <sz val="11"/>
        <color theme="1"/>
        <rFont val="AcadNusx"/>
      </rPr>
      <t>~</t>
    </r>
  </si>
  <si>
    <r>
      <t>kibe #1-is saZirkvlis mon. r/b fila, sulfatomedegi betoni ~</t>
    </r>
    <r>
      <rPr>
        <sz val="11"/>
        <color theme="1"/>
        <rFont val="Calibri"/>
        <family val="2"/>
        <charset val="204"/>
        <scheme val="minor"/>
      </rPr>
      <t>Β25</t>
    </r>
    <r>
      <rPr>
        <sz val="11"/>
        <color theme="1"/>
        <rFont val="AcadNusx"/>
      </rPr>
      <t xml:space="preserve">~ </t>
    </r>
  </si>
  <si>
    <r>
      <rPr>
        <sz val="11"/>
        <color theme="1"/>
        <rFont val="Calibri"/>
        <family val="2"/>
        <charset val="204"/>
      </rPr>
      <t>A240C</t>
    </r>
    <r>
      <rPr>
        <sz val="11"/>
        <color theme="1"/>
        <rFont val="AcadNusx"/>
      </rPr>
      <t xml:space="preserve"> klasis armatura</t>
    </r>
  </si>
  <si>
    <r>
      <rPr>
        <sz val="11"/>
        <color theme="1"/>
        <rFont val="AcadNusx"/>
      </rPr>
      <t xml:space="preserve"> </t>
    </r>
    <r>
      <rPr>
        <sz val="11"/>
        <color theme="1"/>
        <rFont val="Calibri"/>
        <family val="2"/>
        <charset val="204"/>
      </rPr>
      <t>A500C</t>
    </r>
    <r>
      <rPr>
        <sz val="11"/>
        <color theme="1"/>
        <rFont val="AcadNusx"/>
      </rPr>
      <t xml:space="preserve"> klasis armatura</t>
    </r>
  </si>
  <si>
    <r>
      <t>mon. r/b kibe #1-is tumboebi sulfatomedegi betoni ~</t>
    </r>
    <r>
      <rPr>
        <sz val="11"/>
        <color theme="1"/>
        <rFont val="Calibri"/>
        <family val="2"/>
        <charset val="204"/>
        <scheme val="minor"/>
      </rPr>
      <t>Β25</t>
    </r>
    <r>
      <rPr>
        <sz val="11"/>
        <color theme="1"/>
        <rFont val="AcadNusx"/>
      </rPr>
      <t xml:space="preserve">~ </t>
    </r>
  </si>
  <si>
    <r>
      <rPr>
        <sz val="11"/>
        <color rgb="FF000000"/>
        <rFont val="AcadNusx"/>
      </rPr>
      <t xml:space="preserve"> kedlis horizontaluri gaxvreta </t>
    </r>
    <r>
      <rPr>
        <sz val="11"/>
        <color rgb="FF000000"/>
        <rFont val="Calibri"/>
        <family val="2"/>
        <charset val="204"/>
      </rPr>
      <t>Ø25</t>
    </r>
    <r>
      <rPr>
        <sz val="11"/>
        <color rgb="FF000000"/>
        <rFont val="AcadNusx"/>
      </rPr>
      <t xml:space="preserve">mm </t>
    </r>
    <r>
      <rPr>
        <sz val="11"/>
        <color rgb="FF000000"/>
        <rFont val="Calibri"/>
        <family val="2"/>
        <charset val="204"/>
      </rPr>
      <t>L=3</t>
    </r>
    <r>
      <rPr>
        <sz val="11"/>
        <color rgb="FF000000"/>
        <rFont val="AcadNusx"/>
      </rPr>
      <t xml:space="preserve">00mm, (detali 3) </t>
    </r>
  </si>
  <si>
    <t>damzadebul budeebSi ankerebis Camagreba</t>
  </si>
  <si>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Calibri"/>
        <family val="2"/>
        <charset val="204"/>
      </rPr>
      <t xml:space="preserve">12 A500C </t>
    </r>
    <r>
      <rPr>
        <sz val="11"/>
        <color theme="1"/>
        <rFont val="AcadNusx"/>
      </rPr>
      <t xml:space="preserve"> armatura </t>
    </r>
  </si>
  <si>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AcadNusx"/>
      </rPr>
      <t xml:space="preserve">f.foladi </t>
    </r>
    <r>
      <rPr>
        <sz val="11"/>
        <color theme="1"/>
        <rFont val="Calibri"/>
        <family val="2"/>
        <charset val="204"/>
      </rPr>
      <t>-6x250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AcadNusx"/>
      </rPr>
      <t xml:space="preserve"> </t>
    </r>
  </si>
  <si>
    <t>epiqsiduri kupri 300ml - 15c ankerze</t>
  </si>
  <si>
    <t xml:space="preserve"> 300 m/l</t>
  </si>
  <si>
    <t xml:space="preserve">liTonis kibe #1-is mowyoba </t>
  </si>
  <si>
    <t>liTonis kibis SeRebava antikoroziuli zeTis saRebviT</t>
  </si>
  <si>
    <t>Senoba #2-is miSeneba</t>
  </si>
  <si>
    <t>gruntis transportireba 15km-ze  195X1,91=</t>
  </si>
  <si>
    <t>RorRis safuZvli sisqiT 30sm</t>
  </si>
  <si>
    <r>
      <t>betonis momzadeba sisqiT 10sm, betoni ~</t>
    </r>
    <r>
      <rPr>
        <sz val="11"/>
        <color theme="1"/>
        <rFont val="Calibri"/>
        <family val="2"/>
        <charset val="204"/>
        <scheme val="minor"/>
      </rPr>
      <t>B12,5</t>
    </r>
    <r>
      <rPr>
        <sz val="11"/>
        <color theme="1"/>
        <rFont val="AcadNusx"/>
      </rPr>
      <t>~</t>
    </r>
  </si>
  <si>
    <r>
      <t>saZirkvlis mon. r/b fila, sulfatomedegi betoni ~</t>
    </r>
    <r>
      <rPr>
        <sz val="11"/>
        <color theme="1"/>
        <rFont val="Calibri"/>
        <family val="2"/>
        <charset val="204"/>
        <scheme val="minor"/>
      </rPr>
      <t>Β25</t>
    </r>
    <r>
      <rPr>
        <sz val="11"/>
        <color theme="1"/>
        <rFont val="AcadNusx"/>
      </rPr>
      <t xml:space="preserve">~ </t>
    </r>
  </si>
  <si>
    <r>
      <rPr>
        <sz val="11"/>
        <color rgb="FF000000"/>
        <rFont val="AcadNusx"/>
      </rPr>
      <t xml:space="preserve"> kedlis horizontaluri gaxvreta </t>
    </r>
    <r>
      <rPr>
        <sz val="11"/>
        <color rgb="FF000000"/>
        <rFont val="Calibri"/>
        <family val="2"/>
        <charset val="204"/>
      </rPr>
      <t>Ø32</t>
    </r>
    <r>
      <rPr>
        <sz val="11"/>
        <color rgb="FF000000"/>
        <rFont val="AcadNusx"/>
      </rPr>
      <t xml:space="preserve">mm </t>
    </r>
    <r>
      <rPr>
        <sz val="11"/>
        <color rgb="FF000000"/>
        <rFont val="Calibri"/>
        <family val="2"/>
        <charset val="204"/>
      </rPr>
      <t>L=5</t>
    </r>
    <r>
      <rPr>
        <sz val="11"/>
        <color rgb="FF000000"/>
        <rFont val="AcadNusx"/>
      </rPr>
      <t xml:space="preserve">00mm, (detali #1) </t>
    </r>
  </si>
  <si>
    <t>kedelze rigelebis mosawyobad kuTxovanis ankerebiT Camagreba (detali #1)</t>
  </si>
  <si>
    <r>
      <t>mon. r/betonis rigelebi mr-1, betoni ~</t>
    </r>
    <r>
      <rPr>
        <sz val="11"/>
        <color theme="1"/>
        <rFont val="Calibri"/>
        <family val="2"/>
        <charset val="204"/>
        <scheme val="minor"/>
      </rPr>
      <t>В25</t>
    </r>
    <r>
      <rPr>
        <sz val="11"/>
        <color theme="1"/>
        <rFont val="AcadNusx"/>
      </rPr>
      <t>~</t>
    </r>
  </si>
  <si>
    <r>
      <t>mon. r/b svetebi msv-1, betoni ~</t>
    </r>
    <r>
      <rPr>
        <sz val="11"/>
        <color theme="1"/>
        <rFont val="Calibri"/>
        <family val="2"/>
        <charset val="204"/>
        <scheme val="minor"/>
      </rPr>
      <t>В25</t>
    </r>
    <r>
      <rPr>
        <sz val="11"/>
        <color theme="1"/>
        <rFont val="AcadNusx"/>
      </rPr>
      <t>~</t>
    </r>
  </si>
  <si>
    <t>mon. r/b svetebis naSverebi</t>
  </si>
  <si>
    <r>
      <t>mon. r/b  kedelebi mkd-1 da mkd-2, betoni ~</t>
    </r>
    <r>
      <rPr>
        <sz val="11"/>
        <color theme="1"/>
        <rFont val="Calibri"/>
        <family val="2"/>
        <charset val="204"/>
        <scheme val="minor"/>
      </rPr>
      <t>В25</t>
    </r>
    <r>
      <rPr>
        <sz val="11"/>
        <color theme="1"/>
        <rFont val="AcadNusx"/>
      </rPr>
      <t>~</t>
    </r>
  </si>
  <si>
    <r>
      <t>gadaxurvis mon. ubnebi mu-1 da mu-2, betoni ~</t>
    </r>
    <r>
      <rPr>
        <sz val="11"/>
        <color theme="1"/>
        <rFont val="Calibri"/>
        <family val="2"/>
        <charset val="204"/>
        <scheme val="minor"/>
      </rPr>
      <t>Β25</t>
    </r>
    <r>
      <rPr>
        <sz val="11"/>
        <color theme="1"/>
        <rFont val="AcadNusx"/>
      </rPr>
      <t>~</t>
    </r>
  </si>
  <si>
    <r>
      <t>mon. r/b kibeebi mkb-1, mkb-2, mkb-3,  betoni ~</t>
    </r>
    <r>
      <rPr>
        <sz val="11"/>
        <color theme="1"/>
        <rFont val="Calibri"/>
        <family val="2"/>
        <charset val="204"/>
        <scheme val="minor"/>
      </rPr>
      <t>B25</t>
    </r>
    <r>
      <rPr>
        <sz val="11"/>
        <color theme="1"/>
        <rFont val="AcadNusx"/>
      </rPr>
      <t>~</t>
    </r>
  </si>
  <si>
    <t xml:space="preserve">sxva masala </t>
  </si>
  <si>
    <r>
      <rPr>
        <sz val="11"/>
        <color theme="1"/>
        <rFont val="Calibri"/>
        <family val="2"/>
        <charset val="204"/>
      </rPr>
      <t>A500C</t>
    </r>
    <r>
      <rPr>
        <sz val="11"/>
        <color theme="1"/>
        <rFont val="AcadNusx"/>
      </rPr>
      <t xml:space="preserve"> klasis armatura (Sepirapirebis xarji)</t>
    </r>
  </si>
  <si>
    <r>
      <rPr>
        <sz val="11"/>
        <color rgb="FF000000"/>
        <rFont val="AcadNusx"/>
      </rPr>
      <t xml:space="preserve">gadaxurvis vertikalurad  gaburRva </t>
    </r>
    <r>
      <rPr>
        <sz val="11"/>
        <color rgb="FF000000"/>
        <rFont val="Calibri"/>
        <family val="2"/>
        <charset val="204"/>
      </rPr>
      <t>d</t>
    </r>
    <r>
      <rPr>
        <sz val="11"/>
        <color rgb="FF000000"/>
        <rFont val="AcadNusx"/>
      </rPr>
      <t xml:space="preserve">=25mm </t>
    </r>
    <r>
      <rPr>
        <sz val="11"/>
        <color rgb="FF000000"/>
        <rFont val="Calibri"/>
        <family val="2"/>
        <charset val="204"/>
      </rPr>
      <t xml:space="preserve"> L</t>
    </r>
    <r>
      <rPr>
        <sz val="11"/>
        <color rgb="FF000000"/>
        <rFont val="AcadNusx"/>
      </rPr>
      <t>=13sm (detali #2)</t>
    </r>
  </si>
  <si>
    <t>gadaxurvis xis konstruqciebis mosawyobad kuTxovanis ankerebiT Camagreba (detali #2)</t>
  </si>
  <si>
    <t>saxuravis xis kkonstruqciebis mowyoba  Seicvris CaTvliT sisqiT 5sm (150kv.m.)</t>
  </si>
  <si>
    <t>detali #4 (ix.proeqti)</t>
  </si>
  <si>
    <t>saxuravis liTonis elementebi (detali 0; 1; 2)</t>
  </si>
  <si>
    <t xml:space="preserve">liTonis elementebis SeRebava antikoroziuli laqiT </t>
  </si>
  <si>
    <t>gadaxurvis xis koWebis dgarebis da nivnivebis mowyoba xkW-1 xdg-1 da xn-1 Seicvris CaTvliT sisqiT 4sm (620kv.m.)</t>
  </si>
  <si>
    <r>
      <rPr>
        <sz val="11"/>
        <color rgb="FF000000"/>
        <rFont val="AcadNusx"/>
      </rPr>
      <t xml:space="preserve"> kedlis horizontaluri gaxvreta </t>
    </r>
    <r>
      <rPr>
        <sz val="11"/>
        <color rgb="FF000000"/>
        <rFont val="Calibri"/>
        <family val="2"/>
        <charset val="204"/>
      </rPr>
      <t>Ø16</t>
    </r>
    <r>
      <rPr>
        <sz val="11"/>
        <color rgb="FF000000"/>
        <rFont val="AcadNusx"/>
      </rPr>
      <t xml:space="preserve">mm </t>
    </r>
    <r>
      <rPr>
        <sz val="11"/>
        <color rgb="FF000000"/>
        <rFont val="Calibri"/>
        <family val="2"/>
        <charset val="204"/>
      </rPr>
      <t>L=3</t>
    </r>
    <r>
      <rPr>
        <sz val="11"/>
        <color rgb="FF000000"/>
        <rFont val="AcadNusx"/>
      </rPr>
      <t xml:space="preserve">00mm </t>
    </r>
  </si>
  <si>
    <r>
      <t>antiseismuri sartyelis mowyoba   lk-1 mTeli konstruqciis Sida kedlebze gadaxurvis filis qveS, wvrili fraqciis betoni `</t>
    </r>
    <r>
      <rPr>
        <sz val="11"/>
        <color theme="1"/>
        <rFont val="Calibri"/>
        <family val="2"/>
        <charset val="204"/>
        <scheme val="minor"/>
      </rPr>
      <t>B25</t>
    </r>
    <r>
      <rPr>
        <sz val="11"/>
        <color theme="1"/>
        <rFont val="AcadNusx"/>
      </rPr>
      <t xml:space="preserve">~ </t>
    </r>
  </si>
  <si>
    <t>gruntis transportireba 15km-ze  8X1,91=</t>
  </si>
  <si>
    <t>RorRis safuZvli ws-3-is qveS sisqiT 40sm</t>
  </si>
  <si>
    <t>SromiTi resursebi k=1,15</t>
  </si>
  <si>
    <r>
      <t>mon. r/b wert. saZirkvlebi ws-3 (5c),  betoni ~</t>
    </r>
    <r>
      <rPr>
        <sz val="11"/>
        <color theme="1"/>
        <rFont val="Calibri"/>
        <family val="2"/>
        <charset val="204"/>
        <scheme val="minor"/>
      </rPr>
      <t>B25</t>
    </r>
    <r>
      <rPr>
        <sz val="11"/>
        <color theme="1"/>
        <rFont val="AcadNusx"/>
      </rPr>
      <t>~</t>
    </r>
  </si>
  <si>
    <t>saZirkvlis horizontaluri hidroizolacia</t>
  </si>
  <si>
    <t xml:space="preserve">Casatanebeli det. mowyoba  </t>
  </si>
  <si>
    <t xml:space="preserve">liTonis svetebis mowyoba </t>
  </si>
  <si>
    <t>gadaxurvis liTonis elementebis montaJi +4,60 da +8,90 niS.</t>
  </si>
  <si>
    <t>Senoba #3 - kibe#1</t>
  </si>
  <si>
    <t>gruntis transportireba 15km-ze  30X1,91=</t>
  </si>
  <si>
    <r>
      <t>betonis momzadeba, betoni ~</t>
    </r>
    <r>
      <rPr>
        <sz val="11"/>
        <color theme="1"/>
        <rFont val="Calibri"/>
        <family val="2"/>
        <charset val="204"/>
        <scheme val="minor"/>
      </rPr>
      <t>B15</t>
    </r>
    <r>
      <rPr>
        <sz val="11"/>
        <color theme="1"/>
        <rFont val="AcadNusx"/>
      </rPr>
      <t xml:space="preserve">~ </t>
    </r>
  </si>
  <si>
    <t xml:space="preserve">kibe #1-is saZirkvlis mon. r/b fila, sulfatomedegi betoni ~Β25~ </t>
  </si>
  <si>
    <t xml:space="preserve">mon. r/b kibe #1-is tumboebi, sulfatomedegi betoni ~Β25~ </t>
  </si>
  <si>
    <t>damzadebul budeebSi ankerebis Camagreba (det.3)</t>
  </si>
  <si>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Calibri"/>
        <family val="2"/>
        <charset val="204"/>
      </rPr>
      <t xml:space="preserve">16 A500C </t>
    </r>
    <r>
      <rPr>
        <sz val="11"/>
        <color theme="1"/>
        <rFont val="AcadNusx"/>
      </rPr>
      <t xml:space="preserve"> armatura </t>
    </r>
  </si>
  <si>
    <t>Senoba #1 (Zegli)</t>
  </si>
  <si>
    <t>saxuravze kramitis safaris mowyoba</t>
  </si>
  <si>
    <t>kramiti kexis (29.80m.X2.5)</t>
  </si>
  <si>
    <t>cali</t>
  </si>
  <si>
    <t>wyalsawreti sistemis mowyoba</t>
  </si>
  <si>
    <t>100m</t>
  </si>
  <si>
    <t xml:space="preserve"> feradi Tunuqis Rari</t>
  </si>
  <si>
    <t>grZ.m</t>
  </si>
  <si>
    <t>feradi Tunuqis mili d=100mm.</t>
  </si>
  <si>
    <r>
      <rPr>
        <sz val="11"/>
        <color theme="1"/>
        <rFont val="AcadNusx"/>
      </rPr>
      <t xml:space="preserve">feradi Tunuqis Zabri </t>
    </r>
    <r>
      <rPr>
        <sz val="11"/>
        <color theme="1"/>
        <rFont val="Calibri"/>
        <family val="2"/>
        <charset val="204"/>
      </rPr>
      <t xml:space="preserve"> Ø100</t>
    </r>
  </si>
  <si>
    <r>
      <rPr>
        <sz val="11"/>
        <color theme="1"/>
        <rFont val="AcadNusx"/>
      </rPr>
      <t xml:space="preserve">feradi Tunuqis muxli </t>
    </r>
    <r>
      <rPr>
        <sz val="11"/>
        <color theme="1"/>
        <rFont val="Calibri"/>
        <family val="2"/>
        <charset val="204"/>
      </rPr>
      <t>Ø100</t>
    </r>
  </si>
  <si>
    <t>xis axali Seminuli karis mowyoba framugiT magari jiSis xis masaliT antiseprirebuli da antiperirebuli (aivnis kari)</t>
  </si>
  <si>
    <t>xis axali Seminuli karis momzadeba SesaRebad  k=2,1</t>
  </si>
  <si>
    <t>xis Seminuli karebis SeRebva zeTovani gamWvirvale saRebaviT 2 fenad k=2,1</t>
  </si>
  <si>
    <t xml:space="preserve">xis axali yru erTfrTiani karis mowyoba magari jiSis xis masaliT, antiseptikirebuli da antiperirebuli, rkinakaveuliT </t>
  </si>
  <si>
    <t xml:space="preserve">xis axali, yru orfrTiani karebis mowyoba framugiT magari jiSis xis masaliT, antiseptikirebuli da antiperirebuli, rkinakaveuliT </t>
  </si>
  <si>
    <t>xis  axali yru karebis momzadeba SesaRebad  k=2,7</t>
  </si>
  <si>
    <t>xis axali yru karebis SeRebva zeTovani gamWvirvale saRebaviT 2 fenad k=2,7</t>
  </si>
  <si>
    <r>
      <rPr>
        <sz val="11"/>
        <color theme="1"/>
        <rFont val="AcadNusx"/>
      </rPr>
      <t>demontirebuli orfrTiani xis karis (</t>
    </r>
    <r>
      <rPr>
        <sz val="11"/>
        <color theme="1"/>
        <rFont val="Calibri"/>
        <family val="2"/>
        <charset val="204"/>
      </rPr>
      <t>DOO</t>
    </r>
    <r>
      <rPr>
        <sz val="11"/>
        <color theme="1"/>
        <rFont val="AcadNusx"/>
      </rPr>
      <t>-005) restavracia orive mxridan 4,20kv.m.X2</t>
    </r>
  </si>
  <si>
    <r>
      <rPr>
        <sz val="11"/>
        <color theme="1"/>
        <rFont val="AcadNusx"/>
      </rPr>
      <t>garestavrirebuli orfrTiani xis karis (</t>
    </r>
    <r>
      <rPr>
        <sz val="11"/>
        <color theme="1"/>
        <rFont val="Calibri"/>
        <family val="2"/>
        <charset val="204"/>
      </rPr>
      <t>DOO</t>
    </r>
    <r>
      <rPr>
        <sz val="11"/>
        <color theme="1"/>
        <rFont val="AcadNusx"/>
      </rPr>
      <t>-005) xelaxla montaJi</t>
    </r>
  </si>
  <si>
    <r>
      <rPr>
        <sz val="11"/>
        <color theme="1"/>
        <rFont val="AcadNusx"/>
      </rPr>
      <t>garestavrirebuli yru karis (</t>
    </r>
    <r>
      <rPr>
        <sz val="11"/>
        <color theme="1"/>
        <rFont val="Calibri"/>
        <family val="2"/>
        <charset val="204"/>
      </rPr>
      <t>DOO</t>
    </r>
    <r>
      <rPr>
        <sz val="11"/>
        <color theme="1"/>
        <rFont val="AcadNusx"/>
      </rPr>
      <t>-005) momzadeba SesaRebad  k=2,7</t>
    </r>
  </si>
  <si>
    <r>
      <rPr>
        <sz val="11"/>
        <color theme="1"/>
        <rFont val="AcadNusx"/>
      </rPr>
      <t>garestavrirebuli yru karis (</t>
    </r>
    <r>
      <rPr>
        <sz val="11"/>
        <color theme="1"/>
        <rFont val="Calibri"/>
        <family val="2"/>
        <charset val="204"/>
      </rPr>
      <t>DOO</t>
    </r>
    <r>
      <rPr>
        <sz val="11"/>
        <color theme="1"/>
        <rFont val="AcadNusx"/>
      </rPr>
      <t>-005) SeRebva zeTovani gamWvirvale saRebaviT 2 fenad k=2,7</t>
    </r>
  </si>
  <si>
    <r>
      <rPr>
        <sz val="11"/>
        <color theme="1"/>
        <rFont val="AcadNusx"/>
      </rPr>
      <t>demontirebuli orfrTiani xis karebis (</t>
    </r>
    <r>
      <rPr>
        <sz val="11"/>
        <color theme="1"/>
        <rFont val="Calibri"/>
        <family val="2"/>
        <charset val="204"/>
      </rPr>
      <t>DOO</t>
    </r>
    <r>
      <rPr>
        <sz val="11"/>
        <color theme="1"/>
        <rFont val="AcadNusx"/>
      </rPr>
      <t xml:space="preserve">-002; 011) CarCos restavracia </t>
    </r>
  </si>
  <si>
    <t>1 CarCo</t>
  </si>
  <si>
    <r>
      <rPr>
        <sz val="11"/>
        <color theme="1"/>
        <rFont val="AcadNusx"/>
      </rPr>
      <t>demontirebuli orfrTiani xis karis (</t>
    </r>
    <r>
      <rPr>
        <sz val="11"/>
        <color theme="1"/>
        <rFont val="Calibri"/>
        <family val="2"/>
        <charset val="204"/>
      </rPr>
      <t>DOO</t>
    </r>
    <r>
      <rPr>
        <sz val="11"/>
        <color theme="1"/>
        <rFont val="AcadNusx"/>
      </rPr>
      <t xml:space="preserve">-002; 011) framugebis restavracia </t>
    </r>
  </si>
  <si>
    <t>1 framuga</t>
  </si>
  <si>
    <r>
      <rPr>
        <sz val="11"/>
        <color theme="1"/>
        <rFont val="AcadNusx"/>
      </rPr>
      <t xml:space="preserve">xis axali, yru orfrTiani karebis mowyoba framugiT magari jiSis xis masaliT, antiseptikirebuli da antiperirebuli, rkinakaveuliT (garestavrirebuli CarCoTi da framugiT - </t>
    </r>
    <r>
      <rPr>
        <sz val="11"/>
        <color theme="1"/>
        <rFont val="Calibri"/>
        <family val="2"/>
        <charset val="204"/>
      </rPr>
      <t>DOO</t>
    </r>
    <r>
      <rPr>
        <sz val="11"/>
        <color theme="1"/>
        <rFont val="AcadNusx"/>
      </rPr>
      <t xml:space="preserve"> 002; 011) </t>
    </r>
  </si>
  <si>
    <t>axali magari jiSis xis orfrTiani yru karis frTebi, antiseptikirebuli da antiperirebuli, rkinakaveuliT (1.50X2.70X2)</t>
  </si>
  <si>
    <t>xis yru karebis momzadeba SesaRebad  k=2,7</t>
  </si>
  <si>
    <t>xis yru karebis SeRebva zeTovani gamWvirvale saRebaviT 2 fenad k=2,7</t>
  </si>
  <si>
    <r>
      <rPr>
        <sz val="11"/>
        <color theme="1"/>
        <rFont val="AcadNusx"/>
      </rPr>
      <t>demontirebuli fanjris CarCoebis</t>
    </r>
    <r>
      <rPr>
        <sz val="11"/>
        <color theme="1"/>
        <rFont val="AcadNusx"/>
      </rPr>
      <t xml:space="preserve"> restavracia </t>
    </r>
  </si>
  <si>
    <t>axali fanjrebis mowyoba magari jiSis xis masaliT antiseptirebuli da antiperirebuli, restavrirebuli CarCoebiT</t>
  </si>
  <si>
    <t>minapaketiT Seminuli magari jiSis xis fanjris frTebi CarCos gareSe, antiseptirebuli da antiperirebuli, rkinakaveuliT</t>
  </si>
  <si>
    <t>xis rafebis mowyoba</t>
  </si>
  <si>
    <t>magari jiSis xis rafa 40sm.</t>
  </si>
  <si>
    <t>xis fanjrebis momzadeba SesaRebad  k=1,5</t>
  </si>
  <si>
    <t>fanjrebis SeRebva zeTovani gamWvirvale saRebavebiT k=1.5</t>
  </si>
  <si>
    <t>fanjris darabebis mowyoba magari jiSis xis masaliT, antiseptirebuli da antiperirebuli</t>
  </si>
  <si>
    <t>xis darabebis momzadeba SesaRebad  k=2,7</t>
  </si>
  <si>
    <t>xis darabebis SeRebva zeTovani gamWvirvale saRebaviT 2 fenad k=2,7</t>
  </si>
  <si>
    <t>parketis iatakis mowyoba</t>
  </si>
  <si>
    <t>xis plinTusi</t>
  </si>
  <si>
    <t xml:space="preserve"> iatakze  keramofilebis dageba (I sarT.)</t>
  </si>
  <si>
    <t>iatakis moWiquli filebis gawmenda, nawilobrivi aRdgena da konservacia (meTodika ix. proeqtSi)</t>
  </si>
  <si>
    <t>metalis svetebis gawmenda-restavracia (II sarT.)</t>
  </si>
  <si>
    <t>arsebuli kedlebis lesva kir-cementis xsnariT (interieri)</t>
  </si>
  <si>
    <t xml:space="preserve"> kedlebis SefiTxvna da SeRebva akrilis saRebaviT </t>
  </si>
  <si>
    <t>nestgamZle TabaSirmuyaos ormagi Sekiduli Weris mowyoba</t>
  </si>
  <si>
    <t>kv.m</t>
  </si>
  <si>
    <t>TabaSirmuyaos Weris SeRebva wyalemulsiuri saRebaviT</t>
  </si>
  <si>
    <t xml:space="preserve"> Weris karnizis gamoyvana lesvaSi cementis xsnariT  150X0.3</t>
  </si>
  <si>
    <t>kedlis buxris ornaWriani gvirgvinis frTxilad gawmenda saRebavisgan (mocemulia gaSlili farTi)</t>
  </si>
  <si>
    <t>kv.dm.</t>
  </si>
  <si>
    <t>kedlis buxris ornaWriani gvirgvinis restavracia (cementiT da daferviT)</t>
  </si>
  <si>
    <t>kedlis buxris keramofileebis restavracia (TabaSirisa da civi emalis meTodiT- ix. proeqti)</t>
  </si>
  <si>
    <t xml:space="preserve">Sida kibis da portikis kibis mozaikur safexurebze Camotexili elementebis aRdgena </t>
  </si>
  <si>
    <t>safexuri</t>
  </si>
  <si>
    <t>Sida kibis da portikis kibis mozaikur safexurebis gawmenda nadebisagan</t>
  </si>
  <si>
    <t>fasadze misasvleli kibis Camosxma mozaikuri betoniT (7 safexuri, ix. proeqti)</t>
  </si>
  <si>
    <t>a-III klasis armatura</t>
  </si>
  <si>
    <t xml:space="preserve">kibis liTonis moajiris mowyoba  </t>
  </si>
  <si>
    <t xml:space="preserve"> liTonis moajirebis SeRebva zeTis saReb.</t>
  </si>
  <si>
    <t>Siga kibis liTonis moajiris gawmenda</t>
  </si>
  <si>
    <t>Siga kibis liTonis moajiris SeRebva zeTis saReb.</t>
  </si>
  <si>
    <t xml:space="preserve">Siga kibis liTonis moajirze arsebuli xis saxeluris gawmenda da SekeTeba </t>
  </si>
  <si>
    <t>xis saxeluris momzadeba SesaRebad (10grZ.m.)</t>
  </si>
  <si>
    <t>xis saxeluris SeRebva zeTovani tonirebuli gamWvirvale saRebavebiT (10grZ.m.)</t>
  </si>
  <si>
    <t xml:space="preserve">fasadze dazianebuli agurebis aRdgena </t>
  </si>
  <si>
    <t>gaxsnili adgilebis amoSeneba analogiuri aguriT</t>
  </si>
  <si>
    <t xml:space="preserve"> fasadze agurebs Soris nakerebis  restavracia (amovseba) nakeris dekoris forma naxevarwre</t>
  </si>
  <si>
    <t>aivnis betonis TaRovani gadaxurvis da sayrdeni relsebis aRdgena</t>
  </si>
  <si>
    <t>cementis ornamentebiani moajiris da svetebis SemorCenili elementebis dayalibeba naturidan da Sablonebidan. axlis  Camosxma da montaJi</t>
  </si>
  <si>
    <t>aivnis betonis TaRovani gadaxurvis SemorCenili dekoratiuli elementebis   aRdgena Sablonebis mixedviT</t>
  </si>
  <si>
    <t xml:space="preserve">aivnis betonis filisa da cementis karnizebis aRdgena </t>
  </si>
  <si>
    <t>aivnis betonisa da cementis nawilebis SefiTxva dabali fraqciiT (barxatis faqtura). Sasurvelia feris tonalobis SesanarCuneblad fiTxis pigmentacia</t>
  </si>
  <si>
    <t>Senoba #2;3;4</t>
  </si>
  <si>
    <t>I sarTuli</t>
  </si>
  <si>
    <t xml:space="preserve">nestgamZle TabaSirmuyaos ormagi tixrebis mowyoba </t>
  </si>
  <si>
    <t>arsebuli kedlebis lesva qv/cementis xsnariT</t>
  </si>
  <si>
    <t>kedlebze kafelis gakvra</t>
  </si>
  <si>
    <t xml:space="preserve"> kedlebis SefiTxvna da SeRebva wyalemulsiuri saRebaviT </t>
  </si>
  <si>
    <t xml:space="preserve">iatakze qv/cementis xsnaris moWimva sisq. 30mm </t>
  </si>
  <si>
    <t xml:space="preserve"> iatakze  keramofilebis dageba </t>
  </si>
  <si>
    <t xml:space="preserve">laminirebuli parketis iatakis mowyoba </t>
  </si>
  <si>
    <t>iatakis xis koWebis mowyoba</t>
  </si>
  <si>
    <t>magari jiSis xis iatakis mowyoba sisqiT 60mm</t>
  </si>
  <si>
    <t>xis iatakis SeRebva gamWvirvale zeTovani saRebaviT</t>
  </si>
  <si>
    <t>nestgamZle TabaSirmuyaos Sekiduli Weris mowyoba</t>
  </si>
  <si>
    <t>betonis Weris SefiTxvna da SeRebva wyalemulsiuri saRebaviT</t>
  </si>
  <si>
    <t xml:space="preserve">Savi feris anudirebuli aluminis Seminuli karis mowyoba </t>
  </si>
  <si>
    <r>
      <rPr>
        <sz val="11"/>
        <color theme="1"/>
        <rFont val="AcadNusx"/>
      </rPr>
      <t xml:space="preserve">Savi feris anudirebuli aluminis vitraJuli fanjrebis  mowyoba    </t>
    </r>
  </si>
  <si>
    <t>Savi feris anudirebuli aluminis fanjrebis mowyoba</t>
  </si>
  <si>
    <t xml:space="preserve">metaloplastmasis fanjrebis mowyoba </t>
  </si>
  <si>
    <t xml:space="preserve">fanjrebis mowyoba magari jiSis xis masaliT antiseptirebuli da antiperirebuli </t>
  </si>
  <si>
    <t xml:space="preserve">magari jiSis xis rafa </t>
  </si>
  <si>
    <t>fanjrebis SeRebva zeTovani saRebavebiT k=1.5</t>
  </si>
  <si>
    <t xml:space="preserve">xis yru erTfrTiani karis mowyoba magari jiSis xis masaliT, antiseptikirebuli da antiperirebuli, rkinakaveuliT </t>
  </si>
  <si>
    <t xml:space="preserve">xis yru orfrTiani karebis mowyoba magari jiSis xis masaliT, antiseptikirebuli da antiperirebuli, rkinakaveuliT </t>
  </si>
  <si>
    <t xml:space="preserve">xis yru orfrTiani TaRiani karebis mowyoba magari jiSis xis masaliT, antiseptikirebuli da antiperirebuli, rkinakaveuliT </t>
  </si>
  <si>
    <t>xis  yru karebis momzadeba SesaRebad  k=2,7</t>
  </si>
  <si>
    <t>xis karebis SeRebva zeTovani saRebaviT k=2,7</t>
  </si>
  <si>
    <t xml:space="preserve"> `m.d.f.~-is  erTfrTiani karebis mowyoba  </t>
  </si>
  <si>
    <t xml:space="preserve"> `m.d.f.~-is  orfrTiani karebis mowyoba </t>
  </si>
  <si>
    <t xml:space="preserve">liTonis orfrTiani karebis mowyoba </t>
  </si>
  <si>
    <t xml:space="preserve"> liTonis karebis SeRebva zeTovani saRebaviT</t>
  </si>
  <si>
    <t>II sarTuli</t>
  </si>
  <si>
    <r>
      <rPr>
        <sz val="11"/>
        <color theme="1"/>
        <rFont val="AcadNusx"/>
      </rPr>
      <t xml:space="preserve">iatakis bgeraizolacia </t>
    </r>
  </si>
  <si>
    <t>sveli wertilebis iatakis hidroizolacia (wasasmeli)</t>
  </si>
  <si>
    <t xml:space="preserve">Savi feris anudirebuli aluminis vitraJuli fanjrebis  mowyoba   </t>
  </si>
  <si>
    <t>xis yru orfrTiani karis mowyoba magari jiSis xis masaliT, antiseptikirebuli da antiperirebuli, rkinakaveuliT</t>
  </si>
  <si>
    <t>xis  yru karis momzadeba SesaRebad  k=2,7</t>
  </si>
  <si>
    <t xml:space="preserve"> `m.d.f.~-is  erTfrTiani karebis mowyoba</t>
  </si>
  <si>
    <t>liTonis orfrTiani karebis mowyoba</t>
  </si>
  <si>
    <t>III sarTuli</t>
  </si>
  <si>
    <t xml:space="preserve">Savi feris anudirebuli aluminis vitraJuli fanjrebis  mowyoba </t>
  </si>
  <si>
    <t xml:space="preserve">Savi feris anudirebuli aluminis fanjrebis mowyoba </t>
  </si>
  <si>
    <t xml:space="preserve"> `m.d.f.~-is  orfrTiani karebis mowyoba</t>
  </si>
  <si>
    <t>fasadebi (#2 da #4 Senoba)</t>
  </si>
  <si>
    <t>fasadis  lesva kir-cementis  xsnariT</t>
  </si>
  <si>
    <t>ferdoebis lesva kir-cementis  xsnariT</t>
  </si>
  <si>
    <t>fasadis SefiTxvna da SeRebva  wyalmedegi saRebaviT</t>
  </si>
  <si>
    <t>fasadi #3 Senoba</t>
  </si>
  <si>
    <t>arsebul qvis fasadze qvebs Soris nakerebis restavracia</t>
  </si>
  <si>
    <t xml:space="preserve"> fasadze  karnizis gamoyvana lesvaSi cementis xsnariT  48grZ.mX0.15= (mocemulia gaSlili farTi)</t>
  </si>
  <si>
    <t>saxuravi #2;3;4 Senoba</t>
  </si>
  <si>
    <t xml:space="preserve">saxuravis mowyoba  metalokramitiT molartyvis CaTvliT </t>
  </si>
  <si>
    <t xml:space="preserve">#2 Senobis SesasvlelSi aluminis Seminuli gadaxurvis  mowyoba </t>
  </si>
  <si>
    <t>Siga kibis liTonis moajirebis mowyoba  (#3 Senoba)</t>
  </si>
  <si>
    <t>lokaluri xarjTaRricxva #2-2</t>
  </si>
  <si>
    <t>civi wyalsadeni</t>
  </si>
  <si>
    <r>
      <rPr>
        <sz val="11"/>
        <color theme="1"/>
        <rFont val="Calibri"/>
        <family val="2"/>
        <charset val="204"/>
      </rPr>
      <t>Ø50*6,9</t>
    </r>
    <r>
      <rPr>
        <sz val="11"/>
        <color theme="1"/>
        <rFont val="AcadNusx"/>
      </rPr>
      <t xml:space="preserve"> mm </t>
    </r>
    <r>
      <rPr>
        <sz val="11"/>
        <color theme="1"/>
        <rFont val="Calibri"/>
        <family val="2"/>
        <charset val="204"/>
      </rPr>
      <t xml:space="preserve">PP PN 20 </t>
    </r>
    <r>
      <rPr>
        <sz val="11"/>
        <color theme="1"/>
        <rFont val="AcadNusx"/>
      </rPr>
      <t xml:space="preserve"> wylis milis  mowyoba </t>
    </r>
  </si>
  <si>
    <r>
      <rPr>
        <sz val="11"/>
        <color theme="1"/>
        <rFont val="Calibri"/>
        <family val="2"/>
        <charset val="204"/>
      </rPr>
      <t>Ø40*5,5</t>
    </r>
    <r>
      <rPr>
        <sz val="11"/>
        <color theme="1"/>
        <rFont val="AcadNusx"/>
      </rPr>
      <t xml:space="preserve"> mm </t>
    </r>
    <r>
      <rPr>
        <sz val="11"/>
        <color theme="1"/>
        <rFont val="Calibri"/>
        <family val="2"/>
        <charset val="204"/>
      </rPr>
      <t xml:space="preserve">PP PN 20 </t>
    </r>
    <r>
      <rPr>
        <sz val="11"/>
        <color theme="1"/>
        <rFont val="AcadNusx"/>
      </rPr>
      <t xml:space="preserve"> wylis milis  mowyoba </t>
    </r>
  </si>
  <si>
    <r>
      <rPr>
        <sz val="11"/>
        <color theme="1"/>
        <rFont val="AcadNusx"/>
      </rPr>
      <t xml:space="preserve">samagri metalis StiriT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-40mm</t>
    </r>
  </si>
  <si>
    <r>
      <rPr>
        <sz val="11"/>
        <color theme="1"/>
        <rFont val="Calibri"/>
        <family val="2"/>
        <charset val="204"/>
      </rPr>
      <t>Ø32*4,4</t>
    </r>
    <r>
      <rPr>
        <sz val="11"/>
        <color theme="1"/>
        <rFont val="AcadNusx"/>
      </rPr>
      <t xml:space="preserve"> mm </t>
    </r>
    <r>
      <rPr>
        <sz val="11"/>
        <color theme="1"/>
        <rFont val="Calibri"/>
        <family val="2"/>
        <charset val="204"/>
      </rPr>
      <t xml:space="preserve">PP PN 20 </t>
    </r>
    <r>
      <rPr>
        <sz val="11"/>
        <color theme="1"/>
        <rFont val="AcadNusx"/>
      </rPr>
      <t xml:space="preserve"> wylis milis  mowyoba </t>
    </r>
  </si>
  <si>
    <r>
      <rPr>
        <sz val="11"/>
        <color theme="1"/>
        <rFont val="AcadNusx"/>
      </rPr>
      <t xml:space="preserve">samagri metalis StiriT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-32mm</t>
    </r>
  </si>
  <si>
    <r>
      <rPr>
        <sz val="11"/>
        <color theme="1"/>
        <rFont val="Calibri"/>
        <family val="2"/>
        <charset val="204"/>
      </rPr>
      <t>Ø25*3,5</t>
    </r>
    <r>
      <rPr>
        <sz val="11"/>
        <color theme="1"/>
        <rFont val="AcadNusx"/>
      </rPr>
      <t xml:space="preserve"> mm </t>
    </r>
    <r>
      <rPr>
        <sz val="11"/>
        <color theme="1"/>
        <rFont val="Calibri"/>
        <family val="2"/>
        <charset val="204"/>
      </rPr>
      <t xml:space="preserve">PP PN 20 </t>
    </r>
    <r>
      <rPr>
        <sz val="11"/>
        <color theme="1"/>
        <rFont val="AcadNusx"/>
      </rPr>
      <t xml:space="preserve"> wylis milis  mowyoba </t>
    </r>
  </si>
  <si>
    <r>
      <rPr>
        <sz val="11"/>
        <color theme="1"/>
        <rFont val="AcadNusx"/>
      </rPr>
      <t xml:space="preserve">samagri metalis StiriT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-25mm</t>
    </r>
  </si>
  <si>
    <r>
      <rPr>
        <sz val="11"/>
        <color theme="1"/>
        <rFont val="Calibri"/>
        <family val="2"/>
        <charset val="204"/>
      </rPr>
      <t>Ø20*2,9</t>
    </r>
    <r>
      <rPr>
        <sz val="11"/>
        <color theme="1"/>
        <rFont val="AcadNusx"/>
      </rPr>
      <t xml:space="preserve"> mm </t>
    </r>
    <r>
      <rPr>
        <sz val="11"/>
        <color theme="1"/>
        <rFont val="Calibri"/>
        <family val="2"/>
        <charset val="204"/>
      </rPr>
      <t xml:space="preserve">PP PN 20 </t>
    </r>
    <r>
      <rPr>
        <sz val="11"/>
        <color theme="1"/>
        <rFont val="AcadNusx"/>
      </rPr>
      <t xml:space="preserve"> wylis milis  mowyoba </t>
    </r>
  </si>
  <si>
    <r>
      <rPr>
        <sz val="11"/>
        <color theme="1"/>
        <rFont val="AcadNusx"/>
      </rPr>
      <t xml:space="preserve">samagri metalis StiriT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-20mm</t>
    </r>
  </si>
  <si>
    <r>
      <rPr>
        <sz val="11"/>
        <color theme="1"/>
        <rFont val="AcadNusx"/>
      </rPr>
      <t xml:space="preserve"> ventilebis mowyoba</t>
    </r>
    <r>
      <rPr>
        <sz val="11"/>
        <color theme="1"/>
        <rFont val="Calibri"/>
        <family val="2"/>
        <charset val="204"/>
      </rPr>
      <t xml:space="preserve"> Ø20</t>
    </r>
    <r>
      <rPr>
        <sz val="11"/>
        <color theme="1"/>
        <rFont val="AcadNusx"/>
      </rPr>
      <t>mm</t>
    </r>
  </si>
  <si>
    <r>
      <rPr>
        <sz val="11"/>
        <color theme="1"/>
        <rFont val="AcadNusx"/>
      </rPr>
      <t xml:space="preserve">ventili </t>
    </r>
    <r>
      <rPr>
        <sz val="11"/>
        <color theme="1"/>
        <rFont val="Calibri"/>
        <family val="2"/>
        <charset val="204"/>
      </rPr>
      <t>Ø4</t>
    </r>
    <r>
      <rPr>
        <sz val="11"/>
        <color theme="1"/>
        <rFont val="AcadNusx"/>
      </rPr>
      <t>0mm qromirebuli grZeli</t>
    </r>
  </si>
  <si>
    <r>
      <rPr>
        <sz val="11"/>
        <color theme="1"/>
        <rFont val="AcadNusx"/>
      </rPr>
      <t xml:space="preserve">ventili </t>
    </r>
    <r>
      <rPr>
        <sz val="11"/>
        <color theme="1"/>
        <rFont val="Calibri"/>
        <family val="2"/>
        <charset val="204"/>
      </rPr>
      <t>Ø25</t>
    </r>
    <r>
      <rPr>
        <sz val="11"/>
        <color theme="1"/>
        <rFont val="AcadNusx"/>
      </rPr>
      <t>mm qromirebuli grZeli</t>
    </r>
  </si>
  <si>
    <r>
      <rPr>
        <sz val="11"/>
        <color theme="1"/>
        <rFont val="AcadNusx"/>
      </rPr>
      <t xml:space="preserve">ventili </t>
    </r>
    <r>
      <rPr>
        <sz val="11"/>
        <color theme="1"/>
        <rFont val="Calibri"/>
        <family val="2"/>
        <charset val="204"/>
      </rPr>
      <t>Ø2</t>
    </r>
    <r>
      <rPr>
        <sz val="11"/>
        <color theme="1"/>
        <rFont val="AcadNusx"/>
      </rPr>
      <t>0mm qromirebuli grZeli</t>
    </r>
  </si>
  <si>
    <r>
      <rPr>
        <sz val="11"/>
        <color theme="1"/>
        <rFont val="AcadNusx"/>
      </rPr>
      <t>arkos  ventilebis mowyoba</t>
    </r>
    <r>
      <rPr>
        <sz val="11"/>
        <color theme="1"/>
        <rFont val="Calibri"/>
        <family val="2"/>
        <charset val="204"/>
      </rPr>
      <t xml:space="preserve"> Ø1/2-1/2</t>
    </r>
  </si>
  <si>
    <t xml:space="preserve"> fasonuri nawilebi</t>
  </si>
  <si>
    <r>
      <rPr>
        <sz val="11"/>
        <color theme="1"/>
        <rFont val="AcadNusx"/>
      </rPr>
      <t xml:space="preserve">samkapi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-50mm</t>
    </r>
  </si>
  <si>
    <r>
      <rPr>
        <sz val="11"/>
        <color theme="1"/>
        <rFont val="AcadNusx"/>
      </rPr>
      <t xml:space="preserve"> samkapi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-50X40X50mm</t>
    </r>
  </si>
  <si>
    <r>
      <rPr>
        <sz val="11"/>
        <color theme="1"/>
        <rFont val="AcadNusx"/>
      </rPr>
      <t xml:space="preserve"> samkapi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-50X25X50mm</t>
    </r>
  </si>
  <si>
    <r>
      <rPr>
        <sz val="11"/>
        <color theme="1"/>
        <rFont val="AcadNusx"/>
      </rPr>
      <t xml:space="preserve"> samkapi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-50X20X50mm</t>
    </r>
  </si>
  <si>
    <r>
      <rPr>
        <sz val="11"/>
        <color theme="1"/>
        <rFont val="AcadNusx"/>
      </rPr>
      <t xml:space="preserve"> samkapi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-40X32X40mm</t>
    </r>
  </si>
  <si>
    <r>
      <rPr>
        <sz val="11"/>
        <color theme="1"/>
        <rFont val="AcadNusx"/>
      </rPr>
      <t xml:space="preserve"> samkapi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-40X25X40mm</t>
    </r>
  </si>
  <si>
    <r>
      <rPr>
        <sz val="11"/>
        <color theme="1"/>
        <rFont val="AcadNusx"/>
      </rPr>
      <t xml:space="preserve"> samkapi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-40X20X40mm</t>
    </r>
  </si>
  <si>
    <r>
      <rPr>
        <sz val="11"/>
        <color theme="1"/>
        <rFont val="AcadNusx"/>
      </rPr>
      <t xml:space="preserve"> samkapi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-32X25X32mm</t>
    </r>
  </si>
  <si>
    <r>
      <rPr>
        <sz val="11"/>
        <color theme="1"/>
        <rFont val="AcadNusx"/>
      </rPr>
      <t xml:space="preserve"> samkapi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-32X20X32mm</t>
    </r>
  </si>
  <si>
    <r>
      <rPr>
        <sz val="11"/>
        <color theme="1"/>
        <rFont val="AcadNusx"/>
      </rPr>
      <t xml:space="preserve">samkapi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-25mm</t>
    </r>
  </si>
  <si>
    <r>
      <rPr>
        <sz val="11"/>
        <color theme="1"/>
        <rFont val="AcadNusx"/>
      </rPr>
      <t xml:space="preserve"> samkapi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-25X20X25mm</t>
    </r>
  </si>
  <si>
    <r>
      <rPr>
        <sz val="11"/>
        <color theme="1"/>
        <rFont val="AcadNusx"/>
      </rPr>
      <t xml:space="preserve">samkapi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-20mm</t>
    </r>
  </si>
  <si>
    <r>
      <rPr>
        <sz val="11"/>
        <color theme="1"/>
        <rFont val="AcadNusx"/>
      </rPr>
      <t xml:space="preserve">quro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-50mm</t>
    </r>
  </si>
  <si>
    <r>
      <rPr>
        <sz val="11"/>
        <color theme="1"/>
        <rFont val="AcadNusx"/>
      </rPr>
      <t xml:space="preserve">quro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-40mm</t>
    </r>
  </si>
  <si>
    <r>
      <rPr>
        <sz val="11"/>
        <color theme="1"/>
        <rFont val="AcadNusx"/>
      </rPr>
      <t xml:space="preserve"> quro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-32mm</t>
    </r>
  </si>
  <si>
    <r>
      <rPr>
        <sz val="11"/>
        <color theme="1"/>
        <rFont val="AcadNusx"/>
      </rPr>
      <t xml:space="preserve"> quro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-25mm</t>
    </r>
  </si>
  <si>
    <r>
      <rPr>
        <sz val="11"/>
        <color theme="1"/>
        <rFont val="AcadNusx"/>
      </rPr>
      <t xml:space="preserve"> quro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-20mm</t>
    </r>
  </si>
  <si>
    <r>
      <rPr>
        <sz val="11"/>
        <color theme="1"/>
        <rFont val="AcadNusx"/>
      </rPr>
      <t xml:space="preserve"> xufi xraxniani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-20</t>
    </r>
  </si>
  <si>
    <r>
      <rPr>
        <sz val="11"/>
        <color theme="1"/>
        <rFont val="AcadNusx"/>
      </rPr>
      <t xml:space="preserve">muxli S/xr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-20X1/2"</t>
    </r>
  </si>
  <si>
    <r>
      <rPr>
        <sz val="11"/>
        <color theme="1"/>
        <rFont val="AcadNusx"/>
      </rPr>
      <t xml:space="preserve">muxli S/xr dubli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-20X1/2"</t>
    </r>
  </si>
  <si>
    <r>
      <rPr>
        <sz val="11"/>
        <color theme="1"/>
        <rFont val="AcadNusx"/>
      </rPr>
      <t xml:space="preserve"> muxli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-50mm  90</t>
    </r>
    <r>
      <rPr>
        <sz val="11"/>
        <color theme="1"/>
        <rFont val="Calibri"/>
        <family val="2"/>
        <charset val="204"/>
      </rPr>
      <t>°</t>
    </r>
  </si>
  <si>
    <r>
      <rPr>
        <sz val="11"/>
        <color theme="1"/>
        <rFont val="AcadNusx"/>
      </rPr>
      <t xml:space="preserve"> muxli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-40mm  90</t>
    </r>
    <r>
      <rPr>
        <sz val="11"/>
        <color theme="1"/>
        <rFont val="Calibri"/>
        <family val="2"/>
        <charset val="204"/>
      </rPr>
      <t>°</t>
    </r>
  </si>
  <si>
    <r>
      <rPr>
        <sz val="11"/>
        <color theme="1"/>
        <rFont val="AcadNusx"/>
      </rPr>
      <t xml:space="preserve"> muxli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-32mm  90</t>
    </r>
    <r>
      <rPr>
        <sz val="11"/>
        <color theme="1"/>
        <rFont val="Calibri"/>
        <family val="2"/>
        <charset val="204"/>
      </rPr>
      <t>°</t>
    </r>
  </si>
  <si>
    <r>
      <rPr>
        <sz val="11"/>
        <color theme="1"/>
        <rFont val="AcadNusx"/>
      </rPr>
      <t xml:space="preserve"> muxli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-25mm  90</t>
    </r>
    <r>
      <rPr>
        <sz val="11"/>
        <color theme="1"/>
        <rFont val="Calibri"/>
        <family val="2"/>
        <charset val="204"/>
      </rPr>
      <t>°</t>
    </r>
  </si>
  <si>
    <r>
      <rPr>
        <sz val="11"/>
        <color theme="1"/>
        <rFont val="AcadNusx"/>
      </rPr>
      <t xml:space="preserve"> muxli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-20mm  90</t>
    </r>
    <r>
      <rPr>
        <sz val="11"/>
        <color theme="1"/>
        <rFont val="Calibri"/>
        <family val="2"/>
        <charset val="204"/>
      </rPr>
      <t>°</t>
    </r>
  </si>
  <si>
    <r>
      <rPr>
        <sz val="11"/>
        <color theme="1"/>
        <rFont val="AcadNusx"/>
      </rPr>
      <t xml:space="preserve"> gadamyvani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-50X40mm</t>
    </r>
  </si>
  <si>
    <r>
      <rPr>
        <sz val="11"/>
        <color theme="1"/>
        <rFont val="AcadNusx"/>
      </rPr>
      <t xml:space="preserve"> gadamyvani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-50X25mm</t>
    </r>
  </si>
  <si>
    <r>
      <rPr>
        <sz val="11"/>
        <color theme="1"/>
        <rFont val="AcadNusx"/>
      </rPr>
      <t xml:space="preserve"> gadamyvani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-40X32mm</t>
    </r>
  </si>
  <si>
    <r>
      <rPr>
        <sz val="11"/>
        <color theme="1"/>
        <rFont val="AcadNusx"/>
      </rPr>
      <t xml:space="preserve"> gadamyvani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-32X25mm</t>
    </r>
  </si>
  <si>
    <r>
      <rPr>
        <sz val="11"/>
        <color theme="1"/>
        <rFont val="AcadNusx"/>
      </rPr>
      <t xml:space="preserve"> gadamyvani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-25X20mm</t>
    </r>
  </si>
  <si>
    <r>
      <rPr>
        <sz val="11"/>
        <color theme="1"/>
        <rFont val="AcadNusx"/>
      </rPr>
      <t xml:space="preserve">rezinis Slangi unitazisTvis </t>
    </r>
    <r>
      <rPr>
        <sz val="11"/>
        <color theme="1"/>
        <rFont val="Calibri"/>
        <family val="2"/>
        <charset val="204"/>
      </rPr>
      <t>L</t>
    </r>
    <r>
      <rPr>
        <sz val="11"/>
        <color theme="1"/>
        <rFont val="AcadNusx"/>
      </rPr>
      <t>=50sm</t>
    </r>
  </si>
  <si>
    <r>
      <rPr>
        <sz val="11"/>
        <color theme="1"/>
        <rFont val="AcadNusx"/>
      </rPr>
      <t xml:space="preserve">rezinis Slangi SSm pirTa unitazisTvis </t>
    </r>
    <r>
      <rPr>
        <sz val="11"/>
        <color theme="1"/>
        <rFont val="Calibri"/>
        <family val="2"/>
        <charset val="204"/>
      </rPr>
      <t>L</t>
    </r>
    <r>
      <rPr>
        <sz val="11"/>
        <color theme="1"/>
        <rFont val="AcadNusx"/>
      </rPr>
      <t>=50sm</t>
    </r>
  </si>
  <si>
    <r>
      <rPr>
        <sz val="11"/>
        <color theme="1"/>
        <rFont val="AcadNusx"/>
      </rPr>
      <t>rezinis Slangi pisuarisTvis</t>
    </r>
    <r>
      <rPr>
        <sz val="11"/>
        <color theme="1"/>
        <rFont val="Calibri"/>
        <family val="2"/>
        <charset val="204"/>
      </rPr>
      <t>L</t>
    </r>
    <r>
      <rPr>
        <sz val="11"/>
        <color theme="1"/>
        <rFont val="AcadNusx"/>
      </rPr>
      <t>=50sm</t>
    </r>
  </si>
  <si>
    <t>civi da cxeli wylis Semrevis mowyoba pirsabanisTvis</t>
  </si>
  <si>
    <t>civi da cxeli wylis Semrevis mowyoba SSm pirTa pirsabanisTvis</t>
  </si>
  <si>
    <t>civi da cxeli wylis Semrevis mowyoba samzareulos niJarasaTvis</t>
  </si>
  <si>
    <t>civi da cxeli wylis Semrevis mowyoba saSxapesTvis</t>
  </si>
  <si>
    <t>cxeli wyalsadeni</t>
  </si>
  <si>
    <r>
      <rPr>
        <sz val="11"/>
        <color theme="1"/>
        <rFont val="Calibri"/>
        <family val="2"/>
        <charset val="204"/>
      </rPr>
      <t>Ø50*6,9</t>
    </r>
    <r>
      <rPr>
        <sz val="11"/>
        <color theme="1"/>
        <rFont val="AcadNusx"/>
      </rPr>
      <t xml:space="preserve"> mm </t>
    </r>
    <r>
      <rPr>
        <sz val="11"/>
        <color theme="1"/>
        <rFont val="Calibri"/>
        <family val="2"/>
        <charset val="204"/>
      </rPr>
      <t xml:space="preserve">PPR PN 20 </t>
    </r>
    <r>
      <rPr>
        <sz val="11"/>
        <color theme="1"/>
        <rFont val="AcadNusx"/>
      </rPr>
      <t xml:space="preserve"> minaboCkovani wylis milis  mowyoba </t>
    </r>
  </si>
  <si>
    <r>
      <rPr>
        <sz val="11"/>
        <color theme="1"/>
        <rFont val="Calibri"/>
        <family val="2"/>
        <charset val="204"/>
      </rPr>
      <t>Ø40*5,5</t>
    </r>
    <r>
      <rPr>
        <sz val="11"/>
        <color theme="1"/>
        <rFont val="AcadNusx"/>
      </rPr>
      <t xml:space="preserve"> mm </t>
    </r>
    <r>
      <rPr>
        <sz val="11"/>
        <color theme="1"/>
        <rFont val="Calibri"/>
        <family val="2"/>
        <charset val="204"/>
      </rPr>
      <t xml:space="preserve">PPR PN 20 </t>
    </r>
    <r>
      <rPr>
        <sz val="11"/>
        <color theme="1"/>
        <rFont val="AcadNusx"/>
      </rPr>
      <t xml:space="preserve"> minaboCkovani wylis milis  mowyoba </t>
    </r>
  </si>
  <si>
    <r>
      <rPr>
        <sz val="11"/>
        <color theme="1"/>
        <rFont val="Calibri"/>
        <family val="2"/>
        <charset val="204"/>
      </rPr>
      <t>Ø32*4,4</t>
    </r>
    <r>
      <rPr>
        <sz val="11"/>
        <color theme="1"/>
        <rFont val="AcadNusx"/>
      </rPr>
      <t xml:space="preserve"> mm </t>
    </r>
    <r>
      <rPr>
        <sz val="11"/>
        <color theme="1"/>
        <rFont val="Calibri"/>
        <family val="2"/>
        <charset val="204"/>
      </rPr>
      <t xml:space="preserve">PPR PN 20 </t>
    </r>
    <r>
      <rPr>
        <sz val="11"/>
        <color theme="1"/>
        <rFont val="AcadNusx"/>
      </rPr>
      <t xml:space="preserve"> minaboCkovani wylis milis  mowyoba </t>
    </r>
  </si>
  <si>
    <r>
      <rPr>
        <sz val="11"/>
        <color theme="1"/>
        <rFont val="Calibri"/>
        <family val="2"/>
        <charset val="204"/>
      </rPr>
      <t>Ø25*3,5</t>
    </r>
    <r>
      <rPr>
        <sz val="11"/>
        <color theme="1"/>
        <rFont val="AcadNusx"/>
      </rPr>
      <t xml:space="preserve"> mm </t>
    </r>
    <r>
      <rPr>
        <sz val="11"/>
        <color theme="1"/>
        <rFont val="Calibri"/>
        <family val="2"/>
        <charset val="204"/>
      </rPr>
      <t xml:space="preserve">PPR PN 20 </t>
    </r>
    <r>
      <rPr>
        <sz val="11"/>
        <color theme="1"/>
        <rFont val="AcadNusx"/>
      </rPr>
      <t xml:space="preserve"> minaboCkovani wylis milis  mowyoba </t>
    </r>
  </si>
  <si>
    <r>
      <rPr>
        <sz val="11"/>
        <color theme="1"/>
        <rFont val="Calibri"/>
        <family val="2"/>
        <charset val="204"/>
      </rPr>
      <t>Ø20*2,9</t>
    </r>
    <r>
      <rPr>
        <sz val="11"/>
        <color theme="1"/>
        <rFont val="AcadNusx"/>
      </rPr>
      <t xml:space="preserve"> mm </t>
    </r>
    <r>
      <rPr>
        <sz val="11"/>
        <color theme="1"/>
        <rFont val="Calibri"/>
        <family val="2"/>
        <charset val="204"/>
      </rPr>
      <t xml:space="preserve">PPR PN 20 </t>
    </r>
    <r>
      <rPr>
        <sz val="11"/>
        <color theme="1"/>
        <rFont val="AcadNusx"/>
      </rPr>
      <t xml:space="preserve"> minaboCkovani wylis milis  mowyoba </t>
    </r>
  </si>
  <si>
    <t>milebis Tboizolacia</t>
  </si>
  <si>
    <r>
      <rPr>
        <sz val="11"/>
        <color theme="1"/>
        <rFont val="AcadNusx"/>
      </rPr>
      <t xml:space="preserve"> </t>
    </r>
    <r>
      <rPr>
        <sz val="11"/>
        <color theme="1"/>
        <rFont val="Calibri"/>
        <family val="2"/>
        <charset val="204"/>
      </rPr>
      <t>Ø50</t>
    </r>
    <r>
      <rPr>
        <sz val="11"/>
        <color theme="1"/>
        <rFont val="AcadNusx"/>
      </rPr>
      <t>mm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AcadNusx"/>
      </rPr>
      <t xml:space="preserve"> milebis  Tboizolacia kauCukiT</t>
    </r>
  </si>
  <si>
    <t xml:space="preserve">grZ.m. </t>
  </si>
  <si>
    <r>
      <rPr>
        <sz val="11"/>
        <color theme="1"/>
        <rFont val="AcadNusx"/>
      </rPr>
      <t xml:space="preserve"> </t>
    </r>
    <r>
      <rPr>
        <sz val="11"/>
        <color theme="1"/>
        <rFont val="Calibri"/>
        <family val="2"/>
        <charset val="204"/>
      </rPr>
      <t>Ø40</t>
    </r>
    <r>
      <rPr>
        <sz val="11"/>
        <color theme="1"/>
        <rFont val="AcadNusx"/>
      </rPr>
      <t>mm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AcadNusx"/>
      </rPr>
      <t xml:space="preserve"> milebis  Tboizolacia kauCukiT</t>
    </r>
  </si>
  <si>
    <r>
      <rPr>
        <sz val="11"/>
        <color theme="1"/>
        <rFont val="AcadNusx"/>
      </rPr>
      <t xml:space="preserve"> </t>
    </r>
    <r>
      <rPr>
        <sz val="11"/>
        <color theme="1"/>
        <rFont val="Calibri"/>
        <family val="2"/>
        <charset val="204"/>
      </rPr>
      <t>Ø32</t>
    </r>
    <r>
      <rPr>
        <sz val="11"/>
        <color theme="1"/>
        <rFont val="AcadNusx"/>
      </rPr>
      <t>mm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AcadNusx"/>
      </rPr>
      <t xml:space="preserve"> milebis  Tboizolacia kauCukiT</t>
    </r>
  </si>
  <si>
    <r>
      <rPr>
        <sz val="11"/>
        <color theme="1"/>
        <rFont val="AcadNusx"/>
      </rPr>
      <t xml:space="preserve"> </t>
    </r>
    <r>
      <rPr>
        <sz val="11"/>
        <color theme="1"/>
        <rFont val="Calibri"/>
        <family val="2"/>
        <charset val="204"/>
      </rPr>
      <t>Ø25</t>
    </r>
    <r>
      <rPr>
        <sz val="11"/>
        <color theme="1"/>
        <rFont val="AcadNusx"/>
      </rPr>
      <t>mm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AcadNusx"/>
      </rPr>
      <t xml:space="preserve"> milebis  Tboizolacia kauCukiT</t>
    </r>
  </si>
  <si>
    <r>
      <rPr>
        <sz val="11"/>
        <color theme="1"/>
        <rFont val="AcadNusx"/>
      </rPr>
      <t xml:space="preserve"> </t>
    </r>
    <r>
      <rPr>
        <sz val="11"/>
        <color theme="1"/>
        <rFont val="Calibri"/>
        <family val="2"/>
        <charset val="204"/>
      </rPr>
      <t>Ø20</t>
    </r>
    <r>
      <rPr>
        <sz val="11"/>
        <color theme="1"/>
        <rFont val="AcadNusx"/>
      </rPr>
      <t>mm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AcadNusx"/>
      </rPr>
      <t xml:space="preserve"> milebis  Tboizolacia  kauCukiT</t>
    </r>
  </si>
  <si>
    <t>lokaluri xarjTaRricxva #2-3</t>
  </si>
  <si>
    <r>
      <rPr>
        <sz val="11"/>
        <color theme="1"/>
        <rFont val="AcadNusx"/>
      </rPr>
      <t xml:space="preserve">plastmasis sakanalizacio milebi </t>
    </r>
    <r>
      <rPr>
        <sz val="11"/>
        <color theme="1"/>
        <rFont val="Cambria"/>
        <family val="1"/>
        <charset val="204"/>
      </rPr>
      <t>Ø</t>
    </r>
    <r>
      <rPr>
        <sz val="11"/>
        <color theme="1"/>
        <rFont val="AcadNusx"/>
      </rPr>
      <t>=100mm mowyoba</t>
    </r>
  </si>
  <si>
    <r>
      <rPr>
        <sz val="11"/>
        <color theme="1"/>
        <rFont val="AcadNusx"/>
      </rPr>
      <t xml:space="preserve">sakanalizacio mili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 xml:space="preserve">=100mm  </t>
    </r>
    <r>
      <rPr>
        <sz val="11"/>
        <color theme="1"/>
        <rFont val="Calibri"/>
        <family val="2"/>
        <charset val="204"/>
      </rPr>
      <t>L</t>
    </r>
    <r>
      <rPr>
        <sz val="11"/>
        <color theme="1"/>
        <rFont val="AcadNusx"/>
      </rPr>
      <t>=3000mm</t>
    </r>
  </si>
  <si>
    <r>
      <rPr>
        <sz val="11"/>
        <color theme="1"/>
        <rFont val="AcadNusx"/>
      </rPr>
      <t xml:space="preserve">sakanalizacio mili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 xml:space="preserve">=100mm  </t>
    </r>
    <r>
      <rPr>
        <sz val="11"/>
        <color theme="1"/>
        <rFont val="Calibri"/>
        <family val="2"/>
        <charset val="204"/>
      </rPr>
      <t>L</t>
    </r>
    <r>
      <rPr>
        <sz val="11"/>
        <color theme="1"/>
        <rFont val="AcadNusx"/>
      </rPr>
      <t>=2000mm</t>
    </r>
  </si>
  <si>
    <r>
      <rPr>
        <sz val="11"/>
        <color theme="1"/>
        <rFont val="AcadNusx"/>
      </rPr>
      <t xml:space="preserve">sakanalizacio mili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 xml:space="preserve">=100mm  </t>
    </r>
    <r>
      <rPr>
        <sz val="11"/>
        <color theme="1"/>
        <rFont val="Calibri"/>
        <family val="2"/>
        <charset val="204"/>
      </rPr>
      <t>L</t>
    </r>
    <r>
      <rPr>
        <sz val="11"/>
        <color theme="1"/>
        <rFont val="AcadNusx"/>
      </rPr>
      <t>=1000mm</t>
    </r>
  </si>
  <si>
    <r>
      <rPr>
        <sz val="11"/>
        <color theme="1"/>
        <rFont val="AcadNusx"/>
      </rPr>
      <t xml:space="preserve">sakanalizacio mili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 xml:space="preserve">=100mm  </t>
    </r>
    <r>
      <rPr>
        <sz val="11"/>
        <color theme="1"/>
        <rFont val="Calibri"/>
        <family val="2"/>
        <charset val="204"/>
      </rPr>
      <t>L</t>
    </r>
    <r>
      <rPr>
        <sz val="11"/>
        <color theme="1"/>
        <rFont val="AcadNusx"/>
      </rPr>
      <t>=500mm</t>
    </r>
  </si>
  <si>
    <r>
      <rPr>
        <sz val="11"/>
        <color theme="1"/>
        <rFont val="AcadNusx"/>
      </rPr>
      <t xml:space="preserve">milebis samagrebi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=100mm</t>
    </r>
  </si>
  <si>
    <r>
      <rPr>
        <sz val="11"/>
        <color theme="1"/>
        <rFont val="AcadNusx"/>
      </rPr>
      <t>plastmasis sakanalizacio milebi</t>
    </r>
    <r>
      <rPr>
        <sz val="11"/>
        <color theme="1"/>
        <rFont val="Cambria"/>
        <family val="1"/>
        <charset val="204"/>
      </rPr>
      <t xml:space="preserve"> Ø</t>
    </r>
    <r>
      <rPr>
        <sz val="11"/>
        <color theme="1"/>
        <rFont val="AcadNusx"/>
      </rPr>
      <t>=50mm mowyoba</t>
    </r>
  </si>
  <si>
    <r>
      <rPr>
        <sz val="11"/>
        <color theme="1"/>
        <rFont val="AcadNusx"/>
      </rPr>
      <t xml:space="preserve">sakanalizacio mili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 xml:space="preserve">=50mm  </t>
    </r>
    <r>
      <rPr>
        <sz val="11"/>
        <color theme="1"/>
        <rFont val="Calibri"/>
        <family val="2"/>
        <charset val="204"/>
      </rPr>
      <t>L</t>
    </r>
    <r>
      <rPr>
        <sz val="11"/>
        <color theme="1"/>
        <rFont val="AcadNusx"/>
      </rPr>
      <t>=3000mm</t>
    </r>
  </si>
  <si>
    <r>
      <rPr>
        <sz val="11"/>
        <color theme="1"/>
        <rFont val="AcadNusx"/>
      </rPr>
      <t xml:space="preserve">sakanalizacio mili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 xml:space="preserve">=50mm  </t>
    </r>
    <r>
      <rPr>
        <sz val="11"/>
        <color theme="1"/>
        <rFont val="Calibri"/>
        <family val="2"/>
        <charset val="204"/>
      </rPr>
      <t>L</t>
    </r>
    <r>
      <rPr>
        <sz val="11"/>
        <color theme="1"/>
        <rFont val="AcadNusx"/>
      </rPr>
      <t>=2000mm</t>
    </r>
  </si>
  <si>
    <r>
      <rPr>
        <sz val="11"/>
        <color theme="1"/>
        <rFont val="AcadNusx"/>
      </rPr>
      <t xml:space="preserve">sakanalizacio mili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 xml:space="preserve">=50mm  </t>
    </r>
    <r>
      <rPr>
        <sz val="11"/>
        <color theme="1"/>
        <rFont val="Calibri"/>
        <family val="2"/>
        <charset val="204"/>
      </rPr>
      <t>L</t>
    </r>
    <r>
      <rPr>
        <sz val="11"/>
        <color theme="1"/>
        <rFont val="AcadNusx"/>
      </rPr>
      <t>=1000mm</t>
    </r>
  </si>
  <si>
    <r>
      <rPr>
        <sz val="11"/>
        <color theme="1"/>
        <rFont val="AcadNusx"/>
      </rPr>
      <t xml:space="preserve">sakanalizacio mili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 xml:space="preserve">=50mm  </t>
    </r>
    <r>
      <rPr>
        <sz val="11"/>
        <color theme="1"/>
        <rFont val="Calibri"/>
        <family val="2"/>
        <charset val="204"/>
      </rPr>
      <t>L</t>
    </r>
    <r>
      <rPr>
        <sz val="11"/>
        <color theme="1"/>
        <rFont val="AcadNusx"/>
      </rPr>
      <t>=500mm</t>
    </r>
  </si>
  <si>
    <r>
      <rPr>
        <sz val="11"/>
        <color theme="1"/>
        <rFont val="AcadNusx"/>
      </rPr>
      <t xml:space="preserve">sakanalizacio mili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 xml:space="preserve">=50mm  </t>
    </r>
    <r>
      <rPr>
        <sz val="11"/>
        <color theme="1"/>
        <rFont val="Calibri"/>
        <family val="2"/>
        <charset val="204"/>
      </rPr>
      <t>L</t>
    </r>
    <r>
      <rPr>
        <sz val="11"/>
        <color theme="1"/>
        <rFont val="AcadNusx"/>
      </rPr>
      <t>=250mm</t>
    </r>
  </si>
  <si>
    <r>
      <rPr>
        <sz val="11"/>
        <color theme="1"/>
        <rFont val="AcadNusx"/>
      </rPr>
      <t xml:space="preserve">milebis samagrebi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=50mm</t>
    </r>
  </si>
  <si>
    <t>plastmasis fasonuri nawilebi (samkapi)</t>
  </si>
  <si>
    <r>
      <rPr>
        <sz val="11"/>
        <color theme="1"/>
        <rFont val="AcadNusx"/>
      </rPr>
      <t xml:space="preserve">samkapi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-100X100mm   45</t>
    </r>
    <r>
      <rPr>
        <sz val="11"/>
        <color theme="1"/>
        <rFont val="Calibri"/>
        <family val="2"/>
        <charset val="204"/>
      </rPr>
      <t>°</t>
    </r>
  </si>
  <si>
    <r>
      <rPr>
        <sz val="11"/>
        <color theme="1"/>
        <rFont val="AcadNusx"/>
      </rPr>
      <t xml:space="preserve">samkapi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-100X50mm   45</t>
    </r>
    <r>
      <rPr>
        <sz val="11"/>
        <color theme="1"/>
        <rFont val="Calibri"/>
        <family val="2"/>
        <charset val="204"/>
      </rPr>
      <t>°</t>
    </r>
  </si>
  <si>
    <r>
      <rPr>
        <sz val="11"/>
        <color theme="1"/>
        <rFont val="AcadNusx"/>
      </rPr>
      <t xml:space="preserve">samkapi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-100X100mm  90</t>
    </r>
    <r>
      <rPr>
        <sz val="11"/>
        <color theme="1"/>
        <rFont val="Calibri"/>
        <family val="2"/>
        <charset val="204"/>
      </rPr>
      <t>°</t>
    </r>
  </si>
  <si>
    <r>
      <rPr>
        <sz val="11"/>
        <color theme="1"/>
        <rFont val="AcadNusx"/>
      </rPr>
      <t xml:space="preserve">samkapi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-100X50mm  90</t>
    </r>
    <r>
      <rPr>
        <sz val="11"/>
        <color theme="1"/>
        <rFont val="Calibri"/>
        <family val="2"/>
        <charset val="204"/>
      </rPr>
      <t>°</t>
    </r>
  </si>
  <si>
    <r>
      <rPr>
        <sz val="11"/>
        <color theme="1"/>
        <rFont val="AcadNusx"/>
      </rPr>
      <t xml:space="preserve">samkapi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-50X50mm   90</t>
    </r>
    <r>
      <rPr>
        <sz val="11"/>
        <color theme="1"/>
        <rFont val="Calibri"/>
        <family val="2"/>
        <charset val="204"/>
      </rPr>
      <t>°</t>
    </r>
  </si>
  <si>
    <t>plastmasis jvaredinis mowyoba</t>
  </si>
  <si>
    <r>
      <rPr>
        <sz val="11"/>
        <color theme="1"/>
        <rFont val="AcadNusx"/>
      </rPr>
      <t xml:space="preserve"> plastmasis jvaredini 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-100X100 45</t>
    </r>
    <r>
      <rPr>
        <sz val="11"/>
        <color theme="1"/>
        <rFont val="Calibri"/>
        <family val="2"/>
        <charset val="204"/>
      </rPr>
      <t>°</t>
    </r>
  </si>
  <si>
    <r>
      <rPr>
        <sz val="11"/>
        <color theme="1"/>
        <rFont val="AcadNusx"/>
      </rPr>
      <t xml:space="preserve"> plastmasis jvaredini 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-100X50 45</t>
    </r>
    <r>
      <rPr>
        <sz val="11"/>
        <color theme="1"/>
        <rFont val="Calibri"/>
        <family val="2"/>
        <charset val="204"/>
      </rPr>
      <t>°</t>
    </r>
  </si>
  <si>
    <t>plastmasis fasonuri nawilebi (muxli, xufi, revizia)</t>
  </si>
  <si>
    <r>
      <rPr>
        <sz val="11"/>
        <color theme="1"/>
        <rFont val="AcadNusx"/>
      </rPr>
      <t xml:space="preserve">muxli  gaSlili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-100  45</t>
    </r>
    <r>
      <rPr>
        <sz val="11"/>
        <color theme="1"/>
        <rFont val="Calibri"/>
        <family val="2"/>
        <charset val="204"/>
      </rPr>
      <t>°</t>
    </r>
  </si>
  <si>
    <r>
      <rPr>
        <sz val="11"/>
        <color theme="1"/>
        <rFont val="AcadNusx"/>
      </rPr>
      <t xml:space="preserve">muxli  gaSlili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-50 45</t>
    </r>
    <r>
      <rPr>
        <sz val="11"/>
        <color theme="1"/>
        <rFont val="Calibri"/>
        <family val="2"/>
        <charset val="204"/>
      </rPr>
      <t>°</t>
    </r>
  </si>
  <si>
    <r>
      <rPr>
        <sz val="11"/>
        <color theme="1"/>
        <rFont val="AcadNusx"/>
      </rPr>
      <t xml:space="preserve">muxli  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-100  90</t>
    </r>
    <r>
      <rPr>
        <sz val="11"/>
        <color theme="1"/>
        <rFont val="Calibri"/>
        <family val="2"/>
        <charset val="204"/>
      </rPr>
      <t>°</t>
    </r>
  </si>
  <si>
    <r>
      <rPr>
        <sz val="11"/>
        <color theme="1"/>
        <rFont val="AcadNusx"/>
      </rPr>
      <t xml:space="preserve">muxli  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-50  90</t>
    </r>
    <r>
      <rPr>
        <sz val="11"/>
        <color theme="1"/>
        <rFont val="Calibri"/>
        <family val="2"/>
        <charset val="204"/>
      </rPr>
      <t>°</t>
    </r>
  </si>
  <si>
    <r>
      <rPr>
        <sz val="11"/>
        <color theme="1"/>
        <rFont val="AcadNusx"/>
      </rPr>
      <t xml:space="preserve">xufi 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 xml:space="preserve">-100 </t>
    </r>
  </si>
  <si>
    <r>
      <rPr>
        <sz val="11"/>
        <color theme="1"/>
        <rFont val="AcadNusx"/>
      </rPr>
      <t xml:space="preserve">xufi 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-50</t>
    </r>
  </si>
  <si>
    <r>
      <rPr>
        <sz val="11"/>
        <color theme="1"/>
        <rFont val="AcadNusx"/>
      </rPr>
      <t xml:space="preserve">revizia 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-100</t>
    </r>
  </si>
  <si>
    <r>
      <rPr>
        <sz val="11"/>
        <color theme="1"/>
        <rFont val="AcadNusx"/>
      </rPr>
      <t xml:space="preserve">trapis  </t>
    </r>
    <r>
      <rPr>
        <sz val="11"/>
        <color theme="1"/>
        <rFont val="Cambria"/>
        <family val="1"/>
        <charset val="204"/>
      </rPr>
      <t>Ø=50</t>
    </r>
    <r>
      <rPr>
        <sz val="11"/>
        <color theme="1"/>
        <rFont val="AcadNusx"/>
      </rPr>
      <t>mm mowyoba</t>
    </r>
  </si>
  <si>
    <t>cxaura 30X30 mowyoba</t>
  </si>
  <si>
    <t>unitazis mowyoba Camrecxi avziT da sifoniT</t>
  </si>
  <si>
    <t>unitazis mowyoba (adaptirebuli SSm pirTaTvis)</t>
  </si>
  <si>
    <t>pisuaris mowyoba</t>
  </si>
  <si>
    <t>pirsabanis mowyoba sifoniT</t>
  </si>
  <si>
    <t>pirsabanis mowyoba (adaptirebuli SSm pirTaTvis)</t>
  </si>
  <si>
    <t>samzareulos niJaras mowyoba</t>
  </si>
  <si>
    <t>SSm pirTaTvis  xelCasavlebi aqsesuarebi</t>
  </si>
  <si>
    <t>komp.</t>
  </si>
  <si>
    <t>lokaluri xarjTaRricxva #2-4</t>
  </si>
  <si>
    <r>
      <rPr>
        <b/>
        <sz val="11"/>
        <color theme="1"/>
        <rFont val="AcadNusx"/>
      </rPr>
      <t xml:space="preserve">mTavari gamanawilebeli fari </t>
    </r>
    <r>
      <rPr>
        <b/>
        <sz val="11"/>
        <color theme="1"/>
        <rFont val="Arial"/>
        <family val="2"/>
        <charset val="204"/>
      </rPr>
      <t>MDB</t>
    </r>
  </si>
  <si>
    <r>
      <rPr>
        <sz val="11"/>
        <color theme="1"/>
        <rFont val="AcadNusx"/>
      </rPr>
      <t xml:space="preserve">Zalovani fari g/m 1800X600X400 </t>
    </r>
    <r>
      <rPr>
        <sz val="11"/>
        <color theme="1"/>
        <rFont val="Cambria"/>
        <family val="1"/>
        <charset val="204"/>
      </rPr>
      <t>IP21</t>
    </r>
    <r>
      <rPr>
        <sz val="11"/>
        <color theme="1"/>
        <rFont val="AcadNusx"/>
      </rPr>
      <t xml:space="preserve"> </t>
    </r>
  </si>
  <si>
    <r>
      <rPr>
        <sz val="11"/>
        <color theme="1"/>
        <rFont val="AcadNusx"/>
      </rPr>
      <t xml:space="preserve">samfaza salteebis sistema </t>
    </r>
    <r>
      <rPr>
        <sz val="11"/>
        <color theme="1"/>
        <rFont val="Calibri Light"/>
        <family val="2"/>
        <charset val="204"/>
      </rPr>
      <t>L1,L2,L3 20</t>
    </r>
    <r>
      <rPr>
        <sz val="11"/>
        <color theme="1"/>
        <rFont val="AcadNusx"/>
      </rPr>
      <t>0a</t>
    </r>
  </si>
  <si>
    <t>damiweba neitralis salteebis sistema 100a</t>
  </si>
  <si>
    <t>kompl</t>
  </si>
  <si>
    <r>
      <rPr>
        <sz val="11"/>
        <color theme="1"/>
        <rFont val="AcadNusx"/>
      </rPr>
      <t>avtomaturi amomrTveli</t>
    </r>
    <r>
      <rPr>
        <sz val="11"/>
        <color theme="1"/>
        <rFont val="Calibri Light"/>
        <family val="2"/>
        <charset val="204"/>
      </rPr>
      <t xml:space="preserve"> MCCB 200A/D/36KA  </t>
    </r>
    <r>
      <rPr>
        <sz val="11"/>
        <color theme="1"/>
        <rFont val="AcadNusx"/>
      </rPr>
      <t>3 polusa</t>
    </r>
  </si>
  <si>
    <r>
      <rPr>
        <sz val="11"/>
        <color theme="1"/>
        <rFont val="AcadNusx"/>
      </rPr>
      <t>avtomaturi amomrTveli</t>
    </r>
    <r>
      <rPr>
        <sz val="11"/>
        <color theme="1"/>
        <rFont val="Calibri Light"/>
        <family val="2"/>
        <charset val="204"/>
      </rPr>
      <t xml:space="preserve"> MCB 50A/D/15KA  </t>
    </r>
    <r>
      <rPr>
        <sz val="11"/>
        <color theme="1"/>
        <rFont val="AcadNusx"/>
      </rPr>
      <t>3 polusa</t>
    </r>
  </si>
  <si>
    <r>
      <rPr>
        <sz val="11"/>
        <color theme="1"/>
        <rFont val="AcadNusx"/>
      </rPr>
      <t>avtomaturi amomrTveli</t>
    </r>
    <r>
      <rPr>
        <sz val="11"/>
        <color theme="1"/>
        <rFont val="Calibri Light"/>
        <family val="2"/>
        <charset val="204"/>
      </rPr>
      <t xml:space="preserve"> MCB 40A/D/15KA  </t>
    </r>
    <r>
      <rPr>
        <sz val="11"/>
        <color theme="1"/>
        <rFont val="AcadNusx"/>
      </rPr>
      <t>3 polusa</t>
    </r>
  </si>
  <si>
    <r>
      <rPr>
        <sz val="11"/>
        <color theme="1"/>
        <rFont val="AcadNusx"/>
      </rPr>
      <t>avtomaturi amomrTveli</t>
    </r>
    <r>
      <rPr>
        <sz val="11"/>
        <color theme="1"/>
        <rFont val="Calibri Light"/>
        <family val="2"/>
        <charset val="204"/>
      </rPr>
      <t xml:space="preserve"> MCB 25A/D/15KA  </t>
    </r>
    <r>
      <rPr>
        <sz val="11"/>
        <color theme="1"/>
        <rFont val="AcadNusx"/>
      </rPr>
      <t>3 polusa</t>
    </r>
  </si>
  <si>
    <r>
      <rPr>
        <sz val="11"/>
        <color theme="1"/>
        <rFont val="AcadNusx"/>
      </rPr>
      <t>avtomaturi amomrTveli</t>
    </r>
    <r>
      <rPr>
        <sz val="11"/>
        <color theme="1"/>
        <rFont val="Calibri Light"/>
        <family val="2"/>
        <charset val="204"/>
      </rPr>
      <t xml:space="preserve"> MCB 2A/C/6KA  1</t>
    </r>
    <r>
      <rPr>
        <sz val="11"/>
        <color theme="1"/>
        <rFont val="AcadNusx"/>
      </rPr>
      <t xml:space="preserve"> polusa</t>
    </r>
  </si>
  <si>
    <r>
      <rPr>
        <sz val="11"/>
        <color theme="1"/>
        <rFont val="AcadNusx"/>
      </rPr>
      <t xml:space="preserve">kontaqtori </t>
    </r>
    <r>
      <rPr>
        <sz val="11"/>
        <color theme="1"/>
        <rFont val="Calibri"/>
        <family val="2"/>
        <charset val="204"/>
      </rPr>
      <t>3P/5,5KW/230VAC</t>
    </r>
  </si>
  <si>
    <t>CamrTveli Rilaki fiqsaciiT</t>
  </si>
  <si>
    <t>saindikacio naTura 220v (mwvane)</t>
  </si>
  <si>
    <t>fotorele</t>
  </si>
  <si>
    <t>dnobadmcveliani amomrTveli 160a 3polusa</t>
  </si>
  <si>
    <t>dnobadi mcveli 160a</t>
  </si>
  <si>
    <t>sasignalo naTura (yviTeli, mwvane, wiTeli) faris karSi CasamontaJebeli</t>
  </si>
  <si>
    <r>
      <rPr>
        <sz val="10"/>
        <color theme="1"/>
        <rFont val="AcadNusx"/>
      </rPr>
      <t>ganmuxtveli</t>
    </r>
    <r>
      <rPr>
        <sz val="10"/>
        <color theme="1"/>
        <rFont val="Cambria"/>
        <family val="1"/>
        <charset val="204"/>
      </rPr>
      <t xml:space="preserve"> B</t>
    </r>
    <r>
      <rPr>
        <sz val="10"/>
        <color theme="1"/>
        <rFont val="AcadNusx"/>
      </rPr>
      <t xml:space="preserve">klasis </t>
    </r>
    <r>
      <rPr>
        <sz val="10"/>
        <color theme="1"/>
        <rFont val="Cambria"/>
        <family val="1"/>
        <charset val="204"/>
      </rPr>
      <t>3P+N+PE  400v/100ka</t>
    </r>
  </si>
  <si>
    <r>
      <rPr>
        <b/>
        <sz val="11"/>
        <color theme="1"/>
        <rFont val="AcadNusx"/>
      </rPr>
      <t xml:space="preserve">gamanawilebeli fari  </t>
    </r>
    <r>
      <rPr>
        <b/>
        <sz val="11"/>
        <color theme="1"/>
        <rFont val="Cambria"/>
        <family val="1"/>
        <charset val="204"/>
      </rPr>
      <t>DB 1.1</t>
    </r>
  </si>
  <si>
    <t>karada S/m 3X12 modulze (rkinis karebiT da saketiT)</t>
  </si>
  <si>
    <t>karada S/m 3X12 modulze</t>
  </si>
  <si>
    <r>
      <rPr>
        <sz val="11"/>
        <color theme="1"/>
        <rFont val="AcadNusx"/>
      </rPr>
      <t>erTwvera kabeli (Savi) 4mm</t>
    </r>
    <r>
      <rPr>
        <sz val="11"/>
        <color theme="1"/>
        <rFont val="Calibri"/>
        <family val="2"/>
        <charset val="204"/>
      </rPr>
      <t>²</t>
    </r>
  </si>
  <si>
    <t xml:space="preserve"> dasaparalelebeli salte 3polusa 3/63a</t>
  </si>
  <si>
    <t>kb/c</t>
  </si>
  <si>
    <t>saindikacio naTura 220v (wiTeli)</t>
  </si>
  <si>
    <r>
      <rPr>
        <sz val="11"/>
        <color theme="1"/>
        <rFont val="AcadNusx"/>
      </rPr>
      <t xml:space="preserve">CamrTveli Rilaki fiqsaciiT </t>
    </r>
    <r>
      <rPr>
        <sz val="11"/>
        <color theme="1"/>
        <rFont val="Calibri"/>
        <family val="2"/>
        <charset val="204"/>
      </rPr>
      <t xml:space="preserve">Aut-O-Man DIN </t>
    </r>
    <r>
      <rPr>
        <sz val="11"/>
        <color theme="1"/>
        <rFont val="AcadNusx"/>
      </rPr>
      <t>salteze dasasmeli</t>
    </r>
  </si>
  <si>
    <r>
      <rPr>
        <sz val="11"/>
        <color theme="1"/>
        <rFont val="AcadNusx"/>
      </rPr>
      <t xml:space="preserve"> kontaqtori 1</t>
    </r>
    <r>
      <rPr>
        <sz val="11"/>
        <color theme="1"/>
        <rFont val="Calibri"/>
        <family val="2"/>
        <charset val="204"/>
      </rPr>
      <t xml:space="preserve">NO/5KW/AC220,, 1NO+1NC </t>
    </r>
    <r>
      <rPr>
        <sz val="11"/>
        <color theme="1"/>
        <rFont val="AcadNusx"/>
      </rPr>
      <t>damxmare kontaqtiT</t>
    </r>
  </si>
  <si>
    <r>
      <rPr>
        <sz val="11"/>
        <color theme="1"/>
        <rFont val="AcadNusx"/>
      </rPr>
      <t>Zravis dacvis avtomati 2,5-4,0</t>
    </r>
    <r>
      <rPr>
        <sz val="11"/>
        <color theme="1"/>
        <rFont val="Calibri Light"/>
        <family val="2"/>
        <charset val="204"/>
      </rPr>
      <t>A  1</t>
    </r>
    <r>
      <rPr>
        <sz val="11"/>
        <color theme="1"/>
        <rFont val="AcadNusx"/>
      </rPr>
      <t xml:space="preserve"> polusa</t>
    </r>
  </si>
  <si>
    <r>
      <rPr>
        <sz val="11"/>
        <color theme="1"/>
        <rFont val="AcadNusx"/>
      </rPr>
      <t>avtomaturi amomrTveli</t>
    </r>
    <r>
      <rPr>
        <sz val="11"/>
        <color theme="1"/>
        <rFont val="Calibri Light"/>
        <family val="2"/>
        <charset val="204"/>
      </rPr>
      <t xml:space="preserve"> MCB 2A/B/6KA  1</t>
    </r>
    <r>
      <rPr>
        <sz val="11"/>
        <color theme="1"/>
        <rFont val="AcadNusx"/>
      </rPr>
      <t xml:space="preserve"> polusa</t>
    </r>
  </si>
  <si>
    <r>
      <rPr>
        <sz val="11"/>
        <color theme="1"/>
        <rFont val="AcadNusx"/>
      </rPr>
      <t>avtomaturi amomrTveli</t>
    </r>
    <r>
      <rPr>
        <sz val="11"/>
        <color theme="1"/>
        <rFont val="Calibri Light"/>
        <family val="2"/>
        <charset val="204"/>
      </rPr>
      <t xml:space="preserve"> MCB 10A/B/6KA  1</t>
    </r>
    <r>
      <rPr>
        <sz val="11"/>
        <color theme="1"/>
        <rFont val="AcadNusx"/>
      </rPr>
      <t xml:space="preserve"> polusa</t>
    </r>
  </si>
  <si>
    <r>
      <rPr>
        <sz val="11"/>
        <color theme="1"/>
        <rFont val="AcadNusx"/>
      </rPr>
      <t>avtomaturi amomrTveli</t>
    </r>
    <r>
      <rPr>
        <sz val="11"/>
        <color theme="1"/>
        <rFont val="Calibri Light"/>
        <family val="2"/>
        <charset val="204"/>
      </rPr>
      <t xml:space="preserve"> MCB 16A/C/6KA  1</t>
    </r>
    <r>
      <rPr>
        <sz val="11"/>
        <color theme="1"/>
        <rFont val="AcadNusx"/>
      </rPr>
      <t xml:space="preserve"> polusa</t>
    </r>
  </si>
  <si>
    <r>
      <rPr>
        <sz val="11"/>
        <color theme="1"/>
        <rFont val="AcadNusx"/>
      </rPr>
      <t>avtomaturi amomrTveli</t>
    </r>
    <r>
      <rPr>
        <sz val="11"/>
        <color theme="1"/>
        <rFont val="Calibri Light"/>
        <family val="2"/>
        <charset val="204"/>
      </rPr>
      <t xml:space="preserve"> MCB 25A/C/6KA  1</t>
    </r>
    <r>
      <rPr>
        <sz val="11"/>
        <color theme="1"/>
        <rFont val="AcadNusx"/>
      </rPr>
      <t xml:space="preserve"> polusa</t>
    </r>
  </si>
  <si>
    <r>
      <rPr>
        <sz val="11"/>
        <color theme="1"/>
        <rFont val="AcadNusx"/>
      </rPr>
      <t>avtomaturi amomrTveli</t>
    </r>
    <r>
      <rPr>
        <sz val="11"/>
        <color theme="1"/>
        <rFont val="Calibri Light"/>
        <family val="2"/>
        <charset val="204"/>
      </rPr>
      <t xml:space="preserve"> MCB 16A/D/6KA  </t>
    </r>
    <r>
      <rPr>
        <sz val="11"/>
        <color theme="1"/>
        <rFont val="AcadNusx"/>
      </rPr>
      <t>3 polusa</t>
    </r>
  </si>
  <si>
    <r>
      <rPr>
        <sz val="11"/>
        <color theme="1"/>
        <rFont val="AcadNusx"/>
      </rPr>
      <t>avtomaturi amomrTveli</t>
    </r>
    <r>
      <rPr>
        <sz val="11"/>
        <color theme="1"/>
        <rFont val="Calibri Light"/>
        <family val="2"/>
        <charset val="204"/>
      </rPr>
      <t xml:space="preserve"> MCB 25A/D/6KA  </t>
    </r>
    <r>
      <rPr>
        <sz val="11"/>
        <color theme="1"/>
        <rFont val="AcadNusx"/>
      </rPr>
      <t>3 polusa</t>
    </r>
  </si>
  <si>
    <r>
      <rPr>
        <b/>
        <sz val="11"/>
        <color theme="1"/>
        <rFont val="AcadNusx"/>
      </rPr>
      <t xml:space="preserve">gamanawilebeli fari  </t>
    </r>
    <r>
      <rPr>
        <b/>
        <sz val="11"/>
        <color theme="1"/>
        <rFont val="Cambria"/>
        <family val="1"/>
        <charset val="204"/>
      </rPr>
      <t>DB 2.1</t>
    </r>
  </si>
  <si>
    <t>karada S/m 2X12 modulze (rkinis karebiT da saketiT)</t>
  </si>
  <si>
    <t>karada S/m 2X12 modulze</t>
  </si>
  <si>
    <r>
      <rPr>
        <b/>
        <sz val="11"/>
        <color theme="1"/>
        <rFont val="AcadNusx"/>
      </rPr>
      <t xml:space="preserve">gamanawilebeli fari  </t>
    </r>
    <r>
      <rPr>
        <b/>
        <sz val="11"/>
        <color theme="1"/>
        <rFont val="Cambria"/>
        <family val="1"/>
        <charset val="204"/>
      </rPr>
      <t>DB 2,2</t>
    </r>
  </si>
  <si>
    <r>
      <rPr>
        <sz val="11"/>
        <color theme="1"/>
        <rFont val="AcadNusx"/>
      </rPr>
      <t>avtomaturi amomrTveli</t>
    </r>
    <r>
      <rPr>
        <sz val="11"/>
        <color theme="1"/>
        <rFont val="Calibri Light"/>
        <family val="2"/>
        <charset val="204"/>
      </rPr>
      <t xml:space="preserve"> MCB 16A/D/15KA  </t>
    </r>
    <r>
      <rPr>
        <sz val="11"/>
        <color theme="1"/>
        <rFont val="AcadNusx"/>
      </rPr>
      <t>3 polusa</t>
    </r>
  </si>
  <si>
    <r>
      <rPr>
        <b/>
        <sz val="11"/>
        <color theme="1"/>
        <rFont val="AcadNusx"/>
      </rPr>
      <t xml:space="preserve">gamanawilebeli fari  </t>
    </r>
    <r>
      <rPr>
        <b/>
        <sz val="11"/>
        <color theme="1"/>
        <rFont val="Cambria"/>
        <family val="1"/>
        <charset val="204"/>
      </rPr>
      <t>DB 3.1</t>
    </r>
  </si>
  <si>
    <t>sanaTebi</t>
  </si>
  <si>
    <r>
      <rPr>
        <sz val="11"/>
        <color theme="1"/>
        <rFont val="AcadNusx"/>
      </rPr>
      <t xml:space="preserve">amstrongis tipis Weris sanaTi </t>
    </r>
    <r>
      <rPr>
        <sz val="11"/>
        <color theme="1"/>
        <rFont val="Calibri"/>
        <family val="2"/>
        <charset val="204"/>
      </rPr>
      <t xml:space="preserve">LED </t>
    </r>
    <r>
      <rPr>
        <sz val="11"/>
        <color theme="1"/>
        <rFont val="AcadNusx"/>
      </rPr>
      <t>naTebiT  36</t>
    </r>
    <r>
      <rPr>
        <sz val="11"/>
        <color theme="1"/>
        <rFont val="Calibri"/>
        <family val="2"/>
        <charset val="204"/>
      </rPr>
      <t>W</t>
    </r>
  </si>
  <si>
    <r>
      <rPr>
        <sz val="11"/>
        <color theme="1"/>
        <rFont val="AcadNusx"/>
      </rPr>
      <t xml:space="preserve">zedapiruli montaJis sanaTi </t>
    </r>
    <r>
      <rPr>
        <sz val="11"/>
        <color theme="1"/>
        <rFont val="Calibri"/>
        <family val="2"/>
        <charset val="204"/>
      </rPr>
      <t xml:space="preserve">LED </t>
    </r>
    <r>
      <rPr>
        <sz val="11"/>
        <color theme="1"/>
        <rFont val="AcadNusx"/>
      </rPr>
      <t>naTuriT 28</t>
    </r>
    <r>
      <rPr>
        <sz val="11"/>
        <color theme="1"/>
        <rFont val="Calibri"/>
        <family val="2"/>
        <charset val="204"/>
      </rPr>
      <t xml:space="preserve">W </t>
    </r>
  </si>
  <si>
    <r>
      <rPr>
        <sz val="11"/>
        <color theme="1"/>
        <rFont val="AcadNusx"/>
      </rPr>
      <t xml:space="preserve">zedapiruli montaJis sanaTi </t>
    </r>
    <r>
      <rPr>
        <sz val="11"/>
        <color theme="1"/>
        <rFont val="Calibri"/>
        <family val="2"/>
        <charset val="204"/>
      </rPr>
      <t xml:space="preserve">LED </t>
    </r>
    <r>
      <rPr>
        <sz val="11"/>
        <color theme="1"/>
        <rFont val="AcadNusx"/>
      </rPr>
      <t>naTuriT 15</t>
    </r>
    <r>
      <rPr>
        <sz val="11"/>
        <color theme="1"/>
        <rFont val="Calibri"/>
        <family val="2"/>
        <charset val="204"/>
      </rPr>
      <t xml:space="preserve">W </t>
    </r>
  </si>
  <si>
    <r>
      <rPr>
        <sz val="11"/>
        <color theme="1"/>
        <rFont val="AcadNusx"/>
      </rPr>
      <t xml:space="preserve">Weris Cafluli sanaTi </t>
    </r>
    <r>
      <rPr>
        <sz val="11"/>
        <color theme="1"/>
        <rFont val="Calibri Light"/>
        <family val="2"/>
        <charset val="204"/>
      </rPr>
      <t xml:space="preserve">LED </t>
    </r>
    <r>
      <rPr>
        <sz val="11"/>
        <color theme="1"/>
        <rFont val="AcadNusx"/>
      </rPr>
      <t>naTuriT 12</t>
    </r>
    <r>
      <rPr>
        <sz val="11"/>
        <color theme="1"/>
        <rFont val="Calibri Light"/>
        <family val="2"/>
        <charset val="204"/>
      </rPr>
      <t>w</t>
    </r>
  </si>
  <si>
    <r>
      <rPr>
        <sz val="11"/>
        <color theme="1"/>
        <rFont val="AcadNusx"/>
      </rPr>
      <t xml:space="preserve">kedlis sanaTi </t>
    </r>
    <r>
      <rPr>
        <sz val="11"/>
        <color theme="1"/>
        <rFont val="Cambria"/>
        <family val="1"/>
        <charset val="204"/>
      </rPr>
      <t xml:space="preserve">LED </t>
    </r>
    <r>
      <rPr>
        <sz val="11"/>
        <color theme="1"/>
        <rFont val="AcadNusx"/>
      </rPr>
      <t>naTuriT 9</t>
    </r>
    <r>
      <rPr>
        <sz val="11"/>
        <color theme="1"/>
        <rFont val="Cambria"/>
        <family val="1"/>
        <charset val="204"/>
      </rPr>
      <t>w</t>
    </r>
  </si>
  <si>
    <r>
      <rPr>
        <sz val="11"/>
        <color theme="1"/>
        <rFont val="AcadNusx"/>
      </rPr>
      <t xml:space="preserve">saevakuacio gasasvlelis maCvenebeli </t>
    </r>
    <r>
      <rPr>
        <sz val="11"/>
        <color theme="1"/>
        <rFont val="Calibri Light"/>
        <family val="2"/>
        <charset val="204"/>
      </rPr>
      <t xml:space="preserve">LED   </t>
    </r>
    <r>
      <rPr>
        <sz val="11"/>
        <color theme="1"/>
        <rFont val="AcadNusx"/>
      </rPr>
      <t>naTuriT 6</t>
    </r>
    <r>
      <rPr>
        <sz val="11"/>
        <color theme="1"/>
        <rFont val="Calibri Light"/>
        <family val="2"/>
        <charset val="204"/>
      </rPr>
      <t xml:space="preserve">W </t>
    </r>
    <r>
      <rPr>
        <sz val="11"/>
        <color theme="1"/>
        <rFont val="AcadNusx"/>
      </rPr>
      <t>akumulatoriT</t>
    </r>
  </si>
  <si>
    <t xml:space="preserve"> furnitura</t>
  </si>
  <si>
    <t>erTklaviSiani CamrTveli</t>
  </si>
  <si>
    <t xml:space="preserve">orklaviSiani CamrTveli </t>
  </si>
  <si>
    <t xml:space="preserve">erTklaviSiani gadamrTveli </t>
  </si>
  <si>
    <t>orklaviSiani gadamrTveli</t>
  </si>
  <si>
    <t>saStefselo rozeti damiwebis kontaqtiT</t>
  </si>
  <si>
    <t>samontaJo masala</t>
  </si>
  <si>
    <t>rozetis bude</t>
  </si>
  <si>
    <t>ganmStoebeli yuTi 100X100X50</t>
  </si>
  <si>
    <r>
      <rPr>
        <sz val="11"/>
        <color theme="1"/>
        <rFont val="AcadNusx"/>
      </rPr>
      <t xml:space="preserve">sainstalacio gofrirebuli  mili </t>
    </r>
    <r>
      <rPr>
        <sz val="11"/>
        <color theme="1"/>
        <rFont val="Calibri"/>
        <family val="2"/>
        <charset val="204"/>
      </rPr>
      <t>Ø16</t>
    </r>
    <r>
      <rPr>
        <sz val="12"/>
        <color theme="1"/>
        <rFont val="AcadNusx"/>
      </rPr>
      <t xml:space="preserve">mm </t>
    </r>
  </si>
  <si>
    <r>
      <rPr>
        <sz val="11"/>
        <color theme="1"/>
        <rFont val="AcadNusx"/>
      </rPr>
      <t xml:space="preserve">sainstalacio gofrirebuli  mili </t>
    </r>
    <r>
      <rPr>
        <sz val="11"/>
        <color theme="1"/>
        <rFont val="Calibri"/>
        <family val="2"/>
        <charset val="204"/>
      </rPr>
      <t>Ø20</t>
    </r>
    <r>
      <rPr>
        <sz val="12"/>
        <color theme="1"/>
        <rFont val="AcadNusx"/>
      </rPr>
      <t xml:space="preserve">mm </t>
    </r>
  </si>
  <si>
    <r>
      <rPr>
        <sz val="11"/>
        <color theme="1"/>
        <rFont val="AcadNusx"/>
      </rPr>
      <t xml:space="preserve">sainstalacio myari  mili </t>
    </r>
    <r>
      <rPr>
        <sz val="11"/>
        <color theme="1"/>
        <rFont val="Calibri"/>
        <family val="2"/>
        <charset val="204"/>
      </rPr>
      <t>Ø16</t>
    </r>
    <r>
      <rPr>
        <sz val="12"/>
        <color theme="1"/>
        <rFont val="AcadNusx"/>
      </rPr>
      <t xml:space="preserve">mm </t>
    </r>
  </si>
  <si>
    <r>
      <rPr>
        <sz val="11"/>
        <color theme="1"/>
        <rFont val="AcadNusx"/>
      </rPr>
      <t xml:space="preserve">sainstalacio myari  mili </t>
    </r>
    <r>
      <rPr>
        <sz val="11"/>
        <color theme="1"/>
        <rFont val="Calibri"/>
        <family val="2"/>
        <charset val="204"/>
      </rPr>
      <t>Ø20</t>
    </r>
    <r>
      <rPr>
        <sz val="12"/>
        <color theme="1"/>
        <rFont val="AcadNusx"/>
      </rPr>
      <t xml:space="preserve">mm </t>
    </r>
  </si>
  <si>
    <t>rkinis sakabelo arxi perforirebuli 100X60X1.0m (aqsesuarebiT kompleqtSi)</t>
  </si>
  <si>
    <t>rkinis sakabelo arxi perforirebuli 200X60X1.0m (aqsesuarebiT kompleqtSi)</t>
  </si>
  <si>
    <t>kabelebi</t>
  </si>
  <si>
    <t xml:space="preserve"> kabelis gayvana milSi </t>
  </si>
  <si>
    <t xml:space="preserve"> kabelis gayvana sakabelo arxSi</t>
  </si>
  <si>
    <t xml:space="preserve">kabelis montaJi </t>
  </si>
  <si>
    <r>
      <rPr>
        <sz val="11"/>
        <color theme="1"/>
        <rFont val="AcadNusx"/>
      </rPr>
      <t>kabeli (mrgvali)</t>
    </r>
    <r>
      <rPr>
        <sz val="11"/>
        <color theme="1"/>
        <rFont val="Cambria"/>
        <family val="1"/>
        <charset val="204"/>
      </rPr>
      <t xml:space="preserve">N2XH-J </t>
    </r>
    <r>
      <rPr>
        <sz val="11"/>
        <color theme="1"/>
        <rFont val="AcadNusx"/>
      </rPr>
      <t>kveTiT 5X16mm</t>
    </r>
    <r>
      <rPr>
        <sz val="11"/>
        <color theme="1"/>
        <rFont val="Calibri"/>
        <family val="2"/>
        <charset val="204"/>
      </rPr>
      <t>²</t>
    </r>
  </si>
  <si>
    <r>
      <rPr>
        <sz val="11"/>
        <color theme="1"/>
        <rFont val="AcadNusx"/>
      </rPr>
      <t>kabeli (mrgvali)</t>
    </r>
    <r>
      <rPr>
        <sz val="11"/>
        <color theme="1"/>
        <rFont val="Cambria"/>
        <family val="1"/>
        <charset val="204"/>
      </rPr>
      <t xml:space="preserve">N2XH-J </t>
    </r>
    <r>
      <rPr>
        <sz val="11"/>
        <color theme="1"/>
        <rFont val="AcadNusx"/>
      </rPr>
      <t>kveTiT 5X10mm</t>
    </r>
    <r>
      <rPr>
        <sz val="11"/>
        <color theme="1"/>
        <rFont val="Calibri"/>
        <family val="2"/>
        <charset val="204"/>
      </rPr>
      <t>²</t>
    </r>
  </si>
  <si>
    <r>
      <rPr>
        <sz val="11"/>
        <color theme="1"/>
        <rFont val="AcadNusx"/>
      </rPr>
      <t>kabeli (mrgvali)</t>
    </r>
    <r>
      <rPr>
        <sz val="11"/>
        <color theme="1"/>
        <rFont val="Cambria"/>
        <family val="1"/>
        <charset val="204"/>
      </rPr>
      <t xml:space="preserve">N2XH-J </t>
    </r>
    <r>
      <rPr>
        <sz val="11"/>
        <color theme="1"/>
        <rFont val="AcadNusx"/>
      </rPr>
      <t>kveTiT 5X6mm</t>
    </r>
    <r>
      <rPr>
        <sz val="11"/>
        <color theme="1"/>
        <rFont val="Calibri"/>
        <family val="2"/>
        <charset val="204"/>
      </rPr>
      <t>²</t>
    </r>
  </si>
  <si>
    <r>
      <rPr>
        <sz val="11"/>
        <color theme="1"/>
        <rFont val="AcadNusx"/>
      </rPr>
      <t>kabeli (mrgvali)</t>
    </r>
    <r>
      <rPr>
        <sz val="11"/>
        <color theme="1"/>
        <rFont val="Cambria"/>
        <family val="1"/>
        <charset val="204"/>
      </rPr>
      <t xml:space="preserve">N2XH-J </t>
    </r>
    <r>
      <rPr>
        <sz val="11"/>
        <color theme="1"/>
        <rFont val="AcadNusx"/>
      </rPr>
      <t>kveTiT 5X4mm</t>
    </r>
    <r>
      <rPr>
        <sz val="11"/>
        <color theme="1"/>
        <rFont val="Calibri"/>
        <family val="2"/>
        <charset val="204"/>
      </rPr>
      <t>²</t>
    </r>
  </si>
  <si>
    <r>
      <rPr>
        <sz val="11"/>
        <color theme="1"/>
        <rFont val="AcadNusx"/>
      </rPr>
      <t>kabeli(mrgvali)</t>
    </r>
    <r>
      <rPr>
        <sz val="11"/>
        <color theme="1"/>
        <rFont val="Cambria"/>
        <family val="1"/>
        <charset val="204"/>
      </rPr>
      <t xml:space="preserve">N2XH-J </t>
    </r>
    <r>
      <rPr>
        <sz val="11"/>
        <color theme="1"/>
        <rFont val="AcadNusx"/>
      </rPr>
      <t>kveTiT 5X2,5mm</t>
    </r>
    <r>
      <rPr>
        <sz val="11"/>
        <color theme="1"/>
        <rFont val="Calibri"/>
        <family val="2"/>
        <charset val="204"/>
      </rPr>
      <t>²</t>
    </r>
  </si>
  <si>
    <r>
      <rPr>
        <sz val="11"/>
        <color theme="1"/>
        <rFont val="AcadNusx"/>
      </rPr>
      <t>kabeli(mrgvali)</t>
    </r>
    <r>
      <rPr>
        <sz val="11"/>
        <color theme="1"/>
        <rFont val="Cambria"/>
        <family val="1"/>
        <charset val="204"/>
      </rPr>
      <t xml:space="preserve">N2XH-J </t>
    </r>
    <r>
      <rPr>
        <sz val="11"/>
        <color theme="1"/>
        <rFont val="AcadNusx"/>
      </rPr>
      <t>kveTiT 3X2,5mm</t>
    </r>
    <r>
      <rPr>
        <sz val="11"/>
        <color theme="1"/>
        <rFont val="Calibri"/>
        <family val="2"/>
        <charset val="204"/>
      </rPr>
      <t>²</t>
    </r>
  </si>
  <si>
    <r>
      <rPr>
        <sz val="11"/>
        <color theme="1"/>
        <rFont val="AcadNusx"/>
      </rPr>
      <t>kabeli(mrgvali)</t>
    </r>
    <r>
      <rPr>
        <sz val="11"/>
        <color theme="1"/>
        <rFont val="Cambria"/>
        <family val="1"/>
        <charset val="204"/>
      </rPr>
      <t xml:space="preserve">N2XH-J </t>
    </r>
    <r>
      <rPr>
        <sz val="11"/>
        <color theme="1"/>
        <rFont val="AcadNusx"/>
      </rPr>
      <t>kveTiT 3X1,5mm</t>
    </r>
    <r>
      <rPr>
        <sz val="11"/>
        <color theme="1"/>
        <rFont val="Calibri"/>
        <family val="2"/>
        <charset val="204"/>
      </rPr>
      <t>²</t>
    </r>
  </si>
  <si>
    <r>
      <rPr>
        <sz val="11"/>
        <color theme="1"/>
        <rFont val="AcadNusx"/>
      </rPr>
      <t>kabeli(mrgvali)</t>
    </r>
    <r>
      <rPr>
        <sz val="11"/>
        <color theme="1"/>
        <rFont val="Cambria"/>
        <family val="1"/>
        <charset val="204"/>
      </rPr>
      <t xml:space="preserve">N2XH-J </t>
    </r>
    <r>
      <rPr>
        <sz val="11"/>
        <color theme="1"/>
        <rFont val="AcadNusx"/>
      </rPr>
      <t>kveTiT 2X1,5mm</t>
    </r>
    <r>
      <rPr>
        <sz val="11"/>
        <color theme="1"/>
        <rFont val="Calibri"/>
        <family val="2"/>
        <charset val="204"/>
      </rPr>
      <t>²</t>
    </r>
  </si>
  <si>
    <t>damiweba</t>
  </si>
  <si>
    <r>
      <rPr>
        <sz val="11"/>
        <color theme="1"/>
        <rFont val="AcadNusx"/>
      </rPr>
      <t xml:space="preserve">damiwebis glinula </t>
    </r>
    <r>
      <rPr>
        <sz val="11"/>
        <color theme="1"/>
        <rFont val="Calibri"/>
        <family val="2"/>
        <charset val="204"/>
      </rPr>
      <t>Ø10</t>
    </r>
    <r>
      <rPr>
        <sz val="11"/>
        <color theme="1"/>
        <rFont val="AcadNusx"/>
      </rPr>
      <t>mm</t>
    </r>
  </si>
  <si>
    <t>damiwebis Stanga  (jvarisebri)</t>
  </si>
  <si>
    <r>
      <rPr>
        <sz val="11"/>
        <color theme="1"/>
        <rFont val="AcadNusx"/>
      </rPr>
      <t xml:space="preserve">damiwebis Stangaze glinulas samagri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8-10mm</t>
    </r>
  </si>
  <si>
    <r>
      <rPr>
        <sz val="11"/>
        <color theme="1"/>
        <rFont val="AcadNusx"/>
      </rPr>
      <t xml:space="preserve">damiwebis Stangaze ori glinulas samagri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8-10mm</t>
    </r>
  </si>
  <si>
    <t>mexamridi</t>
  </si>
  <si>
    <r>
      <rPr>
        <sz val="11"/>
        <color theme="1"/>
        <rFont val="AcadNusx"/>
      </rPr>
      <t xml:space="preserve">aqtiuri mexamridi </t>
    </r>
    <r>
      <rPr>
        <sz val="11"/>
        <color theme="1"/>
        <rFont val="Calibri Light"/>
        <family val="2"/>
        <charset val="204"/>
      </rPr>
      <t>FOREND PETEX-L(</t>
    </r>
    <r>
      <rPr>
        <sz val="11"/>
        <color theme="1"/>
        <rFont val="Calibri"/>
        <family val="2"/>
        <charset val="204"/>
      </rPr>
      <t>Δ</t>
    </r>
    <r>
      <rPr>
        <sz val="13"/>
        <color theme="1"/>
        <rFont val="Cambria"/>
        <family val="1"/>
        <charset val="204"/>
      </rPr>
      <t>L:60)</t>
    </r>
  </si>
  <si>
    <r>
      <rPr>
        <sz val="11"/>
        <color theme="1"/>
        <rFont val="AcadNusx"/>
      </rPr>
      <t xml:space="preserve">mexamridis sayrdeni anZa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 xml:space="preserve">76mm (galvanizirebuli) </t>
    </r>
    <r>
      <rPr>
        <sz val="11"/>
        <color theme="1"/>
        <rFont val="Calibri"/>
        <family val="2"/>
        <charset val="204"/>
      </rPr>
      <t>L</t>
    </r>
    <r>
      <rPr>
        <sz val="11"/>
        <color theme="1"/>
        <rFont val="AcadNusx"/>
      </rPr>
      <t>=6m</t>
    </r>
  </si>
  <si>
    <t>gadamyvani detali xraxniT (galvanizirebuli)</t>
  </si>
  <si>
    <r>
      <rPr>
        <sz val="11"/>
        <color theme="1"/>
        <rFont val="AcadNusx"/>
      </rPr>
      <t xml:space="preserve">mexamridis sayrdeni anZis samagri  WanWiki </t>
    </r>
    <r>
      <rPr>
        <sz val="11"/>
        <color theme="1"/>
        <rFont val="Calibri Light"/>
        <family val="2"/>
        <charset val="204"/>
      </rPr>
      <t>M12</t>
    </r>
  </si>
  <si>
    <t>filadis zoli 40X4 (galvaniz.)</t>
  </si>
  <si>
    <t>filadis zoli 40X4 (galvaniz.) samagri</t>
  </si>
  <si>
    <t>filadis zoli 40X4 (galvaniz.) gadasabmeli</t>
  </si>
  <si>
    <r>
      <rPr>
        <sz val="11"/>
        <color theme="1"/>
        <rFont val="AcadNusx"/>
      </rPr>
      <t xml:space="preserve">damcavi polieTilenis mili </t>
    </r>
    <r>
      <rPr>
        <sz val="11"/>
        <color theme="1"/>
        <rFont val="Calibri"/>
        <family val="2"/>
        <charset val="204"/>
      </rPr>
      <t>Ø50</t>
    </r>
    <r>
      <rPr>
        <sz val="11"/>
        <color theme="1"/>
        <rFont val="AcadNusx"/>
      </rPr>
      <t>mm</t>
    </r>
  </si>
  <si>
    <r>
      <rPr>
        <sz val="11"/>
        <color theme="1"/>
        <rFont val="AcadNusx"/>
      </rPr>
      <t xml:space="preserve">damcavi polieTilenis mili </t>
    </r>
    <r>
      <rPr>
        <sz val="11"/>
        <color theme="1"/>
        <rFont val="Calibri"/>
        <family val="2"/>
        <charset val="204"/>
      </rPr>
      <t>Ø50</t>
    </r>
    <r>
      <rPr>
        <sz val="11"/>
        <color theme="1"/>
        <rFont val="AcadNusx"/>
      </rPr>
      <t>mm milis samagri</t>
    </r>
  </si>
  <si>
    <r>
      <rPr>
        <sz val="11"/>
        <color theme="1"/>
        <rFont val="AcadNusx"/>
      </rPr>
      <t xml:space="preserve">damiwebis Rero (spilenZiT dafaruli specfoladi)  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 xml:space="preserve">20 </t>
    </r>
  </si>
  <si>
    <t>damiwebis Reros da zolis gadabmis detali</t>
  </si>
  <si>
    <t>zolis jvaredini SemakavSirebeli</t>
  </si>
  <si>
    <r>
      <rPr>
        <sz val="11"/>
        <color theme="1"/>
        <rFont val="AcadNusx"/>
      </rPr>
      <t xml:space="preserve">damiwebis Reros Tavi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20</t>
    </r>
  </si>
  <si>
    <r>
      <rPr>
        <sz val="11"/>
        <color theme="1"/>
        <rFont val="AcadNusx"/>
      </rPr>
      <t xml:space="preserve">damiwebis Reros bolo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20</t>
    </r>
  </si>
  <si>
    <t>lokaluri xarjTaRricxva #2-5</t>
  </si>
  <si>
    <t>I  liftis Rirebuleba</t>
  </si>
  <si>
    <t>samgzavro lifti, tvirTamweoba _ 400kg, asvlis siCqare _ 0,15 m/wm, asvlis simaRle _ 11,00 m, Saxtis simaRle _ 14,05 m,  gaCerebebis raodenoba _ 4</t>
  </si>
  <si>
    <t>kobeze misadgmeli savarZeli marTvia pulriT 800X10000, tvirTamweoba _ 250kg, asvlis siCqare _ 0,1 m/wm,  kibis sigane minimum 1300mm, svlis simaRle 1280mm</t>
  </si>
  <si>
    <t>kobeze misadgmeli savarZeli marTvia pulriT 800X10000, tvirTamweoba _ 250kg, asvlis siCqare _ 0,1 m/wm,  kibis sigane minimum 1300mm, svlis simaRle 1200mm</t>
  </si>
  <si>
    <t>II liftis montaJi</t>
  </si>
  <si>
    <t xml:space="preserve"> liftis  montaJi, tvirTamweoba - 400kg</t>
  </si>
  <si>
    <t>danamati liftis montaJze seismur raionSi</t>
  </si>
  <si>
    <t>lifti</t>
  </si>
  <si>
    <t>raionSi</t>
  </si>
  <si>
    <t>SSm pirTa dasakeci savarZelis montaJi</t>
  </si>
  <si>
    <t xml:space="preserve">jami </t>
  </si>
  <si>
    <t>lokaluri xarjTaRricxva #2-6</t>
  </si>
  <si>
    <r>
      <rPr>
        <sz val="11"/>
        <color theme="1"/>
        <rFont val="AcadNusx"/>
      </rPr>
      <t xml:space="preserve">sakomunikacio karada </t>
    </r>
    <r>
      <rPr>
        <sz val="11"/>
        <color theme="1"/>
        <rFont val="Calibri"/>
        <family val="2"/>
        <charset val="204"/>
      </rPr>
      <t xml:space="preserve">RACK 22U </t>
    </r>
    <r>
      <rPr>
        <sz val="11"/>
        <color theme="1"/>
        <rFont val="Calibri Light"/>
        <family val="2"/>
        <charset val="204"/>
      </rPr>
      <t xml:space="preserve"> (</t>
    </r>
    <r>
      <rPr>
        <sz val="11"/>
        <color theme="1"/>
        <rFont val="AcadNusx"/>
      </rPr>
      <t>TermostatiT da ventilatorebis blokiT )</t>
    </r>
  </si>
  <si>
    <r>
      <rPr>
        <sz val="11"/>
        <color theme="1"/>
        <rFont val="AcadNusx"/>
      </rPr>
      <t xml:space="preserve">sakomunikacio karada </t>
    </r>
    <r>
      <rPr>
        <sz val="11"/>
        <color theme="1"/>
        <rFont val="Calibri"/>
        <family val="2"/>
        <charset val="204"/>
      </rPr>
      <t xml:space="preserve">RACK 16U </t>
    </r>
    <r>
      <rPr>
        <sz val="11"/>
        <color theme="1"/>
        <rFont val="Calibri Light"/>
        <family val="2"/>
        <charset val="204"/>
      </rPr>
      <t xml:space="preserve"> (</t>
    </r>
    <r>
      <rPr>
        <sz val="11"/>
        <color theme="1"/>
        <rFont val="AcadNusx"/>
      </rPr>
      <t>TermostatiT da ventilatorebis blokiT )</t>
    </r>
  </si>
  <si>
    <t>Smart UPS 1500 VA Rackmount</t>
  </si>
  <si>
    <t>Smart UPS 1000 VA Rackmount</t>
  </si>
  <si>
    <r>
      <rPr>
        <sz val="11"/>
        <color theme="1"/>
        <rFont val="AcadNusx"/>
      </rPr>
      <t xml:space="preserve">rekSi Casayenebeli denis gamanawilebeli </t>
    </r>
    <r>
      <rPr>
        <sz val="11"/>
        <color theme="1"/>
        <rFont val="Calibri"/>
        <family val="2"/>
        <charset val="204"/>
      </rPr>
      <t>PDU-8</t>
    </r>
  </si>
  <si>
    <t xml:space="preserve">qselis komutatori 24 portiani </t>
  </si>
  <si>
    <r>
      <rPr>
        <sz val="11"/>
        <color theme="1"/>
        <rFont val="AcadNusx"/>
      </rPr>
      <t xml:space="preserve"> paCpaneli  24 portiani </t>
    </r>
    <r>
      <rPr>
        <sz val="11"/>
        <color theme="1"/>
        <rFont val="Calibri"/>
        <family val="2"/>
        <charset val="204"/>
      </rPr>
      <t>Cat 5e</t>
    </r>
  </si>
  <si>
    <r>
      <rPr>
        <sz val="11"/>
        <color theme="1"/>
        <rFont val="AcadNusx"/>
      </rPr>
      <t xml:space="preserve">ukabeli SeRwevis wertili </t>
    </r>
    <r>
      <rPr>
        <sz val="11"/>
        <color theme="1"/>
        <rFont val="Calibri Light"/>
        <family val="2"/>
        <charset val="204"/>
      </rPr>
      <t xml:space="preserve">WI_FI  </t>
    </r>
  </si>
  <si>
    <r>
      <rPr>
        <sz val="11"/>
        <color theme="1"/>
        <rFont val="AcadNusx"/>
      </rPr>
      <t xml:space="preserve">kompiuteris rozeti </t>
    </r>
    <r>
      <rPr>
        <sz val="11"/>
        <color theme="1"/>
        <rFont val="Calibri Light"/>
        <family val="2"/>
        <charset val="204"/>
      </rPr>
      <t>RG45 (</t>
    </r>
    <r>
      <rPr>
        <sz val="11"/>
        <color theme="1"/>
        <rFont val="AcadNusx"/>
      </rPr>
      <t>me-5 kategoria)</t>
    </r>
  </si>
  <si>
    <r>
      <rPr>
        <sz val="11"/>
        <color theme="1"/>
        <rFont val="AcadNusx"/>
      </rPr>
      <t xml:space="preserve">telefonis rozeti </t>
    </r>
    <r>
      <rPr>
        <sz val="11"/>
        <color theme="1"/>
        <rFont val="Calibri Light"/>
        <family val="2"/>
        <charset val="204"/>
      </rPr>
      <t>RG45 (</t>
    </r>
    <r>
      <rPr>
        <sz val="11"/>
        <color theme="1"/>
        <rFont val="AcadNusx"/>
      </rPr>
      <t>me-5 kategoria)</t>
    </r>
  </si>
  <si>
    <t>kabelis montaJi</t>
  </si>
  <si>
    <r>
      <rPr>
        <sz val="11"/>
        <color theme="1"/>
        <rFont val="AcadNusx"/>
      </rPr>
      <t xml:space="preserve">kompiuteris qselis kabeli </t>
    </r>
    <r>
      <rPr>
        <sz val="11"/>
        <color theme="1"/>
        <rFont val="Calibri Light"/>
        <family val="2"/>
        <charset val="204"/>
      </rPr>
      <t xml:space="preserve">UTP LSZH CAT-6 </t>
    </r>
  </si>
  <si>
    <r>
      <rPr>
        <sz val="11"/>
        <color theme="1"/>
        <rFont val="AcadNusx"/>
      </rPr>
      <t xml:space="preserve">kompiuteris qselis kabeli </t>
    </r>
    <r>
      <rPr>
        <sz val="11"/>
        <color theme="1"/>
        <rFont val="Calibri Light"/>
        <family val="2"/>
        <charset val="204"/>
      </rPr>
      <t>FTP LSZH CAT-5e</t>
    </r>
  </si>
  <si>
    <t>lokaluri xarjTaRricxva #2-7</t>
  </si>
  <si>
    <t>saeTero antena</t>
  </si>
  <si>
    <r>
      <rPr>
        <sz val="11"/>
        <color theme="1"/>
        <rFont val="AcadNusx"/>
      </rPr>
      <t xml:space="preserve">satelevizio signalis gamaZlierebeli </t>
    </r>
    <r>
      <rPr>
        <sz val="11"/>
        <color theme="1"/>
        <rFont val="Calibri"/>
        <family val="2"/>
        <charset val="204"/>
      </rPr>
      <t>117db/mkV</t>
    </r>
  </si>
  <si>
    <t>spliteri 1/4</t>
  </si>
  <si>
    <t>televiziis rozeti</t>
  </si>
  <si>
    <r>
      <rPr>
        <sz val="11"/>
        <color theme="1"/>
        <rFont val="AcadNusx"/>
      </rPr>
      <t xml:space="preserve">televiziis qselis kabeli </t>
    </r>
    <r>
      <rPr>
        <sz val="11"/>
        <color theme="1"/>
        <rFont val="Calibri Light"/>
        <family val="2"/>
        <charset val="204"/>
      </rPr>
      <t>RG-6</t>
    </r>
  </si>
  <si>
    <t>lokaluri xarjTaRricxva #2-8</t>
  </si>
  <si>
    <r>
      <rPr>
        <sz val="11"/>
        <color theme="1"/>
        <rFont val="AcadNusx"/>
      </rPr>
      <t xml:space="preserve">ciruli qseluri video-registratori  </t>
    </r>
    <r>
      <rPr>
        <sz val="11"/>
        <color theme="1"/>
        <rFont val="Calibri Light"/>
        <family val="2"/>
        <charset val="204"/>
      </rPr>
      <t xml:space="preserve"> NVR </t>
    </r>
    <r>
      <rPr>
        <sz val="11"/>
        <color theme="1"/>
        <rFont val="AcadNusx"/>
      </rPr>
      <t xml:space="preserve">32 arxiani </t>
    </r>
  </si>
  <si>
    <r>
      <rPr>
        <sz val="11"/>
        <color theme="1"/>
        <rFont val="AcadNusx"/>
      </rPr>
      <t xml:space="preserve">  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AcadNusx"/>
      </rPr>
      <t xml:space="preserve"> qselis komutatori</t>
    </r>
    <r>
      <rPr>
        <sz val="11"/>
        <color theme="1"/>
        <rFont val="Calibri"/>
        <family val="2"/>
        <charset val="204"/>
      </rPr>
      <t xml:space="preserve"> 24 </t>
    </r>
    <r>
      <rPr>
        <sz val="11"/>
        <color theme="1"/>
        <rFont val="AcadNusx"/>
      </rPr>
      <t xml:space="preserve">portiani  </t>
    </r>
    <r>
      <rPr>
        <sz val="11"/>
        <color theme="1"/>
        <rFont val="Calibri"/>
        <family val="2"/>
        <charset val="204"/>
      </rPr>
      <t>POE (CCTV)</t>
    </r>
    <r>
      <rPr>
        <sz val="11"/>
        <color theme="1"/>
        <rFont val="AcadNusx"/>
      </rPr>
      <t>qselis komutatoris parametrebi da makompleqtebeli mowyobilobebi winaswar SeTanxmdes damkveTTan)</t>
    </r>
  </si>
  <si>
    <r>
      <rPr>
        <sz val="11"/>
        <color theme="1"/>
        <rFont val="AcadNusx"/>
      </rPr>
      <t xml:space="preserve">  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AcadNusx"/>
      </rPr>
      <t xml:space="preserve"> qselis komutatori</t>
    </r>
    <r>
      <rPr>
        <sz val="11"/>
        <color theme="1"/>
        <rFont val="Calibri"/>
        <family val="2"/>
        <charset val="204"/>
      </rPr>
      <t xml:space="preserve"> 48 </t>
    </r>
    <r>
      <rPr>
        <sz val="11"/>
        <color theme="1"/>
        <rFont val="AcadNusx"/>
      </rPr>
      <t xml:space="preserve">portiani  </t>
    </r>
    <r>
      <rPr>
        <sz val="11"/>
        <color theme="1"/>
        <rFont val="Calibri"/>
        <family val="2"/>
        <charset val="204"/>
      </rPr>
      <t>POE (CCTV)</t>
    </r>
    <r>
      <rPr>
        <sz val="11"/>
        <color theme="1"/>
        <rFont val="AcadNusx"/>
      </rPr>
      <t>qselis komutatoris parametrebi da makompleqtebeli mowyobilobebi winaswar SeTanxmdes damkveTTan)</t>
    </r>
  </si>
  <si>
    <r>
      <rPr>
        <sz val="11"/>
        <color theme="1"/>
        <rFont val="AcadNusx"/>
      </rPr>
      <t xml:space="preserve"> paCpaneli  48 portiani </t>
    </r>
    <r>
      <rPr>
        <sz val="11"/>
        <color theme="1"/>
        <rFont val="Calibri"/>
        <family val="2"/>
        <charset val="204"/>
      </rPr>
      <t>Cat 5e</t>
    </r>
  </si>
  <si>
    <t>mexsierebis myari diski 6 terabaitiani</t>
  </si>
  <si>
    <t>kvebis bloki kamerebisaTvis 12v/10a</t>
  </si>
  <si>
    <r>
      <rPr>
        <sz val="11"/>
        <color theme="1"/>
        <rFont val="Calibri"/>
        <family val="2"/>
        <charset val="204"/>
      </rPr>
      <t xml:space="preserve">IP POE </t>
    </r>
    <r>
      <rPr>
        <sz val="11"/>
        <color theme="1"/>
        <rFont val="AcadNusx"/>
      </rPr>
      <t>videokamera feradi dRe-Ramis reJimiT (minimum3.0mgp) Sida montaJis</t>
    </r>
  </si>
  <si>
    <r>
      <rPr>
        <sz val="11"/>
        <color theme="1"/>
        <rFont val="Calibri"/>
        <family val="2"/>
        <charset val="204"/>
      </rPr>
      <t xml:space="preserve">IP POE </t>
    </r>
    <r>
      <rPr>
        <sz val="11"/>
        <color theme="1"/>
        <rFont val="AcadNusx"/>
      </rPr>
      <t>videokamera feradi dRe-Ramis reJimiT (minimum3.0mgp) gare montaJis</t>
    </r>
  </si>
  <si>
    <r>
      <rPr>
        <sz val="11"/>
        <color theme="1"/>
        <rFont val="AcadNusx"/>
      </rPr>
      <t xml:space="preserve">videomeTvalyureobis  qselis kabeli </t>
    </r>
    <r>
      <rPr>
        <sz val="11"/>
        <color theme="1"/>
        <rFont val="Calibri Light"/>
        <family val="2"/>
        <charset val="204"/>
      </rPr>
      <t>UTP LSZH CAT-5e</t>
    </r>
  </si>
  <si>
    <t>lokaluri xarjTaRricxva #2-9</t>
  </si>
  <si>
    <t>eleqtro zaris Rilaki</t>
  </si>
  <si>
    <t>eleqtro zari</t>
  </si>
  <si>
    <r>
      <rPr>
        <sz val="11"/>
        <color theme="1"/>
        <rFont val="AcadNusx"/>
      </rPr>
      <t>eleqtro zaris kabeli 2X1,5mm</t>
    </r>
    <r>
      <rPr>
        <sz val="11"/>
        <color theme="1"/>
        <rFont val="Calibri"/>
        <family val="2"/>
        <charset val="204"/>
      </rPr>
      <t>²</t>
    </r>
  </si>
  <si>
    <t>lokaluri xarjTaRricxva #2-10</t>
  </si>
  <si>
    <t>gaTbobis mTavari dgari #1 (Sida)  (istoriuli Senoba)</t>
  </si>
  <si>
    <t>Tujis seqciuri feradi radiatorebi 10 seqcia simaRliT 600mm</t>
  </si>
  <si>
    <t xml:space="preserve">Tujis seqciuri radiatoris mimwodebeli magistralis maregulirebeli ventili </t>
  </si>
  <si>
    <t xml:space="preserve">Tujis seqciuri radiatoris uku magistralis maregulirebeli ventili </t>
  </si>
  <si>
    <r>
      <rPr>
        <sz val="11"/>
        <color theme="1"/>
        <rFont val="AcadNusx"/>
      </rPr>
      <t>polipropilenis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AcadNusx"/>
      </rPr>
      <t>folgiani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AcadNusx"/>
      </rPr>
      <t xml:space="preserve">mili </t>
    </r>
    <r>
      <rPr>
        <sz val="11"/>
        <color theme="1"/>
        <rFont val="Calibri"/>
        <family val="2"/>
        <charset val="204"/>
      </rPr>
      <t>PN 10</t>
    </r>
    <r>
      <rPr>
        <sz val="11"/>
        <color theme="1"/>
        <rFont val="AcadNusx"/>
      </rPr>
      <t xml:space="preserve"> </t>
    </r>
    <r>
      <rPr>
        <sz val="11"/>
        <color theme="1"/>
        <rFont val="Calibri"/>
        <family val="2"/>
        <charset val="204"/>
      </rPr>
      <t>Ø40</t>
    </r>
    <r>
      <rPr>
        <sz val="11"/>
        <color theme="1"/>
        <rFont val="AcadNusx"/>
      </rPr>
      <t xml:space="preserve">mm </t>
    </r>
  </si>
  <si>
    <r>
      <rPr>
        <sz val="11"/>
        <color theme="1"/>
        <rFont val="AcadNusx"/>
      </rPr>
      <t xml:space="preserve">polipropilenis folgiani 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AcadNusx"/>
      </rPr>
      <t xml:space="preserve">mili </t>
    </r>
    <r>
      <rPr>
        <sz val="11"/>
        <color theme="1"/>
        <rFont val="Calibri"/>
        <family val="2"/>
        <charset val="204"/>
      </rPr>
      <t>PN 10</t>
    </r>
    <r>
      <rPr>
        <sz val="11"/>
        <color theme="1"/>
        <rFont val="AcadNusx"/>
      </rPr>
      <t xml:space="preserve"> </t>
    </r>
    <r>
      <rPr>
        <sz val="11"/>
        <color theme="1"/>
        <rFont val="Calibri"/>
        <family val="2"/>
        <charset val="204"/>
      </rPr>
      <t>Ø32</t>
    </r>
    <r>
      <rPr>
        <sz val="11"/>
        <color theme="1"/>
        <rFont val="AcadNusx"/>
      </rPr>
      <t xml:space="preserve">mm </t>
    </r>
  </si>
  <si>
    <r>
      <rPr>
        <sz val="11"/>
        <color theme="1"/>
        <rFont val="AcadNusx"/>
      </rPr>
      <t>polipropilenis</t>
    </r>
    <r>
      <rPr>
        <sz val="11"/>
        <color theme="1"/>
        <rFont val="Calibri"/>
        <family val="2"/>
        <charset val="204"/>
      </rPr>
      <t xml:space="preserve">  </t>
    </r>
    <r>
      <rPr>
        <sz val="11"/>
        <color theme="1"/>
        <rFont val="AcadNusx"/>
      </rPr>
      <t xml:space="preserve">folgiani mili </t>
    </r>
    <r>
      <rPr>
        <sz val="11"/>
        <color theme="1"/>
        <rFont val="Calibri"/>
        <family val="2"/>
        <charset val="204"/>
      </rPr>
      <t>PN 10</t>
    </r>
    <r>
      <rPr>
        <sz val="11"/>
        <color theme="1"/>
        <rFont val="AcadNusx"/>
      </rPr>
      <t xml:space="preserve"> </t>
    </r>
    <r>
      <rPr>
        <sz val="11"/>
        <color theme="1"/>
        <rFont val="Calibri"/>
        <family val="2"/>
        <charset val="204"/>
      </rPr>
      <t>Ø25</t>
    </r>
    <r>
      <rPr>
        <sz val="11"/>
        <color theme="1"/>
        <rFont val="AcadNusx"/>
      </rPr>
      <t xml:space="preserve">mm </t>
    </r>
  </si>
  <si>
    <r>
      <rPr>
        <sz val="11"/>
        <color theme="1"/>
        <rFont val="AcadNusx"/>
      </rPr>
      <t>polipropilenis</t>
    </r>
    <r>
      <rPr>
        <sz val="11"/>
        <color theme="1"/>
        <rFont val="Calibri"/>
        <family val="2"/>
        <charset val="204"/>
      </rPr>
      <t xml:space="preserve">  </t>
    </r>
    <r>
      <rPr>
        <sz val="11"/>
        <color theme="1"/>
        <rFont val="AcadNusx"/>
      </rPr>
      <t xml:space="preserve">folgiani mili </t>
    </r>
    <r>
      <rPr>
        <sz val="11"/>
        <color theme="1"/>
        <rFont val="Calibri"/>
        <family val="2"/>
        <charset val="204"/>
      </rPr>
      <t>PN 10</t>
    </r>
    <r>
      <rPr>
        <sz val="11"/>
        <color theme="1"/>
        <rFont val="AcadNusx"/>
      </rPr>
      <t xml:space="preserve"> </t>
    </r>
    <r>
      <rPr>
        <sz val="11"/>
        <color theme="1"/>
        <rFont val="Calibri"/>
        <family val="2"/>
        <charset val="204"/>
      </rPr>
      <t>Ø20</t>
    </r>
    <r>
      <rPr>
        <sz val="11"/>
        <color theme="1"/>
        <rFont val="AcadNusx"/>
      </rPr>
      <t xml:space="preserve">mm </t>
    </r>
  </si>
  <si>
    <t xml:space="preserve"> polipropilenis fasonuri nawilebi</t>
  </si>
  <si>
    <r>
      <rPr>
        <sz val="11"/>
        <color theme="1"/>
        <rFont val="AcadNusx"/>
      </rPr>
      <t xml:space="preserve"> quro  gare xraxniT 90</t>
    </r>
    <r>
      <rPr>
        <sz val="11"/>
        <color theme="1"/>
        <rFont val="Calibri"/>
        <family val="2"/>
        <charset val="204"/>
      </rPr>
      <t>⁰</t>
    </r>
    <r>
      <rPr>
        <sz val="13"/>
        <color theme="1"/>
        <rFont val="AcadNusx"/>
      </rPr>
      <t xml:space="preserve"> </t>
    </r>
    <r>
      <rPr>
        <sz val="11"/>
        <color theme="1"/>
        <rFont val="Calibri"/>
        <family val="2"/>
        <charset val="204"/>
      </rPr>
      <t>d=20</t>
    </r>
  </si>
  <si>
    <r>
      <rPr>
        <sz val="11"/>
        <color theme="1"/>
        <rFont val="AcadNusx"/>
      </rPr>
      <t xml:space="preserve"> utka </t>
    </r>
    <r>
      <rPr>
        <sz val="11"/>
        <color theme="1"/>
        <rFont val="Calibri"/>
        <family val="2"/>
        <charset val="204"/>
      </rPr>
      <t>d=32</t>
    </r>
  </si>
  <si>
    <r>
      <rPr>
        <sz val="11"/>
        <color theme="1"/>
        <rFont val="AcadNusx"/>
      </rPr>
      <t xml:space="preserve"> utka </t>
    </r>
    <r>
      <rPr>
        <sz val="11"/>
        <color theme="1"/>
        <rFont val="Calibri"/>
        <family val="2"/>
        <charset val="204"/>
      </rPr>
      <t>d=25</t>
    </r>
  </si>
  <si>
    <r>
      <rPr>
        <sz val="11"/>
        <color theme="1"/>
        <rFont val="AcadNusx"/>
      </rPr>
      <t xml:space="preserve"> utka </t>
    </r>
    <r>
      <rPr>
        <sz val="11"/>
        <color theme="1"/>
        <rFont val="Calibri"/>
        <family val="2"/>
        <charset val="204"/>
      </rPr>
      <t>d=20</t>
    </r>
  </si>
  <si>
    <r>
      <rPr>
        <sz val="11"/>
        <color theme="1"/>
        <rFont val="AcadNusx"/>
      </rPr>
      <t xml:space="preserve">samkapi </t>
    </r>
    <r>
      <rPr>
        <sz val="11"/>
        <color theme="1"/>
        <rFont val="Calibri"/>
        <family val="2"/>
        <charset val="204"/>
      </rPr>
      <t>40x40x40</t>
    </r>
  </si>
  <si>
    <r>
      <rPr>
        <sz val="11"/>
        <color theme="1"/>
        <rFont val="AcadNusx"/>
      </rPr>
      <t xml:space="preserve">samkapi </t>
    </r>
    <r>
      <rPr>
        <sz val="11"/>
        <color theme="1"/>
        <rFont val="Calibri"/>
        <family val="2"/>
        <charset val="204"/>
      </rPr>
      <t>32x32x32</t>
    </r>
  </si>
  <si>
    <r>
      <rPr>
        <sz val="11"/>
        <color theme="1"/>
        <rFont val="AcadNusx"/>
      </rPr>
      <t xml:space="preserve">samkapi </t>
    </r>
    <r>
      <rPr>
        <sz val="11"/>
        <color theme="1"/>
        <rFont val="Calibri"/>
        <family val="2"/>
        <charset val="204"/>
      </rPr>
      <t>32x20x32</t>
    </r>
  </si>
  <si>
    <r>
      <rPr>
        <sz val="11"/>
        <color theme="1"/>
        <rFont val="AcadNusx"/>
      </rPr>
      <t xml:space="preserve">samkapi </t>
    </r>
    <r>
      <rPr>
        <sz val="11"/>
        <color theme="1"/>
        <rFont val="Calibri"/>
        <family val="2"/>
        <charset val="204"/>
      </rPr>
      <t>25x20x25</t>
    </r>
  </si>
  <si>
    <r>
      <rPr>
        <sz val="11"/>
        <color theme="1"/>
        <rFont val="AcadNusx"/>
      </rPr>
      <t xml:space="preserve"> muxli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-40 90</t>
    </r>
    <r>
      <rPr>
        <sz val="11"/>
        <color theme="1"/>
        <rFont val="Calibri"/>
        <family val="2"/>
        <charset val="204"/>
      </rPr>
      <t>⁰</t>
    </r>
  </si>
  <si>
    <r>
      <rPr>
        <sz val="11"/>
        <color theme="1"/>
        <rFont val="AcadNusx"/>
      </rPr>
      <t xml:space="preserve"> muxli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-32 90</t>
    </r>
    <r>
      <rPr>
        <sz val="11"/>
        <color theme="1"/>
        <rFont val="Calibri"/>
        <family val="2"/>
        <charset val="204"/>
      </rPr>
      <t>⁰</t>
    </r>
  </si>
  <si>
    <r>
      <rPr>
        <sz val="11"/>
        <color theme="1"/>
        <rFont val="AcadNusx"/>
      </rPr>
      <t xml:space="preserve"> muxli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-25 90</t>
    </r>
    <r>
      <rPr>
        <sz val="11"/>
        <color theme="1"/>
        <rFont val="Calibri"/>
        <family val="2"/>
        <charset val="204"/>
      </rPr>
      <t>⁰</t>
    </r>
  </si>
  <si>
    <r>
      <rPr>
        <sz val="11"/>
        <color theme="1"/>
        <rFont val="AcadNusx"/>
      </rPr>
      <t xml:space="preserve"> muxli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-20 90</t>
    </r>
    <r>
      <rPr>
        <sz val="11"/>
        <color theme="1"/>
        <rFont val="Calibri"/>
        <family val="2"/>
        <charset val="204"/>
      </rPr>
      <t>⁰</t>
    </r>
  </si>
  <si>
    <r>
      <rPr>
        <sz val="11"/>
        <color theme="1"/>
        <rFont val="AcadNusx"/>
      </rPr>
      <t xml:space="preserve">gadamyvani </t>
    </r>
    <r>
      <rPr>
        <sz val="11"/>
        <color theme="1"/>
        <rFont val="Calibri"/>
        <family val="2"/>
        <charset val="204"/>
      </rPr>
      <t>40x32</t>
    </r>
  </si>
  <si>
    <r>
      <rPr>
        <sz val="11"/>
        <color theme="1"/>
        <rFont val="AcadNusx"/>
      </rPr>
      <t xml:space="preserve">gadamyvani </t>
    </r>
    <r>
      <rPr>
        <sz val="11"/>
        <color theme="1"/>
        <rFont val="Calibri"/>
        <family val="2"/>
        <charset val="204"/>
      </rPr>
      <t>32x25</t>
    </r>
  </si>
  <si>
    <r>
      <rPr>
        <sz val="11"/>
        <color theme="1"/>
        <rFont val="AcadNusx"/>
      </rPr>
      <t xml:space="preserve">gadamyvani </t>
    </r>
    <r>
      <rPr>
        <sz val="11"/>
        <color theme="1"/>
        <rFont val="Calibri"/>
        <family val="2"/>
        <charset val="204"/>
      </rPr>
      <t>32x20</t>
    </r>
  </si>
  <si>
    <r>
      <rPr>
        <sz val="11"/>
        <color theme="1"/>
        <rFont val="AcadNusx"/>
      </rPr>
      <t xml:space="preserve">gadamyvani </t>
    </r>
    <r>
      <rPr>
        <sz val="11"/>
        <color theme="1"/>
        <rFont val="Calibri"/>
        <family val="2"/>
        <charset val="204"/>
      </rPr>
      <t>25x20</t>
    </r>
  </si>
  <si>
    <r>
      <rPr>
        <sz val="11"/>
        <color theme="1"/>
        <rFont val="AcadNusx"/>
      </rPr>
      <t xml:space="preserve">gadasabmeli quro </t>
    </r>
    <r>
      <rPr>
        <sz val="11"/>
        <color theme="1"/>
        <rFont val="Calibri"/>
        <family val="2"/>
        <charset val="204"/>
      </rPr>
      <t>d=</t>
    </r>
    <r>
      <rPr>
        <sz val="11"/>
        <color theme="1"/>
        <rFont val="AcadNusx"/>
      </rPr>
      <t>40</t>
    </r>
  </si>
  <si>
    <r>
      <rPr>
        <sz val="11"/>
        <color theme="1"/>
        <rFont val="AcadNusx"/>
      </rPr>
      <t xml:space="preserve">gadasabmeli quro </t>
    </r>
    <r>
      <rPr>
        <sz val="11"/>
        <color theme="1"/>
        <rFont val="Calibri"/>
        <family val="2"/>
        <charset val="204"/>
      </rPr>
      <t>d=</t>
    </r>
    <r>
      <rPr>
        <sz val="11"/>
        <color theme="1"/>
        <rFont val="AcadNusx"/>
      </rPr>
      <t>32</t>
    </r>
  </si>
  <si>
    <r>
      <rPr>
        <sz val="11"/>
        <color theme="1"/>
        <rFont val="AcadNusx"/>
      </rPr>
      <t xml:space="preserve">gadasabmeli quro </t>
    </r>
    <r>
      <rPr>
        <sz val="11"/>
        <color theme="1"/>
        <rFont val="Calibri"/>
        <family val="2"/>
        <charset val="204"/>
      </rPr>
      <t>d=</t>
    </r>
    <r>
      <rPr>
        <sz val="11"/>
        <color theme="1"/>
        <rFont val="AcadNusx"/>
      </rPr>
      <t>25</t>
    </r>
  </si>
  <si>
    <r>
      <rPr>
        <sz val="11"/>
        <color theme="1"/>
        <rFont val="AcadNusx"/>
      </rPr>
      <t xml:space="preserve">gadasabmeli quro </t>
    </r>
    <r>
      <rPr>
        <sz val="11"/>
        <color theme="1"/>
        <rFont val="Calibri"/>
        <family val="2"/>
        <charset val="204"/>
      </rPr>
      <t>d=</t>
    </r>
    <r>
      <rPr>
        <sz val="11"/>
        <color theme="1"/>
        <rFont val="AcadNusx"/>
      </rPr>
      <t>20</t>
    </r>
  </si>
  <si>
    <r>
      <rPr>
        <sz val="11"/>
        <color theme="1"/>
        <rFont val="AcadNusx"/>
      </rPr>
      <t xml:space="preserve">polipropilenis maregulirebeli ventili </t>
    </r>
    <r>
      <rPr>
        <sz val="11"/>
        <color theme="1"/>
        <rFont val="Calibri"/>
        <family val="2"/>
        <charset val="204"/>
      </rPr>
      <t>d=40</t>
    </r>
  </si>
  <si>
    <r>
      <rPr>
        <sz val="11"/>
        <color theme="1"/>
        <rFont val="AcadNusx"/>
      </rPr>
      <t xml:space="preserve">polipropilenis maregulirebeli ventili </t>
    </r>
    <r>
      <rPr>
        <sz val="11"/>
        <color theme="1"/>
        <rFont val="Calibri"/>
        <family val="2"/>
        <charset val="204"/>
      </rPr>
      <t>d=32</t>
    </r>
  </si>
  <si>
    <t>gaTbobis milis Tboizolacia 9mm folgiani TboizolaciiT</t>
  </si>
  <si>
    <r>
      <rPr>
        <sz val="11"/>
        <color theme="1"/>
        <rFont val="AcadNusx"/>
      </rPr>
      <t>Tboizolacia Ø</t>
    </r>
    <r>
      <rPr>
        <sz val="11"/>
        <color theme="1"/>
        <rFont val="Calibri"/>
        <family val="2"/>
        <charset val="204"/>
      </rPr>
      <t>d=40</t>
    </r>
    <r>
      <rPr>
        <sz val="11"/>
        <color theme="1"/>
        <rFont val="AcadNusx"/>
      </rPr>
      <t xml:space="preserve"> milebisaTvis                        </t>
    </r>
  </si>
  <si>
    <r>
      <rPr>
        <sz val="11"/>
        <color theme="1"/>
        <rFont val="AcadNusx"/>
      </rPr>
      <t>Tboizolacia Ø</t>
    </r>
    <r>
      <rPr>
        <sz val="11"/>
        <color theme="1"/>
        <rFont val="Calibri"/>
        <family val="2"/>
        <charset val="204"/>
      </rPr>
      <t>d=32</t>
    </r>
    <r>
      <rPr>
        <sz val="11"/>
        <color theme="1"/>
        <rFont val="AcadNusx"/>
      </rPr>
      <t xml:space="preserve"> milebisaTvis                        </t>
    </r>
  </si>
  <si>
    <r>
      <rPr>
        <sz val="11"/>
        <color theme="1"/>
        <rFont val="AcadNusx"/>
      </rPr>
      <t>Tboizolacia Ø</t>
    </r>
    <r>
      <rPr>
        <sz val="11"/>
        <color theme="1"/>
        <rFont val="Calibri"/>
        <family val="2"/>
        <charset val="204"/>
      </rPr>
      <t>d=25</t>
    </r>
    <r>
      <rPr>
        <sz val="11"/>
        <color theme="1"/>
        <rFont val="AcadNusx"/>
      </rPr>
      <t xml:space="preserve"> milebisaTvis                        </t>
    </r>
  </si>
  <si>
    <r>
      <rPr>
        <sz val="11"/>
        <color theme="1"/>
        <rFont val="AcadNusx"/>
      </rPr>
      <t>Tboizolacia Ø</t>
    </r>
    <r>
      <rPr>
        <sz val="11"/>
        <color theme="1"/>
        <rFont val="Calibri"/>
        <family val="2"/>
        <charset val="204"/>
      </rPr>
      <t xml:space="preserve">d=20 </t>
    </r>
    <r>
      <rPr>
        <sz val="11"/>
        <color theme="1"/>
        <rFont val="AcadNusx"/>
      </rPr>
      <t xml:space="preserve">milebisaTvis                        </t>
    </r>
  </si>
  <si>
    <t>gaTbobis mTavari dgari #2 (Sida)    (samsarTuliani Senoba)</t>
  </si>
  <si>
    <t>paneluri radiatorebis mowyoba</t>
  </si>
  <si>
    <t>paneluri radiatori 600X1500</t>
  </si>
  <si>
    <t>paneluri radiatori 600X1000</t>
  </si>
  <si>
    <t>paneluri radiatori 600X800</t>
  </si>
  <si>
    <t>paneluri radiatori 600X600</t>
  </si>
  <si>
    <t xml:space="preserve">paneluri radiatoris mimwodebeli magistralis maregulirebeli ventili </t>
  </si>
  <si>
    <t xml:space="preserve">paneluri radiatoris uku magistralis maregulirebeli ventili </t>
  </si>
  <si>
    <r>
      <rPr>
        <sz val="11"/>
        <color theme="1"/>
        <rFont val="AcadNusx"/>
      </rPr>
      <t xml:space="preserve">polipropilenis folgiani 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AcadNusx"/>
      </rPr>
      <t xml:space="preserve">mili </t>
    </r>
    <r>
      <rPr>
        <sz val="11"/>
        <color theme="1"/>
        <rFont val="Calibri"/>
        <family val="2"/>
        <charset val="204"/>
      </rPr>
      <t>PN 10</t>
    </r>
    <r>
      <rPr>
        <sz val="11"/>
        <color theme="1"/>
        <rFont val="AcadNusx"/>
      </rPr>
      <t xml:space="preserve"> </t>
    </r>
    <r>
      <rPr>
        <sz val="11"/>
        <color theme="1"/>
        <rFont val="Calibri"/>
        <family val="2"/>
        <charset val="204"/>
      </rPr>
      <t>Ø75</t>
    </r>
    <r>
      <rPr>
        <sz val="11"/>
        <color theme="1"/>
        <rFont val="AcadNusx"/>
      </rPr>
      <t xml:space="preserve">mm </t>
    </r>
  </si>
  <si>
    <r>
      <rPr>
        <sz val="11"/>
        <color theme="1"/>
        <rFont val="AcadNusx"/>
      </rPr>
      <t xml:space="preserve">polipropilenis folgiani 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AcadNusx"/>
      </rPr>
      <t xml:space="preserve">mili </t>
    </r>
    <r>
      <rPr>
        <sz val="11"/>
        <color theme="1"/>
        <rFont val="Calibri"/>
        <family val="2"/>
        <charset val="204"/>
      </rPr>
      <t>PN 10</t>
    </r>
    <r>
      <rPr>
        <sz val="11"/>
        <color theme="1"/>
        <rFont val="AcadNusx"/>
      </rPr>
      <t xml:space="preserve"> </t>
    </r>
    <r>
      <rPr>
        <sz val="11"/>
        <color theme="1"/>
        <rFont val="Calibri"/>
        <family val="2"/>
        <charset val="204"/>
      </rPr>
      <t>Ø63</t>
    </r>
    <r>
      <rPr>
        <sz val="11"/>
        <color theme="1"/>
        <rFont val="AcadNusx"/>
      </rPr>
      <t xml:space="preserve">mm </t>
    </r>
  </si>
  <si>
    <r>
      <rPr>
        <sz val="11"/>
        <color theme="1"/>
        <rFont val="AcadNusx"/>
      </rPr>
      <t xml:space="preserve">polipropilenis folgiani 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AcadNusx"/>
      </rPr>
      <t xml:space="preserve">mili </t>
    </r>
    <r>
      <rPr>
        <sz val="11"/>
        <color theme="1"/>
        <rFont val="Calibri"/>
        <family val="2"/>
        <charset val="204"/>
      </rPr>
      <t>PN 10</t>
    </r>
    <r>
      <rPr>
        <sz val="11"/>
        <color theme="1"/>
        <rFont val="AcadNusx"/>
      </rPr>
      <t xml:space="preserve"> </t>
    </r>
    <r>
      <rPr>
        <sz val="11"/>
        <color theme="1"/>
        <rFont val="Calibri"/>
        <family val="2"/>
        <charset val="204"/>
      </rPr>
      <t>Ø50</t>
    </r>
    <r>
      <rPr>
        <sz val="11"/>
        <color theme="1"/>
        <rFont val="AcadNusx"/>
      </rPr>
      <t xml:space="preserve">mm </t>
    </r>
  </si>
  <si>
    <t>samgrebi</t>
  </si>
  <si>
    <r>
      <rPr>
        <sz val="11"/>
        <color theme="1"/>
        <rFont val="AcadNusx"/>
      </rPr>
      <t xml:space="preserve"> utka </t>
    </r>
    <r>
      <rPr>
        <sz val="11"/>
        <color theme="1"/>
        <rFont val="Calibri"/>
        <family val="2"/>
        <charset val="204"/>
      </rPr>
      <t>d=50</t>
    </r>
  </si>
  <si>
    <r>
      <rPr>
        <sz val="11"/>
        <color theme="1"/>
        <rFont val="AcadNusx"/>
      </rPr>
      <t xml:space="preserve"> utka </t>
    </r>
    <r>
      <rPr>
        <sz val="11"/>
        <color theme="1"/>
        <rFont val="Calibri"/>
        <family val="2"/>
        <charset val="204"/>
      </rPr>
      <t>d=40</t>
    </r>
  </si>
  <si>
    <r>
      <rPr>
        <sz val="11"/>
        <color theme="1"/>
        <rFont val="AcadNusx"/>
      </rPr>
      <t xml:space="preserve">samkapi </t>
    </r>
    <r>
      <rPr>
        <sz val="11"/>
        <color theme="1"/>
        <rFont val="Calibri"/>
        <family val="2"/>
        <charset val="204"/>
      </rPr>
      <t>75x50x75</t>
    </r>
  </si>
  <si>
    <r>
      <rPr>
        <sz val="11"/>
        <color theme="1"/>
        <rFont val="AcadNusx"/>
      </rPr>
      <t xml:space="preserve">samkapi </t>
    </r>
    <r>
      <rPr>
        <sz val="11"/>
        <color theme="1"/>
        <rFont val="Calibri"/>
        <family val="2"/>
        <charset val="204"/>
      </rPr>
      <t>63x40x63</t>
    </r>
  </si>
  <si>
    <r>
      <rPr>
        <sz val="11"/>
        <color theme="1"/>
        <rFont val="AcadNusx"/>
      </rPr>
      <t xml:space="preserve">samkapi </t>
    </r>
    <r>
      <rPr>
        <sz val="11"/>
        <color theme="1"/>
        <rFont val="Calibri"/>
        <family val="2"/>
        <charset val="204"/>
      </rPr>
      <t>50x50x50</t>
    </r>
  </si>
  <si>
    <r>
      <rPr>
        <sz val="11"/>
        <color theme="1"/>
        <rFont val="AcadNusx"/>
      </rPr>
      <t xml:space="preserve">samkapi </t>
    </r>
    <r>
      <rPr>
        <sz val="11"/>
        <color theme="1"/>
        <rFont val="Calibri"/>
        <family val="2"/>
        <charset val="204"/>
      </rPr>
      <t>40x32x40</t>
    </r>
  </si>
  <si>
    <r>
      <rPr>
        <sz val="11"/>
        <color theme="1"/>
        <rFont val="AcadNusx"/>
      </rPr>
      <t xml:space="preserve">samkapi </t>
    </r>
    <r>
      <rPr>
        <sz val="11"/>
        <color theme="1"/>
        <rFont val="Calibri"/>
        <family val="2"/>
        <charset val="204"/>
      </rPr>
      <t>40x25x40</t>
    </r>
  </si>
  <si>
    <r>
      <rPr>
        <sz val="11"/>
        <color theme="1"/>
        <rFont val="AcadNusx"/>
      </rPr>
      <t xml:space="preserve">samkapi </t>
    </r>
    <r>
      <rPr>
        <sz val="11"/>
        <color theme="1"/>
        <rFont val="Calibri"/>
        <family val="2"/>
        <charset val="204"/>
      </rPr>
      <t>40x20x40</t>
    </r>
  </si>
  <si>
    <r>
      <rPr>
        <sz val="11"/>
        <color theme="1"/>
        <rFont val="AcadNusx"/>
      </rPr>
      <t xml:space="preserve"> muxli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-75 90</t>
    </r>
    <r>
      <rPr>
        <sz val="11"/>
        <color theme="1"/>
        <rFont val="Calibri"/>
        <family val="2"/>
        <charset val="204"/>
      </rPr>
      <t>⁰</t>
    </r>
  </si>
  <si>
    <r>
      <rPr>
        <sz val="11"/>
        <color theme="1"/>
        <rFont val="AcadNusx"/>
      </rPr>
      <t xml:space="preserve"> muxli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-63 90</t>
    </r>
    <r>
      <rPr>
        <sz val="11"/>
        <color theme="1"/>
        <rFont val="Calibri"/>
        <family val="2"/>
        <charset val="204"/>
      </rPr>
      <t>⁰</t>
    </r>
  </si>
  <si>
    <r>
      <rPr>
        <sz val="11"/>
        <color theme="1"/>
        <rFont val="AcadNusx"/>
      </rPr>
      <t xml:space="preserve"> muxli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-40 45</t>
    </r>
    <r>
      <rPr>
        <sz val="11"/>
        <color theme="1"/>
        <rFont val="Calibri"/>
        <family val="2"/>
        <charset val="204"/>
      </rPr>
      <t>⁰</t>
    </r>
  </si>
  <si>
    <r>
      <rPr>
        <sz val="11"/>
        <color theme="1"/>
        <rFont val="AcadNusx"/>
      </rPr>
      <t xml:space="preserve"> muxli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-32 45</t>
    </r>
    <r>
      <rPr>
        <sz val="11"/>
        <color theme="1"/>
        <rFont val="Calibri"/>
        <family val="2"/>
        <charset val="204"/>
      </rPr>
      <t>⁰</t>
    </r>
  </si>
  <si>
    <r>
      <rPr>
        <sz val="11"/>
        <color theme="1"/>
        <rFont val="AcadNusx"/>
      </rPr>
      <t xml:space="preserve"> muxli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-25 45</t>
    </r>
    <r>
      <rPr>
        <sz val="11"/>
        <color theme="1"/>
        <rFont val="Calibri"/>
        <family val="2"/>
        <charset val="204"/>
      </rPr>
      <t>⁰</t>
    </r>
  </si>
  <si>
    <r>
      <rPr>
        <sz val="11"/>
        <color theme="1"/>
        <rFont val="AcadNusx"/>
      </rPr>
      <t xml:space="preserve"> muxli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-20 45</t>
    </r>
    <r>
      <rPr>
        <sz val="11"/>
        <color theme="1"/>
        <rFont val="Calibri"/>
        <family val="2"/>
        <charset val="204"/>
      </rPr>
      <t>⁰</t>
    </r>
  </si>
  <si>
    <r>
      <rPr>
        <sz val="11"/>
        <color theme="1"/>
        <rFont val="AcadNusx"/>
      </rPr>
      <t xml:space="preserve">gadamyvani </t>
    </r>
    <r>
      <rPr>
        <sz val="11"/>
        <color theme="1"/>
        <rFont val="Calibri"/>
        <family val="2"/>
        <charset val="204"/>
      </rPr>
      <t>75x63</t>
    </r>
  </si>
  <si>
    <r>
      <rPr>
        <sz val="11"/>
        <color theme="1"/>
        <rFont val="AcadNusx"/>
      </rPr>
      <t xml:space="preserve">gadamyvani </t>
    </r>
    <r>
      <rPr>
        <sz val="11"/>
        <color theme="1"/>
        <rFont val="Calibri"/>
        <family val="2"/>
        <charset val="204"/>
      </rPr>
      <t>63x40</t>
    </r>
  </si>
  <si>
    <r>
      <rPr>
        <sz val="11"/>
        <color theme="1"/>
        <rFont val="AcadNusx"/>
      </rPr>
      <t xml:space="preserve">gadamyvani </t>
    </r>
    <r>
      <rPr>
        <sz val="11"/>
        <color theme="1"/>
        <rFont val="Calibri"/>
        <family val="2"/>
        <charset val="204"/>
      </rPr>
      <t>50x40</t>
    </r>
  </si>
  <si>
    <r>
      <rPr>
        <sz val="11"/>
        <color theme="1"/>
        <rFont val="AcadNusx"/>
      </rPr>
      <t xml:space="preserve">gadamyvani </t>
    </r>
    <r>
      <rPr>
        <sz val="11"/>
        <color theme="1"/>
        <rFont val="Calibri"/>
        <family val="2"/>
        <charset val="204"/>
      </rPr>
      <t>50x32</t>
    </r>
  </si>
  <si>
    <r>
      <rPr>
        <sz val="11"/>
        <color theme="1"/>
        <rFont val="AcadNusx"/>
      </rPr>
      <t xml:space="preserve">gadamyvani </t>
    </r>
    <r>
      <rPr>
        <sz val="11"/>
        <color theme="1"/>
        <rFont val="Calibri"/>
        <family val="2"/>
        <charset val="204"/>
      </rPr>
      <t>40x25</t>
    </r>
  </si>
  <si>
    <r>
      <rPr>
        <sz val="11"/>
        <color theme="1"/>
        <rFont val="AcadNusx"/>
      </rPr>
      <t xml:space="preserve">gadasbmeli quro </t>
    </r>
    <r>
      <rPr>
        <sz val="11"/>
        <color theme="1"/>
        <rFont val="Calibri"/>
        <family val="2"/>
        <charset val="204"/>
      </rPr>
      <t>d=</t>
    </r>
    <r>
      <rPr>
        <sz val="11"/>
        <color theme="1"/>
        <rFont val="AcadNusx"/>
      </rPr>
      <t>75</t>
    </r>
  </si>
  <si>
    <r>
      <rPr>
        <sz val="11"/>
        <color theme="1"/>
        <rFont val="AcadNusx"/>
      </rPr>
      <t xml:space="preserve">gadasbmeli quro </t>
    </r>
    <r>
      <rPr>
        <sz val="11"/>
        <color theme="1"/>
        <rFont val="Calibri"/>
        <family val="2"/>
        <charset val="204"/>
      </rPr>
      <t>d=</t>
    </r>
    <r>
      <rPr>
        <sz val="11"/>
        <color theme="1"/>
        <rFont val="AcadNusx"/>
      </rPr>
      <t>63</t>
    </r>
  </si>
  <si>
    <r>
      <rPr>
        <sz val="11"/>
        <color theme="1"/>
        <rFont val="AcadNusx"/>
      </rPr>
      <t xml:space="preserve">gadasbmeli quro </t>
    </r>
    <r>
      <rPr>
        <sz val="11"/>
        <color theme="1"/>
        <rFont val="Calibri"/>
        <family val="2"/>
        <charset val="204"/>
      </rPr>
      <t>d=</t>
    </r>
    <r>
      <rPr>
        <sz val="11"/>
        <color theme="1"/>
        <rFont val="AcadNusx"/>
      </rPr>
      <t>50</t>
    </r>
  </si>
  <si>
    <r>
      <rPr>
        <sz val="11"/>
        <color theme="1"/>
        <rFont val="AcadNusx"/>
      </rPr>
      <t xml:space="preserve">polipropilenis maregulirebeli ventili </t>
    </r>
    <r>
      <rPr>
        <sz val="11"/>
        <color theme="1"/>
        <rFont val="Calibri"/>
        <family val="2"/>
        <charset val="204"/>
      </rPr>
      <t>d=75</t>
    </r>
  </si>
  <si>
    <r>
      <rPr>
        <sz val="11"/>
        <color theme="1"/>
        <rFont val="AcadNusx"/>
      </rPr>
      <t xml:space="preserve">polipropilenis maregulirebeli ventili </t>
    </r>
    <r>
      <rPr>
        <sz val="11"/>
        <color theme="1"/>
        <rFont val="Calibri"/>
        <family val="2"/>
        <charset val="204"/>
      </rPr>
      <t>d=50</t>
    </r>
  </si>
  <si>
    <r>
      <rPr>
        <sz val="11"/>
        <color theme="1"/>
        <rFont val="AcadNusx"/>
      </rPr>
      <t xml:space="preserve">polipropilenis maregulirebeli ventili </t>
    </r>
    <r>
      <rPr>
        <sz val="11"/>
        <color theme="1"/>
        <rFont val="Calibri"/>
        <family val="2"/>
        <charset val="204"/>
      </rPr>
      <t>d=25</t>
    </r>
  </si>
  <si>
    <r>
      <rPr>
        <sz val="11"/>
        <color theme="1"/>
        <rFont val="AcadNusx"/>
      </rPr>
      <t>Tboizolacia Ø</t>
    </r>
    <r>
      <rPr>
        <sz val="11"/>
        <color theme="1"/>
        <rFont val="Calibri"/>
        <family val="2"/>
        <charset val="204"/>
      </rPr>
      <t>d=75</t>
    </r>
    <r>
      <rPr>
        <sz val="11"/>
        <color theme="1"/>
        <rFont val="AcadNusx"/>
      </rPr>
      <t xml:space="preserve"> milebisaTvis                        </t>
    </r>
  </si>
  <si>
    <r>
      <rPr>
        <sz val="11"/>
        <color theme="1"/>
        <rFont val="AcadNusx"/>
      </rPr>
      <t>Tboizolacia Ø</t>
    </r>
    <r>
      <rPr>
        <sz val="11"/>
        <color theme="1"/>
        <rFont val="Calibri"/>
        <family val="2"/>
        <charset val="204"/>
      </rPr>
      <t>d=63</t>
    </r>
    <r>
      <rPr>
        <sz val="11"/>
        <color theme="1"/>
        <rFont val="AcadNusx"/>
      </rPr>
      <t xml:space="preserve"> milebisaTvis                        </t>
    </r>
  </si>
  <si>
    <r>
      <rPr>
        <sz val="11"/>
        <color theme="1"/>
        <rFont val="AcadNusx"/>
      </rPr>
      <t>Tboizolacia Ø</t>
    </r>
    <r>
      <rPr>
        <sz val="11"/>
        <color theme="1"/>
        <rFont val="Calibri"/>
        <family val="2"/>
        <charset val="204"/>
      </rPr>
      <t>d=50</t>
    </r>
    <r>
      <rPr>
        <sz val="11"/>
        <color theme="1"/>
        <rFont val="AcadNusx"/>
      </rPr>
      <t xml:space="preserve"> milebisaTvis                        </t>
    </r>
  </si>
  <si>
    <t>gaTbobis mTavari dgari #3 (Sida)    (orsarTuliani Senoba)</t>
  </si>
  <si>
    <t>paneluri radiatori 600X1400</t>
  </si>
  <si>
    <r>
      <rPr>
        <sz val="11"/>
        <color theme="1"/>
        <rFont val="AcadNusx"/>
      </rPr>
      <t xml:space="preserve">samkapi </t>
    </r>
    <r>
      <rPr>
        <sz val="11"/>
        <color theme="1"/>
        <rFont val="Calibri"/>
        <family val="2"/>
        <charset val="204"/>
      </rPr>
      <t>50x40x50</t>
    </r>
  </si>
  <si>
    <r>
      <rPr>
        <sz val="11"/>
        <color theme="1"/>
        <rFont val="AcadNusx"/>
      </rPr>
      <t xml:space="preserve"> muxli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-50 90</t>
    </r>
    <r>
      <rPr>
        <sz val="11"/>
        <color theme="1"/>
        <rFont val="Calibri"/>
        <family val="2"/>
        <charset val="204"/>
      </rPr>
      <t>⁰</t>
    </r>
  </si>
  <si>
    <t>gaTbobis mTavari dgari #4 (Sida)    (orsarTuliani Senoba)</t>
  </si>
  <si>
    <t>paneluri radiatori 600X1200</t>
  </si>
  <si>
    <t>lokaluri xarjTaRricxva #2-11</t>
  </si>
  <si>
    <t>I danadgarebi</t>
  </si>
  <si>
    <t>saventilacio danadgari #1                    (sportuli darbazi) (samsarTuliani Senoba)</t>
  </si>
  <si>
    <r>
      <rPr>
        <sz val="9"/>
        <color theme="1"/>
        <rFont val="AcadNusx"/>
      </rPr>
      <t xml:space="preserve">1. xmauris damxSobi.                                    2. cvalebad brunTa ricxvze  momuSave, mimwodebeli ventilatori  </t>
    </r>
    <r>
      <rPr>
        <sz val="9"/>
        <color theme="1"/>
        <rFont val="Calibri"/>
        <family val="2"/>
        <charset val="204"/>
      </rPr>
      <t xml:space="preserve"> L</t>
    </r>
    <r>
      <rPr>
        <sz val="9"/>
        <color theme="1"/>
        <rFont val="AcadNusx"/>
      </rPr>
      <t>=4000 m</t>
    </r>
    <r>
      <rPr>
        <sz val="9"/>
        <color theme="1"/>
        <rFont val="Calibri"/>
        <family val="2"/>
        <charset val="204"/>
      </rPr>
      <t>³</t>
    </r>
    <r>
      <rPr>
        <sz val="9"/>
        <color theme="1"/>
        <rFont val="AcadNusx"/>
      </rPr>
      <t xml:space="preserve">/sT warmadobis da </t>
    </r>
    <r>
      <rPr>
        <sz val="9"/>
        <color theme="1"/>
        <rFont val="Calibri"/>
        <family val="2"/>
        <charset val="204"/>
      </rPr>
      <t>DP</t>
    </r>
    <r>
      <rPr>
        <sz val="9"/>
        <color theme="1"/>
        <rFont val="AcadNusx"/>
      </rPr>
      <t>=600pa. statikuri wnevis.                                      3. SeTbobis kaloriferi</t>
    </r>
    <r>
      <rPr>
        <sz val="9"/>
        <color theme="1"/>
        <rFont val="Calibri"/>
        <family val="2"/>
        <charset val="204"/>
      </rPr>
      <t xml:space="preserve"> Q</t>
    </r>
    <r>
      <rPr>
        <sz val="9"/>
        <color theme="1"/>
        <rFont val="AcadNusx"/>
      </rPr>
      <t>=20 kvt.                                         4.</t>
    </r>
    <r>
      <rPr>
        <sz val="9"/>
        <color theme="1"/>
        <rFont val="Calibri"/>
        <family val="2"/>
        <charset val="204"/>
      </rPr>
      <t xml:space="preserve"> G3</t>
    </r>
    <r>
      <rPr>
        <sz val="9"/>
        <color theme="1"/>
        <rFont val="AcadNusx"/>
      </rPr>
      <t xml:space="preserve"> klasis haeris gamwmendi filtri.                                                                                5. cvalebad brunTa ricxvze.                    momuSave,gamwovi ventilatori </t>
    </r>
    <r>
      <rPr>
        <sz val="9"/>
        <color theme="1"/>
        <rFont val="Calibri"/>
        <family val="2"/>
        <charset val="204"/>
      </rPr>
      <t xml:space="preserve">  L</t>
    </r>
    <r>
      <rPr>
        <sz val="9"/>
        <color theme="1"/>
        <rFont val="AcadNusx"/>
      </rPr>
      <t>=4000 m</t>
    </r>
    <r>
      <rPr>
        <sz val="9"/>
        <color theme="1"/>
        <rFont val="Calibri"/>
        <family val="2"/>
        <charset val="204"/>
      </rPr>
      <t>³</t>
    </r>
    <r>
      <rPr>
        <sz val="9"/>
        <color theme="1"/>
        <rFont val="AcadNusx"/>
      </rPr>
      <t>/sT warmadobis da</t>
    </r>
    <r>
      <rPr>
        <sz val="9"/>
        <color theme="1"/>
        <rFont val="Calibri"/>
        <family val="2"/>
        <charset val="204"/>
      </rPr>
      <t xml:space="preserve"> DP</t>
    </r>
    <r>
      <rPr>
        <sz val="9"/>
        <color theme="1"/>
        <rFont val="AcadNusx"/>
      </rPr>
      <t>=600pa. statikuri wnevis.                                        6.</t>
    </r>
    <r>
      <rPr>
        <sz val="9"/>
        <color theme="1"/>
        <rFont val="Calibri"/>
        <family val="2"/>
        <charset val="204"/>
      </rPr>
      <t xml:space="preserve"> F5</t>
    </r>
    <r>
      <rPr>
        <sz val="9"/>
        <color theme="1"/>
        <rFont val="AcadNusx"/>
      </rPr>
      <t xml:space="preserve"> klasis haeris gamwmendi filtri.               7.</t>
    </r>
    <r>
      <rPr>
        <sz val="9"/>
        <color theme="1"/>
        <rFont val="Calibri"/>
        <family val="2"/>
        <charset val="204"/>
      </rPr>
      <t xml:space="preserve">  </t>
    </r>
    <r>
      <rPr>
        <sz val="9"/>
        <color theme="1"/>
        <rFont val="AcadNusx"/>
      </rPr>
      <t>haeris xarjis maregulirebeli eleqtro Siberi.                                                                                                    8. mbrunavi regeneratoruli siTbos utilizatori. (rekupiratori).                                           9. marTvis yuTi.</t>
    </r>
  </si>
  <si>
    <t>kompl.</t>
  </si>
  <si>
    <t>saventilacio danadgari #2-is masalaTa specifikacia                        (saWidao darbazi) (samsarTuliani Senoba)</t>
  </si>
  <si>
    <r>
      <rPr>
        <sz val="9"/>
        <color theme="1"/>
        <rFont val="AcadNusx"/>
      </rPr>
      <t xml:space="preserve">1. xmauris damxSobi.                                    2. cvalebad brunTa ricxvze  momuSave, mimwodebeli ventilatori  </t>
    </r>
    <r>
      <rPr>
        <sz val="9"/>
        <color theme="1"/>
        <rFont val="Calibri"/>
        <family val="2"/>
        <charset val="204"/>
      </rPr>
      <t xml:space="preserve"> L</t>
    </r>
    <r>
      <rPr>
        <sz val="9"/>
        <color theme="1"/>
        <rFont val="AcadNusx"/>
      </rPr>
      <t>=1500 m</t>
    </r>
    <r>
      <rPr>
        <sz val="9"/>
        <color theme="1"/>
        <rFont val="Calibri"/>
        <family val="2"/>
        <charset val="204"/>
      </rPr>
      <t>³</t>
    </r>
    <r>
      <rPr>
        <sz val="9"/>
        <color theme="1"/>
        <rFont val="AcadNusx"/>
      </rPr>
      <t xml:space="preserve">/sT warmadobis da </t>
    </r>
    <r>
      <rPr>
        <sz val="9"/>
        <color theme="1"/>
        <rFont val="Calibri"/>
        <family val="2"/>
        <charset val="204"/>
      </rPr>
      <t>DP</t>
    </r>
    <r>
      <rPr>
        <sz val="9"/>
        <color theme="1"/>
        <rFont val="AcadNusx"/>
      </rPr>
      <t>=450pa. statikuri wnevis.                                      3. SeTbobis kaloriferi</t>
    </r>
    <r>
      <rPr>
        <sz val="9"/>
        <color theme="1"/>
        <rFont val="Calibri"/>
        <family val="2"/>
        <charset val="204"/>
      </rPr>
      <t xml:space="preserve"> Q</t>
    </r>
    <r>
      <rPr>
        <sz val="9"/>
        <color theme="1"/>
        <rFont val="AcadNusx"/>
      </rPr>
      <t>=8 kvt.                                         4.</t>
    </r>
    <r>
      <rPr>
        <sz val="9"/>
        <color theme="1"/>
        <rFont val="Calibri"/>
        <family val="2"/>
        <charset val="204"/>
      </rPr>
      <t xml:space="preserve"> G3</t>
    </r>
    <r>
      <rPr>
        <sz val="9"/>
        <color theme="1"/>
        <rFont val="AcadNusx"/>
      </rPr>
      <t xml:space="preserve"> klasis haeris gamwmendi filtri.                                                                                5. cvalebad brunTa ricxvze.                    momuSave,gamwovi ventilatori </t>
    </r>
    <r>
      <rPr>
        <sz val="9"/>
        <color theme="1"/>
        <rFont val="Calibri"/>
        <family val="2"/>
        <charset val="204"/>
      </rPr>
      <t xml:space="preserve">  L</t>
    </r>
    <r>
      <rPr>
        <sz val="9"/>
        <color theme="1"/>
        <rFont val="AcadNusx"/>
      </rPr>
      <t>=1500 m</t>
    </r>
    <r>
      <rPr>
        <sz val="9"/>
        <color theme="1"/>
        <rFont val="Calibri"/>
        <family val="2"/>
        <charset val="204"/>
      </rPr>
      <t>³</t>
    </r>
    <r>
      <rPr>
        <sz val="9"/>
        <color theme="1"/>
        <rFont val="AcadNusx"/>
      </rPr>
      <t>/sT warmadobis da</t>
    </r>
    <r>
      <rPr>
        <sz val="9"/>
        <color theme="1"/>
        <rFont val="Calibri"/>
        <family val="2"/>
        <charset val="204"/>
      </rPr>
      <t xml:space="preserve"> DP</t>
    </r>
    <r>
      <rPr>
        <sz val="9"/>
        <color theme="1"/>
        <rFont val="AcadNusx"/>
      </rPr>
      <t>=450pa. statikuri wnevis.                                        6.</t>
    </r>
    <r>
      <rPr>
        <sz val="9"/>
        <color theme="1"/>
        <rFont val="Calibri"/>
        <family val="2"/>
        <charset val="204"/>
      </rPr>
      <t xml:space="preserve"> F5</t>
    </r>
    <r>
      <rPr>
        <sz val="9"/>
        <color theme="1"/>
        <rFont val="AcadNusx"/>
      </rPr>
      <t xml:space="preserve"> klasis haeris gamwmendi filtri.               7.</t>
    </r>
    <r>
      <rPr>
        <sz val="9"/>
        <color theme="1"/>
        <rFont val="Calibri"/>
        <family val="2"/>
        <charset val="204"/>
      </rPr>
      <t xml:space="preserve">  </t>
    </r>
    <r>
      <rPr>
        <sz val="9"/>
        <color theme="1"/>
        <rFont val="AcadNusx"/>
      </rPr>
      <t>haeris xarjis maregulirebeli eleqtro Siberi.                                                                                                    8. mbrunavi regeneratoruli siTbos utilizatori. (rekupiratori).                                           9. marTvis yuTi.</t>
    </r>
  </si>
  <si>
    <t>bufetis oTaxis gamwovi sistema (samsarTuliani Senoba)</t>
  </si>
  <si>
    <r>
      <rPr>
        <sz val="11"/>
        <color theme="1"/>
        <rFont val="AcadNusx"/>
      </rPr>
      <t>gamwovi arxuli ventilatori</t>
    </r>
    <r>
      <rPr>
        <sz val="11"/>
        <color theme="1"/>
        <rFont val="Calibri"/>
        <family val="2"/>
        <charset val="204"/>
      </rPr>
      <t xml:space="preserve"> L=</t>
    </r>
    <r>
      <rPr>
        <sz val="11"/>
        <color theme="1"/>
        <rFont val="AcadNusx"/>
      </rPr>
      <t>800 m</t>
    </r>
    <r>
      <rPr>
        <sz val="11"/>
        <color theme="1"/>
        <rFont val="Calibri"/>
        <family val="2"/>
        <charset val="204"/>
      </rPr>
      <t>³</t>
    </r>
    <r>
      <rPr>
        <sz val="11"/>
        <color theme="1"/>
        <rFont val="AcadNusx"/>
      </rPr>
      <t>/sT</t>
    </r>
    <r>
      <rPr>
        <sz val="11"/>
        <color theme="1"/>
        <rFont val="Calibri"/>
        <family val="2"/>
        <charset val="204"/>
      </rPr>
      <t xml:space="preserve"> DP=</t>
    </r>
    <r>
      <rPr>
        <sz val="11"/>
        <color theme="1"/>
        <rFont val="AcadNusx"/>
      </rPr>
      <t>300 pa. xmisdamxSobiT, filtriT, avtomatikiT</t>
    </r>
  </si>
  <si>
    <t>sveli wertilebis ventilacia                              (samsarTuliani Senoba)</t>
  </si>
  <si>
    <r>
      <rPr>
        <sz val="11"/>
        <color theme="1"/>
        <rFont val="AcadNusx"/>
      </rPr>
      <t xml:space="preserve">arxuli mrgvali ventilatori         </t>
    </r>
    <r>
      <rPr>
        <sz val="11"/>
        <color theme="1"/>
        <rFont val="Calibri"/>
        <family val="2"/>
        <charset val="204"/>
      </rPr>
      <t xml:space="preserve"> Q</t>
    </r>
    <r>
      <rPr>
        <sz val="11"/>
        <color theme="1"/>
        <rFont val="AcadNusx"/>
      </rPr>
      <t>=450m</t>
    </r>
    <r>
      <rPr>
        <sz val="11"/>
        <color theme="1"/>
        <rFont val="Calibri"/>
        <family val="2"/>
        <charset val="204"/>
      </rPr>
      <t>³</t>
    </r>
    <r>
      <rPr>
        <sz val="11"/>
        <color theme="1"/>
        <rFont val="AcadNusx"/>
      </rPr>
      <t xml:space="preserve">/sT </t>
    </r>
    <r>
      <rPr>
        <sz val="11"/>
        <color theme="1"/>
        <rFont val="Calibri"/>
        <family val="2"/>
        <charset val="204"/>
      </rPr>
      <t>np</t>
    </r>
    <r>
      <rPr>
        <sz val="11"/>
        <color theme="1"/>
        <rFont val="AcadNusx"/>
      </rPr>
      <t>=180pa.</t>
    </r>
  </si>
  <si>
    <r>
      <rPr>
        <sz val="11"/>
        <color theme="1"/>
        <rFont val="AcadNusx"/>
      </rPr>
      <t xml:space="preserve">arxuli mrgvali ventilatori         </t>
    </r>
    <r>
      <rPr>
        <sz val="11"/>
        <color theme="1"/>
        <rFont val="Calibri"/>
        <family val="2"/>
        <charset val="204"/>
      </rPr>
      <t xml:space="preserve"> Q</t>
    </r>
    <r>
      <rPr>
        <sz val="11"/>
        <color theme="1"/>
        <rFont val="AcadNusx"/>
      </rPr>
      <t>=200m</t>
    </r>
    <r>
      <rPr>
        <sz val="11"/>
        <color theme="1"/>
        <rFont val="Calibri"/>
        <family val="2"/>
        <charset val="204"/>
      </rPr>
      <t>³</t>
    </r>
    <r>
      <rPr>
        <sz val="11"/>
        <color theme="1"/>
        <rFont val="AcadNusx"/>
      </rPr>
      <t xml:space="preserve">/sT </t>
    </r>
    <r>
      <rPr>
        <sz val="11"/>
        <color theme="1"/>
        <rFont val="Calibri"/>
        <family val="2"/>
        <charset val="204"/>
      </rPr>
      <t>np</t>
    </r>
    <r>
      <rPr>
        <sz val="11"/>
        <color theme="1"/>
        <rFont val="AcadNusx"/>
      </rPr>
      <t>=150pa.</t>
    </r>
  </si>
  <si>
    <r>
      <rPr>
        <sz val="11"/>
        <color theme="1"/>
        <rFont val="AcadNusx"/>
      </rPr>
      <t>sayofacxovrebo gamwovi ventilatori 70m</t>
    </r>
    <r>
      <rPr>
        <sz val="11"/>
        <color theme="1"/>
        <rFont val="Calibri"/>
        <family val="2"/>
        <charset val="204"/>
      </rPr>
      <t>³</t>
    </r>
    <r>
      <rPr>
        <sz val="11"/>
        <color theme="1"/>
        <rFont val="AcadNusx"/>
      </rPr>
      <t>/sT</t>
    </r>
  </si>
  <si>
    <t>sveli wertilebis ventilacia                              (orsarTuliani Senoba)</t>
  </si>
  <si>
    <t>sveli wertilebis ventilacia                              (istoriuli Senoba)</t>
  </si>
  <si>
    <t>II haersatari da armatura</t>
  </si>
  <si>
    <t>modinebiTi sistemis maregulirebeli Jaluzis cxauri demferiT 600X600</t>
  </si>
  <si>
    <t>gamwovi sistemis maregulirebeli Jaluzis cxauri demferiT 600X600</t>
  </si>
  <si>
    <r>
      <rPr>
        <sz val="11"/>
        <color theme="1"/>
        <rFont val="AcadNusx"/>
      </rPr>
      <t xml:space="preserve">gare samontaJo cxaura </t>
    </r>
    <r>
      <rPr>
        <sz val="11"/>
        <color theme="1"/>
        <rFont val="Calibri"/>
        <family val="2"/>
        <charset val="204"/>
      </rPr>
      <t>500x400</t>
    </r>
  </si>
  <si>
    <r>
      <rPr>
        <sz val="11"/>
        <color theme="1"/>
        <rFont val="AcadNusx"/>
      </rPr>
      <t xml:space="preserve">gofrirebuli mili (Tboizolirebuli) </t>
    </r>
    <r>
      <rPr>
        <sz val="11"/>
        <color theme="1"/>
        <rFont val="Calibri"/>
        <family val="2"/>
        <charset val="204"/>
      </rPr>
      <t>d=200</t>
    </r>
  </si>
  <si>
    <t xml:space="preserve">haersatari moT. Txelf. foladisagan  d=0.7 mm modinebiTi haersatari </t>
  </si>
  <si>
    <t xml:space="preserve">haersatari moT. Txelf. foladisagan  d=0.7 mm gamwovi haersatari </t>
  </si>
  <si>
    <t xml:space="preserve">Tboizolacia modinebiTi haersataris folgiani 9mm TboizolaciiT </t>
  </si>
  <si>
    <t xml:space="preserve">Tboizolacia gamwovi haersataris folgiani 9mm TboizolaciiT </t>
  </si>
  <si>
    <r>
      <rPr>
        <sz val="11"/>
        <color theme="1"/>
        <rFont val="AcadNusx"/>
      </rPr>
      <t>gare samontaJo cxaura 4</t>
    </r>
    <r>
      <rPr>
        <sz val="11"/>
        <color theme="1"/>
        <rFont val="Calibri"/>
        <family val="2"/>
        <charset val="204"/>
      </rPr>
      <t>00x200</t>
    </r>
  </si>
  <si>
    <t xml:space="preserve">samzareulos uJangavi foladis gamwovi qolga zomebiT 1000X500 </t>
  </si>
  <si>
    <r>
      <rPr>
        <sz val="11"/>
        <color theme="1"/>
        <rFont val="AcadNusx"/>
      </rPr>
      <t xml:space="preserve">foladis gamwovi cxauri mrgvali regulirebadi </t>
    </r>
    <r>
      <rPr>
        <sz val="11"/>
        <color theme="1"/>
        <rFont val="Calibri"/>
        <family val="2"/>
        <charset val="204"/>
      </rPr>
      <t>d=100</t>
    </r>
  </si>
  <si>
    <r>
      <rPr>
        <sz val="11"/>
        <color theme="1"/>
        <rFont val="AcadNusx"/>
      </rPr>
      <t xml:space="preserve">plastmasis milebis mowy. </t>
    </r>
    <r>
      <rPr>
        <sz val="11"/>
        <color theme="1"/>
        <rFont val="Calibri"/>
        <family val="2"/>
        <charset val="204"/>
      </rPr>
      <t>d</t>
    </r>
    <r>
      <rPr>
        <sz val="11"/>
        <color theme="1"/>
        <rFont val="AcadNusx"/>
      </rPr>
      <t>=200mm</t>
    </r>
  </si>
  <si>
    <r>
      <rPr>
        <sz val="11"/>
        <color theme="1"/>
        <rFont val="AcadNusx"/>
      </rPr>
      <t>muxli 90</t>
    </r>
    <r>
      <rPr>
        <sz val="11"/>
        <color theme="1"/>
        <rFont val="Calibri"/>
        <family val="2"/>
        <charset val="204"/>
      </rPr>
      <t>⁰</t>
    </r>
    <r>
      <rPr>
        <sz val="11"/>
        <color theme="1"/>
        <rFont val="AcadNusx"/>
      </rPr>
      <t xml:space="preserve"> </t>
    </r>
    <r>
      <rPr>
        <sz val="11"/>
        <color theme="1"/>
        <rFont val="Calibri"/>
        <family val="2"/>
        <charset val="204"/>
      </rPr>
      <t>d=200</t>
    </r>
  </si>
  <si>
    <r>
      <rPr>
        <sz val="11"/>
        <color theme="1"/>
        <rFont val="AcadNusx"/>
      </rPr>
      <t>muxli 45</t>
    </r>
    <r>
      <rPr>
        <sz val="11"/>
        <color theme="1"/>
        <rFont val="Calibri"/>
        <family val="2"/>
        <charset val="204"/>
      </rPr>
      <t>⁰</t>
    </r>
    <r>
      <rPr>
        <sz val="11"/>
        <color theme="1"/>
        <rFont val="AcadNusx"/>
      </rPr>
      <t xml:space="preserve"> </t>
    </r>
    <r>
      <rPr>
        <sz val="11"/>
        <color theme="1"/>
        <rFont val="Calibri"/>
        <family val="2"/>
        <charset val="204"/>
      </rPr>
      <t>d=200</t>
    </r>
  </si>
  <si>
    <t>gadamyvani 200X100</t>
  </si>
  <si>
    <r>
      <rPr>
        <sz val="11"/>
        <color theme="1"/>
        <rFont val="AcadNusx"/>
      </rPr>
      <t>samkapi 2</t>
    </r>
    <r>
      <rPr>
        <sz val="11"/>
        <color theme="1"/>
        <rFont val="Calibri"/>
        <family val="2"/>
        <charset val="204"/>
      </rPr>
      <t>00x100x200</t>
    </r>
  </si>
  <si>
    <t>milebis samagrebi</t>
  </si>
  <si>
    <r>
      <rPr>
        <sz val="11"/>
        <color theme="1"/>
        <rFont val="AcadNusx"/>
      </rPr>
      <t xml:space="preserve">plastmasis milebis mowy. </t>
    </r>
    <r>
      <rPr>
        <sz val="11"/>
        <color theme="1"/>
        <rFont val="Calibri"/>
        <family val="2"/>
        <charset val="204"/>
      </rPr>
      <t>d</t>
    </r>
    <r>
      <rPr>
        <sz val="11"/>
        <color theme="1"/>
        <rFont val="AcadNusx"/>
      </rPr>
      <t>=100mm</t>
    </r>
  </si>
  <si>
    <r>
      <rPr>
        <sz val="11"/>
        <color theme="1"/>
        <rFont val="AcadNusx"/>
      </rPr>
      <t>muxli 90</t>
    </r>
    <r>
      <rPr>
        <sz val="11"/>
        <color theme="1"/>
        <rFont val="Calibri"/>
        <family val="2"/>
        <charset val="204"/>
      </rPr>
      <t>⁰</t>
    </r>
    <r>
      <rPr>
        <sz val="11"/>
        <color theme="1"/>
        <rFont val="AcadNusx"/>
      </rPr>
      <t xml:space="preserve"> </t>
    </r>
    <r>
      <rPr>
        <sz val="11"/>
        <color theme="1"/>
        <rFont val="Calibri"/>
        <family val="2"/>
        <charset val="204"/>
      </rPr>
      <t>d=100</t>
    </r>
  </si>
  <si>
    <r>
      <rPr>
        <sz val="11"/>
        <color theme="1"/>
        <rFont val="AcadNusx"/>
      </rPr>
      <t>samkapi 2</t>
    </r>
    <r>
      <rPr>
        <sz val="11"/>
        <color theme="1"/>
        <rFont val="Calibri"/>
        <family val="2"/>
        <charset val="204"/>
      </rPr>
      <t>00x200x200</t>
    </r>
  </si>
  <si>
    <t>lokaluri xarjTaRricxva #2-12</t>
  </si>
  <si>
    <t>gamoZaxebis pulti 6 moswavleze</t>
  </si>
  <si>
    <t>sagangaSo Rilaki moswavlis san.kvanZis</t>
  </si>
  <si>
    <r>
      <rPr>
        <sz val="11"/>
        <color theme="1"/>
        <rFont val="AcadNusx"/>
      </rPr>
      <t xml:space="preserve"> kabeli </t>
    </r>
    <r>
      <rPr>
        <sz val="11"/>
        <color theme="1"/>
        <rFont val="Calibri"/>
        <family val="2"/>
        <charset val="204"/>
      </rPr>
      <t xml:space="preserve">LiHCH </t>
    </r>
    <r>
      <rPr>
        <sz val="11"/>
        <color theme="1"/>
        <rFont val="AcadNusx"/>
      </rPr>
      <t>2X1mm</t>
    </r>
    <r>
      <rPr>
        <sz val="11"/>
        <color theme="1"/>
        <rFont val="Calibri"/>
        <family val="2"/>
        <charset val="204"/>
      </rPr>
      <t>²</t>
    </r>
  </si>
  <si>
    <t>lokaluri xarjTaRricxva #2-13</t>
  </si>
  <si>
    <t>samisamarTo saxanZro sakontrolo paneli erTlupiani, aranakleb 125 samisamarTo mowyobilobis mxardaWeriT</t>
  </si>
  <si>
    <t>samisamarTo kvamlis optikuri deteqtori (samisamarTo universaluri baziT)</t>
  </si>
  <si>
    <t xml:space="preserve">samisamarTo sagangaSo Rilaki </t>
  </si>
  <si>
    <t>arasamisamarTo sirena-strobiT</t>
  </si>
  <si>
    <t>kvebis bloki akumulatoriT 2X12v/7a.sT</t>
  </si>
  <si>
    <r>
      <rPr>
        <sz val="11"/>
        <color theme="1"/>
        <rFont val="AcadNusx"/>
      </rPr>
      <t xml:space="preserve">cecxlmedegi kabeli </t>
    </r>
    <r>
      <rPr>
        <sz val="11"/>
        <color theme="1"/>
        <rFont val="Calibri"/>
        <family val="2"/>
        <charset val="204"/>
      </rPr>
      <t>JE-H(St)H FE 180/E90 1</t>
    </r>
    <r>
      <rPr>
        <sz val="11"/>
        <color theme="1"/>
        <rFont val="AcadNusx"/>
      </rPr>
      <t>X2X0,8mm</t>
    </r>
    <r>
      <rPr>
        <sz val="11"/>
        <color theme="1"/>
        <rFont val="Calibri"/>
        <family val="2"/>
        <charset val="204"/>
      </rPr>
      <t>²</t>
    </r>
  </si>
  <si>
    <t>lokaluri xarjTaRricxva #3-1</t>
  </si>
  <si>
    <t>samSeneblo samuSaoebi (saqvabe)</t>
  </si>
  <si>
    <t>miwis samuSaoebi</t>
  </si>
  <si>
    <t>gruntis damuSaveba xeliT II kat. gruntSi</t>
  </si>
  <si>
    <t xml:space="preserve"> gruntis transportireba 15km-ze   15X1,91=</t>
  </si>
  <si>
    <t>RorRis safuZvlis mowyoba</t>
  </si>
  <si>
    <r>
      <t>betonis momzadeba saZirkvlis   qveS, betoni ~</t>
    </r>
    <r>
      <rPr>
        <sz val="11"/>
        <color theme="1"/>
        <rFont val="Calibri"/>
        <family val="2"/>
        <charset val="204"/>
        <scheme val="minor"/>
      </rPr>
      <t>B12,5</t>
    </r>
    <r>
      <rPr>
        <sz val="11"/>
        <color theme="1"/>
        <rFont val="AcadNusx"/>
      </rPr>
      <t xml:space="preserve">~ </t>
    </r>
  </si>
  <si>
    <r>
      <t>mon. r/b wertilovani saZirkvlebi, betoni ~</t>
    </r>
    <r>
      <rPr>
        <sz val="11"/>
        <color theme="1"/>
        <rFont val="Calibri"/>
        <family val="2"/>
        <charset val="204"/>
        <scheme val="minor"/>
      </rPr>
      <t>B25</t>
    </r>
    <r>
      <rPr>
        <sz val="11"/>
        <color theme="1"/>
        <rFont val="AcadNusx"/>
      </rPr>
      <t xml:space="preserve">~  </t>
    </r>
  </si>
  <si>
    <r>
      <t>mon. r/b randkoWis mowyoba, betoni ~</t>
    </r>
    <r>
      <rPr>
        <sz val="11"/>
        <color theme="1"/>
        <rFont val="Calibri"/>
        <family val="2"/>
        <charset val="204"/>
        <scheme val="minor"/>
      </rPr>
      <t>B25</t>
    </r>
    <r>
      <rPr>
        <sz val="11"/>
        <color theme="1"/>
        <rFont val="AcadNusx"/>
      </rPr>
      <t xml:space="preserve">~ </t>
    </r>
  </si>
  <si>
    <r>
      <t>mon. r/betonis rigeli, betoni ~</t>
    </r>
    <r>
      <rPr>
        <sz val="11"/>
        <color theme="1"/>
        <rFont val="Calibri"/>
        <family val="2"/>
        <charset val="204"/>
        <scheme val="minor"/>
      </rPr>
      <t>В25</t>
    </r>
    <r>
      <rPr>
        <sz val="11"/>
        <color theme="1"/>
        <rFont val="AcadNusx"/>
      </rPr>
      <t>~</t>
    </r>
  </si>
  <si>
    <t xml:space="preserve">iatakis qveS balastis safuZvlis mowyoba </t>
  </si>
  <si>
    <r>
      <t>betonis momzadeba iatakis filis, betoni ~</t>
    </r>
    <r>
      <rPr>
        <sz val="11"/>
        <color theme="1"/>
        <rFont val="Calibri"/>
        <family val="2"/>
        <charset val="204"/>
        <scheme val="minor"/>
      </rPr>
      <t>B12,5</t>
    </r>
    <r>
      <rPr>
        <sz val="11"/>
        <color theme="1"/>
        <rFont val="AcadNusx"/>
      </rPr>
      <t xml:space="preserve">~  </t>
    </r>
  </si>
  <si>
    <t>iatakis horizontaluri hidroizolacia</t>
  </si>
  <si>
    <r>
      <t>iatakis mon. r/b fila, betoni ~</t>
    </r>
    <r>
      <rPr>
        <sz val="11"/>
        <color theme="1"/>
        <rFont val="Calibri"/>
        <family val="2"/>
        <charset val="204"/>
        <scheme val="minor"/>
      </rPr>
      <t>B25</t>
    </r>
    <r>
      <rPr>
        <sz val="11"/>
        <color theme="1"/>
        <rFont val="AcadNusx"/>
      </rPr>
      <t>~</t>
    </r>
  </si>
  <si>
    <r>
      <t xml:space="preserve"> mon. r/b sveti-1 </t>
    </r>
    <r>
      <rPr>
        <sz val="11"/>
        <color theme="1"/>
        <rFont val="Calibri Light"/>
        <family val="2"/>
        <charset val="204"/>
      </rPr>
      <t xml:space="preserve"> </t>
    </r>
    <r>
      <rPr>
        <sz val="11"/>
        <color theme="1"/>
        <rFont val="AcadNusx"/>
      </rPr>
      <t>(4 cali), betoni ~</t>
    </r>
    <r>
      <rPr>
        <sz val="11"/>
        <color theme="1"/>
        <rFont val="Calibri"/>
        <family val="2"/>
        <charset val="204"/>
        <scheme val="minor"/>
      </rPr>
      <t>В25</t>
    </r>
    <r>
      <rPr>
        <sz val="11"/>
        <color theme="1"/>
        <rFont val="AcadNusx"/>
      </rPr>
      <t>~</t>
    </r>
  </si>
  <si>
    <r>
      <t>mon. r/b gadaxurvis fila, betoni ~</t>
    </r>
    <r>
      <rPr>
        <sz val="11"/>
        <color theme="1"/>
        <rFont val="Calibri"/>
        <family val="2"/>
        <charset val="204"/>
        <scheme val="minor"/>
      </rPr>
      <t>B25</t>
    </r>
    <r>
      <rPr>
        <sz val="11"/>
        <color theme="1"/>
        <rFont val="AcadNusx"/>
      </rPr>
      <t xml:space="preserve">~  </t>
    </r>
  </si>
  <si>
    <t>danarCeni samSeneblo samuSaoebi</t>
  </si>
  <si>
    <t>kedlebis wyoba  blokiT sisq 30sm</t>
  </si>
  <si>
    <t>liTonis  karis mowyoba</t>
  </si>
  <si>
    <t xml:space="preserve"> liTonis karis SeRebva antikoroziuli zeTis saReb.</t>
  </si>
  <si>
    <t>metaloplastmasis fanjris mowyoba</t>
  </si>
  <si>
    <t xml:space="preserve"> saxuravis mowyoba  sendviC-panelebiT</t>
  </si>
  <si>
    <t xml:space="preserve"> kedlebis lesva qv/cementis xsnariT interierSi</t>
  </si>
  <si>
    <t>fasadis  lesva qv/cementis  xsnariT</t>
  </si>
  <si>
    <t>lokaluri xarjTaRricxva #3-2</t>
  </si>
  <si>
    <t xml:space="preserve">wyalsaTbobi qvabi simZ. 233kvt. </t>
  </si>
  <si>
    <r>
      <rPr>
        <sz val="11"/>
        <color theme="1"/>
        <rFont val="AcadNusx"/>
      </rPr>
      <t xml:space="preserve">gazis sawvavze momuSave sanTura:  </t>
    </r>
    <r>
      <rPr>
        <sz val="11"/>
        <color theme="1"/>
        <rFont val="Cambria"/>
        <family val="1"/>
        <charset val="204"/>
      </rPr>
      <t xml:space="preserve">Q=233 </t>
    </r>
    <r>
      <rPr>
        <sz val="11"/>
        <color theme="1"/>
        <rFont val="AcadNusx"/>
      </rPr>
      <t>kvt</t>
    </r>
    <r>
      <rPr>
        <sz val="11"/>
        <color theme="1"/>
        <rFont val="Cambria"/>
        <family val="1"/>
        <charset val="204"/>
      </rPr>
      <t xml:space="preserve">   </t>
    </r>
  </si>
  <si>
    <r>
      <rPr>
        <sz val="11"/>
        <color theme="1"/>
        <rFont val="AcadNusx"/>
      </rPr>
      <t xml:space="preserve">gamafarToebeli avzi  </t>
    </r>
    <r>
      <rPr>
        <sz val="11"/>
        <color theme="1"/>
        <rFont val="Cambria"/>
        <family val="1"/>
        <charset val="204"/>
      </rPr>
      <t>300</t>
    </r>
    <r>
      <rPr>
        <sz val="11"/>
        <color theme="1"/>
        <rFont val="AcadNusx"/>
      </rPr>
      <t>l (gaTbobisTvis)</t>
    </r>
  </si>
  <si>
    <r>
      <rPr>
        <sz val="11"/>
        <color theme="1"/>
        <rFont val="AcadNusx"/>
      </rPr>
      <t>gamafarToebeli avzi  1</t>
    </r>
    <r>
      <rPr>
        <sz val="11"/>
        <color theme="1"/>
        <rFont val="Cambria"/>
        <family val="1"/>
        <charset val="204"/>
      </rPr>
      <t>00</t>
    </r>
    <r>
      <rPr>
        <sz val="11"/>
        <color theme="1"/>
        <rFont val="AcadNusx"/>
      </rPr>
      <t>l (cxeli wylisTvis)</t>
    </r>
  </si>
  <si>
    <t>moculobiTi boileri or konturiani moculobiT 1000 litri</t>
  </si>
  <si>
    <r>
      <rPr>
        <sz val="11"/>
        <color theme="1"/>
        <rFont val="AcadNusx"/>
      </rPr>
      <t xml:space="preserve">wyalsaTbobi qvabis sacirkulacio tumbo sixSiruli marTvis </t>
    </r>
    <r>
      <rPr>
        <sz val="11"/>
        <color theme="1"/>
        <rFont val="Cambria"/>
        <family val="1"/>
        <charset val="204"/>
      </rPr>
      <t>G</t>
    </r>
    <r>
      <rPr>
        <sz val="11"/>
        <color theme="1"/>
        <rFont val="AcadNusx"/>
      </rPr>
      <t>=13,0m</t>
    </r>
    <r>
      <rPr>
        <sz val="11"/>
        <color theme="1"/>
        <rFont val="Arial"/>
        <family val="2"/>
        <charset val="204"/>
      </rPr>
      <t>³</t>
    </r>
    <r>
      <rPr>
        <sz val="11"/>
        <color theme="1"/>
        <rFont val="AcadNusx"/>
      </rPr>
      <t xml:space="preserve">/sT </t>
    </r>
    <r>
      <rPr>
        <sz val="11"/>
        <color theme="1"/>
        <rFont val="Cambria"/>
        <family val="1"/>
        <charset val="204"/>
      </rPr>
      <t>H</t>
    </r>
    <r>
      <rPr>
        <sz val="11"/>
        <color theme="1"/>
        <rFont val="AcadNusx"/>
      </rPr>
      <t>=8.0m.</t>
    </r>
  </si>
  <si>
    <r>
      <rPr>
        <sz val="11"/>
        <color theme="1"/>
        <rFont val="AcadNusx"/>
      </rPr>
      <t xml:space="preserve">sacirkulacio tumbo sixSiruli marTviT </t>
    </r>
    <r>
      <rPr>
        <sz val="11"/>
        <color theme="1"/>
        <rFont val="Calibri"/>
        <family val="2"/>
        <charset val="204"/>
      </rPr>
      <t>Q=</t>
    </r>
    <r>
      <rPr>
        <sz val="11"/>
        <color theme="1"/>
        <rFont val="AcadNusx"/>
      </rPr>
      <t>2.50 m3/sT</t>
    </r>
    <r>
      <rPr>
        <sz val="11"/>
        <color theme="1"/>
        <rFont val="Calibri"/>
        <family val="2"/>
        <charset val="204"/>
      </rPr>
      <t xml:space="preserve"> H</t>
    </r>
    <r>
      <rPr>
        <sz val="11"/>
        <color theme="1"/>
        <rFont val="AcadNusx"/>
      </rPr>
      <t xml:space="preserve">=18.0m gaTbobis mTavari dgari #1 (istoriuli Senona)
</t>
    </r>
  </si>
  <si>
    <r>
      <rPr>
        <sz val="11"/>
        <color theme="1"/>
        <rFont val="AcadNusx"/>
      </rPr>
      <t xml:space="preserve">sacirkulacio tumbo sixSiris marTviT </t>
    </r>
    <r>
      <rPr>
        <sz val="11"/>
        <color theme="1"/>
        <rFont val="Cambria"/>
        <family val="1"/>
        <charset val="204"/>
      </rPr>
      <t>G</t>
    </r>
    <r>
      <rPr>
        <sz val="11"/>
        <color theme="1"/>
        <rFont val="AcadNusx"/>
      </rPr>
      <t>=7,0 m</t>
    </r>
    <r>
      <rPr>
        <sz val="11"/>
        <color theme="1"/>
        <rFont val="Arial"/>
        <family val="2"/>
        <charset val="204"/>
      </rPr>
      <t>³</t>
    </r>
    <r>
      <rPr>
        <sz val="11"/>
        <color theme="1"/>
        <rFont val="AcadNusx"/>
      </rPr>
      <t xml:space="preserve">/sT </t>
    </r>
    <r>
      <rPr>
        <sz val="11"/>
        <color theme="1"/>
        <rFont val="Cambria"/>
        <family val="1"/>
        <charset val="204"/>
      </rPr>
      <t>H</t>
    </r>
    <r>
      <rPr>
        <sz val="11"/>
        <color theme="1"/>
        <rFont val="AcadNusx"/>
      </rPr>
      <t>=16.0m. (gaTbobis mTavaei dgari #2, (samsarTuliani Senoba)</t>
    </r>
  </si>
  <si>
    <r>
      <rPr>
        <sz val="11"/>
        <color theme="1"/>
        <rFont val="AcadNusx"/>
      </rPr>
      <t xml:space="preserve">sacirkulacio tumbo sixSiris marTviT </t>
    </r>
    <r>
      <rPr>
        <sz val="11"/>
        <color theme="1"/>
        <rFont val="Cambria"/>
        <family val="1"/>
        <charset val="204"/>
      </rPr>
      <t>G</t>
    </r>
    <r>
      <rPr>
        <sz val="11"/>
        <color theme="1"/>
        <rFont val="AcadNusx"/>
      </rPr>
      <t>=3,5 m</t>
    </r>
    <r>
      <rPr>
        <sz val="11"/>
        <color theme="1"/>
        <rFont val="Arial"/>
        <family val="2"/>
        <charset val="204"/>
      </rPr>
      <t>³</t>
    </r>
    <r>
      <rPr>
        <sz val="11"/>
        <color theme="1"/>
        <rFont val="AcadNusx"/>
      </rPr>
      <t xml:space="preserve">/sT </t>
    </r>
    <r>
      <rPr>
        <sz val="11"/>
        <color theme="1"/>
        <rFont val="Cambria"/>
        <family val="1"/>
        <charset val="204"/>
      </rPr>
      <t>H</t>
    </r>
    <r>
      <rPr>
        <sz val="11"/>
        <color theme="1"/>
        <rFont val="AcadNusx"/>
      </rPr>
      <t>=15.0m. (gaTbobis mTavaei dgari #3 (orsarTuliani Senoba)</t>
    </r>
  </si>
  <si>
    <r>
      <rPr>
        <sz val="11"/>
        <color theme="1"/>
        <rFont val="AcadNusx"/>
      </rPr>
      <t xml:space="preserve">sacirkulacio tumbo sixSiris marTviT </t>
    </r>
    <r>
      <rPr>
        <sz val="11"/>
        <color theme="1"/>
        <rFont val="Cambria"/>
        <family val="1"/>
        <charset val="204"/>
      </rPr>
      <t>G</t>
    </r>
    <r>
      <rPr>
        <sz val="11"/>
        <color theme="1"/>
        <rFont val="AcadNusx"/>
      </rPr>
      <t>=3,0 m</t>
    </r>
    <r>
      <rPr>
        <sz val="11"/>
        <color theme="1"/>
        <rFont val="Arial"/>
        <family val="2"/>
        <charset val="204"/>
      </rPr>
      <t>³</t>
    </r>
    <r>
      <rPr>
        <sz val="11"/>
        <color theme="1"/>
        <rFont val="AcadNusx"/>
      </rPr>
      <t xml:space="preserve">/sT </t>
    </r>
    <r>
      <rPr>
        <sz val="11"/>
        <color theme="1"/>
        <rFont val="Cambria"/>
        <family val="1"/>
        <charset val="204"/>
      </rPr>
      <t>H</t>
    </r>
    <r>
      <rPr>
        <sz val="11"/>
        <color theme="1"/>
        <rFont val="AcadNusx"/>
      </rPr>
      <t>=15.0m. (gaTbobis mTavaei dgari #4 (orsarTuliani Senoba)</t>
    </r>
  </si>
  <si>
    <r>
      <rPr>
        <sz val="11"/>
        <color theme="1"/>
        <rFont val="AcadNusx"/>
      </rPr>
      <t xml:space="preserve">sacirkulacio tumbo sixSiris marTviT </t>
    </r>
    <r>
      <rPr>
        <sz val="11"/>
        <color theme="1"/>
        <rFont val="Cambria"/>
        <family val="1"/>
        <charset val="204"/>
      </rPr>
      <t>G</t>
    </r>
    <r>
      <rPr>
        <sz val="11"/>
        <color theme="1"/>
        <rFont val="AcadNusx"/>
      </rPr>
      <t>=10,0 m</t>
    </r>
    <r>
      <rPr>
        <sz val="11"/>
        <color theme="1"/>
        <rFont val="Arial"/>
        <family val="2"/>
        <charset val="204"/>
      </rPr>
      <t>³</t>
    </r>
    <r>
      <rPr>
        <sz val="11"/>
        <color theme="1"/>
        <rFont val="AcadNusx"/>
      </rPr>
      <t xml:space="preserve">/sT </t>
    </r>
    <r>
      <rPr>
        <sz val="11"/>
        <color theme="1"/>
        <rFont val="Cambria"/>
        <family val="1"/>
        <charset val="204"/>
      </rPr>
      <t>H</t>
    </r>
    <r>
      <rPr>
        <sz val="11"/>
        <color theme="1"/>
        <rFont val="AcadNusx"/>
      </rPr>
      <t xml:space="preserve">=8.0m. cxeli wylis boilerisTvis </t>
    </r>
  </si>
  <si>
    <r>
      <rPr>
        <sz val="11"/>
        <color theme="1"/>
        <rFont val="AcadNusx"/>
      </rPr>
      <t xml:space="preserve">cxeli wylis recirkulaciis tumbo sixSiris marTviT </t>
    </r>
    <r>
      <rPr>
        <sz val="11"/>
        <color theme="1"/>
        <rFont val="Cambria"/>
        <family val="1"/>
        <charset val="204"/>
      </rPr>
      <t>G</t>
    </r>
    <r>
      <rPr>
        <sz val="11"/>
        <color theme="1"/>
        <rFont val="AcadNusx"/>
      </rPr>
      <t>=2,0m</t>
    </r>
    <r>
      <rPr>
        <sz val="11"/>
        <color theme="1"/>
        <rFont val="Arial"/>
        <family val="2"/>
        <charset val="204"/>
      </rPr>
      <t>³</t>
    </r>
    <r>
      <rPr>
        <sz val="11"/>
        <color theme="1"/>
        <rFont val="AcadNusx"/>
      </rPr>
      <t xml:space="preserve">/sT </t>
    </r>
    <r>
      <rPr>
        <sz val="11"/>
        <color theme="1"/>
        <rFont val="Cambria"/>
        <family val="1"/>
        <charset val="204"/>
      </rPr>
      <t>H</t>
    </r>
    <r>
      <rPr>
        <sz val="11"/>
        <color theme="1"/>
        <rFont val="AcadNusx"/>
      </rPr>
      <t xml:space="preserve">=12.0m. </t>
    </r>
  </si>
  <si>
    <t>II milsadeni da airsavali</t>
  </si>
  <si>
    <t>avtomaturi haergamSvebis mowyoba</t>
  </si>
  <si>
    <t>Termomanometri mowyoba</t>
  </si>
  <si>
    <r>
      <rPr>
        <sz val="11"/>
        <color theme="1"/>
        <rFont val="AcadNusx"/>
      </rPr>
      <t xml:space="preserve">damcavi sarqveli </t>
    </r>
  </si>
  <si>
    <r>
      <rPr>
        <sz val="11"/>
        <color theme="1"/>
        <rFont val="AcadNusx"/>
      </rPr>
      <t xml:space="preserve">foladis mili </t>
    </r>
    <r>
      <rPr>
        <sz val="11"/>
        <color theme="1"/>
        <rFont val="Cambria"/>
        <family val="1"/>
        <charset val="204"/>
      </rPr>
      <t>d=80</t>
    </r>
    <r>
      <rPr>
        <sz val="11"/>
        <color theme="1"/>
        <rFont val="AcadNusx"/>
      </rPr>
      <t>mm</t>
    </r>
  </si>
  <si>
    <r>
      <rPr>
        <sz val="11"/>
        <color theme="1"/>
        <rFont val="AcadNusx"/>
      </rPr>
      <t xml:space="preserve">foladis mili </t>
    </r>
    <r>
      <rPr>
        <sz val="11"/>
        <color theme="1"/>
        <rFont val="Cambria"/>
        <family val="1"/>
        <charset val="204"/>
      </rPr>
      <t>d=100</t>
    </r>
    <r>
      <rPr>
        <sz val="11"/>
        <color theme="1"/>
        <rFont val="AcadNusx"/>
      </rPr>
      <t>mm</t>
    </r>
  </si>
  <si>
    <r>
      <rPr>
        <sz val="11"/>
        <color theme="1"/>
        <rFont val="AcadNusx"/>
      </rPr>
      <t>polipropilenis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AcadNusx"/>
      </rPr>
      <t xml:space="preserve">mili </t>
    </r>
    <r>
      <rPr>
        <sz val="11"/>
        <color theme="1"/>
        <rFont val="Calibri"/>
        <family val="2"/>
        <charset val="204"/>
      </rPr>
      <t>PN 10</t>
    </r>
    <r>
      <rPr>
        <sz val="11"/>
        <color theme="1"/>
        <rFont val="AcadNusx"/>
      </rPr>
      <t xml:space="preserve"> </t>
    </r>
    <r>
      <rPr>
        <sz val="11"/>
        <color theme="1"/>
        <rFont val="Calibri"/>
        <family val="2"/>
        <charset val="204"/>
      </rPr>
      <t>Ø90</t>
    </r>
    <r>
      <rPr>
        <sz val="11"/>
        <color theme="1"/>
        <rFont val="AcadNusx"/>
      </rPr>
      <t xml:space="preserve">mm </t>
    </r>
  </si>
  <si>
    <r>
      <rPr>
        <sz val="11"/>
        <color theme="1"/>
        <rFont val="AcadNusx"/>
      </rPr>
      <t>polipropilenis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AcadNusx"/>
      </rPr>
      <t xml:space="preserve">mili </t>
    </r>
    <r>
      <rPr>
        <sz val="11"/>
        <color theme="1"/>
        <rFont val="Calibri"/>
        <family val="2"/>
        <charset val="204"/>
      </rPr>
      <t>PN 10</t>
    </r>
    <r>
      <rPr>
        <sz val="11"/>
        <color theme="1"/>
        <rFont val="AcadNusx"/>
      </rPr>
      <t xml:space="preserve">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 xml:space="preserve">75mm </t>
    </r>
  </si>
  <si>
    <r>
      <rPr>
        <sz val="11"/>
        <color theme="1"/>
        <rFont val="AcadNusx"/>
      </rPr>
      <t>polipropilenis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AcadNusx"/>
      </rPr>
      <t xml:space="preserve">mili </t>
    </r>
    <r>
      <rPr>
        <sz val="11"/>
        <color theme="1"/>
        <rFont val="Calibri"/>
        <family val="2"/>
        <charset val="204"/>
      </rPr>
      <t>PN 10</t>
    </r>
    <r>
      <rPr>
        <sz val="11"/>
        <color theme="1"/>
        <rFont val="AcadNusx"/>
      </rPr>
      <t xml:space="preserve"> </t>
    </r>
    <r>
      <rPr>
        <sz val="11"/>
        <color theme="1"/>
        <rFont val="Calibri"/>
        <family val="2"/>
        <charset val="204"/>
      </rPr>
      <t>Ø50</t>
    </r>
    <r>
      <rPr>
        <sz val="11"/>
        <color theme="1"/>
        <rFont val="AcadNusx"/>
      </rPr>
      <t xml:space="preserve">mm </t>
    </r>
  </si>
  <si>
    <r>
      <rPr>
        <sz val="11"/>
        <color theme="1"/>
        <rFont val="AcadNusx"/>
      </rPr>
      <t>polipropilenis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AcadNusx"/>
      </rPr>
      <t xml:space="preserve">mili </t>
    </r>
    <r>
      <rPr>
        <sz val="11"/>
        <color theme="1"/>
        <rFont val="Calibri"/>
        <family val="2"/>
        <charset val="204"/>
      </rPr>
      <t>PN 10</t>
    </r>
    <r>
      <rPr>
        <sz val="11"/>
        <color theme="1"/>
        <rFont val="AcadNusx"/>
      </rPr>
      <t xml:space="preserve"> </t>
    </r>
    <r>
      <rPr>
        <sz val="11"/>
        <color theme="1"/>
        <rFont val="Calibri"/>
        <family val="2"/>
        <charset val="204"/>
      </rPr>
      <t>Ø40</t>
    </r>
    <r>
      <rPr>
        <sz val="11"/>
        <color theme="1"/>
        <rFont val="AcadNusx"/>
      </rPr>
      <t xml:space="preserve">mm </t>
    </r>
  </si>
  <si>
    <r>
      <rPr>
        <sz val="11"/>
        <color theme="1"/>
        <rFont val="AcadNusx"/>
      </rPr>
      <t>polipropilenis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AcadNusx"/>
      </rPr>
      <t xml:space="preserve">mili </t>
    </r>
    <r>
      <rPr>
        <sz val="11"/>
        <color theme="1"/>
        <rFont val="Calibri"/>
        <family val="2"/>
        <charset val="204"/>
      </rPr>
      <t>PN 10</t>
    </r>
    <r>
      <rPr>
        <sz val="11"/>
        <color theme="1"/>
        <rFont val="AcadNusx"/>
      </rPr>
      <t xml:space="preserve"> </t>
    </r>
    <r>
      <rPr>
        <sz val="11"/>
        <color theme="1"/>
        <rFont val="Calibri"/>
        <family val="2"/>
        <charset val="204"/>
      </rPr>
      <t>Ø32</t>
    </r>
    <r>
      <rPr>
        <sz val="11"/>
        <color theme="1"/>
        <rFont val="AcadNusx"/>
      </rPr>
      <t xml:space="preserve">mm </t>
    </r>
  </si>
  <si>
    <r>
      <rPr>
        <sz val="11"/>
        <color theme="1"/>
        <rFont val="AcadNusx"/>
      </rPr>
      <t>polipropilenis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AcadNusx"/>
      </rPr>
      <t xml:space="preserve">mili </t>
    </r>
    <r>
      <rPr>
        <sz val="11"/>
        <color theme="1"/>
        <rFont val="Calibri"/>
        <family val="2"/>
        <charset val="204"/>
      </rPr>
      <t>PN 10</t>
    </r>
    <r>
      <rPr>
        <sz val="11"/>
        <color theme="1"/>
        <rFont val="AcadNusx"/>
      </rPr>
      <t xml:space="preserve"> </t>
    </r>
    <r>
      <rPr>
        <sz val="11"/>
        <color theme="1"/>
        <rFont val="Calibri"/>
        <family val="2"/>
        <charset val="204"/>
      </rPr>
      <t>Ø25</t>
    </r>
    <r>
      <rPr>
        <sz val="11"/>
        <color theme="1"/>
        <rFont val="AcadNusx"/>
      </rPr>
      <t xml:space="preserve">mm </t>
    </r>
  </si>
  <si>
    <r>
      <rPr>
        <sz val="11"/>
        <color theme="1"/>
        <rFont val="AcadNusx"/>
      </rPr>
      <t xml:space="preserve"> quro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-90</t>
    </r>
  </si>
  <si>
    <r>
      <rPr>
        <sz val="11"/>
        <color theme="1"/>
        <rFont val="AcadNusx"/>
      </rPr>
      <t xml:space="preserve"> quro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-75</t>
    </r>
  </si>
  <si>
    <r>
      <rPr>
        <sz val="11"/>
        <color theme="1"/>
        <rFont val="AcadNusx"/>
      </rPr>
      <t xml:space="preserve"> quro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-50</t>
    </r>
  </si>
  <si>
    <r>
      <rPr>
        <sz val="11"/>
        <color theme="1"/>
        <rFont val="AcadNusx"/>
      </rPr>
      <t xml:space="preserve">quro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-40</t>
    </r>
  </si>
  <si>
    <r>
      <rPr>
        <sz val="11"/>
        <color theme="1"/>
        <rFont val="AcadNusx"/>
      </rPr>
      <t xml:space="preserve"> quro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-32</t>
    </r>
  </si>
  <si>
    <r>
      <rPr>
        <sz val="11"/>
        <color theme="1"/>
        <rFont val="AcadNusx"/>
      </rPr>
      <t xml:space="preserve"> quro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-25</t>
    </r>
  </si>
  <si>
    <r>
      <rPr>
        <sz val="11"/>
        <color theme="1"/>
        <rFont val="AcadNusx"/>
      </rPr>
      <t xml:space="preserve">amerikanka  </t>
    </r>
    <r>
      <rPr>
        <sz val="11"/>
        <color theme="1"/>
        <rFont val="Calibri"/>
        <family val="2"/>
        <charset val="204"/>
      </rPr>
      <t>Ø90</t>
    </r>
  </si>
  <si>
    <r>
      <rPr>
        <sz val="11"/>
        <color theme="1"/>
        <rFont val="AcadNusx"/>
      </rPr>
      <t xml:space="preserve">amerikanka  </t>
    </r>
    <r>
      <rPr>
        <sz val="11"/>
        <color theme="1"/>
        <rFont val="Calibri"/>
        <family val="2"/>
        <charset val="204"/>
      </rPr>
      <t>Ø75</t>
    </r>
  </si>
  <si>
    <r>
      <rPr>
        <sz val="11"/>
        <color theme="1"/>
        <rFont val="AcadNusx"/>
      </rPr>
      <t xml:space="preserve">amerikanka  </t>
    </r>
    <r>
      <rPr>
        <sz val="11"/>
        <color theme="1"/>
        <rFont val="Calibri"/>
        <family val="2"/>
        <charset val="204"/>
      </rPr>
      <t>Ø50</t>
    </r>
  </si>
  <si>
    <r>
      <rPr>
        <sz val="11"/>
        <color theme="1"/>
        <rFont val="AcadNusx"/>
      </rPr>
      <t xml:space="preserve">amerikanka  </t>
    </r>
    <r>
      <rPr>
        <sz val="11"/>
        <color theme="1"/>
        <rFont val="Calibri"/>
        <family val="2"/>
        <charset val="204"/>
      </rPr>
      <t>Ø40</t>
    </r>
  </si>
  <si>
    <r>
      <rPr>
        <sz val="11"/>
        <color theme="1"/>
        <rFont val="AcadNusx"/>
      </rPr>
      <t xml:space="preserve">amerikanka  </t>
    </r>
    <r>
      <rPr>
        <sz val="11"/>
        <color theme="1"/>
        <rFont val="Calibri"/>
        <family val="2"/>
        <charset val="204"/>
      </rPr>
      <t>Ø32</t>
    </r>
  </si>
  <si>
    <r>
      <rPr>
        <sz val="11"/>
        <color theme="1"/>
        <rFont val="AcadNusx"/>
      </rPr>
      <t xml:space="preserve">amerikanka  </t>
    </r>
    <r>
      <rPr>
        <sz val="11"/>
        <color theme="1"/>
        <rFont val="Calibri"/>
        <family val="2"/>
        <charset val="204"/>
      </rPr>
      <t>Ø25</t>
    </r>
  </si>
  <si>
    <r>
      <rPr>
        <sz val="11"/>
        <color theme="1"/>
        <rFont val="AcadNusx"/>
      </rPr>
      <t xml:space="preserve"> muxli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-25</t>
    </r>
  </si>
  <si>
    <r>
      <rPr>
        <sz val="11"/>
        <color theme="1"/>
        <rFont val="AcadNusx"/>
      </rPr>
      <t xml:space="preserve"> muxli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-32</t>
    </r>
  </si>
  <si>
    <r>
      <rPr>
        <sz val="11"/>
        <color theme="1"/>
        <rFont val="AcadNusx"/>
      </rPr>
      <t xml:space="preserve"> muxli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-40</t>
    </r>
  </si>
  <si>
    <r>
      <rPr>
        <sz val="11"/>
        <color theme="1"/>
        <rFont val="AcadNusx"/>
      </rPr>
      <t xml:space="preserve"> muxli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-50</t>
    </r>
  </si>
  <si>
    <r>
      <rPr>
        <sz val="11"/>
        <color theme="1"/>
        <rFont val="AcadNusx"/>
      </rPr>
      <t xml:space="preserve"> muxli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-75</t>
    </r>
  </si>
  <si>
    <r>
      <rPr>
        <sz val="11"/>
        <color theme="1"/>
        <rFont val="AcadNusx"/>
      </rPr>
      <t xml:space="preserve"> muxli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-90</t>
    </r>
  </si>
  <si>
    <t>foladis fasonuri nawilebis mowyoba</t>
  </si>
  <si>
    <r>
      <rPr>
        <sz val="11"/>
        <color theme="1"/>
        <rFont val="AcadNusx"/>
      </rPr>
      <t xml:space="preserve">muxli foladis </t>
    </r>
    <r>
      <rPr>
        <sz val="11"/>
        <color theme="1"/>
        <rFont val="Calibri"/>
        <family val="2"/>
        <charset val="204"/>
      </rPr>
      <t>d80</t>
    </r>
  </si>
  <si>
    <r>
      <rPr>
        <sz val="11"/>
        <color theme="1"/>
        <rFont val="AcadNusx"/>
      </rPr>
      <t>muxli foladis</t>
    </r>
    <r>
      <rPr>
        <sz val="13"/>
        <color theme="1"/>
        <rFont val="AcadNusx"/>
      </rPr>
      <t xml:space="preserve"> </t>
    </r>
    <r>
      <rPr>
        <sz val="11"/>
        <color theme="1"/>
        <rFont val="Calibri"/>
        <family val="2"/>
        <charset val="204"/>
      </rPr>
      <t>d100</t>
    </r>
  </si>
  <si>
    <r>
      <rPr>
        <sz val="11"/>
        <color theme="1"/>
        <rFont val="AcadNusx"/>
      </rPr>
      <t xml:space="preserve">gamanawilebeli koeqtori </t>
    </r>
    <r>
      <rPr>
        <sz val="11"/>
        <color theme="1"/>
        <rFont val="Cambria"/>
        <family val="1"/>
        <charset val="204"/>
      </rPr>
      <t>d</t>
    </r>
    <r>
      <rPr>
        <sz val="11"/>
        <color theme="1"/>
        <rFont val="AcadNusx"/>
      </rPr>
      <t>=150</t>
    </r>
  </si>
  <si>
    <r>
      <rPr>
        <sz val="11"/>
        <color theme="1"/>
        <rFont val="AcadNusx"/>
      </rPr>
      <t xml:space="preserve">Semkrebi koeqtori </t>
    </r>
    <r>
      <rPr>
        <sz val="11"/>
        <color theme="1"/>
        <rFont val="Cambria"/>
        <family val="1"/>
        <charset val="204"/>
      </rPr>
      <t>d</t>
    </r>
    <r>
      <rPr>
        <sz val="11"/>
        <color theme="1"/>
        <rFont val="AcadNusx"/>
      </rPr>
      <t>=150</t>
    </r>
  </si>
  <si>
    <r>
      <rPr>
        <sz val="11"/>
        <color theme="1"/>
        <rFont val="AcadNusx"/>
      </rPr>
      <t xml:space="preserve">wylis filtri </t>
    </r>
    <r>
      <rPr>
        <sz val="11"/>
        <color theme="1"/>
        <rFont val="Calibri"/>
        <family val="2"/>
        <charset val="204"/>
      </rPr>
      <t>d</t>
    </r>
    <r>
      <rPr>
        <sz val="11"/>
        <color theme="1"/>
        <rFont val="AcadNusx"/>
      </rPr>
      <t>=50</t>
    </r>
  </si>
  <si>
    <r>
      <rPr>
        <sz val="11"/>
        <color theme="1"/>
        <rFont val="AcadNusx"/>
      </rPr>
      <t xml:space="preserve">wylis filtri </t>
    </r>
    <r>
      <rPr>
        <sz val="11"/>
        <color theme="1"/>
        <rFont val="Calibri"/>
        <family val="2"/>
        <charset val="204"/>
      </rPr>
      <t>d</t>
    </r>
    <r>
      <rPr>
        <sz val="11"/>
        <color theme="1"/>
        <rFont val="AcadNusx"/>
      </rPr>
      <t>=80</t>
    </r>
  </si>
  <si>
    <r>
      <rPr>
        <sz val="11"/>
        <color theme="1"/>
        <rFont val="AcadNusx"/>
      </rPr>
      <t xml:space="preserve">ukusarqveli mowyoba </t>
    </r>
    <r>
      <rPr>
        <sz val="11"/>
        <color theme="1"/>
        <rFont val="Cambria"/>
        <family val="1"/>
        <charset val="204"/>
      </rPr>
      <t>d</t>
    </r>
    <r>
      <rPr>
        <sz val="11"/>
        <color theme="1"/>
        <rFont val="AcadNusx"/>
      </rPr>
      <t>=90</t>
    </r>
  </si>
  <si>
    <r>
      <rPr>
        <sz val="11"/>
        <color theme="1"/>
        <rFont val="AcadNusx"/>
      </rPr>
      <t xml:space="preserve">ukusarqveli mowyoba </t>
    </r>
    <r>
      <rPr>
        <sz val="11"/>
        <color theme="1"/>
        <rFont val="Cambria"/>
        <family val="1"/>
        <charset val="204"/>
      </rPr>
      <t>d</t>
    </r>
    <r>
      <rPr>
        <sz val="11"/>
        <color theme="1"/>
        <rFont val="AcadNusx"/>
      </rPr>
      <t>=80</t>
    </r>
  </si>
  <si>
    <r>
      <rPr>
        <sz val="11"/>
        <color theme="1"/>
        <rFont val="AcadNusx"/>
      </rPr>
      <t xml:space="preserve">ukusarqveli mowyoba </t>
    </r>
    <r>
      <rPr>
        <sz val="11"/>
        <color theme="1"/>
        <rFont val="Cambria"/>
        <family val="1"/>
        <charset val="204"/>
      </rPr>
      <t>d</t>
    </r>
    <r>
      <rPr>
        <sz val="11"/>
        <color theme="1"/>
        <rFont val="AcadNusx"/>
      </rPr>
      <t>=75</t>
    </r>
  </si>
  <si>
    <r>
      <rPr>
        <sz val="11"/>
        <color theme="1"/>
        <rFont val="AcadNusx"/>
      </rPr>
      <t xml:space="preserve">ukusarqveli mowyoba </t>
    </r>
    <r>
      <rPr>
        <sz val="11"/>
        <color theme="1"/>
        <rFont val="Cambria"/>
        <family val="1"/>
        <charset val="204"/>
      </rPr>
      <t>d</t>
    </r>
    <r>
      <rPr>
        <sz val="11"/>
        <color theme="1"/>
        <rFont val="AcadNusx"/>
      </rPr>
      <t>=50</t>
    </r>
  </si>
  <si>
    <r>
      <rPr>
        <sz val="11"/>
        <color theme="1"/>
        <rFont val="AcadNusx"/>
      </rPr>
      <t xml:space="preserve">ukusarqveli mowyoba </t>
    </r>
    <r>
      <rPr>
        <sz val="11"/>
        <color theme="1"/>
        <rFont val="Cambria"/>
        <family val="1"/>
        <charset val="204"/>
      </rPr>
      <t>d</t>
    </r>
    <r>
      <rPr>
        <sz val="11"/>
        <color theme="1"/>
        <rFont val="AcadNusx"/>
      </rPr>
      <t>=40</t>
    </r>
  </si>
  <si>
    <r>
      <rPr>
        <sz val="11"/>
        <color theme="1"/>
        <rFont val="AcadNusx"/>
      </rPr>
      <t xml:space="preserve">ukusarqveli mowyoba </t>
    </r>
    <r>
      <rPr>
        <sz val="11"/>
        <color theme="1"/>
        <rFont val="Cambria"/>
        <family val="1"/>
        <charset val="204"/>
      </rPr>
      <t>d</t>
    </r>
    <r>
      <rPr>
        <sz val="11"/>
        <color theme="1"/>
        <rFont val="AcadNusx"/>
      </rPr>
      <t>=32</t>
    </r>
  </si>
  <si>
    <r>
      <rPr>
        <sz val="11"/>
        <color theme="1"/>
        <rFont val="AcadNusx"/>
      </rPr>
      <t xml:space="preserve">foladis ventilis mowyoba </t>
    </r>
    <r>
      <rPr>
        <sz val="11"/>
        <color theme="1"/>
        <rFont val="Cambria"/>
        <family val="1"/>
        <charset val="204"/>
      </rPr>
      <t>d</t>
    </r>
    <r>
      <rPr>
        <sz val="11"/>
        <color theme="1"/>
        <rFont val="AcadNusx"/>
      </rPr>
      <t>=80</t>
    </r>
  </si>
  <si>
    <r>
      <rPr>
        <sz val="11"/>
        <color theme="1"/>
        <rFont val="AcadNusx"/>
      </rPr>
      <t xml:space="preserve">foladis ventilis mowyoba </t>
    </r>
    <r>
      <rPr>
        <sz val="11"/>
        <color theme="1"/>
        <rFont val="Cambria"/>
        <family val="1"/>
        <charset val="204"/>
      </rPr>
      <t>d</t>
    </r>
    <r>
      <rPr>
        <sz val="11"/>
        <color theme="1"/>
        <rFont val="AcadNusx"/>
      </rPr>
      <t>=100</t>
    </r>
  </si>
  <si>
    <r>
      <rPr>
        <sz val="11"/>
        <color theme="1"/>
        <rFont val="AcadNusx"/>
      </rPr>
      <t xml:space="preserve">plastmasis ventilis mowyoba </t>
    </r>
    <r>
      <rPr>
        <sz val="11"/>
        <color theme="1"/>
        <rFont val="Cambria"/>
        <family val="1"/>
        <charset val="204"/>
      </rPr>
      <t>d</t>
    </r>
    <r>
      <rPr>
        <sz val="11"/>
        <color theme="1"/>
        <rFont val="AcadNusx"/>
      </rPr>
      <t>=90</t>
    </r>
  </si>
  <si>
    <r>
      <rPr>
        <sz val="11"/>
        <color theme="1"/>
        <rFont val="AcadNusx"/>
      </rPr>
      <t xml:space="preserve">plastmasis ventilis mowyoba </t>
    </r>
    <r>
      <rPr>
        <sz val="11"/>
        <color theme="1"/>
        <rFont val="Cambria"/>
        <family val="1"/>
        <charset val="204"/>
      </rPr>
      <t>d</t>
    </r>
    <r>
      <rPr>
        <sz val="11"/>
        <color theme="1"/>
        <rFont val="AcadNusx"/>
      </rPr>
      <t>=75</t>
    </r>
  </si>
  <si>
    <r>
      <rPr>
        <sz val="11"/>
        <color theme="1"/>
        <rFont val="AcadNusx"/>
      </rPr>
      <t xml:space="preserve">plastmasis ventilis mowyoba </t>
    </r>
    <r>
      <rPr>
        <sz val="11"/>
        <color theme="1"/>
        <rFont val="Cambria"/>
        <family val="1"/>
        <charset val="204"/>
      </rPr>
      <t>d</t>
    </r>
    <r>
      <rPr>
        <sz val="11"/>
        <color theme="1"/>
        <rFont val="AcadNusx"/>
      </rPr>
      <t>=50</t>
    </r>
  </si>
  <si>
    <r>
      <rPr>
        <sz val="11"/>
        <color theme="1"/>
        <rFont val="AcadNusx"/>
      </rPr>
      <t xml:space="preserve">plastmasis ventilis mowyoba </t>
    </r>
    <r>
      <rPr>
        <sz val="11"/>
        <color theme="1"/>
        <rFont val="Cambria"/>
        <family val="1"/>
        <charset val="204"/>
      </rPr>
      <t>d</t>
    </r>
    <r>
      <rPr>
        <sz val="11"/>
        <color theme="1"/>
        <rFont val="AcadNusx"/>
      </rPr>
      <t>=40</t>
    </r>
  </si>
  <si>
    <r>
      <rPr>
        <sz val="11"/>
        <color theme="1"/>
        <rFont val="AcadNusx"/>
      </rPr>
      <t xml:space="preserve">plastmasis ventilis mowyoba </t>
    </r>
    <r>
      <rPr>
        <sz val="11"/>
        <color theme="1"/>
        <rFont val="Cambria"/>
        <family val="1"/>
        <charset val="204"/>
      </rPr>
      <t>d</t>
    </r>
    <r>
      <rPr>
        <sz val="11"/>
        <color theme="1"/>
        <rFont val="AcadNusx"/>
      </rPr>
      <t>=32</t>
    </r>
  </si>
  <si>
    <r>
      <rPr>
        <sz val="11"/>
        <color theme="1"/>
        <rFont val="AcadNusx"/>
      </rPr>
      <t xml:space="preserve">plastmasis ventilis mowyoba </t>
    </r>
    <r>
      <rPr>
        <sz val="11"/>
        <color theme="1"/>
        <rFont val="Cambria"/>
        <family val="1"/>
        <charset val="204"/>
      </rPr>
      <t>d</t>
    </r>
    <r>
      <rPr>
        <sz val="11"/>
        <color theme="1"/>
        <rFont val="AcadNusx"/>
      </rPr>
      <t>=25 (damcleli)</t>
    </r>
  </si>
  <si>
    <t xml:space="preserve">milebis Tboizolacia </t>
  </si>
  <si>
    <r>
      <rPr>
        <sz val="11"/>
        <color theme="1"/>
        <rFont val="AcadNusx"/>
      </rPr>
      <t>Tboizolacia Ø</t>
    </r>
    <r>
      <rPr>
        <sz val="11"/>
        <color theme="1"/>
        <rFont val="Calibri"/>
        <family val="2"/>
        <charset val="204"/>
      </rPr>
      <t>d=</t>
    </r>
    <r>
      <rPr>
        <sz val="11"/>
        <color theme="1"/>
        <rFont val="AcadNusx"/>
      </rPr>
      <t xml:space="preserve">100 liTonis milebisaTvis                        </t>
    </r>
  </si>
  <si>
    <r>
      <rPr>
        <sz val="11"/>
        <color theme="1"/>
        <rFont val="AcadNusx"/>
      </rPr>
      <t>Tboizolacia Ø</t>
    </r>
    <r>
      <rPr>
        <sz val="11"/>
        <color theme="1"/>
        <rFont val="Calibri"/>
        <family val="2"/>
        <charset val="204"/>
      </rPr>
      <t>d=80</t>
    </r>
    <r>
      <rPr>
        <sz val="11"/>
        <color theme="1"/>
        <rFont val="AcadNusx"/>
      </rPr>
      <t xml:space="preserve"> liTonis milebisaTvis                        </t>
    </r>
  </si>
  <si>
    <r>
      <rPr>
        <sz val="11"/>
        <color theme="1"/>
        <rFont val="AcadNusx"/>
      </rPr>
      <t>Tboizolacia Ø</t>
    </r>
    <r>
      <rPr>
        <sz val="11"/>
        <color theme="1"/>
        <rFont val="Calibri"/>
        <family val="2"/>
        <charset val="204"/>
      </rPr>
      <t>d=90</t>
    </r>
    <r>
      <rPr>
        <sz val="11"/>
        <color theme="1"/>
        <rFont val="AcadNusx"/>
      </rPr>
      <t xml:space="preserve"> plastmasis milebisaTvis                        </t>
    </r>
  </si>
  <si>
    <r>
      <rPr>
        <sz val="11"/>
        <color theme="1"/>
        <rFont val="AcadNusx"/>
      </rPr>
      <t>Tboizolacia Ø</t>
    </r>
    <r>
      <rPr>
        <sz val="11"/>
        <color theme="1"/>
        <rFont val="Calibri"/>
        <family val="2"/>
        <charset val="204"/>
      </rPr>
      <t>d=75</t>
    </r>
    <r>
      <rPr>
        <sz val="11"/>
        <color theme="1"/>
        <rFont val="AcadNusx"/>
      </rPr>
      <t xml:space="preserve"> plastmasis milebisaTvis                        </t>
    </r>
  </si>
  <si>
    <r>
      <rPr>
        <sz val="11"/>
        <color theme="1"/>
        <rFont val="AcadNusx"/>
      </rPr>
      <t>Tboizolacia Ø</t>
    </r>
    <r>
      <rPr>
        <sz val="11"/>
        <color theme="1"/>
        <rFont val="Calibri"/>
        <family val="2"/>
        <charset val="204"/>
      </rPr>
      <t>d=50</t>
    </r>
    <r>
      <rPr>
        <sz val="11"/>
        <color theme="1"/>
        <rFont val="AcadNusx"/>
      </rPr>
      <t xml:space="preserve"> plastmasis milebisaTvis                        </t>
    </r>
  </si>
  <si>
    <r>
      <rPr>
        <sz val="11"/>
        <color theme="1"/>
        <rFont val="AcadNusx"/>
      </rPr>
      <t>Tboizolacia Ø</t>
    </r>
    <r>
      <rPr>
        <sz val="11"/>
        <color theme="1"/>
        <rFont val="Calibri"/>
        <family val="2"/>
        <charset val="204"/>
      </rPr>
      <t>d=40</t>
    </r>
    <r>
      <rPr>
        <sz val="11"/>
        <color theme="1"/>
        <rFont val="AcadNusx"/>
      </rPr>
      <t xml:space="preserve"> plastmasis milebisaTvis                        </t>
    </r>
  </si>
  <si>
    <r>
      <rPr>
        <sz val="11"/>
        <color theme="1"/>
        <rFont val="AcadNusx"/>
      </rPr>
      <t>Tboizolacia Ø</t>
    </r>
    <r>
      <rPr>
        <sz val="11"/>
        <color theme="1"/>
        <rFont val="Calibri"/>
        <family val="2"/>
        <charset val="204"/>
      </rPr>
      <t>d=32</t>
    </r>
    <r>
      <rPr>
        <sz val="11"/>
        <color theme="1"/>
        <rFont val="AcadNusx"/>
      </rPr>
      <t xml:space="preserve"> plastmasis milebisaTvis                        </t>
    </r>
  </si>
  <si>
    <r>
      <rPr>
        <sz val="11"/>
        <color theme="1"/>
        <rFont val="AcadNusx"/>
      </rPr>
      <t>Tboizolacia Ø</t>
    </r>
    <r>
      <rPr>
        <sz val="11"/>
        <color theme="1"/>
        <rFont val="Calibri"/>
        <family val="2"/>
        <charset val="204"/>
      </rPr>
      <t>d=25</t>
    </r>
    <r>
      <rPr>
        <sz val="11"/>
        <color theme="1"/>
        <rFont val="AcadNusx"/>
      </rPr>
      <t xml:space="preserve"> plastmasis milebisaTvis                        </t>
    </r>
  </si>
  <si>
    <r>
      <rPr>
        <sz val="11"/>
        <color theme="1"/>
        <rFont val="AcadNusx"/>
      </rPr>
      <t xml:space="preserve">sakvamle mili izolaciiT </t>
    </r>
    <r>
      <rPr>
        <sz val="11"/>
        <color theme="1"/>
        <rFont val="Calibri"/>
        <family val="2"/>
        <charset val="204"/>
      </rPr>
      <t>d=250</t>
    </r>
    <r>
      <rPr>
        <sz val="11"/>
        <color theme="1"/>
        <rFont val="AcadNusx"/>
      </rPr>
      <t xml:space="preserve"> </t>
    </r>
    <r>
      <rPr>
        <sz val="11"/>
        <color theme="1"/>
        <rFont val="Calibri Light"/>
        <family val="2"/>
        <charset val="204"/>
      </rPr>
      <t>H</t>
    </r>
    <r>
      <rPr>
        <sz val="11"/>
        <color theme="1"/>
        <rFont val="AcadNusx"/>
      </rPr>
      <t>=5,00m (2 cali)</t>
    </r>
  </si>
  <si>
    <t>t</t>
  </si>
  <si>
    <r>
      <rPr>
        <sz val="11"/>
        <color theme="1"/>
        <rFont val="AcadNusx"/>
      </rPr>
      <t>milis Rirebuleba</t>
    </r>
    <r>
      <rPr>
        <sz val="11"/>
        <color theme="1"/>
        <rFont val="Calibri Light"/>
        <family val="2"/>
        <charset val="204"/>
      </rPr>
      <t xml:space="preserve"> Ø</t>
    </r>
    <r>
      <rPr>
        <sz val="11"/>
        <color theme="1"/>
        <rFont val="AcadNusx"/>
      </rPr>
      <t xml:space="preserve"> 250mm </t>
    </r>
  </si>
  <si>
    <t>milis qudi</t>
  </si>
  <si>
    <t>sakvamle milis dafarva cecxlgamZle emaliT</t>
  </si>
  <si>
    <t>lokaluri xarjTaRricxva #3-3</t>
  </si>
  <si>
    <r>
      <rPr>
        <b/>
        <sz val="11"/>
        <color theme="1"/>
        <rFont val="AcadNusx"/>
      </rPr>
      <t xml:space="preserve">gamanawilebeli fari  </t>
    </r>
    <r>
      <rPr>
        <b/>
        <sz val="11"/>
        <color theme="1"/>
        <rFont val="Cambria"/>
        <family val="1"/>
        <charset val="204"/>
      </rPr>
      <t>DB 1.4</t>
    </r>
  </si>
  <si>
    <t>karada g/m 4X12 modulze (rkinis karebiT da saketiT)</t>
  </si>
  <si>
    <t>karada g/m 4X12 modulze</t>
  </si>
  <si>
    <r>
      <rPr>
        <sz val="11"/>
        <color theme="1"/>
        <rFont val="AcadNusx"/>
      </rPr>
      <t>erTwvera kabeli (Savi) 6mm</t>
    </r>
    <r>
      <rPr>
        <sz val="11"/>
        <color theme="1"/>
        <rFont val="Calibri"/>
        <family val="2"/>
        <charset val="204"/>
      </rPr>
      <t>²</t>
    </r>
  </si>
  <si>
    <r>
      <rPr>
        <sz val="11"/>
        <color theme="1"/>
        <rFont val="AcadNusx"/>
      </rPr>
      <t>Zravis dacvis avtomati 4,0-6,3</t>
    </r>
    <r>
      <rPr>
        <sz val="11"/>
        <color theme="1"/>
        <rFont val="Calibri Light"/>
        <family val="2"/>
        <charset val="204"/>
      </rPr>
      <t>A  1</t>
    </r>
    <r>
      <rPr>
        <sz val="11"/>
        <color theme="1"/>
        <rFont val="AcadNusx"/>
      </rPr>
      <t xml:space="preserve"> polusa</t>
    </r>
  </si>
  <si>
    <r>
      <rPr>
        <sz val="11"/>
        <color theme="1"/>
        <rFont val="AcadNusx"/>
      </rPr>
      <t>Zravis dacvis avtomati 4,0-6,3</t>
    </r>
    <r>
      <rPr>
        <sz val="11"/>
        <color theme="1"/>
        <rFont val="Calibri Light"/>
        <family val="2"/>
        <charset val="204"/>
      </rPr>
      <t>A  3</t>
    </r>
    <r>
      <rPr>
        <sz val="11"/>
        <color theme="1"/>
        <rFont val="AcadNusx"/>
      </rPr>
      <t xml:space="preserve"> polusa</t>
    </r>
  </si>
  <si>
    <t>lokaluri xarjTaRricxva #6-1</t>
  </si>
  <si>
    <t>milebis Zirze qviSis sagebis mowyoba sisqiT 10sm</t>
  </si>
  <si>
    <t>milebis Tavze qviSis sagebis mowyoba sisqiT 20sm</t>
  </si>
  <si>
    <t>qviSis datkepna pnevmomtkepnaviT  milebis Tavze</t>
  </si>
  <si>
    <t>xreSis safaris mowyoba sisq.10sm</t>
  </si>
  <si>
    <r>
      <rPr>
        <sz val="11"/>
        <color theme="1"/>
        <rFont val="AcadNusx"/>
      </rPr>
      <t xml:space="preserve">polieTilenis mili </t>
    </r>
    <r>
      <rPr>
        <sz val="11"/>
        <color theme="1"/>
        <rFont val="Calibri"/>
        <family val="2"/>
        <charset val="204"/>
      </rPr>
      <t xml:space="preserve">Ø50 </t>
    </r>
    <r>
      <rPr>
        <sz val="11"/>
        <color theme="1"/>
        <rFont val="AcadNusx"/>
      </rPr>
      <t>mowyoba</t>
    </r>
  </si>
  <si>
    <r>
      <rPr>
        <sz val="11"/>
        <color theme="1"/>
        <rFont val="AcadNusx"/>
      </rPr>
      <t xml:space="preserve"> </t>
    </r>
    <r>
      <rPr>
        <sz val="11"/>
        <color theme="1"/>
        <rFont val="Calibri"/>
        <family val="2"/>
        <charset val="204"/>
      </rPr>
      <t>Ø50</t>
    </r>
    <r>
      <rPr>
        <sz val="11"/>
        <color theme="1"/>
        <rFont val="AcadNusx"/>
      </rPr>
      <t>mm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AcadNusx"/>
      </rPr>
      <t xml:space="preserve"> milebis  Tboizolacia </t>
    </r>
  </si>
  <si>
    <r>
      <rPr>
        <sz val="11"/>
        <color theme="1"/>
        <rFont val="AcadNusx"/>
      </rPr>
      <t xml:space="preserve"> </t>
    </r>
    <r>
      <rPr>
        <sz val="11"/>
        <color theme="1"/>
        <rFont val="Calibri"/>
        <family val="2"/>
        <charset val="204"/>
      </rPr>
      <t>Ø32</t>
    </r>
    <r>
      <rPr>
        <sz val="11"/>
        <color theme="1"/>
        <rFont val="AcadNusx"/>
      </rPr>
      <t>mm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AcadNusx"/>
      </rPr>
      <t xml:space="preserve"> milebis  Tboizolacia </t>
    </r>
  </si>
  <si>
    <t>plastmasis fasonuri nawilebis mowyoba</t>
  </si>
  <si>
    <r>
      <rPr>
        <sz val="11"/>
        <color theme="1"/>
        <rFont val="AcadNusx"/>
      </rPr>
      <t xml:space="preserve">wyalmzomis mowyoba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-40</t>
    </r>
  </si>
  <si>
    <r>
      <rPr>
        <sz val="11"/>
        <color theme="1"/>
        <rFont val="AcadNusx"/>
      </rPr>
      <t xml:space="preserve">kanalizaciis rkinabetonis anakrebi Wa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 xml:space="preserve">-1000 </t>
    </r>
    <r>
      <rPr>
        <sz val="11"/>
        <color theme="1"/>
        <rFont val="Calibri"/>
        <family val="2"/>
        <charset val="204"/>
      </rPr>
      <t>h</t>
    </r>
    <r>
      <rPr>
        <sz val="11"/>
        <color theme="1"/>
        <rFont val="AcadNusx"/>
      </rPr>
      <t xml:space="preserve">=1,0m Tujis xufiT  </t>
    </r>
  </si>
  <si>
    <r>
      <rPr>
        <sz val="11"/>
        <color theme="1"/>
        <rFont val="AcadNusx"/>
      </rPr>
      <t xml:space="preserve">Tujis xufi  betonis CarCoTi </t>
    </r>
  </si>
  <si>
    <t>arsebul qselTan mierTeba</t>
  </si>
  <si>
    <t>adgili</t>
  </si>
  <si>
    <t>Txrilis amovseba balastiT</t>
  </si>
  <si>
    <t>gruntis transportireba 15km-ze  3X1,91=</t>
  </si>
  <si>
    <t>lokaluri xarjTaRricxva #6-2</t>
  </si>
  <si>
    <t>gare kanalizaci</t>
  </si>
  <si>
    <t>II kat. gruntis damuSaveba   eqskavatoriT muxluxa  svlaze, CamCis moc. 0,25kub.m. avtoTviTmclelebze datvirTviT</t>
  </si>
  <si>
    <t xml:space="preserve">milebis Tavze qviSis sagebis mowyoba </t>
  </si>
  <si>
    <r>
      <rPr>
        <sz val="11"/>
        <color theme="1"/>
        <rFont val="AcadNusx"/>
      </rPr>
      <t xml:space="preserve">პlastmasis sakanalizacio milis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-100mm  Cawyoba tranSeaSi</t>
    </r>
  </si>
  <si>
    <r>
      <rPr>
        <sz val="11"/>
        <color theme="1"/>
        <rFont val="AcadNusx"/>
      </rPr>
      <t xml:space="preserve">plastmasis sakanalizacio gofrirebuli milis </t>
    </r>
    <r>
      <rPr>
        <sz val="11"/>
        <color theme="1"/>
        <rFont val="Cambria"/>
        <family val="1"/>
        <charset val="204"/>
      </rPr>
      <t>d=150</t>
    </r>
    <r>
      <rPr>
        <sz val="11"/>
        <color theme="1"/>
        <rFont val="AcadNusx"/>
      </rPr>
      <t>mm Cawyoba tranSeaSi</t>
    </r>
  </si>
  <si>
    <r>
      <rPr>
        <sz val="11"/>
        <color theme="1"/>
        <rFont val="AcadNusx"/>
      </rPr>
      <t>kanalizaciis rkinabetonis anakrebi Wa(rgolebi)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 xml:space="preserve">-1000 Tujis xufiT  </t>
    </r>
  </si>
  <si>
    <r>
      <rPr>
        <sz val="11"/>
        <color theme="1"/>
        <rFont val="AcadNusx"/>
      </rPr>
      <t xml:space="preserve">anakrebi r/b rgolebi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 xml:space="preserve">=1000mm </t>
    </r>
    <r>
      <rPr>
        <sz val="11"/>
        <color theme="1"/>
        <rFont val="Calibri"/>
        <family val="2"/>
        <charset val="204"/>
      </rPr>
      <t>h</t>
    </r>
    <r>
      <rPr>
        <sz val="11"/>
        <color theme="1"/>
        <rFont val="AcadNusx"/>
      </rPr>
      <t>=1500</t>
    </r>
  </si>
  <si>
    <r>
      <rPr>
        <sz val="11"/>
        <color theme="1"/>
        <rFont val="AcadNusx"/>
      </rPr>
      <t xml:space="preserve">anakrebi r/b rgolebi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 xml:space="preserve">=1000mm </t>
    </r>
    <r>
      <rPr>
        <sz val="11"/>
        <color theme="1"/>
        <rFont val="Calibri"/>
        <family val="2"/>
        <charset val="204"/>
      </rPr>
      <t>h</t>
    </r>
    <r>
      <rPr>
        <sz val="11"/>
        <color theme="1"/>
        <rFont val="AcadNusx"/>
      </rPr>
      <t>=1000</t>
    </r>
  </si>
  <si>
    <r>
      <rPr>
        <sz val="11"/>
        <color theme="1"/>
        <rFont val="AcadNusx"/>
      </rPr>
      <t xml:space="preserve">rk/betonisQWis Ziri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-1000</t>
    </r>
  </si>
  <si>
    <r>
      <rPr>
        <sz val="11"/>
        <color theme="1"/>
        <rFont val="AcadNusx"/>
      </rPr>
      <t xml:space="preserve">Tujis xufi  betonis CarCoTi </t>
    </r>
    <r>
      <rPr>
        <sz val="11"/>
        <color theme="1"/>
        <rFont val="Calibri"/>
        <family val="2"/>
        <charset val="204"/>
      </rPr>
      <t>δ</t>
    </r>
    <r>
      <rPr>
        <sz val="11"/>
        <color theme="1"/>
        <rFont val="AcadNusx"/>
      </rPr>
      <t>=0,2</t>
    </r>
  </si>
  <si>
    <t>Txrilis amovseba mdinaris balastiT</t>
  </si>
  <si>
    <t>gruntis transportireba 15km-ze  (244+19)X1,91=</t>
  </si>
  <si>
    <t>lokaluri xarjTaRricxva #6-3</t>
  </si>
  <si>
    <t>zedmeti gruntis transportireba 15km-ze  63X1,91=</t>
  </si>
  <si>
    <r>
      <rPr>
        <sz val="11"/>
        <color theme="1"/>
        <rFont val="AcadNusx"/>
      </rPr>
      <t>gaTbobis mimwodebeli da uku magistrali germetuli arxis mowyoba zomebiT 21.0mX1.3mX</t>
    </r>
    <r>
      <rPr>
        <sz val="11"/>
        <color theme="1"/>
        <rFont val="Calibri"/>
        <family val="2"/>
        <charset val="204"/>
      </rPr>
      <t>h</t>
    </r>
    <r>
      <rPr>
        <sz val="11"/>
        <color theme="1"/>
        <rFont val="AcadNusx"/>
      </rPr>
      <t xml:space="preserve">=0.5m  </t>
    </r>
  </si>
  <si>
    <t xml:space="preserve"> armatura</t>
  </si>
  <si>
    <r>
      <rPr>
        <sz val="11"/>
        <color theme="1"/>
        <rFont val="AcadNusx"/>
      </rPr>
      <t>gaTbobis mimwodebeli da uku magistrali germetuli arxis mowyoba zomebiT 26.0mX0.4mX</t>
    </r>
    <r>
      <rPr>
        <sz val="11"/>
        <color theme="1"/>
        <rFont val="Calibri"/>
        <family val="2"/>
        <charset val="204"/>
      </rPr>
      <t>h</t>
    </r>
    <r>
      <rPr>
        <sz val="11"/>
        <color theme="1"/>
        <rFont val="AcadNusx"/>
      </rPr>
      <t xml:space="preserve">=0.5m  </t>
    </r>
  </si>
  <si>
    <r>
      <rPr>
        <sz val="11"/>
        <color theme="1"/>
        <rFont val="AcadNusx"/>
      </rPr>
      <t>gaTbobis mimwodebeli da uku magistrali germetuli arxis mowyoba zomebiT 18.0mX0.4mX</t>
    </r>
    <r>
      <rPr>
        <sz val="11"/>
        <color theme="1"/>
        <rFont val="Calibri"/>
        <family val="2"/>
        <charset val="204"/>
      </rPr>
      <t>h</t>
    </r>
    <r>
      <rPr>
        <sz val="11"/>
        <color theme="1"/>
        <rFont val="AcadNusx"/>
      </rPr>
      <t xml:space="preserve">=0.5m  </t>
    </r>
  </si>
  <si>
    <r>
      <rPr>
        <sz val="11"/>
        <color theme="1"/>
        <rFont val="AcadNusx"/>
      </rPr>
      <t>gaTbobis mimwodebeli da uku magistrali germetuli arxis mowyoba zomebiT 8.0mX0.4mX</t>
    </r>
    <r>
      <rPr>
        <sz val="11"/>
        <color theme="1"/>
        <rFont val="Calibri"/>
        <family val="2"/>
        <charset val="204"/>
      </rPr>
      <t>h</t>
    </r>
    <r>
      <rPr>
        <sz val="11"/>
        <color theme="1"/>
        <rFont val="AcadNusx"/>
      </rPr>
      <t xml:space="preserve">=0.5m  </t>
    </r>
  </si>
  <si>
    <r>
      <rPr>
        <sz val="11"/>
        <color theme="1"/>
        <rFont val="AcadNusx"/>
      </rPr>
      <t>gaTbobis mimwodebeli da uku magistrali germetuli arxis mowyoba zomebiT 30.0mX0.4mX</t>
    </r>
    <r>
      <rPr>
        <sz val="11"/>
        <color theme="1"/>
        <rFont val="Calibri"/>
        <family val="2"/>
        <charset val="204"/>
      </rPr>
      <t>h</t>
    </r>
    <r>
      <rPr>
        <sz val="11"/>
        <color theme="1"/>
        <rFont val="AcadNusx"/>
      </rPr>
      <t xml:space="preserve">=0.5m  </t>
    </r>
  </si>
  <si>
    <r>
      <rPr>
        <sz val="11"/>
        <color theme="1"/>
        <rFont val="AcadNusx"/>
      </rPr>
      <t>gaTbobis mimwodebeli da uku magistrali germetuli arxis mowyoba zomebiT 9.0mX0.4mX</t>
    </r>
    <r>
      <rPr>
        <sz val="11"/>
        <color theme="1"/>
        <rFont val="Calibri"/>
        <family val="2"/>
        <charset val="204"/>
      </rPr>
      <t>h</t>
    </r>
    <r>
      <rPr>
        <sz val="11"/>
        <color theme="1"/>
        <rFont val="AcadNusx"/>
      </rPr>
      <t xml:space="preserve">=0.5m  </t>
    </r>
  </si>
  <si>
    <r>
      <rPr>
        <sz val="11"/>
        <color theme="1"/>
        <rFont val="AcadNusx"/>
      </rPr>
      <t>gaTbobis mimwodebeli da uku magistrali germetuli arxis mowyoba zomebiT 32.0mX1.3mX</t>
    </r>
    <r>
      <rPr>
        <sz val="11"/>
        <color theme="1"/>
        <rFont val="Calibri"/>
        <family val="2"/>
        <charset val="204"/>
      </rPr>
      <t>h</t>
    </r>
    <r>
      <rPr>
        <sz val="11"/>
        <color theme="1"/>
        <rFont val="AcadNusx"/>
      </rPr>
      <t xml:space="preserve">=0.5m  </t>
    </r>
  </si>
  <si>
    <r>
      <rPr>
        <sz val="11"/>
        <color theme="1"/>
        <rFont val="AcadNusx"/>
      </rPr>
      <t>gaTbobis mimwodebeli da uku magistrali germetuli arxis mowyoba zomebiT 5.0mX1.3mX</t>
    </r>
    <r>
      <rPr>
        <sz val="11"/>
        <color theme="1"/>
        <rFont val="Calibri"/>
        <family val="2"/>
        <charset val="204"/>
      </rPr>
      <t>h</t>
    </r>
    <r>
      <rPr>
        <sz val="11"/>
        <color theme="1"/>
        <rFont val="AcadNusx"/>
      </rPr>
      <t xml:space="preserve">=0.5m  </t>
    </r>
  </si>
  <si>
    <r>
      <rPr>
        <sz val="11"/>
        <color theme="1"/>
        <rFont val="AcadNusx"/>
      </rPr>
      <t>gaTbobis mimwodebeli da uku magistrali germetuli arxis mowyoba zomebiT 5.0mX0.4mX</t>
    </r>
    <r>
      <rPr>
        <sz val="11"/>
        <color theme="1"/>
        <rFont val="Calibri"/>
        <family val="2"/>
        <charset val="204"/>
      </rPr>
      <t>h</t>
    </r>
    <r>
      <rPr>
        <sz val="11"/>
        <color theme="1"/>
        <rFont val="AcadNusx"/>
      </rPr>
      <t xml:space="preserve">=0.5m  </t>
    </r>
  </si>
  <si>
    <t>gaTbobis mimwodebeli da uku magistrali germetuli sakontrolo Wa 1100X1100 (4cali)</t>
  </si>
  <si>
    <t>Tujis xufi</t>
  </si>
  <si>
    <t>gaTbobis mimwodebeli da uku magistrali germetuli sakontrolo Wa 500X500 (5cali)</t>
  </si>
  <si>
    <r>
      <rPr>
        <sz val="11"/>
        <color theme="1"/>
        <rFont val="AcadNusx"/>
      </rPr>
      <t xml:space="preserve">polipropilenis mili </t>
    </r>
    <r>
      <rPr>
        <sz val="11"/>
        <color theme="1"/>
        <rFont val="Calibri"/>
        <family val="2"/>
        <charset val="204"/>
      </rPr>
      <t>d=75 PN 10</t>
    </r>
  </si>
  <si>
    <r>
      <rPr>
        <sz val="11"/>
        <color theme="1"/>
        <rFont val="AcadNusx"/>
      </rPr>
      <t xml:space="preserve">polipropilenis mili </t>
    </r>
    <r>
      <rPr>
        <sz val="11"/>
        <color theme="1"/>
        <rFont val="Calibri"/>
        <family val="2"/>
        <charset val="204"/>
      </rPr>
      <t>d=50 PN 10</t>
    </r>
  </si>
  <si>
    <r>
      <rPr>
        <sz val="11"/>
        <color theme="1"/>
        <rFont val="AcadNusx"/>
      </rPr>
      <t xml:space="preserve">polipropilenis mili </t>
    </r>
    <r>
      <rPr>
        <sz val="11"/>
        <color theme="1"/>
        <rFont val="Calibri"/>
        <family val="2"/>
        <charset val="204"/>
      </rPr>
      <t>d=40 PN 10</t>
    </r>
  </si>
  <si>
    <t xml:space="preserve">polieTilenis fasonuri nawilebis  mowyoba  </t>
  </si>
  <si>
    <r>
      <rPr>
        <sz val="11"/>
        <color theme="1"/>
        <rFont val="AcadNusx"/>
      </rPr>
      <t xml:space="preserve">gadasabmeli quri </t>
    </r>
    <r>
      <rPr>
        <sz val="11"/>
        <color theme="1"/>
        <rFont val="Calibri"/>
        <family val="2"/>
        <charset val="204"/>
      </rPr>
      <t>d=75</t>
    </r>
  </si>
  <si>
    <r>
      <rPr>
        <sz val="11"/>
        <color theme="1"/>
        <rFont val="AcadNusx"/>
      </rPr>
      <t xml:space="preserve">gadasabmeli quri </t>
    </r>
    <r>
      <rPr>
        <sz val="11"/>
        <color theme="1"/>
        <rFont val="Calibri"/>
        <family val="2"/>
        <charset val="204"/>
      </rPr>
      <t>d=50</t>
    </r>
  </si>
  <si>
    <r>
      <rPr>
        <sz val="11"/>
        <color theme="1"/>
        <rFont val="AcadNusx"/>
      </rPr>
      <t xml:space="preserve">gadasabmeli quri </t>
    </r>
    <r>
      <rPr>
        <sz val="11"/>
        <color theme="1"/>
        <rFont val="Calibri"/>
        <family val="2"/>
        <charset val="204"/>
      </rPr>
      <t>d=40</t>
    </r>
  </si>
  <si>
    <r>
      <rPr>
        <sz val="11"/>
        <color theme="1"/>
        <rFont val="AcadNusx"/>
      </rPr>
      <t xml:space="preserve">muxli </t>
    </r>
    <r>
      <rPr>
        <sz val="11"/>
        <color theme="1"/>
        <rFont val="Calibri"/>
        <family val="2"/>
        <charset val="204"/>
      </rPr>
      <t>d=75 90</t>
    </r>
    <r>
      <rPr>
        <sz val="11"/>
        <color theme="1"/>
        <rFont val="Calibri"/>
        <family val="2"/>
        <charset val="204"/>
      </rPr>
      <t>⁰</t>
    </r>
  </si>
  <si>
    <r>
      <rPr>
        <sz val="11"/>
        <color theme="1"/>
        <rFont val="AcadNusx"/>
      </rPr>
      <t xml:space="preserve">muxli </t>
    </r>
    <r>
      <rPr>
        <sz val="11"/>
        <color theme="1"/>
        <rFont val="Calibri"/>
        <family val="2"/>
        <charset val="204"/>
      </rPr>
      <t>d=50 90</t>
    </r>
    <r>
      <rPr>
        <sz val="11"/>
        <color theme="1"/>
        <rFont val="Calibri"/>
        <family val="2"/>
        <charset val="204"/>
      </rPr>
      <t>⁰</t>
    </r>
  </si>
  <si>
    <r>
      <rPr>
        <sz val="11"/>
        <color theme="1"/>
        <rFont val="AcadNusx"/>
      </rPr>
      <t xml:space="preserve">muxli </t>
    </r>
    <r>
      <rPr>
        <sz val="11"/>
        <color theme="1"/>
        <rFont val="Calibri"/>
        <family val="2"/>
        <charset val="204"/>
      </rPr>
      <t>d=40 90</t>
    </r>
    <r>
      <rPr>
        <sz val="11"/>
        <color theme="1"/>
        <rFont val="Calibri"/>
        <family val="2"/>
        <charset val="204"/>
      </rPr>
      <t>⁰</t>
    </r>
  </si>
  <si>
    <r>
      <rPr>
        <sz val="11"/>
        <color theme="1"/>
        <rFont val="AcadNusx"/>
      </rPr>
      <t xml:space="preserve">muxli </t>
    </r>
    <r>
      <rPr>
        <sz val="11"/>
        <color theme="1"/>
        <rFont val="Calibri"/>
        <family val="2"/>
        <charset val="204"/>
      </rPr>
      <t>d=75 45</t>
    </r>
    <r>
      <rPr>
        <sz val="11"/>
        <color theme="1"/>
        <rFont val="Calibri"/>
        <family val="2"/>
        <charset val="204"/>
      </rPr>
      <t>⁰</t>
    </r>
  </si>
  <si>
    <r>
      <rPr>
        <sz val="11"/>
        <color theme="1"/>
        <rFont val="AcadNusx"/>
      </rPr>
      <t xml:space="preserve">muxli </t>
    </r>
    <r>
      <rPr>
        <sz val="11"/>
        <color theme="1"/>
        <rFont val="Calibri"/>
        <family val="2"/>
        <charset val="204"/>
      </rPr>
      <t>d=50 45</t>
    </r>
    <r>
      <rPr>
        <sz val="11"/>
        <color theme="1"/>
        <rFont val="Calibri"/>
        <family val="2"/>
        <charset val="204"/>
      </rPr>
      <t>⁰</t>
    </r>
  </si>
  <si>
    <r>
      <rPr>
        <sz val="11"/>
        <color theme="1"/>
        <rFont val="AcadNusx"/>
      </rPr>
      <t xml:space="preserve">muxli </t>
    </r>
    <r>
      <rPr>
        <sz val="11"/>
        <color theme="1"/>
        <rFont val="Calibri"/>
        <family val="2"/>
        <charset val="204"/>
      </rPr>
      <t>d=40 45</t>
    </r>
    <r>
      <rPr>
        <sz val="11"/>
        <color theme="1"/>
        <rFont val="Calibri"/>
        <family val="2"/>
        <charset val="204"/>
      </rPr>
      <t>⁰</t>
    </r>
  </si>
  <si>
    <t xml:space="preserve">milebis Tboizolacia min.bambiT  </t>
  </si>
  <si>
    <t>lokaluri xarjTaRricxva #6-4</t>
  </si>
  <si>
    <t>I samSeneblo samuSaoebi</t>
  </si>
  <si>
    <t>tranSeis gaTxra xeliT qselis mosawyobad</t>
  </si>
  <si>
    <t xml:space="preserve">kub.m.  </t>
  </si>
  <si>
    <t>ormoebis amoReba gare ganaTebis boZebisaTvis</t>
  </si>
  <si>
    <r>
      <t>gare ganaTebis boZebis dabetoneba, betoni ~</t>
    </r>
    <r>
      <rPr>
        <sz val="11"/>
        <color theme="1"/>
        <rFont val="Calibri"/>
        <family val="2"/>
        <charset val="204"/>
        <scheme val="minor"/>
      </rPr>
      <t>B7,5</t>
    </r>
    <r>
      <rPr>
        <sz val="11"/>
        <color theme="1"/>
        <rFont val="AcadNusx"/>
      </rPr>
      <t>~</t>
    </r>
  </si>
  <si>
    <t>sawolis momzadeba (qviSis safaris mowyoba)</t>
  </si>
  <si>
    <r>
      <rPr>
        <sz val="11"/>
        <color theme="1"/>
        <rFont val="AcadNusx"/>
      </rPr>
      <t xml:space="preserve">sainstalacio gofrirebuli milis </t>
    </r>
    <r>
      <rPr>
        <sz val="11"/>
        <color theme="1"/>
        <rFont val="Calibri"/>
        <family val="2"/>
        <charset val="204"/>
      </rPr>
      <t>Ø110</t>
    </r>
    <r>
      <rPr>
        <sz val="11"/>
        <color theme="1"/>
        <rFont val="AcadNusx"/>
      </rPr>
      <t>mm</t>
    </r>
    <r>
      <rPr>
        <sz val="12"/>
        <color theme="1"/>
        <rFont val="AcadNusx"/>
      </rPr>
      <t xml:space="preserve"> </t>
    </r>
    <r>
      <rPr>
        <sz val="11"/>
        <color theme="1"/>
        <rFont val="AcadNusx"/>
      </rPr>
      <t>mowyoba</t>
    </r>
  </si>
  <si>
    <r>
      <rPr>
        <sz val="11"/>
        <color theme="1"/>
        <rFont val="AcadNusx"/>
      </rPr>
      <t xml:space="preserve">sainstalacio gofrirebuli milis </t>
    </r>
    <r>
      <rPr>
        <sz val="11"/>
        <color theme="1"/>
        <rFont val="Calibri"/>
        <family val="2"/>
        <charset val="204"/>
      </rPr>
      <t>Ø50</t>
    </r>
    <r>
      <rPr>
        <sz val="11"/>
        <color theme="1"/>
        <rFont val="AcadNusx"/>
      </rPr>
      <t>mm</t>
    </r>
    <r>
      <rPr>
        <sz val="12"/>
        <color theme="1"/>
        <rFont val="AcadNusx"/>
      </rPr>
      <t xml:space="preserve"> </t>
    </r>
    <r>
      <rPr>
        <sz val="11"/>
        <color theme="1"/>
        <rFont val="AcadNusx"/>
      </rPr>
      <t>mowyoba</t>
    </r>
  </si>
  <si>
    <t xml:space="preserve">sasignalo gamafrTxilebeli lenta </t>
  </si>
  <si>
    <t>gruntis ukan Cayra xeliT da mosworeba</t>
  </si>
  <si>
    <t>kub.m</t>
  </si>
  <si>
    <t>zedmeti gruntis datvirTva avtoTviTmcleleze xeliT</t>
  </si>
  <si>
    <t>gruntis transportireba 15km-ze  59,2X1,91=</t>
  </si>
  <si>
    <t>II samontaJo samuSaoebi</t>
  </si>
  <si>
    <r>
      <rPr>
        <sz val="11"/>
        <color theme="1"/>
        <rFont val="AcadNusx"/>
      </rPr>
      <t xml:space="preserve">gare ganaTebis sanaTi </t>
    </r>
    <r>
      <rPr>
        <sz val="11"/>
        <color theme="1"/>
        <rFont val="Calibri Light"/>
        <family val="2"/>
        <charset val="204"/>
      </rPr>
      <t xml:space="preserve">LED </t>
    </r>
    <r>
      <rPr>
        <sz val="11"/>
        <color theme="1"/>
        <rFont val="AcadNusx"/>
      </rPr>
      <t>naTuriT 110</t>
    </r>
    <r>
      <rPr>
        <sz val="11"/>
        <color theme="1"/>
        <rFont val="Calibri Light"/>
        <family val="2"/>
        <charset val="204"/>
      </rPr>
      <t xml:space="preserve">W </t>
    </r>
    <r>
      <rPr>
        <sz val="11"/>
        <color theme="1"/>
        <rFont val="AcadNusx"/>
      </rPr>
      <t>boZiT 7,5m samontaJo yuTiT</t>
    </r>
  </si>
  <si>
    <r>
      <rPr>
        <sz val="11"/>
        <color theme="1"/>
        <rFont val="AcadNusx"/>
      </rPr>
      <t xml:space="preserve">gare ganaTebis sanaTi </t>
    </r>
    <r>
      <rPr>
        <sz val="11"/>
        <color theme="1"/>
        <rFont val="Calibri Light"/>
        <family val="2"/>
        <charset val="204"/>
      </rPr>
      <t xml:space="preserve">LED </t>
    </r>
    <r>
      <rPr>
        <sz val="11"/>
        <color theme="1"/>
        <rFont val="AcadNusx"/>
      </rPr>
      <t>naTuriT 80</t>
    </r>
    <r>
      <rPr>
        <sz val="11"/>
        <color theme="1"/>
        <rFont val="Calibri Light"/>
        <family val="2"/>
        <charset val="204"/>
      </rPr>
      <t xml:space="preserve">W </t>
    </r>
    <r>
      <rPr>
        <sz val="11"/>
        <color theme="1"/>
        <rFont val="AcadNusx"/>
      </rPr>
      <t>boZiT 3,0m samontaJo yuTiT</t>
    </r>
  </si>
  <si>
    <r>
      <rPr>
        <sz val="11"/>
        <color theme="1"/>
        <rFont val="AcadNusx"/>
      </rPr>
      <t xml:space="preserve">kabeli(mrgvali) </t>
    </r>
    <r>
      <rPr>
        <sz val="11"/>
        <color theme="1"/>
        <rFont val="Calibri Light"/>
        <family val="2"/>
        <charset val="204"/>
      </rPr>
      <t xml:space="preserve">NAYY-J </t>
    </r>
    <r>
      <rPr>
        <sz val="11"/>
        <color theme="1"/>
        <rFont val="AcadNusx"/>
      </rPr>
      <t>kveTiT 3X120+1X70mm</t>
    </r>
    <r>
      <rPr>
        <sz val="11"/>
        <color theme="1"/>
        <rFont val="Calibri"/>
        <family val="2"/>
        <charset val="204"/>
      </rPr>
      <t>²</t>
    </r>
  </si>
  <si>
    <r>
      <rPr>
        <sz val="11"/>
        <color theme="1"/>
        <rFont val="AcadNusx"/>
      </rPr>
      <t>igive,</t>
    </r>
    <r>
      <rPr>
        <sz val="11"/>
        <color theme="1"/>
        <rFont val="Calibri Light"/>
        <family val="2"/>
        <charset val="204"/>
      </rPr>
      <t xml:space="preserve"> </t>
    </r>
    <r>
      <rPr>
        <sz val="11"/>
        <color theme="1"/>
        <rFont val="AcadNusx"/>
      </rPr>
      <t>kveTiT 3X16+1X10mm</t>
    </r>
    <r>
      <rPr>
        <sz val="11"/>
        <color theme="1"/>
        <rFont val="Calibri"/>
        <family val="2"/>
        <charset val="204"/>
      </rPr>
      <t>²</t>
    </r>
  </si>
  <si>
    <t>foladis naglini mavTuli</t>
  </si>
  <si>
    <t>damiwebis Rero</t>
  </si>
  <si>
    <t>lokaluri xarjTaRricxva #7-1</t>
  </si>
  <si>
    <t>II kat. gruntis gruntis moWra eqskavatoriT muxluxa  svlaze, CamCis moc. 0,4kub.m. avtoTviTmclelebze datvirTviT</t>
  </si>
  <si>
    <t>gruntis transportireba 15km-ze  940X1.91</t>
  </si>
  <si>
    <t>liTonis Weduri WiSkrebi</t>
  </si>
  <si>
    <t>liTonis Weduri WiSkari da kutikari #1</t>
  </si>
  <si>
    <t>liTonis WiSkari #1 (4.20X2.75) rk/betonis svetebiT da saZirkvliT</t>
  </si>
  <si>
    <r>
      <rPr>
        <sz val="11"/>
        <color theme="1"/>
        <rFont val="AcadNusx"/>
      </rPr>
      <t>betoni `</t>
    </r>
    <r>
      <rPr>
        <sz val="11"/>
        <color theme="1"/>
        <rFont val="Calibri"/>
        <family val="2"/>
        <charset val="204"/>
      </rPr>
      <t>B</t>
    </r>
    <r>
      <rPr>
        <sz val="11"/>
        <color theme="1"/>
        <rFont val="AcadNusx"/>
      </rPr>
      <t>25~</t>
    </r>
  </si>
  <si>
    <r>
      <rPr>
        <sz val="11"/>
        <color theme="1"/>
        <rFont val="AcadNusx"/>
      </rPr>
      <t xml:space="preserve">armatura </t>
    </r>
    <r>
      <rPr>
        <sz val="11"/>
        <color theme="1"/>
        <rFont val="Calibri"/>
        <family val="2"/>
        <charset val="204"/>
      </rPr>
      <t>A500c Ø18</t>
    </r>
    <r>
      <rPr>
        <sz val="11"/>
        <color theme="1"/>
        <rFont val="AcadNusx"/>
      </rPr>
      <t>mm.</t>
    </r>
  </si>
  <si>
    <t>liTonis Weduri WiSkri (rkinakaveuliT) nakeToba</t>
  </si>
  <si>
    <t>liTonis kutikari (1.64X2.75m)</t>
  </si>
  <si>
    <t>liTonis Weduri kutikari (rkinakaveuliT) nakeToba</t>
  </si>
  <si>
    <t xml:space="preserve"> liTonis WiSkaris da kutikaris SeRebva antikoroziuli zeTovani saRebaviT</t>
  </si>
  <si>
    <t>svetebis lesva qv/cementis  xsnariT</t>
  </si>
  <si>
    <t>svetebis SefiTxvna da SeRebva safasade saRebaviT</t>
  </si>
  <si>
    <t>liTonis Weduri kutikari #2 (ix. WiSkari #2)</t>
  </si>
  <si>
    <t>liTonis Weduri kutikari #2 (1.64X2.75m)</t>
  </si>
  <si>
    <t xml:space="preserve"> liTonis kutikaris SeRebva antikoroziuli zeTovani saRebaviT</t>
  </si>
  <si>
    <t>liTonis Weduri WiSkari #3</t>
  </si>
  <si>
    <t>liTonis WiSkari #3 (4.20X2.75) rk/betonis svetebiT da saZirkvliT</t>
  </si>
  <si>
    <t xml:space="preserve"> liTonis WiSikaris SeRebva antikoroziuli zeTovani saRebaviT</t>
  </si>
  <si>
    <t>Robe</t>
  </si>
  <si>
    <r>
      <t>mon. r/b  Robe, betoni ~</t>
    </r>
    <r>
      <rPr>
        <sz val="11"/>
        <color theme="1"/>
        <rFont val="Calibri"/>
        <family val="2"/>
        <charset val="204"/>
        <scheme val="minor"/>
      </rPr>
      <t>B25</t>
    </r>
    <r>
      <rPr>
        <sz val="11"/>
        <color theme="1"/>
        <rFont val="AcadNusx"/>
      </rPr>
      <t>~</t>
    </r>
  </si>
  <si>
    <t>Robis SefiTxvna da SeRebva safasade saRebaviT</t>
  </si>
  <si>
    <t>asfaltobetonis safari</t>
  </si>
  <si>
    <t>RorRis  safuZvelis mowyoba sisq. 15sm  (avtosadgomi)</t>
  </si>
  <si>
    <t>Txevadi biTumis mosxma 0,3kg/m²</t>
  </si>
  <si>
    <r>
      <rPr>
        <sz val="11"/>
        <color theme="1"/>
        <rFont val="AcadNusx"/>
      </rPr>
      <t xml:space="preserve">msxvilmarcvlovani forovani a/b cxeli narevi  </t>
    </r>
    <r>
      <rPr>
        <sz val="11"/>
        <color theme="1"/>
        <rFont val="Calibri"/>
        <family val="2"/>
        <charset val="204"/>
      </rPr>
      <t>h</t>
    </r>
    <r>
      <rPr>
        <sz val="10"/>
        <color theme="1"/>
        <rFont val="AcadNusx"/>
      </rPr>
      <t>=6sm</t>
    </r>
  </si>
  <si>
    <t>100kv.m.</t>
  </si>
  <si>
    <t>Txevadi biTumis mosxma 0,6kg/m²</t>
  </si>
  <si>
    <r>
      <rPr>
        <sz val="11"/>
        <color theme="1"/>
        <rFont val="AcadNusx"/>
      </rPr>
      <t xml:space="preserve">wvrilmarcvlovani mkvrivi a/b cxeli narevi,  </t>
    </r>
    <r>
      <rPr>
        <sz val="11"/>
        <color theme="1"/>
        <rFont val="Calibri"/>
        <family val="2"/>
        <charset val="204"/>
      </rPr>
      <t>h</t>
    </r>
    <r>
      <rPr>
        <sz val="10"/>
        <color theme="1"/>
        <rFont val="AcadNusx"/>
      </rPr>
      <t>=4sm</t>
    </r>
  </si>
  <si>
    <t>drenaJi da sarineli</t>
  </si>
  <si>
    <t>saZirkvlis hidroizolacia</t>
  </si>
  <si>
    <t>hidromembranis mowyoba</t>
  </si>
  <si>
    <t>qviSis safuZvlis mowyoba</t>
  </si>
  <si>
    <t>drenaJis mowyoba</t>
  </si>
  <si>
    <t>1000grZ.m.</t>
  </si>
  <si>
    <t>gamfiltravi masala (RorRi)</t>
  </si>
  <si>
    <t xml:space="preserve">balastis safuZvelis mowyoba </t>
  </si>
  <si>
    <t>geoteqstilis fenilis mowyoba</t>
  </si>
  <si>
    <t>betonis sarinelis mowyoba sisq. 10sm. betoni ~m250~</t>
  </si>
  <si>
    <t>plintusebis mowyoba</t>
  </si>
  <si>
    <t>gazonfilebi</t>
  </si>
  <si>
    <t>gazonfilis dageba #1 (ix. proeqti)</t>
  </si>
  <si>
    <t>gazonfilis dageba #2 (ix. proeqti)</t>
  </si>
  <si>
    <t>gamwvaneba</t>
  </si>
  <si>
    <t>gruntis mosworeba buldozeriT 1-1,5% qanobiT</t>
  </si>
  <si>
    <t>1000 kv.m.</t>
  </si>
  <si>
    <t>mosasworebeli garecxili qviSa</t>
  </si>
  <si>
    <t>niadagis momz. xeliT Cv. gazonis  mosawyobad 20sm qviSian-humusiani Semavseblis SetaniT</t>
  </si>
  <si>
    <t>gazonis daTesva xeliT</t>
  </si>
  <si>
    <t>sportuli moedani</t>
  </si>
  <si>
    <t>xreSis safuZveli sisq. 20sm</t>
  </si>
  <si>
    <r>
      <t>armirebuli betonis safaris mowyoba sisqiT 10sm +betonis 4sm. moWimva, betoni `</t>
    </r>
    <r>
      <rPr>
        <sz val="11"/>
        <color theme="1"/>
        <rFont val="Calibri"/>
        <family val="2"/>
        <charset val="204"/>
        <scheme val="minor"/>
      </rPr>
      <t>B25</t>
    </r>
    <r>
      <rPr>
        <sz val="11"/>
        <color theme="1"/>
        <rFont val="AcadNusx"/>
      </rPr>
      <t xml:space="preserve">~ </t>
    </r>
  </si>
  <si>
    <r>
      <t>ხელოვნური საფარის მოწყობა თეთრი ხაზების გათვალისწინებით ( 100% მონოფილამენტი; მიკრონი:400(</t>
    </r>
    <r>
      <rPr>
        <sz val="10"/>
        <color theme="1"/>
        <rFont val="Calibri"/>
        <family val="2"/>
        <charset val="204"/>
      </rPr>
      <t>±</t>
    </r>
    <r>
      <rPr>
        <sz val="10"/>
        <color theme="1"/>
        <rFont val="AcadNusx"/>
      </rPr>
      <t>5%); ღეროს სიმაღლე: 25მმ (</t>
    </r>
    <r>
      <rPr>
        <sz val="10"/>
        <color theme="1"/>
        <rFont val="Calibri"/>
        <family val="2"/>
        <charset val="204"/>
      </rPr>
      <t>±</t>
    </r>
    <r>
      <rPr>
        <sz val="10"/>
        <color theme="1"/>
        <rFont val="AcadNusx"/>
      </rPr>
      <t>1მმ); ნაკერი 3/8 ინჩი; Dtex: 14000 (</t>
    </r>
    <r>
      <rPr>
        <sz val="10"/>
        <color theme="1"/>
        <rFont val="Calibri"/>
        <family val="2"/>
        <charset val="204"/>
      </rPr>
      <t>PP+PE</t>
    </r>
    <r>
      <rPr>
        <sz val="10"/>
        <color theme="1"/>
        <rFont val="AcadNusx"/>
      </rPr>
      <t>) სრული წონა: 3000გრ/მ2; კვანძის რაოდენობა: 23100 (</t>
    </r>
    <r>
      <rPr>
        <sz val="10"/>
        <color theme="1"/>
        <rFont val="Calibri"/>
        <family val="2"/>
        <charset val="204"/>
      </rPr>
      <t>±</t>
    </r>
    <r>
      <rPr>
        <sz val="10"/>
        <color theme="1"/>
        <rFont val="AcadNusx"/>
      </rPr>
      <t>5%)</t>
    </r>
  </si>
  <si>
    <t>kuTxovana 50X50X3mm.</t>
  </si>
  <si>
    <t>WanWiki budiT</t>
  </si>
  <si>
    <t>kvarcis qviSa orjer garecxili fraqciiT (0.25-1.2mm)</t>
  </si>
  <si>
    <t>SemoRobvis liTonis konstruqciis mowyoba vertikaluri da horizontaluri kavSirebiT (ix. proeqti)</t>
  </si>
  <si>
    <t>liTonis konstruqciaze plastmasis garsiT izolirebuliliTonis mavTulbadis mowyoba</t>
  </si>
  <si>
    <t xml:space="preserve">mavTulbadis damWeri bagiri izolaciiT 6mm </t>
  </si>
  <si>
    <t>bagiris damWimavi (uJangavi)</t>
  </si>
  <si>
    <t>qanCi sayeluriT da WanWikiT (aranakleb 5mm.)</t>
  </si>
  <si>
    <t>zolovana 30X3mm.</t>
  </si>
  <si>
    <t>qarxnuli xamuTi</t>
  </si>
  <si>
    <t>liTonis kari (1.00X1.92m) (ix. proeqti)</t>
  </si>
  <si>
    <t>liTonis kari (rkinakaveuliT)</t>
  </si>
  <si>
    <t>liTonis konstruqciebis momzadeba SesaRebad</t>
  </si>
  <si>
    <t>liTonis konstruqciebis SeRebva zeTovani saRebaviT</t>
  </si>
  <si>
    <t>sportuli inventari</t>
  </si>
  <si>
    <t>datkepnili qviSa-xreSis safuZvlis mowyoba wertilovani saZirkvlebis qveS</t>
  </si>
  <si>
    <r>
      <t>mon. betonis wertilovani saZirkvlebis mowyoba, betoni ~</t>
    </r>
    <r>
      <rPr>
        <sz val="11"/>
        <color theme="1"/>
        <rFont val="Calibri"/>
        <family val="2"/>
        <charset val="204"/>
        <scheme val="minor"/>
      </rPr>
      <t>B25</t>
    </r>
    <r>
      <rPr>
        <sz val="11"/>
        <color theme="1"/>
        <rFont val="AcadNusx"/>
      </rPr>
      <t>~</t>
    </r>
  </si>
  <si>
    <t>fexburTis karis mowyoba badiT</t>
  </si>
  <si>
    <t>kalaTburTis faris mowyoba dgariT</t>
  </si>
  <si>
    <t>tribuna</t>
  </si>
  <si>
    <t>tribunis liTonis konstruqciis mowyoba</t>
  </si>
  <si>
    <t>liTonis konstruqciis SeRebava zeTovani saRebaviT</t>
  </si>
  <si>
    <t>tribunis xis iatakis mowyoba</t>
  </si>
  <si>
    <t>mayureblis skamebis mowyoba</t>
  </si>
  <si>
    <t>mon. r/b kibe</t>
  </si>
  <si>
    <t xml:space="preserve">datkepnili qviSa-xreSis safuZvlis mowyoba wertilovani saZirkvlebis qveS, </t>
  </si>
  <si>
    <r>
      <t>mon. r/b kibe,  betoni ~</t>
    </r>
    <r>
      <rPr>
        <sz val="11"/>
        <color theme="1"/>
        <rFont val="Calibri"/>
        <family val="2"/>
        <charset val="204"/>
        <scheme val="minor"/>
      </rPr>
      <t>B22.5</t>
    </r>
    <r>
      <rPr>
        <sz val="11"/>
        <color theme="1"/>
        <rFont val="AcadNusx"/>
      </rPr>
      <t>~</t>
    </r>
  </si>
  <si>
    <r>
      <rPr>
        <sz val="11"/>
        <color theme="1"/>
        <rFont val="AcadNusx"/>
      </rPr>
      <t xml:space="preserve">a-I klasis armatura </t>
    </r>
  </si>
  <si>
    <r>
      <rPr>
        <sz val="11"/>
        <color theme="1"/>
        <rFont val="AcadNusx"/>
      </rPr>
      <t xml:space="preserve">a-III klasis armatura </t>
    </r>
  </si>
  <si>
    <t xml:space="preserve">kibis liTonis moajirebis mowyoba  </t>
  </si>
  <si>
    <t>nagvis urna</t>
  </si>
  <si>
    <t>saparke skami qarxnuli</t>
  </si>
  <si>
    <t>wylis sasmeli soko</t>
  </si>
  <si>
    <t>დანართი N1_(ხარჯთაღრიცხვა)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</si>
</sst>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(* #,##0.00_);_(* \(#,##0.00\);_(* &quot;-&quot;??_);_(@_)"/>
    <numFmt numFmtId="164" formatCode="_-* #,##0.00\ _₽_-;\-* #,##0.00\ _₽_-;_-* &quot;-&quot;??\ _₽_-;_-@_-"/>
    <numFmt numFmtId="165" formatCode="0.00000000"/>
    <numFmt numFmtId="166" formatCode="_-* #,##0.000000\ _₽_-;\-* #,##0.000000\ _₽_-;_-* &quot;-&quot;??\ _₽_-;_-@_-"/>
    <numFmt numFmtId="167" formatCode="_-* #,##0.00\ _₽_-;\-* #,##0.00\ _₽_-;_-* &quot;-&quot;???\ _₽_-;_-@_-"/>
    <numFmt numFmtId="168" formatCode="_-* #,##0.000\ _₽_-;\-* #,##0.000\ _₽_-;_-* &quot;-&quot;???\ _₽_-;_-@_-"/>
    <numFmt numFmtId="169" formatCode="_-* #,##0.00_р_._-;\-* #,##0.00_р_._-;_-* &quot;-&quot;??_р_._-;_-@_-"/>
    <numFmt numFmtId="170" formatCode="_-* #,##0.000_р_._-;\-* #,##0.000_р_._-;_-* &quot;-&quot;??_р_._-;_-@_-"/>
    <numFmt numFmtId="171" formatCode="_-* #,##0.00000\ _₽_-;\-* #,##0.00000\ _₽_-;_-* &quot;-&quot;??\ _₽_-;_-@_-"/>
    <numFmt numFmtId="172" formatCode="_-* #,##0.00000\ _₽_-;\-* #,##0.00000\ _₽_-;_-* &quot;-&quot;?????\ _₽_-;_-@_-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0.0"/>
    <numFmt numFmtId="177" formatCode="0.0000"/>
    <numFmt numFmtId="178" formatCode="0.00000"/>
  </numFmts>
  <fonts count="50"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cadMtavr"/>
    </font>
    <font>
      <b/>
      <sz val="11"/>
      <color theme="1"/>
      <name val="AcadNusx"/>
    </font>
    <font>
      <sz val="10"/>
      <name val="AcadNusx"/>
    </font>
    <font>
      <sz val="10"/>
      <name val="Arial"/>
      <family val="2"/>
    </font>
    <font>
      <b/>
      <sz val="11"/>
      <name val="AcadNusx"/>
    </font>
    <font>
      <sz val="11"/>
      <color theme="1"/>
      <name val="AcadNusx"/>
    </font>
    <font>
      <sz val="11"/>
      <name val="AcadNusx"/>
    </font>
    <font>
      <b/>
      <sz val="11"/>
      <color theme="1"/>
      <name val="Calibri"/>
      <family val="2"/>
      <scheme val="minor"/>
    </font>
    <font>
      <b/>
      <sz val="10"/>
      <color theme="1"/>
      <name val="AcadNusx"/>
    </font>
    <font>
      <sz val="12"/>
      <name val="AcadNusx"/>
    </font>
    <font>
      <b/>
      <sz val="10"/>
      <name val="AcadNusx"/>
    </font>
    <font>
      <sz val="10"/>
      <color theme="1"/>
      <name val="AcadNusx"/>
    </font>
    <font>
      <sz val="11"/>
      <color theme="1"/>
      <name val="აცადნუსხ"/>
    </font>
    <font>
      <sz val="9"/>
      <color theme="1"/>
      <name val="Calibri"/>
      <family val="2"/>
      <scheme val="minor"/>
    </font>
    <font>
      <b/>
      <sz val="14"/>
      <name val="AcadMtavr"/>
    </font>
    <font>
      <sz val="14"/>
      <name val="Grigolia"/>
    </font>
    <font>
      <b/>
      <sz val="13"/>
      <name val="AcadNusx"/>
    </font>
    <font>
      <sz val="10"/>
      <name val="Grigolia"/>
    </font>
    <font>
      <b/>
      <sz val="12"/>
      <name val="AcadNusx"/>
    </font>
    <font>
      <sz val="10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rgb="FF000000"/>
      <name val="AcadNusx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9"/>
      <color theme="1"/>
      <name val="AcadNusx"/>
    </font>
    <font>
      <sz val="11"/>
      <color theme="1"/>
      <name val="Cambria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Calibri Light"/>
      <family val="2"/>
      <charset val="204"/>
    </font>
    <font>
      <sz val="10"/>
      <color theme="1"/>
      <name val="Cambria"/>
      <family val="1"/>
      <charset val="204"/>
    </font>
    <font>
      <b/>
      <sz val="11"/>
      <color theme="1"/>
      <name val="Cambria"/>
      <family val="1"/>
      <charset val="204"/>
    </font>
    <font>
      <sz val="12"/>
      <color theme="1"/>
      <name val="AcadNusx"/>
    </font>
    <font>
      <u/>
      <sz val="11"/>
      <color theme="1"/>
      <name val="AcadNusx"/>
    </font>
    <font>
      <b/>
      <u/>
      <sz val="11"/>
      <color theme="1"/>
      <name val="AcadNusx"/>
    </font>
    <font>
      <sz val="13"/>
      <color theme="1"/>
      <name val="Cambria"/>
      <family val="1"/>
      <charset val="204"/>
    </font>
    <font>
      <b/>
      <sz val="12"/>
      <color theme="1"/>
      <name val="AcadNusx"/>
    </font>
    <font>
      <sz val="11"/>
      <color theme="1"/>
      <name val="Merriweather"/>
    </font>
    <font>
      <sz val="13"/>
      <color theme="1"/>
      <name val="AcadNusx"/>
    </font>
    <font>
      <sz val="9"/>
      <color theme="1"/>
      <name val="Calibri"/>
      <family val="2"/>
      <charset val="204"/>
    </font>
    <font>
      <sz val="11"/>
      <color theme="1"/>
      <name val="AcadMtavr"/>
    </font>
    <font>
      <sz val="10"/>
      <color theme="1"/>
      <name val="Calibri"/>
      <family val="2"/>
      <charset val="204"/>
    </font>
    <font>
      <sz val="6"/>
      <color theme="1"/>
      <name val="Calibri"/>
      <family val="2"/>
      <scheme val="minor"/>
    </font>
    <font>
      <b/>
      <sz val="5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4">
    <xf numFmtId="0" fontId="0" fillId="0" borderId="0"/>
    <xf numFmtId="0" fontId="4" fillId="0" borderId="0"/>
    <xf numFmtId="0" fontId="8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/>
    <xf numFmtId="0" fontId="27" fillId="0" borderId="0"/>
    <xf numFmtId="0" fontId="8" fillId="0" borderId="0"/>
    <xf numFmtId="0" fontId="28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0" fontId="8" fillId="0" borderId="0"/>
  </cellStyleXfs>
  <cellXfs count="213">
    <xf numFmtId="0" fontId="0" fillId="0" borderId="0" xfId="0"/>
    <xf numFmtId="0" fontId="4" fillId="0" borderId="0" xfId="1"/>
    <xf numFmtId="0" fontId="7" fillId="0" borderId="1" xfId="1" applyFont="1" applyBorder="1" applyAlignment="1">
      <alignment horizontal="center" vertical="center" textRotation="90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11" fillId="0" borderId="1" xfId="2" applyFont="1" applyBorder="1" applyAlignment="1">
      <alignment horizontal="left"/>
    </xf>
    <xf numFmtId="43" fontId="10" fillId="0" borderId="1" xfId="3" applyFont="1" applyBorder="1" applyAlignment="1">
      <alignment vertical="center"/>
    </xf>
    <xf numFmtId="164" fontId="4" fillId="0" borderId="0" xfId="1" applyNumberFormat="1" applyAlignment="1">
      <alignment vertical="center"/>
    </xf>
    <xf numFmtId="164" fontId="4" fillId="0" borderId="0" xfId="1" applyNumberFormat="1"/>
    <xf numFmtId="165" fontId="4" fillId="0" borderId="0" xfId="1" applyNumberFormat="1"/>
    <xf numFmtId="0" fontId="11" fillId="0" borderId="1" xfId="2" applyFont="1" applyBorder="1" applyAlignment="1">
      <alignment horizontal="left" vertical="center" wrapText="1"/>
    </xf>
    <xf numFmtId="166" fontId="4" fillId="0" borderId="0" xfId="1" applyNumberFormat="1"/>
    <xf numFmtId="0" fontId="11" fillId="0" borderId="1" xfId="2" applyFont="1" applyBorder="1" applyAlignment="1">
      <alignment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/>
    <xf numFmtId="0" fontId="13" fillId="0" borderId="1" xfId="1" applyFont="1" applyBorder="1" applyAlignment="1">
      <alignment vertical="center"/>
    </xf>
    <xf numFmtId="43" fontId="6" fillId="0" borderId="1" xfId="3" applyFont="1" applyBorder="1" applyAlignment="1">
      <alignment vertical="center"/>
    </xf>
    <xf numFmtId="167" fontId="14" fillId="0" borderId="0" xfId="2" applyNumberFormat="1" applyFont="1"/>
    <xf numFmtId="0" fontId="7" fillId="0" borderId="1" xfId="1" applyFont="1" applyBorder="1" applyAlignment="1">
      <alignment horizontal="center" vertical="center" wrapText="1"/>
    </xf>
    <xf numFmtId="9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168" fontId="4" fillId="0" borderId="0" xfId="1" applyNumberFormat="1"/>
    <xf numFmtId="0" fontId="15" fillId="2" borderId="1" xfId="1" applyFont="1" applyFill="1" applyBorder="1" applyAlignment="1">
      <alignment horizontal="left" vertical="center" wrapText="1"/>
    </xf>
    <xf numFmtId="167" fontId="4" fillId="0" borderId="0" xfId="1" applyNumberFormat="1"/>
    <xf numFmtId="0" fontId="4" fillId="0" borderId="1" xfId="1" applyBorder="1"/>
    <xf numFmtId="0" fontId="16" fillId="3" borderId="1" xfId="0" applyFont="1" applyFill="1" applyBorder="1" applyAlignment="1">
      <alignment horizontal="left" vertical="center"/>
    </xf>
    <xf numFmtId="2" fontId="17" fillId="0" borderId="1" xfId="1" applyNumberFormat="1" applyFont="1" applyBorder="1" applyAlignment="1">
      <alignment vertical="center"/>
    </xf>
    <xf numFmtId="170" fontId="11" fillId="0" borderId="0" xfId="4" applyNumberFormat="1" applyFont="1" applyAlignment="1">
      <alignment horizontal="center"/>
    </xf>
    <xf numFmtId="171" fontId="18" fillId="0" borderId="0" xfId="1" applyNumberFormat="1" applyFont="1"/>
    <xf numFmtId="171" fontId="4" fillId="0" borderId="0" xfId="1" applyNumberFormat="1"/>
    <xf numFmtId="172" fontId="4" fillId="0" borderId="0" xfId="1" applyNumberFormat="1"/>
    <xf numFmtId="0" fontId="20" fillId="0" borderId="0" xfId="1" applyFont="1"/>
    <xf numFmtId="0" fontId="22" fillId="0" borderId="0" xfId="1" applyFont="1"/>
    <xf numFmtId="0" fontId="25" fillId="0" borderId="1" xfId="5" applyFont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 wrapText="1"/>
    </xf>
    <xf numFmtId="49" fontId="11" fillId="0" borderId="1" xfId="5" applyNumberFormat="1" applyFont="1" applyBorder="1" applyAlignment="1">
      <alignment horizontal="center" vertical="center" wrapText="1"/>
    </xf>
    <xf numFmtId="2" fontId="11" fillId="0" borderId="1" xfId="5" applyNumberFormat="1" applyFont="1" applyBorder="1" applyAlignment="1">
      <alignment horizontal="center" vertical="center" wrapText="1"/>
    </xf>
    <xf numFmtId="0" fontId="26" fillId="0" borderId="0" xfId="5" applyFont="1"/>
    <xf numFmtId="0" fontId="11" fillId="0" borderId="1" xfId="5" quotePrefix="1" applyFont="1" applyBorder="1" applyAlignment="1">
      <alignment horizontal="center" vertical="top" wrapText="1"/>
    </xf>
    <xf numFmtId="1" fontId="11" fillId="0" borderId="1" xfId="5" quotePrefix="1" applyNumberFormat="1" applyFont="1" applyBorder="1" applyAlignment="1">
      <alignment horizontal="center" vertical="top" wrapText="1"/>
    </xf>
    <xf numFmtId="0" fontId="11" fillId="0" borderId="0" xfId="5" applyFont="1" applyAlignment="1">
      <alignment vertical="top" wrapText="1"/>
    </xf>
    <xf numFmtId="0" fontId="11" fillId="0" borderId="1" xfId="6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2" fontId="11" fillId="5" borderId="2" xfId="7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1" fillId="0" borderId="1" xfId="8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73" fontId="6" fillId="4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1" fillId="5" borderId="1" xfId="7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2" fontId="10" fillId="4" borderId="1" xfId="0" applyNumberFormat="1" applyFont="1" applyFill="1" applyBorder="1" applyAlignment="1">
      <alignment horizontal="center"/>
    </xf>
    <xf numFmtId="2" fontId="11" fillId="0" borderId="2" xfId="8" applyNumberFormat="1" applyFont="1" applyBorder="1" applyAlignment="1">
      <alignment horizontal="center" vertical="center" wrapText="1"/>
    </xf>
    <xf numFmtId="2" fontId="11" fillId="0" borderId="2" xfId="8" applyNumberFormat="1" applyFont="1" applyBorder="1" applyAlignment="1">
      <alignment horizontal="center"/>
    </xf>
    <xf numFmtId="2" fontId="11" fillId="0" borderId="2" xfId="9" applyNumberFormat="1" applyFont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2" fontId="11" fillId="0" borderId="2" xfId="10" applyNumberFormat="1" applyFont="1" applyBorder="1" applyAlignment="1">
      <alignment horizontal="center" vertical="center"/>
    </xf>
    <xf numFmtId="2" fontId="11" fillId="0" borderId="2" xfId="1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/>
    </xf>
    <xf numFmtId="2" fontId="11" fillId="0" borderId="2" xfId="10" applyNumberFormat="1" applyFont="1" applyBorder="1" applyAlignment="1">
      <alignment horizontal="center"/>
    </xf>
    <xf numFmtId="173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73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7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73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2" fontId="11" fillId="0" borderId="2" xfId="11" applyNumberFormat="1" applyFont="1" applyBorder="1" applyAlignment="1">
      <alignment horizontal="center"/>
    </xf>
    <xf numFmtId="2" fontId="14" fillId="2" borderId="2" xfId="12" applyNumberFormat="1" applyFont="1" applyFill="1" applyBorder="1" applyAlignment="1">
      <alignment horizontal="center" vertical="center"/>
    </xf>
    <xf numFmtId="2" fontId="11" fillId="2" borderId="2" xfId="13" applyNumberFormat="1" applyFont="1" applyFill="1" applyBorder="1" applyAlignment="1">
      <alignment horizontal="center" vertical="center" wrapText="1"/>
    </xf>
    <xf numFmtId="2" fontId="11" fillId="2" borderId="2" xfId="10" applyNumberFormat="1" applyFont="1" applyFill="1" applyBorder="1" applyAlignment="1">
      <alignment horizontal="center" vertical="center" wrapText="1"/>
    </xf>
    <xf numFmtId="2" fontId="14" fillId="0" borderId="2" xfId="12" applyNumberFormat="1" applyFont="1" applyBorder="1" applyAlignment="1">
      <alignment horizontal="center" vertical="center"/>
    </xf>
    <xf numFmtId="2" fontId="11" fillId="2" borderId="2" xfId="12" applyNumberFormat="1" applyFont="1" applyFill="1" applyBorder="1" applyAlignment="1">
      <alignment horizontal="center" vertical="center"/>
    </xf>
    <xf numFmtId="2" fontId="11" fillId="2" borderId="2" xfId="13" applyNumberFormat="1" applyFont="1" applyFill="1" applyBorder="1" applyAlignment="1">
      <alignment horizontal="center" vertical="center"/>
    </xf>
    <xf numFmtId="2" fontId="11" fillId="2" borderId="2" xfId="1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2" fontId="11" fillId="0" borderId="2" xfId="13" applyNumberFormat="1" applyFont="1" applyBorder="1" applyAlignment="1">
      <alignment horizontal="center" vertical="center"/>
    </xf>
    <xf numFmtId="2" fontId="11" fillId="0" borderId="2" xfId="8" applyNumberFormat="1" applyFont="1" applyBorder="1" applyAlignment="1">
      <alignment horizontal="center" vertical="center"/>
    </xf>
    <xf numFmtId="0" fontId="11" fillId="2" borderId="1" xfId="12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73" fontId="13" fillId="4" borderId="1" xfId="0" applyNumberFormat="1" applyFont="1" applyFill="1" applyBorder="1" applyAlignment="1">
      <alignment horizontal="center" vertical="center"/>
    </xf>
    <xf numFmtId="2" fontId="9" fillId="5" borderId="2" xfId="7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74" fontId="4" fillId="0" borderId="0" xfId="1" applyNumberFormat="1" applyAlignment="1">
      <alignment horizontal="center" vertical="center" wrapText="1"/>
    </xf>
    <xf numFmtId="0" fontId="11" fillId="0" borderId="3" xfId="6" applyFont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 vertical="center" wrapText="1"/>
    </xf>
    <xf numFmtId="0" fontId="11" fillId="0" borderId="3" xfId="8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73" fontId="6" fillId="4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/>
    </xf>
    <xf numFmtId="2" fontId="10" fillId="4" borderId="2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/>
    </xf>
    <xf numFmtId="173" fontId="10" fillId="0" borderId="2" xfId="0" applyNumberFormat="1" applyFont="1" applyBorder="1" applyAlignment="1">
      <alignment horizontal="center"/>
    </xf>
    <xf numFmtId="173" fontId="10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73" fontId="10" fillId="0" borderId="2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top" wrapText="1"/>
    </xf>
    <xf numFmtId="173" fontId="10" fillId="4" borderId="2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vertical="top"/>
    </xf>
    <xf numFmtId="0" fontId="29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73" fontId="13" fillId="4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74" fontId="10" fillId="0" borderId="1" xfId="1" applyNumberFormat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175" fontId="10" fillId="0" borderId="1" xfId="1" applyNumberFormat="1" applyFont="1" applyBorder="1" applyAlignment="1">
      <alignment horizontal="left" vertical="center" wrapText="1"/>
    </xf>
    <xf numFmtId="43" fontId="10" fillId="0" borderId="1" xfId="1" applyNumberFormat="1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43" fontId="16" fillId="0" borderId="1" xfId="1" applyNumberFormat="1" applyFont="1" applyBorder="1" applyAlignment="1">
      <alignment horizontal="left" vertical="center" wrapText="1"/>
    </xf>
    <xf numFmtId="0" fontId="4" fillId="0" borderId="1" xfId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174" fontId="4" fillId="0" borderId="1" xfId="1" applyNumberForma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1" fontId="11" fillId="0" borderId="2" xfId="5" quotePrefix="1" applyNumberFormat="1" applyFont="1" applyBorder="1" applyAlignment="1">
      <alignment horizontal="center" vertical="top" wrapText="1"/>
    </xf>
    <xf numFmtId="176" fontId="10" fillId="0" borderId="1" xfId="0" applyNumberFormat="1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 vertical="center" wrapText="1"/>
    </xf>
    <xf numFmtId="2" fontId="11" fillId="0" borderId="1" xfId="1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left" wrapText="1"/>
    </xf>
    <xf numFmtId="1" fontId="11" fillId="0" borderId="2" xfId="5" quotePrefix="1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 wrapText="1"/>
    </xf>
    <xf numFmtId="2" fontId="11" fillId="0" borderId="2" xfId="5" quotePrefix="1" applyNumberFormat="1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4" borderId="3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173" fontId="10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wrapText="1"/>
    </xf>
    <xf numFmtId="0" fontId="3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" fontId="38" fillId="0" borderId="1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2" fontId="9" fillId="5" borderId="1" xfId="7" applyNumberFormat="1" applyFont="1" applyFill="1" applyBorder="1" applyAlignment="1">
      <alignment horizontal="center" vertical="center" wrapText="1"/>
    </xf>
    <xf numFmtId="173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/>
    </xf>
    <xf numFmtId="173" fontId="10" fillId="3" borderId="1" xfId="0" applyNumberFormat="1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176" fontId="10" fillId="0" borderId="1" xfId="0" applyNumberFormat="1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horizontal="center"/>
    </xf>
    <xf numFmtId="2" fontId="46" fillId="0" borderId="1" xfId="0" applyNumberFormat="1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176" fontId="38" fillId="0" borderId="1" xfId="0" applyNumberFormat="1" applyFont="1" applyBorder="1" applyAlignment="1">
      <alignment horizontal="center" wrapText="1"/>
    </xf>
    <xf numFmtId="0" fontId="16" fillId="4" borderId="1" xfId="0" applyFont="1" applyFill="1" applyBorder="1" applyAlignment="1">
      <alignment horizontal="center"/>
    </xf>
    <xf numFmtId="173" fontId="16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178" fontId="10" fillId="0" borderId="1" xfId="0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19" fillId="0" borderId="0" xfId="1" applyFont="1" applyAlignment="1">
      <alignment horizontal="center" vertical="top" wrapText="1"/>
    </xf>
    <xf numFmtId="0" fontId="19" fillId="0" borderId="0" xfId="1" applyFont="1" applyAlignment="1">
      <alignment horizontal="center" vertical="top"/>
    </xf>
    <xf numFmtId="0" fontId="21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 wrapText="1"/>
    </xf>
    <xf numFmtId="0" fontId="23" fillId="0" borderId="0" xfId="1" applyFont="1" applyAlignment="1">
      <alignment horizontal="left" wrapText="1"/>
    </xf>
    <xf numFmtId="0" fontId="48" fillId="0" borderId="0" xfId="1" applyFont="1"/>
    <xf numFmtId="0" fontId="49" fillId="0" borderId="0" xfId="1" applyFont="1" applyAlignment="1">
      <alignment vertical="top"/>
    </xf>
  </cellXfs>
  <cellStyles count="14">
    <cellStyle name="Comma 18" xfId="4"/>
    <cellStyle name="Comma 2 5" xfId="3"/>
    <cellStyle name="Normal" xfId="0" builtinId="0"/>
    <cellStyle name="Normal 11 2" xfId="9"/>
    <cellStyle name="Normal 13 3 3" xfId="1"/>
    <cellStyle name="Normal 2" xfId="8"/>
    <cellStyle name="Normal 2 9 2" xfId="5"/>
    <cellStyle name="Normal 3" xfId="2"/>
    <cellStyle name="Normal_gare wyalsadfenigagarini 10" xfId="10"/>
    <cellStyle name="Normal_gare wyalsadfenigagarini 2 2" xfId="7"/>
    <cellStyle name="Normal_gare wyalsadfenigagarini 2_SMSH2008-IIkv ." xfId="13"/>
    <cellStyle name="Normal_gare wyalsadfenigagarini_SMSH2008-IIkv ." xfId="11"/>
    <cellStyle name="Обычный 2 2" xfId="12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H41"/>
  <sheetViews>
    <sheetView tabSelected="1" zoomScale="120" zoomScaleNormal="120" zoomScaleSheetLayoutView="115" workbookViewId="0">
      <selection activeCell="E1" sqref="E1"/>
    </sheetView>
  </sheetViews>
  <sheetFormatPr defaultRowHeight="15"/>
  <cols>
    <col min="1" max="1" width="6.375" style="1" customWidth="1"/>
    <col min="2" max="2" width="13.125" style="1" customWidth="1"/>
    <col min="3" max="3" width="42.5" style="1" customWidth="1"/>
    <col min="4" max="4" width="15" style="1" customWidth="1"/>
    <col min="5" max="5" width="15.375" style="1" customWidth="1"/>
    <col min="6" max="6" width="13.375" style="1" bestFit="1" customWidth="1"/>
    <col min="7" max="7" width="10.5" style="1" bestFit="1" customWidth="1"/>
    <col min="8" max="8" width="11.375" style="1" customWidth="1"/>
    <col min="9" max="16384" width="9" style="1"/>
  </cols>
  <sheetData>
    <row r="1" spans="1:8" ht="33" customHeight="1">
      <c r="A1" s="204" t="s">
        <v>0</v>
      </c>
      <c r="B1" s="204"/>
      <c r="C1" s="204"/>
      <c r="D1" s="204"/>
      <c r="E1" s="212" t="s">
        <v>997</v>
      </c>
      <c r="F1" s="211"/>
    </row>
    <row r="2" spans="1:8" ht="21" customHeight="1">
      <c r="A2" s="205" t="s">
        <v>1</v>
      </c>
      <c r="B2" s="205"/>
      <c r="C2" s="205"/>
      <c r="D2" s="205"/>
    </row>
    <row r="4" spans="1:8" ht="67.5" customHeight="1">
      <c r="A4" s="2" t="s">
        <v>2</v>
      </c>
      <c r="B4" s="3" t="s">
        <v>3</v>
      </c>
      <c r="C4" s="3" t="s">
        <v>4</v>
      </c>
      <c r="D4" s="3" t="s">
        <v>5</v>
      </c>
    </row>
    <row r="5" spans="1:8">
      <c r="A5" s="4">
        <v>1</v>
      </c>
      <c r="B5" s="5">
        <v>2</v>
      </c>
      <c r="C5" s="5">
        <v>3</v>
      </c>
      <c r="D5" s="6">
        <v>4</v>
      </c>
    </row>
    <row r="6" spans="1:8" ht="15.75">
      <c r="A6" s="4"/>
      <c r="B6" s="5"/>
      <c r="C6" s="7" t="s">
        <v>6</v>
      </c>
      <c r="D6" s="6"/>
    </row>
    <row r="7" spans="1:8" ht="21.75" customHeight="1">
      <c r="A7" s="8">
        <v>1</v>
      </c>
      <c r="B7" s="8" t="s">
        <v>7</v>
      </c>
      <c r="C7" s="9" t="s">
        <v>8</v>
      </c>
      <c r="D7" s="10">
        <f>'ხ.1.1'!F115</f>
        <v>0</v>
      </c>
      <c r="E7" s="11"/>
      <c r="F7" s="12"/>
      <c r="H7" s="13"/>
    </row>
    <row r="8" spans="1:8" ht="21.75" customHeight="1">
      <c r="A8" s="8">
        <f t="shared" ref="A8:A20" si="0">A7+1</f>
        <v>2</v>
      </c>
      <c r="B8" s="8" t="s">
        <v>9</v>
      </c>
      <c r="C8" s="14" t="s">
        <v>10</v>
      </c>
      <c r="D8" s="10">
        <f>'ხ.2.1'!F293</f>
        <v>0</v>
      </c>
      <c r="E8" s="11"/>
      <c r="F8" s="12"/>
      <c r="G8" s="15"/>
      <c r="H8" s="13"/>
    </row>
    <row r="9" spans="1:8" ht="21.75" customHeight="1">
      <c r="A9" s="8">
        <f t="shared" si="0"/>
        <v>3</v>
      </c>
      <c r="B9" s="8" t="s">
        <v>11</v>
      </c>
      <c r="C9" s="14" t="s">
        <v>12</v>
      </c>
      <c r="D9" s="10">
        <f>'ხ.2.2'!F112</f>
        <v>0</v>
      </c>
      <c r="E9" s="11"/>
      <c r="F9" s="12"/>
      <c r="H9" s="13"/>
    </row>
    <row r="10" spans="1:8" ht="21.75" customHeight="1">
      <c r="A10" s="8">
        <f t="shared" si="0"/>
        <v>4</v>
      </c>
      <c r="B10" s="8" t="s">
        <v>13</v>
      </c>
      <c r="C10" s="14" t="s">
        <v>14</v>
      </c>
      <c r="D10" s="10">
        <f>'ხ.2.3'!F47</f>
        <v>0</v>
      </c>
      <c r="E10" s="11"/>
      <c r="F10" s="12"/>
      <c r="H10" s="13"/>
    </row>
    <row r="11" spans="1:8" ht="21.75" customHeight="1">
      <c r="A11" s="8">
        <f t="shared" si="0"/>
        <v>5</v>
      </c>
      <c r="B11" s="8" t="s">
        <v>15</v>
      </c>
      <c r="C11" s="14" t="s">
        <v>16</v>
      </c>
      <c r="D11" s="10">
        <f>'ხ.2.4'!F152</f>
        <v>0</v>
      </c>
      <c r="E11" s="11"/>
      <c r="F11" s="12"/>
      <c r="H11" s="13"/>
    </row>
    <row r="12" spans="1:8" ht="30.75" customHeight="1">
      <c r="A12" s="8">
        <f t="shared" si="0"/>
        <v>6</v>
      </c>
      <c r="B12" s="8" t="s">
        <v>17</v>
      </c>
      <c r="C12" s="14" t="s">
        <v>18</v>
      </c>
      <c r="D12" s="10">
        <f>'ხ.2.5'!F17</f>
        <v>0</v>
      </c>
      <c r="E12" s="11"/>
      <c r="F12" s="12"/>
      <c r="H12" s="13"/>
    </row>
    <row r="13" spans="1:8" ht="21.75" customHeight="1">
      <c r="A13" s="8">
        <f t="shared" si="0"/>
        <v>7</v>
      </c>
      <c r="B13" s="8" t="s">
        <v>19</v>
      </c>
      <c r="C13" s="16" t="s">
        <v>20</v>
      </c>
      <c r="D13" s="10">
        <f>'ხ.2.6'!F27</f>
        <v>0</v>
      </c>
      <c r="E13" s="11"/>
      <c r="F13" s="12"/>
      <c r="H13" s="13"/>
    </row>
    <row r="14" spans="1:8" ht="21.75" customHeight="1">
      <c r="A14" s="8">
        <f t="shared" si="0"/>
        <v>8</v>
      </c>
      <c r="B14" s="8" t="s">
        <v>21</v>
      </c>
      <c r="C14" s="14" t="s">
        <v>22</v>
      </c>
      <c r="D14" s="10">
        <f>'ხ.2.7'!F14</f>
        <v>0</v>
      </c>
      <c r="E14" s="11"/>
      <c r="F14" s="12"/>
      <c r="H14" s="13"/>
    </row>
    <row r="15" spans="1:8" ht="21.75" customHeight="1">
      <c r="A15" s="8">
        <f t="shared" si="0"/>
        <v>9</v>
      </c>
      <c r="B15" s="8" t="s">
        <v>23</v>
      </c>
      <c r="C15" s="14" t="s">
        <v>24</v>
      </c>
      <c r="D15" s="10">
        <f>'ხ.2.8'!F19</f>
        <v>0</v>
      </c>
      <c r="E15" s="11"/>
      <c r="F15" s="12"/>
      <c r="H15" s="13"/>
    </row>
    <row r="16" spans="1:8" ht="21.75" customHeight="1">
      <c r="A16" s="8">
        <f t="shared" si="0"/>
        <v>10</v>
      </c>
      <c r="B16" s="8" t="s">
        <v>25</v>
      </c>
      <c r="C16" s="14" t="s">
        <v>26</v>
      </c>
      <c r="D16" s="10">
        <f>'ხ.2.9'!F12</f>
        <v>0</v>
      </c>
      <c r="E16" s="11"/>
      <c r="F16" s="12"/>
      <c r="H16" s="13"/>
    </row>
    <row r="17" spans="1:8" ht="21.75" customHeight="1">
      <c r="A17" s="8">
        <f t="shared" si="0"/>
        <v>11</v>
      </c>
      <c r="B17" s="8" t="s">
        <v>27</v>
      </c>
      <c r="C17" s="14" t="s">
        <v>28</v>
      </c>
      <c r="D17" s="10">
        <f>'ხ.2.10'!F209</f>
        <v>0</v>
      </c>
      <c r="E17" s="11"/>
      <c r="F17" s="12"/>
      <c r="H17" s="13"/>
    </row>
    <row r="18" spans="1:8" ht="21.75" customHeight="1">
      <c r="A18" s="8">
        <f t="shared" si="0"/>
        <v>12</v>
      </c>
      <c r="B18" s="8" t="s">
        <v>29</v>
      </c>
      <c r="C18" s="14" t="s">
        <v>30</v>
      </c>
      <c r="D18" s="10">
        <f>'ხ.2.11'!F77</f>
        <v>0</v>
      </c>
      <c r="E18" s="11"/>
      <c r="F18" s="12"/>
      <c r="H18" s="13"/>
    </row>
    <row r="19" spans="1:8" ht="21.75" customHeight="1">
      <c r="A19" s="8">
        <f t="shared" si="0"/>
        <v>13</v>
      </c>
      <c r="B19" s="8" t="s">
        <v>31</v>
      </c>
      <c r="C19" s="14" t="s">
        <v>32</v>
      </c>
      <c r="D19" s="10">
        <f>'ხ.2.12'!F12</f>
        <v>0</v>
      </c>
      <c r="E19" s="11"/>
      <c r="F19" s="12"/>
      <c r="H19" s="13"/>
    </row>
    <row r="20" spans="1:8" ht="21.75" customHeight="1">
      <c r="A20" s="8">
        <f t="shared" si="0"/>
        <v>14</v>
      </c>
      <c r="B20" s="8" t="s">
        <v>33</v>
      </c>
      <c r="C20" s="14" t="s">
        <v>34</v>
      </c>
      <c r="D20" s="10">
        <f>'ხ.2.13'!F15</f>
        <v>0</v>
      </c>
      <c r="E20" s="11"/>
      <c r="F20" s="12"/>
      <c r="H20" s="13"/>
    </row>
    <row r="21" spans="1:8" ht="15.75">
      <c r="A21" s="4"/>
      <c r="B21" s="5"/>
      <c r="C21" s="7" t="s">
        <v>35</v>
      </c>
      <c r="D21" s="6"/>
    </row>
    <row r="22" spans="1:8" ht="21.75" customHeight="1">
      <c r="A22" s="8">
        <f>A20+1</f>
        <v>15</v>
      </c>
      <c r="B22" s="8" t="s">
        <v>36</v>
      </c>
      <c r="C22" s="14" t="s">
        <v>37</v>
      </c>
      <c r="D22" s="10">
        <f>'ხ.3.1'!F46</f>
        <v>0</v>
      </c>
      <c r="E22" s="11"/>
      <c r="F22" s="12"/>
      <c r="H22" s="13"/>
    </row>
    <row r="23" spans="1:8" ht="21.75" customHeight="1">
      <c r="A23" s="8">
        <f>A22+1</f>
        <v>16</v>
      </c>
      <c r="B23" s="8" t="s">
        <v>38</v>
      </c>
      <c r="C23" s="14" t="s">
        <v>39</v>
      </c>
      <c r="D23" s="10">
        <f>'ხ.3.2'!F86</f>
        <v>0</v>
      </c>
      <c r="E23" s="11"/>
      <c r="F23" s="12"/>
      <c r="H23" s="13"/>
    </row>
    <row r="24" spans="1:8" ht="21.75" customHeight="1">
      <c r="A24" s="8">
        <f t="shared" ref="A24:A30" si="1">A23+1</f>
        <v>17</v>
      </c>
      <c r="B24" s="8" t="s">
        <v>40</v>
      </c>
      <c r="C24" s="14" t="s">
        <v>41</v>
      </c>
      <c r="D24" s="10">
        <f>'ხ.3.3'!F36</f>
        <v>0</v>
      </c>
      <c r="E24" s="11"/>
      <c r="F24" s="12"/>
      <c r="H24" s="13"/>
    </row>
    <row r="25" spans="1:8" ht="15.75">
      <c r="A25" s="4"/>
      <c r="B25" s="5"/>
      <c r="C25" s="7" t="s">
        <v>42</v>
      </c>
      <c r="D25" s="6"/>
    </row>
    <row r="26" spans="1:8" ht="21.75" customHeight="1">
      <c r="A26" s="8">
        <f>A24+1</f>
        <v>18</v>
      </c>
      <c r="B26" s="8" t="s">
        <v>43</v>
      </c>
      <c r="C26" s="14" t="s">
        <v>44</v>
      </c>
      <c r="D26" s="10">
        <f>'ხ.6,1'!F31</f>
        <v>0</v>
      </c>
      <c r="E26" s="11"/>
      <c r="F26" s="12"/>
      <c r="H26" s="13"/>
    </row>
    <row r="27" spans="1:8" ht="21.75" customHeight="1">
      <c r="A27" s="8">
        <f t="shared" si="1"/>
        <v>19</v>
      </c>
      <c r="B27" s="8" t="s">
        <v>45</v>
      </c>
      <c r="C27" s="14" t="s">
        <v>46</v>
      </c>
      <c r="D27" s="10">
        <f>'ხ.6,2'!F28</f>
        <v>0</v>
      </c>
      <c r="E27" s="11"/>
      <c r="F27" s="12"/>
      <c r="H27" s="13"/>
    </row>
    <row r="28" spans="1:8" ht="21.75" customHeight="1">
      <c r="A28" s="8">
        <f t="shared" si="1"/>
        <v>20</v>
      </c>
      <c r="B28" s="8" t="s">
        <v>47</v>
      </c>
      <c r="C28" s="14" t="s">
        <v>48</v>
      </c>
      <c r="D28" s="10">
        <f>'ხ.6,3'!F48</f>
        <v>0</v>
      </c>
      <c r="E28" s="11"/>
      <c r="F28" s="12"/>
      <c r="H28" s="13"/>
    </row>
    <row r="29" spans="1:8" ht="21.75" customHeight="1">
      <c r="A29" s="8">
        <f t="shared" si="1"/>
        <v>21</v>
      </c>
      <c r="B29" s="8" t="s">
        <v>49</v>
      </c>
      <c r="C29" s="14" t="s">
        <v>50</v>
      </c>
      <c r="D29" s="10">
        <f>'ხ.6,4'!F29</f>
        <v>0</v>
      </c>
      <c r="E29" s="11"/>
      <c r="F29" s="12"/>
      <c r="H29" s="13"/>
    </row>
    <row r="30" spans="1:8" ht="21.75" customHeight="1">
      <c r="A30" s="8">
        <f t="shared" si="1"/>
        <v>22</v>
      </c>
      <c r="B30" s="8" t="s">
        <v>51</v>
      </c>
      <c r="C30" s="14" t="s">
        <v>52</v>
      </c>
      <c r="D30" s="10">
        <f>'ხ.7,1'!F107</f>
        <v>0</v>
      </c>
      <c r="E30" s="11"/>
      <c r="F30" s="12"/>
      <c r="H30" s="13"/>
    </row>
    <row r="31" spans="1:8" ht="19.5" customHeight="1">
      <c r="A31" s="17"/>
      <c r="B31" s="18"/>
      <c r="C31" s="19" t="s">
        <v>53</v>
      </c>
      <c r="D31" s="20">
        <f>SUM(D7:D30)</f>
        <v>0</v>
      </c>
      <c r="E31" s="21"/>
      <c r="F31" s="12"/>
    </row>
    <row r="32" spans="1:8" ht="27">
      <c r="A32" s="22"/>
      <c r="B32" s="23">
        <v>0.05</v>
      </c>
      <c r="C32" s="24" t="s">
        <v>54</v>
      </c>
      <c r="D32" s="10">
        <f>D31*B32</f>
        <v>0</v>
      </c>
      <c r="E32" s="25"/>
      <c r="F32" s="12"/>
    </row>
    <row r="33" spans="1:6" ht="15.75">
      <c r="A33" s="22"/>
      <c r="B33" s="3"/>
      <c r="C33" s="26" t="s">
        <v>55</v>
      </c>
      <c r="D33" s="20">
        <f>D31+D32</f>
        <v>0</v>
      </c>
      <c r="E33" s="25"/>
      <c r="F33" s="12"/>
    </row>
    <row r="34" spans="1:6" ht="15.75">
      <c r="A34" s="22"/>
      <c r="B34" s="23">
        <v>0.18</v>
      </c>
      <c r="C34" s="24" t="s">
        <v>56</v>
      </c>
      <c r="D34" s="10">
        <f>D33*B34</f>
        <v>0</v>
      </c>
      <c r="E34" s="25"/>
      <c r="F34" s="12"/>
    </row>
    <row r="35" spans="1:6" ht="15.75">
      <c r="A35" s="22"/>
      <c r="B35" s="3"/>
      <c r="C35" s="26" t="s">
        <v>57</v>
      </c>
      <c r="D35" s="20">
        <f>D33+D34</f>
        <v>0</v>
      </c>
      <c r="E35" s="27"/>
      <c r="F35" s="12"/>
    </row>
    <row r="36" spans="1:6">
      <c r="A36" s="28"/>
      <c r="B36" s="28"/>
      <c r="C36" s="29" t="s">
        <v>58</v>
      </c>
      <c r="D36" s="30">
        <f>'ხ.1.1'!F116</f>
        <v>0</v>
      </c>
      <c r="E36" s="15"/>
    </row>
    <row r="37" spans="1:6" ht="15.75">
      <c r="C37" s="12"/>
      <c r="D37" s="31"/>
    </row>
    <row r="38" spans="1:6">
      <c r="D38" s="32"/>
      <c r="E38" s="12"/>
    </row>
    <row r="39" spans="1:6">
      <c r="D39" s="33"/>
    </row>
    <row r="41" spans="1:6">
      <c r="D41" s="34"/>
    </row>
  </sheetData>
  <mergeCells count="2">
    <mergeCell ref="A1:D1"/>
    <mergeCell ref="A2:D2"/>
  </mergeCells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2:F14"/>
  <sheetViews>
    <sheetView topLeftCell="A4" zoomScale="120" zoomScaleNormal="120" zoomScaleSheetLayoutView="90" workbookViewId="0">
      <selection activeCell="D31" sqref="D31"/>
    </sheetView>
  </sheetViews>
  <sheetFormatPr defaultColWidth="8" defaultRowHeight="15"/>
  <cols>
    <col min="1" max="1" width="4.125" style="50" customWidth="1"/>
    <col min="2" max="2" width="42.625" style="50" customWidth="1"/>
    <col min="3" max="3" width="6.75" style="50" customWidth="1"/>
    <col min="4" max="4" width="9.375" style="97" customWidth="1"/>
    <col min="5" max="5" width="8.5" style="50" customWidth="1"/>
    <col min="6" max="6" width="10.375" style="50" customWidth="1"/>
    <col min="7" max="7" width="8" style="50"/>
    <col min="8" max="8" width="10.75" style="50" bestFit="1" customWidth="1"/>
    <col min="9" max="16384" width="8" style="50"/>
  </cols>
  <sheetData>
    <row r="2" spans="1:6" s="35" customFormat="1" ht="43.5" customHeight="1">
      <c r="A2" s="206" t="str">
        <f>კრებ.!A1</f>
        <v>imereTis regioni, q. samtredia, mSvidobaZis q. #1-Si #12 sajaro skolis rabilitacia.</v>
      </c>
      <c r="B2" s="207"/>
      <c r="C2" s="207"/>
      <c r="D2" s="207"/>
      <c r="E2" s="207"/>
      <c r="F2" s="207"/>
    </row>
    <row r="3" spans="1:6" s="36" customFormat="1" ht="18.75">
      <c r="A3" s="208" t="s">
        <v>572</v>
      </c>
      <c r="B3" s="208"/>
      <c r="C3" s="208"/>
      <c r="D3" s="208"/>
      <c r="E3" s="208"/>
      <c r="F3" s="208"/>
    </row>
    <row r="4" spans="1:6" s="35" customFormat="1" ht="23.25" customHeight="1">
      <c r="A4" s="209" t="s">
        <v>22</v>
      </c>
      <c r="B4" s="209"/>
      <c r="C4" s="209"/>
      <c r="D4" s="209"/>
      <c r="E4" s="209"/>
      <c r="F4" s="209"/>
    </row>
    <row r="5" spans="1:6" s="36" customFormat="1" ht="18.75" customHeight="1">
      <c r="A5" s="210"/>
      <c r="B5" s="210"/>
      <c r="C5" s="210"/>
      <c r="D5" s="210"/>
      <c r="E5" s="210"/>
      <c r="F5" s="210"/>
    </row>
    <row r="6" spans="1:6" s="41" customFormat="1" ht="39" customHeight="1">
      <c r="A6" s="37"/>
      <c r="B6" s="38" t="s">
        <v>60</v>
      </c>
      <c r="C6" s="38" t="s">
        <v>61</v>
      </c>
      <c r="D6" s="38" t="s">
        <v>62</v>
      </c>
      <c r="E6" s="39" t="s">
        <v>63</v>
      </c>
      <c r="F6" s="40" t="s">
        <v>64</v>
      </c>
    </row>
    <row r="7" spans="1:6" s="44" customFormat="1" ht="15.75">
      <c r="A7" s="42" t="s">
        <v>65</v>
      </c>
      <c r="B7" s="42">
        <v>2</v>
      </c>
      <c r="C7" s="42">
        <v>3</v>
      </c>
      <c r="D7" s="43">
        <v>4</v>
      </c>
      <c r="E7" s="42">
        <v>5</v>
      </c>
      <c r="F7" s="43">
        <v>6</v>
      </c>
    </row>
    <row r="8" spans="1:6" ht="15.75">
      <c r="A8" s="60">
        <v>1</v>
      </c>
      <c r="B8" s="59" t="s">
        <v>573</v>
      </c>
      <c r="C8" s="60" t="s">
        <v>218</v>
      </c>
      <c r="D8" s="166">
        <v>1</v>
      </c>
      <c r="E8" s="48"/>
      <c r="F8" s="49">
        <f>D8*E8</f>
        <v>0</v>
      </c>
    </row>
    <row r="9" spans="1:6" ht="30.75">
      <c r="A9" s="47">
        <v>2</v>
      </c>
      <c r="B9" s="46" t="s">
        <v>574</v>
      </c>
      <c r="C9" s="47" t="s">
        <v>218</v>
      </c>
      <c r="D9" s="99">
        <v>1</v>
      </c>
      <c r="E9" s="53"/>
      <c r="F9" s="49">
        <f t="shared" ref="F9:F13" si="0">D9*E9</f>
        <v>0</v>
      </c>
    </row>
    <row r="10" spans="1:6" ht="15.75">
      <c r="A10" s="47">
        <v>3</v>
      </c>
      <c r="B10" s="79" t="s">
        <v>575</v>
      </c>
      <c r="C10" s="131" t="s">
        <v>218</v>
      </c>
      <c r="D10" s="101">
        <v>3</v>
      </c>
      <c r="E10" s="56"/>
      <c r="F10" s="49">
        <f t="shared" si="0"/>
        <v>0</v>
      </c>
    </row>
    <row r="11" spans="1:6" ht="15.75">
      <c r="A11" s="47">
        <v>4</v>
      </c>
      <c r="B11" s="79" t="s">
        <v>576</v>
      </c>
      <c r="C11" s="131" t="s">
        <v>218</v>
      </c>
      <c r="D11" s="107">
        <v>7</v>
      </c>
      <c r="E11" s="57"/>
      <c r="F11" s="49">
        <f t="shared" si="0"/>
        <v>0</v>
      </c>
    </row>
    <row r="12" spans="1:6" ht="15.75">
      <c r="A12" s="47">
        <v>6</v>
      </c>
      <c r="B12" s="46" t="s">
        <v>569</v>
      </c>
      <c r="C12" s="47" t="s">
        <v>222</v>
      </c>
      <c r="D12" s="105">
        <v>400</v>
      </c>
      <c r="E12" s="62"/>
      <c r="F12" s="49">
        <f t="shared" si="0"/>
        <v>0</v>
      </c>
    </row>
    <row r="13" spans="1:6" ht="15.75">
      <c r="A13" s="52"/>
      <c r="B13" s="46" t="s">
        <v>577</v>
      </c>
      <c r="C13" s="47" t="s">
        <v>115</v>
      </c>
      <c r="D13" s="107">
        <v>400</v>
      </c>
      <c r="E13" s="63"/>
      <c r="F13" s="49">
        <f t="shared" si="0"/>
        <v>0</v>
      </c>
    </row>
    <row r="14" spans="1:6" ht="15.75">
      <c r="A14" s="52"/>
      <c r="B14" s="156" t="s">
        <v>64</v>
      </c>
      <c r="C14" s="156"/>
      <c r="D14" s="105"/>
      <c r="E14" s="64"/>
      <c r="F14" s="94">
        <f>SUM(F8:F13)</f>
        <v>0</v>
      </c>
    </row>
  </sheetData>
  <mergeCells count="4">
    <mergeCell ref="A2:F2"/>
    <mergeCell ref="A3:F3"/>
    <mergeCell ref="A4:F4"/>
    <mergeCell ref="A5:F5"/>
  </mergeCells>
  <pageMargins left="0.51181102362204722" right="0.11811023622047245" top="0.55118110236220474" bottom="0.55118110236220474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2:F19"/>
  <sheetViews>
    <sheetView topLeftCell="A3" zoomScale="120" zoomScaleNormal="120" zoomScaleSheetLayoutView="90" workbookViewId="0">
      <selection activeCell="D31" sqref="D31"/>
    </sheetView>
  </sheetViews>
  <sheetFormatPr defaultColWidth="8" defaultRowHeight="15"/>
  <cols>
    <col min="1" max="1" width="4.125" style="50" customWidth="1"/>
    <col min="2" max="2" width="42.625" style="50" customWidth="1"/>
    <col min="3" max="3" width="6.75" style="50" customWidth="1"/>
    <col min="4" max="4" width="9.375" style="97" customWidth="1"/>
    <col min="5" max="5" width="8.5" style="50" customWidth="1"/>
    <col min="6" max="6" width="10.375" style="50" customWidth="1"/>
    <col min="7" max="7" width="8" style="50"/>
    <col min="8" max="8" width="10.75" style="50" bestFit="1" customWidth="1"/>
    <col min="9" max="16384" width="8" style="50"/>
  </cols>
  <sheetData>
    <row r="2" spans="1:6" s="35" customFormat="1" ht="43.5" customHeight="1">
      <c r="A2" s="206" t="str">
        <f>კრებ.!A1</f>
        <v>imereTis regioni, q. samtredia, mSvidobaZis q. #1-Si #12 sajaro skolis rabilitacia.</v>
      </c>
      <c r="B2" s="207"/>
      <c r="C2" s="207"/>
      <c r="D2" s="207"/>
      <c r="E2" s="207"/>
      <c r="F2" s="207"/>
    </row>
    <row r="3" spans="1:6" s="36" customFormat="1" ht="18.75">
      <c r="A3" s="208" t="s">
        <v>578</v>
      </c>
      <c r="B3" s="208"/>
      <c r="C3" s="208"/>
      <c r="D3" s="208"/>
      <c r="E3" s="208"/>
      <c r="F3" s="208"/>
    </row>
    <row r="4" spans="1:6" s="35" customFormat="1" ht="23.25" customHeight="1">
      <c r="A4" s="209" t="s">
        <v>24</v>
      </c>
      <c r="B4" s="209"/>
      <c r="C4" s="209"/>
      <c r="D4" s="209"/>
      <c r="E4" s="209"/>
      <c r="F4" s="209"/>
    </row>
    <row r="5" spans="1:6" s="36" customFormat="1" ht="18.75" customHeight="1">
      <c r="A5" s="210"/>
      <c r="B5" s="210"/>
      <c r="C5" s="210"/>
      <c r="D5" s="210"/>
      <c r="E5" s="210"/>
      <c r="F5" s="210"/>
    </row>
    <row r="6" spans="1:6" s="41" customFormat="1" ht="39" customHeight="1">
      <c r="A6" s="37"/>
      <c r="B6" s="38" t="s">
        <v>60</v>
      </c>
      <c r="C6" s="38" t="s">
        <v>61</v>
      </c>
      <c r="D6" s="38" t="s">
        <v>62</v>
      </c>
      <c r="E6" s="39" t="s">
        <v>63</v>
      </c>
      <c r="F6" s="40" t="s">
        <v>64</v>
      </c>
    </row>
    <row r="7" spans="1:6" s="44" customFormat="1" ht="15.75">
      <c r="A7" s="42" t="s">
        <v>65</v>
      </c>
      <c r="B7" s="42">
        <v>2</v>
      </c>
      <c r="C7" s="42">
        <v>3</v>
      </c>
      <c r="D7" s="43">
        <v>4</v>
      </c>
      <c r="E7" s="42">
        <v>5</v>
      </c>
      <c r="F7" s="43">
        <v>6</v>
      </c>
    </row>
    <row r="8" spans="1:6" ht="31.5">
      <c r="A8" s="52">
        <v>1</v>
      </c>
      <c r="B8" s="46" t="s">
        <v>579</v>
      </c>
      <c r="C8" s="52" t="s">
        <v>218</v>
      </c>
      <c r="D8" s="142">
        <v>2</v>
      </c>
      <c r="E8" s="99"/>
      <c r="F8" s="49">
        <f>D8*E8</f>
        <v>0</v>
      </c>
    </row>
    <row r="9" spans="1:6" ht="63">
      <c r="A9" s="47">
        <v>2</v>
      </c>
      <c r="B9" s="128" t="s">
        <v>580</v>
      </c>
      <c r="C9" s="47" t="s">
        <v>218</v>
      </c>
      <c r="D9" s="53">
        <v>1</v>
      </c>
      <c r="E9" s="101"/>
      <c r="F9" s="49">
        <f t="shared" ref="F9:F18" si="0">D9*E9</f>
        <v>0</v>
      </c>
    </row>
    <row r="10" spans="1:6" ht="63">
      <c r="A10" s="47">
        <v>3</v>
      </c>
      <c r="B10" s="128" t="s">
        <v>581</v>
      </c>
      <c r="C10" s="47" t="s">
        <v>218</v>
      </c>
      <c r="D10" s="53">
        <v>1</v>
      </c>
      <c r="E10" s="104"/>
      <c r="F10" s="49">
        <f t="shared" si="0"/>
        <v>0</v>
      </c>
    </row>
    <row r="11" spans="1:6" ht="15.75">
      <c r="A11" s="47">
        <v>4</v>
      </c>
      <c r="B11" s="46" t="s">
        <v>565</v>
      </c>
      <c r="C11" s="47" t="s">
        <v>218</v>
      </c>
      <c r="D11" s="53">
        <v>1</v>
      </c>
      <c r="E11" s="105"/>
      <c r="F11" s="49">
        <f t="shared" si="0"/>
        <v>0</v>
      </c>
    </row>
    <row r="12" spans="1:6" ht="15.75">
      <c r="A12" s="47">
        <v>5</v>
      </c>
      <c r="B12" s="46" t="s">
        <v>582</v>
      </c>
      <c r="C12" s="47" t="s">
        <v>218</v>
      </c>
      <c r="D12" s="53">
        <v>1</v>
      </c>
      <c r="E12" s="64"/>
      <c r="F12" s="49">
        <f t="shared" si="0"/>
        <v>0</v>
      </c>
    </row>
    <row r="13" spans="1:6" ht="15.75">
      <c r="A13" s="52">
        <v>6</v>
      </c>
      <c r="B13" s="46" t="s">
        <v>583</v>
      </c>
      <c r="C13" s="52" t="s">
        <v>218</v>
      </c>
      <c r="D13" s="167">
        <v>2</v>
      </c>
      <c r="E13" s="133"/>
      <c r="F13" s="49">
        <f t="shared" si="0"/>
        <v>0</v>
      </c>
    </row>
    <row r="14" spans="1:6" ht="15.75">
      <c r="A14" s="47">
        <v>7</v>
      </c>
      <c r="B14" s="46" t="s">
        <v>584</v>
      </c>
      <c r="C14" s="47" t="s">
        <v>218</v>
      </c>
      <c r="D14" s="168">
        <v>2</v>
      </c>
      <c r="E14" s="133"/>
      <c r="F14" s="49">
        <f t="shared" si="0"/>
        <v>0</v>
      </c>
    </row>
    <row r="15" spans="1:6" ht="31.5">
      <c r="A15" s="47">
        <v>8</v>
      </c>
      <c r="B15" s="150" t="s">
        <v>585</v>
      </c>
      <c r="C15" s="47" t="s">
        <v>218</v>
      </c>
      <c r="D15" s="168">
        <v>25</v>
      </c>
      <c r="E15" s="133"/>
      <c r="F15" s="49">
        <f t="shared" si="0"/>
        <v>0</v>
      </c>
    </row>
    <row r="16" spans="1:6" ht="31.5">
      <c r="A16" s="47">
        <v>9</v>
      </c>
      <c r="B16" s="150" t="s">
        <v>586</v>
      </c>
      <c r="C16" s="47" t="s">
        <v>218</v>
      </c>
      <c r="D16" s="168">
        <v>19</v>
      </c>
      <c r="E16" s="133"/>
      <c r="F16" s="49">
        <f t="shared" si="0"/>
        <v>0</v>
      </c>
    </row>
    <row r="17" spans="1:6" ht="15.75">
      <c r="A17" s="47">
        <v>10</v>
      </c>
      <c r="B17" s="46" t="s">
        <v>569</v>
      </c>
      <c r="C17" s="47" t="s">
        <v>222</v>
      </c>
      <c r="D17" s="167">
        <f>SUM(D18)</f>
        <v>2400</v>
      </c>
      <c r="E17" s="133"/>
      <c r="F17" s="49">
        <f t="shared" si="0"/>
        <v>0</v>
      </c>
    </row>
    <row r="18" spans="1:6" ht="30.75">
      <c r="A18" s="52"/>
      <c r="B18" s="46" t="s">
        <v>587</v>
      </c>
      <c r="C18" s="47" t="s">
        <v>115</v>
      </c>
      <c r="D18" s="169">
        <v>2400</v>
      </c>
      <c r="E18" s="133"/>
      <c r="F18" s="49">
        <f t="shared" si="0"/>
        <v>0</v>
      </c>
    </row>
    <row r="19" spans="1:6" ht="15.75">
      <c r="A19" s="52"/>
      <c r="B19" s="156" t="s">
        <v>64</v>
      </c>
      <c r="C19" s="156"/>
      <c r="D19" s="135"/>
      <c r="E19" s="133"/>
      <c r="F19" s="94">
        <f>SUM(F8:F18)</f>
        <v>0</v>
      </c>
    </row>
  </sheetData>
  <mergeCells count="4">
    <mergeCell ref="A2:F2"/>
    <mergeCell ref="A3:F3"/>
    <mergeCell ref="A4:F4"/>
    <mergeCell ref="A5:F5"/>
  </mergeCells>
  <pageMargins left="0.51181102362204722" right="0.11811023622047245" top="0.55118110236220474" bottom="0.55118110236220474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2:F12"/>
  <sheetViews>
    <sheetView zoomScale="120" zoomScaleNormal="120" zoomScaleSheetLayoutView="90" workbookViewId="0">
      <selection activeCell="D31" sqref="D31"/>
    </sheetView>
  </sheetViews>
  <sheetFormatPr defaultColWidth="8" defaultRowHeight="15"/>
  <cols>
    <col min="1" max="1" width="4.125" style="50" customWidth="1"/>
    <col min="2" max="2" width="42.625" style="50" customWidth="1"/>
    <col min="3" max="3" width="6.75" style="50" customWidth="1"/>
    <col min="4" max="4" width="9.375" style="97" customWidth="1"/>
    <col min="5" max="5" width="8.5" style="50" customWidth="1"/>
    <col min="6" max="6" width="10.375" style="50" customWidth="1"/>
    <col min="7" max="7" width="8" style="50"/>
    <col min="8" max="8" width="10.75" style="50" bestFit="1" customWidth="1"/>
    <col min="9" max="16384" width="8" style="50"/>
  </cols>
  <sheetData>
    <row r="2" spans="1:6" s="35" customFormat="1" ht="43.5" customHeight="1">
      <c r="A2" s="206" t="str">
        <f>კრებ.!A1</f>
        <v>imereTis regioni, q. samtredia, mSvidobaZis q. #1-Si #12 sajaro skolis rabilitacia.</v>
      </c>
      <c r="B2" s="207"/>
      <c r="C2" s="207"/>
      <c r="D2" s="207"/>
      <c r="E2" s="207"/>
      <c r="F2" s="207"/>
    </row>
    <row r="3" spans="1:6" s="36" customFormat="1" ht="18.75">
      <c r="A3" s="208" t="s">
        <v>588</v>
      </c>
      <c r="B3" s="208"/>
      <c r="C3" s="208"/>
      <c r="D3" s="208"/>
      <c r="E3" s="208"/>
      <c r="F3" s="208"/>
    </row>
    <row r="4" spans="1:6" s="35" customFormat="1" ht="23.25" customHeight="1">
      <c r="A4" s="209" t="s">
        <v>26</v>
      </c>
      <c r="B4" s="209"/>
      <c r="C4" s="209"/>
      <c r="D4" s="209"/>
      <c r="E4" s="209"/>
      <c r="F4" s="209"/>
    </row>
    <row r="5" spans="1:6" s="36" customFormat="1" ht="18.75" customHeight="1">
      <c r="A5" s="210"/>
      <c r="B5" s="210"/>
      <c r="C5" s="210"/>
      <c r="D5" s="210"/>
      <c r="E5" s="210"/>
      <c r="F5" s="210"/>
    </row>
    <row r="6" spans="1:6" s="41" customFormat="1" ht="39" customHeight="1">
      <c r="A6" s="37"/>
      <c r="B6" s="38" t="s">
        <v>60</v>
      </c>
      <c r="C6" s="38" t="s">
        <v>61</v>
      </c>
      <c r="D6" s="38" t="s">
        <v>62</v>
      </c>
      <c r="E6" s="39" t="s">
        <v>63</v>
      </c>
      <c r="F6" s="40" t="s">
        <v>64</v>
      </c>
    </row>
    <row r="7" spans="1:6" s="44" customFormat="1" ht="15.75">
      <c r="A7" s="42" t="s">
        <v>65</v>
      </c>
      <c r="B7" s="42">
        <v>2</v>
      </c>
      <c r="C7" s="42">
        <v>3</v>
      </c>
      <c r="D7" s="43">
        <v>4</v>
      </c>
      <c r="E7" s="42">
        <v>5</v>
      </c>
      <c r="F7" s="43">
        <v>6</v>
      </c>
    </row>
    <row r="8" spans="1:6" ht="15.75">
      <c r="A8" s="60">
        <v>1</v>
      </c>
      <c r="B8" s="59" t="s">
        <v>589</v>
      </c>
      <c r="C8" s="60" t="s">
        <v>218</v>
      </c>
      <c r="D8" s="68">
        <v>1</v>
      </c>
      <c r="E8" s="99"/>
      <c r="F8" s="49">
        <f>D8*E8</f>
        <v>0</v>
      </c>
    </row>
    <row r="9" spans="1:6" ht="15.75">
      <c r="A9" s="131">
        <v>2</v>
      </c>
      <c r="B9" s="46" t="s">
        <v>590</v>
      </c>
      <c r="C9" s="47" t="s">
        <v>218</v>
      </c>
      <c r="D9" s="53">
        <v>11</v>
      </c>
      <c r="E9" s="101"/>
      <c r="F9" s="49">
        <f t="shared" ref="F9:F11" si="0">D9*E9</f>
        <v>0</v>
      </c>
    </row>
    <row r="10" spans="1:6" ht="15.75">
      <c r="A10" s="47">
        <v>3</v>
      </c>
      <c r="B10" s="46" t="s">
        <v>569</v>
      </c>
      <c r="C10" s="47" t="s">
        <v>222</v>
      </c>
      <c r="D10" s="149">
        <f>SUM(D11)</f>
        <v>200</v>
      </c>
      <c r="E10" s="104"/>
      <c r="F10" s="49">
        <f t="shared" si="0"/>
        <v>0</v>
      </c>
    </row>
    <row r="11" spans="1:6" ht="15.75">
      <c r="A11" s="52"/>
      <c r="B11" s="46" t="s">
        <v>591</v>
      </c>
      <c r="C11" s="47" t="s">
        <v>115</v>
      </c>
      <c r="D11" s="48">
        <v>200</v>
      </c>
      <c r="E11" s="105"/>
      <c r="F11" s="49">
        <f t="shared" si="0"/>
        <v>0</v>
      </c>
    </row>
    <row r="12" spans="1:6" ht="15.75">
      <c r="A12" s="52"/>
      <c r="B12" s="156" t="s">
        <v>64</v>
      </c>
      <c r="C12" s="156"/>
      <c r="D12" s="170"/>
      <c r="E12" s="64"/>
      <c r="F12" s="94">
        <f>SUM(F8:F11)</f>
        <v>0</v>
      </c>
    </row>
  </sheetData>
  <mergeCells count="4">
    <mergeCell ref="A2:F2"/>
    <mergeCell ref="A3:F3"/>
    <mergeCell ref="A4:F4"/>
    <mergeCell ref="A5:F5"/>
  </mergeCells>
  <pageMargins left="0.51181102362204722" right="0.11811023622047245" top="0.55118110236220474" bottom="0.55118110236220474" header="0.31496062992125984" footer="0.31496062992125984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2:F209"/>
  <sheetViews>
    <sheetView zoomScale="120" zoomScaleNormal="120" zoomScaleSheetLayoutView="90" workbookViewId="0">
      <selection activeCell="D31" sqref="D31"/>
    </sheetView>
  </sheetViews>
  <sheetFormatPr defaultColWidth="8" defaultRowHeight="15"/>
  <cols>
    <col min="1" max="1" width="4.125" style="50" customWidth="1"/>
    <col min="2" max="2" width="42.625" style="50" customWidth="1"/>
    <col min="3" max="3" width="6.75" style="50" customWidth="1"/>
    <col min="4" max="4" width="9.375" style="97" customWidth="1"/>
    <col min="5" max="5" width="8.5" style="50" customWidth="1"/>
    <col min="6" max="6" width="10.375" style="50" customWidth="1"/>
    <col min="7" max="7" width="8" style="50"/>
    <col min="8" max="8" width="10.75" style="50" bestFit="1" customWidth="1"/>
    <col min="9" max="16384" width="8" style="50"/>
  </cols>
  <sheetData>
    <row r="2" spans="1:6" s="35" customFormat="1" ht="43.5" customHeight="1">
      <c r="A2" s="206" t="str">
        <f>კრებ.!A1</f>
        <v>imereTis regioni, q. samtredia, mSvidobaZis q. #1-Si #12 sajaro skolis rabilitacia.</v>
      </c>
      <c r="B2" s="207"/>
      <c r="C2" s="207"/>
      <c r="D2" s="207"/>
      <c r="E2" s="207"/>
      <c r="F2" s="207"/>
    </row>
    <row r="3" spans="1:6" s="36" customFormat="1" ht="18.75">
      <c r="A3" s="208" t="s">
        <v>592</v>
      </c>
      <c r="B3" s="208"/>
      <c r="C3" s="208"/>
      <c r="D3" s="208"/>
      <c r="E3" s="208"/>
      <c r="F3" s="208"/>
    </row>
    <row r="4" spans="1:6" s="35" customFormat="1" ht="23.25" customHeight="1">
      <c r="A4" s="209" t="s">
        <v>28</v>
      </c>
      <c r="B4" s="209"/>
      <c r="C4" s="209"/>
      <c r="D4" s="209"/>
      <c r="E4" s="209"/>
      <c r="F4" s="209"/>
    </row>
    <row r="5" spans="1:6" s="36" customFormat="1" ht="18.75" customHeight="1">
      <c r="A5" s="210"/>
      <c r="B5" s="210"/>
      <c r="C5" s="210"/>
      <c r="D5" s="210"/>
      <c r="E5" s="210"/>
      <c r="F5" s="210"/>
    </row>
    <row r="6" spans="1:6" s="41" customFormat="1" ht="39" customHeight="1">
      <c r="A6" s="37"/>
      <c r="B6" s="38" t="s">
        <v>60</v>
      </c>
      <c r="C6" s="38" t="s">
        <v>61</v>
      </c>
      <c r="D6" s="38" t="s">
        <v>62</v>
      </c>
      <c r="E6" s="39" t="s">
        <v>63</v>
      </c>
      <c r="F6" s="40" t="s">
        <v>64</v>
      </c>
    </row>
    <row r="7" spans="1:6" s="44" customFormat="1" ht="15.75">
      <c r="A7" s="42" t="s">
        <v>65</v>
      </c>
      <c r="B7" s="42">
        <v>2</v>
      </c>
      <c r="C7" s="42">
        <v>3</v>
      </c>
      <c r="D7" s="43">
        <v>4</v>
      </c>
      <c r="E7" s="42">
        <v>5</v>
      </c>
      <c r="F7" s="43">
        <v>6</v>
      </c>
    </row>
    <row r="8" spans="1:6" ht="31.5">
      <c r="A8" s="171"/>
      <c r="B8" s="172" t="s">
        <v>593</v>
      </c>
      <c r="C8" s="171"/>
      <c r="D8" s="171"/>
      <c r="E8" s="99"/>
      <c r="F8" s="49"/>
    </row>
    <row r="9" spans="1:6" ht="31.5">
      <c r="A9" s="47">
        <v>1</v>
      </c>
      <c r="B9" s="46" t="s">
        <v>594</v>
      </c>
      <c r="C9" s="47" t="s">
        <v>218</v>
      </c>
      <c r="D9" s="53">
        <v>26</v>
      </c>
      <c r="E9" s="101"/>
      <c r="F9" s="49">
        <f>D9*E9</f>
        <v>0</v>
      </c>
    </row>
    <row r="10" spans="1:6" ht="47.25">
      <c r="A10" s="131">
        <v>2</v>
      </c>
      <c r="B10" s="79" t="s">
        <v>595</v>
      </c>
      <c r="C10" s="131" t="s">
        <v>218</v>
      </c>
      <c r="D10" s="48">
        <v>26</v>
      </c>
      <c r="E10" s="101"/>
      <c r="F10" s="49">
        <f t="shared" ref="F10:F73" si="0">D10*E10</f>
        <v>0</v>
      </c>
    </row>
    <row r="11" spans="1:6" ht="31.5">
      <c r="A11" s="131">
        <v>3</v>
      </c>
      <c r="B11" s="79" t="s">
        <v>596</v>
      </c>
      <c r="C11" s="131" t="s">
        <v>218</v>
      </c>
      <c r="D11" s="48">
        <v>26</v>
      </c>
      <c r="E11" s="101"/>
      <c r="F11" s="49">
        <f t="shared" si="0"/>
        <v>0</v>
      </c>
    </row>
    <row r="12" spans="1:6" ht="31.5">
      <c r="A12" s="52">
        <v>4</v>
      </c>
      <c r="B12" s="46" t="s">
        <v>597</v>
      </c>
      <c r="C12" s="52" t="s">
        <v>115</v>
      </c>
      <c r="D12" s="57">
        <v>8</v>
      </c>
      <c r="E12" s="101"/>
      <c r="F12" s="49">
        <f t="shared" si="0"/>
        <v>0</v>
      </c>
    </row>
    <row r="13" spans="1:6" ht="31.5">
      <c r="A13" s="52">
        <v>5</v>
      </c>
      <c r="B13" s="46" t="s">
        <v>598</v>
      </c>
      <c r="C13" s="52" t="s">
        <v>115</v>
      </c>
      <c r="D13" s="57">
        <v>64</v>
      </c>
      <c r="E13" s="101"/>
      <c r="F13" s="49">
        <f t="shared" si="0"/>
        <v>0</v>
      </c>
    </row>
    <row r="14" spans="1:6" ht="31.5">
      <c r="A14" s="52">
        <v>6</v>
      </c>
      <c r="B14" s="46" t="s">
        <v>599</v>
      </c>
      <c r="C14" s="52" t="s">
        <v>115</v>
      </c>
      <c r="D14" s="57">
        <v>96</v>
      </c>
      <c r="E14" s="101"/>
      <c r="F14" s="49">
        <f t="shared" si="0"/>
        <v>0</v>
      </c>
    </row>
    <row r="15" spans="1:6" ht="31.5">
      <c r="A15" s="52">
        <v>7</v>
      </c>
      <c r="B15" s="46" t="s">
        <v>600</v>
      </c>
      <c r="C15" s="52" t="s">
        <v>115</v>
      </c>
      <c r="D15" s="57">
        <v>70</v>
      </c>
      <c r="E15" s="101"/>
      <c r="F15" s="49">
        <f t="shared" si="0"/>
        <v>0</v>
      </c>
    </row>
    <row r="16" spans="1:6" ht="31.5">
      <c r="A16" s="52">
        <v>8</v>
      </c>
      <c r="B16" s="173" t="s">
        <v>601</v>
      </c>
      <c r="C16" s="47"/>
      <c r="D16" s="149"/>
      <c r="E16" s="101"/>
      <c r="F16" s="49"/>
    </row>
    <row r="17" spans="1:6" ht="18.75">
      <c r="A17" s="47"/>
      <c r="B17" s="46" t="s">
        <v>602</v>
      </c>
      <c r="C17" s="47" t="s">
        <v>218</v>
      </c>
      <c r="D17" s="53">
        <v>52</v>
      </c>
      <c r="E17" s="101"/>
      <c r="F17" s="49">
        <f t="shared" si="0"/>
        <v>0</v>
      </c>
    </row>
    <row r="18" spans="1:6" ht="15.75">
      <c r="A18" s="60"/>
      <c r="B18" s="59" t="s">
        <v>603</v>
      </c>
      <c r="C18" s="60" t="s">
        <v>218</v>
      </c>
      <c r="D18" s="68">
        <v>2</v>
      </c>
      <c r="E18" s="101"/>
      <c r="F18" s="49">
        <f t="shared" si="0"/>
        <v>0</v>
      </c>
    </row>
    <row r="19" spans="1:6" ht="15.75">
      <c r="A19" s="60"/>
      <c r="B19" s="59" t="s">
        <v>604</v>
      </c>
      <c r="C19" s="60" t="s">
        <v>218</v>
      </c>
      <c r="D19" s="68">
        <v>16</v>
      </c>
      <c r="E19" s="101"/>
      <c r="F19" s="49">
        <f t="shared" si="0"/>
        <v>0</v>
      </c>
    </row>
    <row r="20" spans="1:6" ht="15.75">
      <c r="A20" s="60"/>
      <c r="B20" s="59" t="s">
        <v>605</v>
      </c>
      <c r="C20" s="60" t="s">
        <v>218</v>
      </c>
      <c r="D20" s="68">
        <v>10</v>
      </c>
      <c r="E20" s="101"/>
      <c r="F20" s="49">
        <f t="shared" si="0"/>
        <v>0</v>
      </c>
    </row>
    <row r="21" spans="1:6" ht="15.75">
      <c r="A21" s="60"/>
      <c r="B21" s="59" t="s">
        <v>606</v>
      </c>
      <c r="C21" s="60" t="s">
        <v>218</v>
      </c>
      <c r="D21" s="68">
        <v>4</v>
      </c>
      <c r="E21" s="101"/>
      <c r="F21" s="49">
        <f t="shared" si="0"/>
        <v>0</v>
      </c>
    </row>
    <row r="22" spans="1:6" ht="15.75">
      <c r="A22" s="60"/>
      <c r="B22" s="59" t="s">
        <v>607</v>
      </c>
      <c r="C22" s="60" t="s">
        <v>218</v>
      </c>
      <c r="D22" s="68">
        <v>4</v>
      </c>
      <c r="E22" s="101"/>
      <c r="F22" s="49">
        <f t="shared" si="0"/>
        <v>0</v>
      </c>
    </row>
    <row r="23" spans="1:6" ht="15.75">
      <c r="A23" s="60"/>
      <c r="B23" s="59" t="s">
        <v>608</v>
      </c>
      <c r="C23" s="60" t="s">
        <v>218</v>
      </c>
      <c r="D23" s="68">
        <v>4</v>
      </c>
      <c r="E23" s="101"/>
      <c r="F23" s="49">
        <f t="shared" si="0"/>
        <v>0</v>
      </c>
    </row>
    <row r="24" spans="1:6" ht="15.75">
      <c r="A24" s="60"/>
      <c r="B24" s="59" t="s">
        <v>609</v>
      </c>
      <c r="C24" s="60" t="s">
        <v>218</v>
      </c>
      <c r="D24" s="68">
        <v>40</v>
      </c>
      <c r="E24" s="101"/>
      <c r="F24" s="49">
        <f t="shared" si="0"/>
        <v>0</v>
      </c>
    </row>
    <row r="25" spans="1:6" ht="15.75">
      <c r="A25" s="60"/>
      <c r="B25" s="59" t="s">
        <v>610</v>
      </c>
      <c r="C25" s="60" t="s">
        <v>218</v>
      </c>
      <c r="D25" s="68">
        <v>20</v>
      </c>
      <c r="E25" s="101"/>
      <c r="F25" s="49">
        <f t="shared" si="0"/>
        <v>0</v>
      </c>
    </row>
    <row r="26" spans="1:6" ht="15.75">
      <c r="A26" s="60"/>
      <c r="B26" s="59" t="s">
        <v>611</v>
      </c>
      <c r="C26" s="60" t="s">
        <v>218</v>
      </c>
      <c r="D26" s="68">
        <v>16</v>
      </c>
      <c r="E26" s="101"/>
      <c r="F26" s="49">
        <f t="shared" si="0"/>
        <v>0</v>
      </c>
    </row>
    <row r="27" spans="1:6" ht="15.75">
      <c r="A27" s="60"/>
      <c r="B27" s="59" t="s">
        <v>612</v>
      </c>
      <c r="C27" s="60" t="s">
        <v>218</v>
      </c>
      <c r="D27" s="68">
        <v>30</v>
      </c>
      <c r="E27" s="101"/>
      <c r="F27" s="49">
        <f t="shared" si="0"/>
        <v>0</v>
      </c>
    </row>
    <row r="28" spans="1:6" ht="15.75">
      <c r="A28" s="60"/>
      <c r="B28" s="59" t="s">
        <v>613</v>
      </c>
      <c r="C28" s="60" t="s">
        <v>218</v>
      </c>
      <c r="D28" s="68">
        <v>50</v>
      </c>
      <c r="E28" s="101"/>
      <c r="F28" s="49">
        <f t="shared" si="0"/>
        <v>0</v>
      </c>
    </row>
    <row r="29" spans="1:6" ht="15.75">
      <c r="A29" s="60"/>
      <c r="B29" s="59" t="s">
        <v>614</v>
      </c>
      <c r="C29" s="60" t="s">
        <v>218</v>
      </c>
      <c r="D29" s="68">
        <v>4</v>
      </c>
      <c r="E29" s="101"/>
      <c r="F29" s="49">
        <f t="shared" si="0"/>
        <v>0</v>
      </c>
    </row>
    <row r="30" spans="1:6" ht="15.75">
      <c r="A30" s="60"/>
      <c r="B30" s="59" t="s">
        <v>615</v>
      </c>
      <c r="C30" s="60" t="s">
        <v>218</v>
      </c>
      <c r="D30" s="68">
        <v>4</v>
      </c>
      <c r="E30" s="101"/>
      <c r="F30" s="49">
        <f t="shared" si="0"/>
        <v>0</v>
      </c>
    </row>
    <row r="31" spans="1:6" ht="15.75">
      <c r="A31" s="60"/>
      <c r="B31" s="59" t="s">
        <v>616</v>
      </c>
      <c r="C31" s="60" t="s">
        <v>218</v>
      </c>
      <c r="D31" s="68">
        <v>4</v>
      </c>
      <c r="E31" s="101"/>
      <c r="F31" s="49">
        <f t="shared" si="0"/>
        <v>0</v>
      </c>
    </row>
    <row r="32" spans="1:6" ht="15.75">
      <c r="A32" s="60"/>
      <c r="B32" s="59" t="s">
        <v>617</v>
      </c>
      <c r="C32" s="60" t="s">
        <v>218</v>
      </c>
      <c r="D32" s="68">
        <v>8</v>
      </c>
      <c r="E32" s="101"/>
      <c r="F32" s="49">
        <f t="shared" si="0"/>
        <v>0</v>
      </c>
    </row>
    <row r="33" spans="1:6" ht="15.75">
      <c r="A33" s="60"/>
      <c r="B33" s="59" t="s">
        <v>618</v>
      </c>
      <c r="C33" s="60" t="s">
        <v>218</v>
      </c>
      <c r="D33" s="68">
        <v>2</v>
      </c>
      <c r="E33" s="101"/>
      <c r="F33" s="49">
        <f t="shared" si="0"/>
        <v>0</v>
      </c>
    </row>
    <row r="34" spans="1:6" ht="15.75">
      <c r="A34" s="60"/>
      <c r="B34" s="59" t="s">
        <v>619</v>
      </c>
      <c r="C34" s="60" t="s">
        <v>218</v>
      </c>
      <c r="D34" s="68">
        <v>16</v>
      </c>
      <c r="E34" s="101"/>
      <c r="F34" s="49">
        <f t="shared" si="0"/>
        <v>0</v>
      </c>
    </row>
    <row r="35" spans="1:6" ht="15.75">
      <c r="A35" s="60"/>
      <c r="B35" s="59" t="s">
        <v>620</v>
      </c>
      <c r="C35" s="60" t="s">
        <v>218</v>
      </c>
      <c r="D35" s="68">
        <v>24</v>
      </c>
      <c r="E35" s="101"/>
      <c r="F35" s="49">
        <f t="shared" si="0"/>
        <v>0</v>
      </c>
    </row>
    <row r="36" spans="1:6" ht="15.75">
      <c r="A36" s="60"/>
      <c r="B36" s="59" t="s">
        <v>621</v>
      </c>
      <c r="C36" s="60" t="s">
        <v>218</v>
      </c>
      <c r="D36" s="68">
        <v>16</v>
      </c>
      <c r="E36" s="101"/>
      <c r="F36" s="49">
        <f t="shared" si="0"/>
        <v>0</v>
      </c>
    </row>
    <row r="37" spans="1:6" ht="31.5">
      <c r="A37" s="129">
        <v>9</v>
      </c>
      <c r="B37" s="46" t="s">
        <v>622</v>
      </c>
      <c r="C37" s="52" t="s">
        <v>218</v>
      </c>
      <c r="D37" s="174">
        <v>2</v>
      </c>
      <c r="E37" s="101"/>
      <c r="F37" s="49">
        <f t="shared" si="0"/>
        <v>0</v>
      </c>
    </row>
    <row r="38" spans="1:6" ht="31.5">
      <c r="A38" s="129">
        <v>10</v>
      </c>
      <c r="B38" s="46" t="s">
        <v>623</v>
      </c>
      <c r="C38" s="52" t="s">
        <v>218</v>
      </c>
      <c r="D38" s="174">
        <v>4</v>
      </c>
      <c r="E38" s="101"/>
      <c r="F38" s="49">
        <f t="shared" si="0"/>
        <v>0</v>
      </c>
    </row>
    <row r="39" spans="1:6" ht="31.5">
      <c r="A39" s="47">
        <v>11</v>
      </c>
      <c r="B39" s="46" t="s">
        <v>624</v>
      </c>
      <c r="C39" s="103" t="s">
        <v>115</v>
      </c>
      <c r="D39" s="53">
        <f>SUM(D40:D43)</f>
        <v>238</v>
      </c>
      <c r="E39" s="101"/>
      <c r="F39" s="49">
        <f t="shared" si="0"/>
        <v>0</v>
      </c>
    </row>
    <row r="40" spans="1:6" ht="15.75">
      <c r="A40" s="52"/>
      <c r="B40" s="46" t="s">
        <v>625</v>
      </c>
      <c r="C40" s="103" t="s">
        <v>405</v>
      </c>
      <c r="D40" s="57">
        <v>8</v>
      </c>
      <c r="E40" s="101"/>
      <c r="F40" s="49">
        <f t="shared" si="0"/>
        <v>0</v>
      </c>
    </row>
    <row r="41" spans="1:6" ht="15.75">
      <c r="A41" s="52"/>
      <c r="B41" s="46" t="s">
        <v>626</v>
      </c>
      <c r="C41" s="103" t="s">
        <v>405</v>
      </c>
      <c r="D41" s="57">
        <v>64</v>
      </c>
      <c r="E41" s="101"/>
      <c r="F41" s="49">
        <f t="shared" si="0"/>
        <v>0</v>
      </c>
    </row>
    <row r="42" spans="1:6" ht="15.75">
      <c r="A42" s="52"/>
      <c r="B42" s="46" t="s">
        <v>627</v>
      </c>
      <c r="C42" s="103" t="s">
        <v>405</v>
      </c>
      <c r="D42" s="57">
        <v>96</v>
      </c>
      <c r="E42" s="101"/>
      <c r="F42" s="49">
        <f t="shared" si="0"/>
        <v>0</v>
      </c>
    </row>
    <row r="43" spans="1:6" ht="15.75">
      <c r="A43" s="52"/>
      <c r="B43" s="46" t="s">
        <v>628</v>
      </c>
      <c r="C43" s="103" t="s">
        <v>405</v>
      </c>
      <c r="D43" s="57">
        <v>70</v>
      </c>
      <c r="E43" s="101"/>
      <c r="F43" s="49">
        <f t="shared" si="0"/>
        <v>0</v>
      </c>
    </row>
    <row r="44" spans="1:6" ht="31.5">
      <c r="A44" s="171"/>
      <c r="B44" s="172" t="s">
        <v>629</v>
      </c>
      <c r="C44" s="171"/>
      <c r="D44" s="171"/>
      <c r="E44" s="101"/>
      <c r="F44" s="49"/>
    </row>
    <row r="45" spans="1:6" ht="15.75">
      <c r="A45" s="47">
        <v>1</v>
      </c>
      <c r="B45" s="46" t="s">
        <v>630</v>
      </c>
      <c r="C45" s="175" t="s">
        <v>218</v>
      </c>
      <c r="D45" s="53">
        <f>SUM(D46:D49)</f>
        <v>59</v>
      </c>
      <c r="E45" s="101"/>
      <c r="F45" s="49">
        <f t="shared" si="0"/>
        <v>0</v>
      </c>
    </row>
    <row r="46" spans="1:6" ht="15.75">
      <c r="A46" s="47"/>
      <c r="B46" s="46" t="s">
        <v>631</v>
      </c>
      <c r="C46" s="60" t="s">
        <v>218</v>
      </c>
      <c r="D46" s="53">
        <v>12</v>
      </c>
      <c r="E46" s="101"/>
      <c r="F46" s="49">
        <f t="shared" si="0"/>
        <v>0</v>
      </c>
    </row>
    <row r="47" spans="1:6" ht="15.75">
      <c r="A47" s="47"/>
      <c r="B47" s="46" t="s">
        <v>632</v>
      </c>
      <c r="C47" s="60" t="s">
        <v>218</v>
      </c>
      <c r="D47" s="53">
        <v>28</v>
      </c>
      <c r="E47" s="101"/>
      <c r="F47" s="49">
        <f t="shared" si="0"/>
        <v>0</v>
      </c>
    </row>
    <row r="48" spans="1:6" ht="15.75">
      <c r="A48" s="47"/>
      <c r="B48" s="46" t="s">
        <v>633</v>
      </c>
      <c r="C48" s="60" t="s">
        <v>218</v>
      </c>
      <c r="D48" s="53">
        <v>13</v>
      </c>
      <c r="E48" s="101"/>
      <c r="F48" s="49">
        <f t="shared" si="0"/>
        <v>0</v>
      </c>
    </row>
    <row r="49" spans="1:6" ht="15.75">
      <c r="A49" s="47"/>
      <c r="B49" s="46" t="s">
        <v>634</v>
      </c>
      <c r="C49" s="60" t="s">
        <v>218</v>
      </c>
      <c r="D49" s="53">
        <v>6</v>
      </c>
      <c r="E49" s="101"/>
      <c r="F49" s="49">
        <f t="shared" si="0"/>
        <v>0</v>
      </c>
    </row>
    <row r="50" spans="1:6" ht="31.5">
      <c r="A50" s="131">
        <v>2</v>
      </c>
      <c r="B50" s="79" t="s">
        <v>635</v>
      </c>
      <c r="C50" s="131" t="s">
        <v>218</v>
      </c>
      <c r="D50" s="48">
        <v>59</v>
      </c>
      <c r="E50" s="101"/>
      <c r="F50" s="49">
        <f t="shared" si="0"/>
        <v>0</v>
      </c>
    </row>
    <row r="51" spans="1:6" ht="31.5">
      <c r="A51" s="131">
        <v>3</v>
      </c>
      <c r="B51" s="79" t="s">
        <v>636</v>
      </c>
      <c r="C51" s="131" t="s">
        <v>218</v>
      </c>
      <c r="D51" s="48">
        <v>59</v>
      </c>
      <c r="E51" s="101"/>
      <c r="F51" s="49">
        <f t="shared" si="0"/>
        <v>0</v>
      </c>
    </row>
    <row r="52" spans="1:6" ht="31.5">
      <c r="A52" s="52">
        <v>4</v>
      </c>
      <c r="B52" s="46" t="s">
        <v>637</v>
      </c>
      <c r="C52" s="52" t="s">
        <v>115</v>
      </c>
      <c r="D52" s="72">
        <v>12</v>
      </c>
      <c r="E52" s="101"/>
      <c r="F52" s="49">
        <f t="shared" si="0"/>
        <v>0</v>
      </c>
    </row>
    <row r="53" spans="1:6" ht="31.5">
      <c r="A53" s="52">
        <v>5</v>
      </c>
      <c r="B53" s="46" t="s">
        <v>638</v>
      </c>
      <c r="C53" s="52" t="s">
        <v>115</v>
      </c>
      <c r="D53" s="57">
        <v>16</v>
      </c>
      <c r="E53" s="101"/>
      <c r="F53" s="49">
        <f t="shared" si="0"/>
        <v>0</v>
      </c>
    </row>
    <row r="54" spans="1:6" ht="31.5">
      <c r="A54" s="47">
        <v>6</v>
      </c>
      <c r="B54" s="46" t="s">
        <v>639</v>
      </c>
      <c r="C54" s="47" t="s">
        <v>115</v>
      </c>
      <c r="D54" s="53">
        <v>8</v>
      </c>
      <c r="E54" s="101"/>
      <c r="F54" s="49">
        <f t="shared" si="0"/>
        <v>0</v>
      </c>
    </row>
    <row r="55" spans="1:6" ht="31.5">
      <c r="A55" s="52">
        <v>7</v>
      </c>
      <c r="B55" s="46" t="s">
        <v>597</v>
      </c>
      <c r="C55" s="52" t="s">
        <v>115</v>
      </c>
      <c r="D55" s="57">
        <v>110</v>
      </c>
      <c r="E55" s="101"/>
      <c r="F55" s="49">
        <f t="shared" si="0"/>
        <v>0</v>
      </c>
    </row>
    <row r="56" spans="1:6" ht="15.75">
      <c r="A56" s="60"/>
      <c r="B56" s="59" t="s">
        <v>640</v>
      </c>
      <c r="C56" s="60" t="s">
        <v>218</v>
      </c>
      <c r="D56" s="68">
        <v>12</v>
      </c>
      <c r="E56" s="101"/>
      <c r="F56" s="49">
        <f t="shared" si="0"/>
        <v>0</v>
      </c>
    </row>
    <row r="57" spans="1:6" ht="31.5">
      <c r="A57" s="52">
        <v>8</v>
      </c>
      <c r="B57" s="46" t="s">
        <v>598</v>
      </c>
      <c r="C57" s="52" t="s">
        <v>115</v>
      </c>
      <c r="D57" s="57">
        <v>180</v>
      </c>
      <c r="E57" s="101"/>
      <c r="F57" s="49">
        <f t="shared" si="0"/>
        <v>0</v>
      </c>
    </row>
    <row r="58" spans="1:6" ht="31.5">
      <c r="A58" s="52">
        <v>9</v>
      </c>
      <c r="B58" s="46" t="s">
        <v>599</v>
      </c>
      <c r="C58" s="52" t="s">
        <v>115</v>
      </c>
      <c r="D58" s="57">
        <v>270</v>
      </c>
      <c r="E58" s="101"/>
      <c r="F58" s="49">
        <f t="shared" si="0"/>
        <v>0</v>
      </c>
    </row>
    <row r="59" spans="1:6" ht="31.5">
      <c r="A59" s="52">
        <v>10</v>
      </c>
      <c r="B59" s="46" t="s">
        <v>600</v>
      </c>
      <c r="C59" s="52" t="s">
        <v>115</v>
      </c>
      <c r="D59" s="57">
        <v>220</v>
      </c>
      <c r="E59" s="101"/>
      <c r="F59" s="49">
        <f t="shared" si="0"/>
        <v>0</v>
      </c>
    </row>
    <row r="60" spans="1:6" ht="31.5">
      <c r="A60" s="52">
        <v>11</v>
      </c>
      <c r="B60" s="173" t="s">
        <v>601</v>
      </c>
      <c r="C60" s="47"/>
      <c r="D60" s="149"/>
      <c r="E60" s="101"/>
      <c r="F60" s="49"/>
    </row>
    <row r="61" spans="1:6" ht="18.75">
      <c r="A61" s="47"/>
      <c r="B61" s="46" t="s">
        <v>602</v>
      </c>
      <c r="C61" s="47" t="s">
        <v>218</v>
      </c>
      <c r="D61" s="53">
        <v>118</v>
      </c>
      <c r="E61" s="101"/>
      <c r="F61" s="49">
        <f t="shared" si="0"/>
        <v>0</v>
      </c>
    </row>
    <row r="62" spans="1:6" ht="15.75">
      <c r="A62" s="60"/>
      <c r="B62" s="59" t="s">
        <v>641</v>
      </c>
      <c r="C62" s="60" t="s">
        <v>218</v>
      </c>
      <c r="D62" s="68">
        <v>2</v>
      </c>
      <c r="E62" s="101"/>
      <c r="F62" s="49">
        <f t="shared" si="0"/>
        <v>0</v>
      </c>
    </row>
    <row r="63" spans="1:6" ht="15.75">
      <c r="A63" s="60"/>
      <c r="B63" s="59" t="s">
        <v>642</v>
      </c>
      <c r="C63" s="60" t="s">
        <v>218</v>
      </c>
      <c r="D63" s="68">
        <v>14</v>
      </c>
      <c r="E63" s="101"/>
      <c r="F63" s="49">
        <f t="shared" si="0"/>
        <v>0</v>
      </c>
    </row>
    <row r="64" spans="1:6" ht="15.75">
      <c r="A64" s="60"/>
      <c r="B64" s="59" t="s">
        <v>603</v>
      </c>
      <c r="C64" s="60" t="s">
        <v>218</v>
      </c>
      <c r="D64" s="68">
        <v>30</v>
      </c>
      <c r="E64" s="101"/>
      <c r="F64" s="49">
        <f t="shared" si="0"/>
        <v>0</v>
      </c>
    </row>
    <row r="65" spans="1:6" ht="15.75">
      <c r="A65" s="60"/>
      <c r="B65" s="59" t="s">
        <v>604</v>
      </c>
      <c r="C65" s="60" t="s">
        <v>218</v>
      </c>
      <c r="D65" s="68">
        <v>36</v>
      </c>
      <c r="E65" s="101"/>
      <c r="F65" s="49">
        <f t="shared" si="0"/>
        <v>0</v>
      </c>
    </row>
    <row r="66" spans="1:6" ht="15.75">
      <c r="A66" s="60"/>
      <c r="B66" s="59" t="s">
        <v>605</v>
      </c>
      <c r="C66" s="60" t="s">
        <v>218</v>
      </c>
      <c r="D66" s="68">
        <v>40</v>
      </c>
      <c r="E66" s="101"/>
      <c r="F66" s="49">
        <f t="shared" si="0"/>
        <v>0</v>
      </c>
    </row>
    <row r="67" spans="1:6" ht="15.75">
      <c r="A67" s="60"/>
      <c r="B67" s="59" t="s">
        <v>643</v>
      </c>
      <c r="C67" s="60" t="s">
        <v>218</v>
      </c>
      <c r="D67" s="68">
        <v>2</v>
      </c>
      <c r="E67" s="101"/>
      <c r="F67" s="49">
        <f t="shared" si="0"/>
        <v>0</v>
      </c>
    </row>
    <row r="68" spans="1:6" ht="15.75">
      <c r="A68" s="60"/>
      <c r="B68" s="59" t="s">
        <v>644</v>
      </c>
      <c r="C68" s="60" t="s">
        <v>218</v>
      </c>
      <c r="D68" s="68">
        <v>2</v>
      </c>
      <c r="E68" s="101"/>
      <c r="F68" s="49">
        <f t="shared" si="0"/>
        <v>0</v>
      </c>
    </row>
    <row r="69" spans="1:6" ht="15.75">
      <c r="A69" s="60"/>
      <c r="B69" s="59" t="s">
        <v>645</v>
      </c>
      <c r="C69" s="60" t="s">
        <v>218</v>
      </c>
      <c r="D69" s="68">
        <v>2</v>
      </c>
      <c r="E69" s="101"/>
      <c r="F69" s="49">
        <f t="shared" si="0"/>
        <v>0</v>
      </c>
    </row>
    <row r="70" spans="1:6" ht="15.75">
      <c r="A70" s="60"/>
      <c r="B70" s="59" t="s">
        <v>606</v>
      </c>
      <c r="C70" s="60" t="s">
        <v>218</v>
      </c>
      <c r="D70" s="68">
        <v>4</v>
      </c>
      <c r="E70" s="101"/>
      <c r="F70" s="49">
        <f t="shared" si="0"/>
        <v>0</v>
      </c>
    </row>
    <row r="71" spans="1:6" ht="15.75">
      <c r="A71" s="60"/>
      <c r="B71" s="59" t="s">
        <v>646</v>
      </c>
      <c r="C71" s="60" t="s">
        <v>218</v>
      </c>
      <c r="D71" s="68">
        <v>2</v>
      </c>
      <c r="E71" s="101"/>
      <c r="F71" s="49">
        <f t="shared" si="0"/>
        <v>0</v>
      </c>
    </row>
    <row r="72" spans="1:6" ht="15.75">
      <c r="A72" s="60"/>
      <c r="B72" s="59" t="s">
        <v>647</v>
      </c>
      <c r="C72" s="60" t="s">
        <v>218</v>
      </c>
      <c r="D72" s="68">
        <v>2</v>
      </c>
      <c r="E72" s="101"/>
      <c r="F72" s="49">
        <f t="shared" si="0"/>
        <v>0</v>
      </c>
    </row>
    <row r="73" spans="1:6" ht="15.75">
      <c r="A73" s="60"/>
      <c r="B73" s="59" t="s">
        <v>648</v>
      </c>
      <c r="C73" s="60" t="s">
        <v>218</v>
      </c>
      <c r="D73" s="68">
        <v>12</v>
      </c>
      <c r="E73" s="101"/>
      <c r="F73" s="49">
        <f t="shared" si="0"/>
        <v>0</v>
      </c>
    </row>
    <row r="74" spans="1:6" ht="15.75">
      <c r="A74" s="60"/>
      <c r="B74" s="59" t="s">
        <v>608</v>
      </c>
      <c r="C74" s="60" t="s">
        <v>218</v>
      </c>
      <c r="D74" s="68">
        <v>42</v>
      </c>
      <c r="E74" s="101"/>
      <c r="F74" s="49">
        <f t="shared" ref="F74:F137" si="1">D74*E74</f>
        <v>0</v>
      </c>
    </row>
    <row r="75" spans="1:6" ht="15.75">
      <c r="A75" s="60"/>
      <c r="B75" s="59" t="s">
        <v>609</v>
      </c>
      <c r="C75" s="60" t="s">
        <v>218</v>
      </c>
      <c r="D75" s="68">
        <v>64</v>
      </c>
      <c r="E75" s="101"/>
      <c r="F75" s="49">
        <f t="shared" si="1"/>
        <v>0</v>
      </c>
    </row>
    <row r="76" spans="1:6" ht="15.75">
      <c r="A76" s="60"/>
      <c r="B76" s="59" t="s">
        <v>649</v>
      </c>
      <c r="C76" s="60" t="s">
        <v>218</v>
      </c>
      <c r="D76" s="68">
        <v>6</v>
      </c>
      <c r="E76" s="101"/>
      <c r="F76" s="49">
        <f t="shared" si="1"/>
        <v>0</v>
      </c>
    </row>
    <row r="77" spans="1:6" ht="15.75">
      <c r="A77" s="60"/>
      <c r="B77" s="59" t="s">
        <v>650</v>
      </c>
      <c r="C77" s="60" t="s">
        <v>218</v>
      </c>
      <c r="D77" s="68">
        <v>2</v>
      </c>
      <c r="E77" s="101"/>
      <c r="F77" s="49">
        <f t="shared" si="1"/>
        <v>0</v>
      </c>
    </row>
    <row r="78" spans="1:6" ht="15.75">
      <c r="A78" s="60"/>
      <c r="B78" s="59" t="s">
        <v>610</v>
      </c>
      <c r="C78" s="60" t="s">
        <v>218</v>
      </c>
      <c r="D78" s="68">
        <v>8</v>
      </c>
      <c r="E78" s="101"/>
      <c r="F78" s="49">
        <f t="shared" si="1"/>
        <v>0</v>
      </c>
    </row>
    <row r="79" spans="1:6" ht="15.75">
      <c r="A79" s="60"/>
      <c r="B79" s="59" t="s">
        <v>611</v>
      </c>
      <c r="C79" s="60" t="s">
        <v>218</v>
      </c>
      <c r="D79" s="68">
        <v>12</v>
      </c>
      <c r="E79" s="101"/>
      <c r="F79" s="49">
        <f t="shared" si="1"/>
        <v>0</v>
      </c>
    </row>
    <row r="80" spans="1:6" ht="15.75">
      <c r="A80" s="60"/>
      <c r="B80" s="59" t="s">
        <v>612</v>
      </c>
      <c r="C80" s="60" t="s">
        <v>218</v>
      </c>
      <c r="D80" s="68">
        <v>16</v>
      </c>
      <c r="E80" s="101"/>
      <c r="F80" s="49">
        <f t="shared" si="1"/>
        <v>0</v>
      </c>
    </row>
    <row r="81" spans="1:6" ht="15.75">
      <c r="A81" s="60"/>
      <c r="B81" s="59" t="s">
        <v>613</v>
      </c>
      <c r="C81" s="60" t="s">
        <v>218</v>
      </c>
      <c r="D81" s="68">
        <v>260</v>
      </c>
      <c r="E81" s="101"/>
      <c r="F81" s="49">
        <f t="shared" si="1"/>
        <v>0</v>
      </c>
    </row>
    <row r="82" spans="1:6" ht="15.75">
      <c r="A82" s="60"/>
      <c r="B82" s="59" t="s">
        <v>651</v>
      </c>
      <c r="C82" s="60" t="s">
        <v>218</v>
      </c>
      <c r="D82" s="68">
        <v>8</v>
      </c>
      <c r="E82" s="101"/>
      <c r="F82" s="49">
        <f t="shared" si="1"/>
        <v>0</v>
      </c>
    </row>
    <row r="83" spans="1:6" ht="15.75">
      <c r="A83" s="60"/>
      <c r="B83" s="59" t="s">
        <v>652</v>
      </c>
      <c r="C83" s="60" t="s">
        <v>218</v>
      </c>
      <c r="D83" s="68">
        <v>8</v>
      </c>
      <c r="E83" s="101"/>
      <c r="F83" s="49">
        <f t="shared" si="1"/>
        <v>0</v>
      </c>
    </row>
    <row r="84" spans="1:6" ht="15.75">
      <c r="A84" s="60"/>
      <c r="B84" s="59" t="s">
        <v>653</v>
      </c>
      <c r="C84" s="60" t="s">
        <v>218</v>
      </c>
      <c r="D84" s="68">
        <v>12</v>
      </c>
      <c r="E84" s="101"/>
      <c r="F84" s="49">
        <f t="shared" si="1"/>
        <v>0</v>
      </c>
    </row>
    <row r="85" spans="1:6" ht="15.75">
      <c r="A85" s="60"/>
      <c r="B85" s="59" t="s">
        <v>654</v>
      </c>
      <c r="C85" s="60" t="s">
        <v>218</v>
      </c>
      <c r="D85" s="68">
        <v>8</v>
      </c>
      <c r="E85" s="101"/>
      <c r="F85" s="49">
        <f t="shared" si="1"/>
        <v>0</v>
      </c>
    </row>
    <row r="86" spans="1:6" ht="15.75">
      <c r="A86" s="60"/>
      <c r="B86" s="59" t="s">
        <v>655</v>
      </c>
      <c r="C86" s="60" t="s">
        <v>218</v>
      </c>
      <c r="D86" s="68">
        <v>2</v>
      </c>
      <c r="E86" s="101"/>
      <c r="F86" s="49">
        <f t="shared" si="1"/>
        <v>0</v>
      </c>
    </row>
    <row r="87" spans="1:6" ht="15.75">
      <c r="A87" s="60"/>
      <c r="B87" s="59" t="s">
        <v>656</v>
      </c>
      <c r="C87" s="60" t="s">
        <v>218</v>
      </c>
      <c r="D87" s="68">
        <v>2</v>
      </c>
      <c r="E87" s="101"/>
      <c r="F87" s="49">
        <f t="shared" si="1"/>
        <v>0</v>
      </c>
    </row>
    <row r="88" spans="1:6" ht="15.75">
      <c r="A88" s="60"/>
      <c r="B88" s="59" t="s">
        <v>657</v>
      </c>
      <c r="C88" s="60" t="s">
        <v>218</v>
      </c>
      <c r="D88" s="68">
        <v>2</v>
      </c>
      <c r="E88" s="101"/>
      <c r="F88" s="49">
        <f t="shared" si="1"/>
        <v>0</v>
      </c>
    </row>
    <row r="89" spans="1:6" ht="15.75">
      <c r="A89" s="60"/>
      <c r="B89" s="59" t="s">
        <v>658</v>
      </c>
      <c r="C89" s="60" t="s">
        <v>218</v>
      </c>
      <c r="D89" s="68">
        <v>2</v>
      </c>
      <c r="E89" s="101"/>
      <c r="F89" s="49">
        <f t="shared" si="1"/>
        <v>0</v>
      </c>
    </row>
    <row r="90" spans="1:6" ht="15.75">
      <c r="A90" s="60"/>
      <c r="B90" s="59" t="s">
        <v>614</v>
      </c>
      <c r="C90" s="60" t="s">
        <v>218</v>
      </c>
      <c r="D90" s="68">
        <v>8</v>
      </c>
      <c r="E90" s="101"/>
      <c r="F90" s="49">
        <f t="shared" si="1"/>
        <v>0</v>
      </c>
    </row>
    <row r="91" spans="1:6" ht="15.75">
      <c r="A91" s="60"/>
      <c r="B91" s="59" t="s">
        <v>659</v>
      </c>
      <c r="C91" s="60" t="s">
        <v>218</v>
      </c>
      <c r="D91" s="68">
        <v>4</v>
      </c>
      <c r="E91" s="101"/>
      <c r="F91" s="49">
        <f t="shared" si="1"/>
        <v>0</v>
      </c>
    </row>
    <row r="92" spans="1:6" ht="15.75">
      <c r="A92" s="60"/>
      <c r="B92" s="59" t="s">
        <v>615</v>
      </c>
      <c r="C92" s="60" t="s">
        <v>218</v>
      </c>
      <c r="D92" s="68">
        <v>10</v>
      </c>
      <c r="E92" s="101"/>
      <c r="F92" s="49">
        <f t="shared" si="1"/>
        <v>0</v>
      </c>
    </row>
    <row r="93" spans="1:6" ht="15.75">
      <c r="A93" s="60"/>
      <c r="B93" s="59" t="s">
        <v>617</v>
      </c>
      <c r="C93" s="60" t="s">
        <v>218</v>
      </c>
      <c r="D93" s="68">
        <v>16</v>
      </c>
      <c r="E93" s="101"/>
      <c r="F93" s="49">
        <f t="shared" si="1"/>
        <v>0</v>
      </c>
    </row>
    <row r="94" spans="1:6" ht="15.75">
      <c r="A94" s="60"/>
      <c r="B94" s="59" t="s">
        <v>660</v>
      </c>
      <c r="C94" s="60" t="s">
        <v>218</v>
      </c>
      <c r="D94" s="68">
        <v>4</v>
      </c>
      <c r="E94" s="101"/>
      <c r="F94" s="49">
        <f t="shared" si="1"/>
        <v>0</v>
      </c>
    </row>
    <row r="95" spans="1:6" ht="15.75">
      <c r="A95" s="60"/>
      <c r="B95" s="59" t="s">
        <v>661</v>
      </c>
      <c r="C95" s="60" t="s">
        <v>218</v>
      </c>
      <c r="D95" s="68">
        <v>4</v>
      </c>
      <c r="E95" s="101"/>
      <c r="F95" s="49">
        <f t="shared" si="1"/>
        <v>0</v>
      </c>
    </row>
    <row r="96" spans="1:6" ht="15.75">
      <c r="A96" s="60"/>
      <c r="B96" s="59" t="s">
        <v>662</v>
      </c>
      <c r="C96" s="60" t="s">
        <v>218</v>
      </c>
      <c r="D96" s="68">
        <v>2</v>
      </c>
      <c r="E96" s="101"/>
      <c r="F96" s="49">
        <f t="shared" si="1"/>
        <v>0</v>
      </c>
    </row>
    <row r="97" spans="1:6" ht="15.75">
      <c r="A97" s="60"/>
      <c r="B97" s="59" t="s">
        <v>618</v>
      </c>
      <c r="C97" s="60" t="s">
        <v>218</v>
      </c>
      <c r="D97" s="68">
        <v>24</v>
      </c>
      <c r="E97" s="101"/>
      <c r="F97" s="49">
        <f t="shared" si="1"/>
        <v>0</v>
      </c>
    </row>
    <row r="98" spans="1:6" ht="15.75">
      <c r="A98" s="60"/>
      <c r="B98" s="59" t="s">
        <v>619</v>
      </c>
      <c r="C98" s="60" t="s">
        <v>218</v>
      </c>
      <c r="D98" s="68">
        <v>38</v>
      </c>
      <c r="E98" s="101"/>
      <c r="F98" s="49">
        <f t="shared" si="1"/>
        <v>0</v>
      </c>
    </row>
    <row r="99" spans="1:6" ht="15.75">
      <c r="A99" s="60"/>
      <c r="B99" s="59" t="s">
        <v>620</v>
      </c>
      <c r="C99" s="60" t="s">
        <v>218</v>
      </c>
      <c r="D99" s="68">
        <v>46</v>
      </c>
      <c r="E99" s="101"/>
      <c r="F99" s="49">
        <f t="shared" si="1"/>
        <v>0</v>
      </c>
    </row>
    <row r="100" spans="1:6" ht="15.75">
      <c r="A100" s="60"/>
      <c r="B100" s="59" t="s">
        <v>621</v>
      </c>
      <c r="C100" s="60" t="s">
        <v>218</v>
      </c>
      <c r="D100" s="68">
        <v>42</v>
      </c>
      <c r="E100" s="101"/>
      <c r="F100" s="49">
        <f t="shared" si="1"/>
        <v>0</v>
      </c>
    </row>
    <row r="101" spans="1:6" ht="31.5">
      <c r="A101" s="118">
        <v>12</v>
      </c>
      <c r="B101" s="46" t="s">
        <v>663</v>
      </c>
      <c r="C101" s="47" t="s">
        <v>218</v>
      </c>
      <c r="D101" s="176">
        <v>2</v>
      </c>
      <c r="E101" s="101"/>
      <c r="F101" s="49">
        <f t="shared" si="1"/>
        <v>0</v>
      </c>
    </row>
    <row r="102" spans="1:6" ht="31.5">
      <c r="A102" s="129">
        <v>13</v>
      </c>
      <c r="B102" s="46" t="s">
        <v>664</v>
      </c>
      <c r="C102" s="52" t="s">
        <v>218</v>
      </c>
      <c r="D102" s="177">
        <v>2</v>
      </c>
      <c r="E102" s="101"/>
      <c r="F102" s="49">
        <f t="shared" si="1"/>
        <v>0</v>
      </c>
    </row>
    <row r="103" spans="1:6" ht="31.5">
      <c r="A103" s="129">
        <v>14</v>
      </c>
      <c r="B103" s="46" t="s">
        <v>622</v>
      </c>
      <c r="C103" s="52" t="s">
        <v>218</v>
      </c>
      <c r="D103" s="177">
        <v>4</v>
      </c>
      <c r="E103" s="101"/>
      <c r="F103" s="49">
        <f t="shared" si="1"/>
        <v>0</v>
      </c>
    </row>
    <row r="104" spans="1:6" ht="31.5">
      <c r="A104" s="129">
        <v>15</v>
      </c>
      <c r="B104" s="46" t="s">
        <v>623</v>
      </c>
      <c r="C104" s="52" t="s">
        <v>218</v>
      </c>
      <c r="D104" s="177">
        <v>2</v>
      </c>
      <c r="E104" s="101"/>
      <c r="F104" s="49">
        <f t="shared" si="1"/>
        <v>0</v>
      </c>
    </row>
    <row r="105" spans="1:6" ht="31.5">
      <c r="A105" s="129">
        <v>16</v>
      </c>
      <c r="B105" s="46" t="s">
        <v>665</v>
      </c>
      <c r="C105" s="52" t="s">
        <v>218</v>
      </c>
      <c r="D105" s="177">
        <v>2</v>
      </c>
      <c r="E105" s="101"/>
      <c r="F105" s="49">
        <f t="shared" si="1"/>
        <v>0</v>
      </c>
    </row>
    <row r="106" spans="1:6" ht="31.5">
      <c r="A106" s="47">
        <v>17</v>
      </c>
      <c r="B106" s="46" t="s">
        <v>624</v>
      </c>
      <c r="C106" s="103" t="s">
        <v>115</v>
      </c>
      <c r="D106" s="53">
        <f>SUM(D107:D113)</f>
        <v>816</v>
      </c>
      <c r="E106" s="101"/>
      <c r="F106" s="49">
        <f t="shared" si="1"/>
        <v>0</v>
      </c>
    </row>
    <row r="107" spans="1:6" ht="15.75">
      <c r="A107" s="52"/>
      <c r="B107" s="46" t="s">
        <v>666</v>
      </c>
      <c r="C107" s="103" t="s">
        <v>405</v>
      </c>
      <c r="D107" s="57">
        <v>12</v>
      </c>
      <c r="E107" s="101"/>
      <c r="F107" s="49">
        <f t="shared" si="1"/>
        <v>0</v>
      </c>
    </row>
    <row r="108" spans="1:6" ht="15.75">
      <c r="A108" s="52"/>
      <c r="B108" s="46" t="s">
        <v>667</v>
      </c>
      <c r="C108" s="103" t="s">
        <v>405</v>
      </c>
      <c r="D108" s="57">
        <v>16</v>
      </c>
      <c r="E108" s="101"/>
      <c r="F108" s="49">
        <f t="shared" si="1"/>
        <v>0</v>
      </c>
    </row>
    <row r="109" spans="1:6" ht="15.75">
      <c r="A109" s="52"/>
      <c r="B109" s="46" t="s">
        <v>668</v>
      </c>
      <c r="C109" s="103" t="s">
        <v>405</v>
      </c>
      <c r="D109" s="57">
        <v>8</v>
      </c>
      <c r="E109" s="101"/>
      <c r="F109" s="49">
        <f t="shared" si="1"/>
        <v>0</v>
      </c>
    </row>
    <row r="110" spans="1:6" ht="15.75">
      <c r="A110" s="52"/>
      <c r="B110" s="46" t="s">
        <v>625</v>
      </c>
      <c r="C110" s="103" t="s">
        <v>405</v>
      </c>
      <c r="D110" s="57">
        <v>110</v>
      </c>
      <c r="E110" s="101"/>
      <c r="F110" s="49">
        <f t="shared" si="1"/>
        <v>0</v>
      </c>
    </row>
    <row r="111" spans="1:6" ht="15.75">
      <c r="A111" s="52"/>
      <c r="B111" s="46" t="s">
        <v>626</v>
      </c>
      <c r="C111" s="103" t="s">
        <v>405</v>
      </c>
      <c r="D111" s="57">
        <v>180</v>
      </c>
      <c r="E111" s="101"/>
      <c r="F111" s="49">
        <f t="shared" si="1"/>
        <v>0</v>
      </c>
    </row>
    <row r="112" spans="1:6" ht="15.75">
      <c r="A112" s="52"/>
      <c r="B112" s="46" t="s">
        <v>627</v>
      </c>
      <c r="C112" s="103" t="s">
        <v>405</v>
      </c>
      <c r="D112" s="57">
        <v>270</v>
      </c>
      <c r="E112" s="101"/>
      <c r="F112" s="49">
        <f t="shared" si="1"/>
        <v>0</v>
      </c>
    </row>
    <row r="113" spans="1:6" ht="15.75">
      <c r="A113" s="52"/>
      <c r="B113" s="46" t="s">
        <v>628</v>
      </c>
      <c r="C113" s="103" t="s">
        <v>405</v>
      </c>
      <c r="D113" s="57">
        <v>220</v>
      </c>
      <c r="E113" s="101"/>
      <c r="F113" s="49">
        <f t="shared" si="1"/>
        <v>0</v>
      </c>
    </row>
    <row r="114" spans="1:6" ht="31.5">
      <c r="A114" s="171"/>
      <c r="B114" s="172" t="s">
        <v>669</v>
      </c>
      <c r="C114" s="171"/>
      <c r="D114" s="171"/>
      <c r="E114" s="101"/>
      <c r="F114" s="49"/>
    </row>
    <row r="115" spans="1:6" ht="15.75">
      <c r="A115" s="47">
        <v>1</v>
      </c>
      <c r="B115" s="46" t="s">
        <v>630</v>
      </c>
      <c r="C115" s="175" t="s">
        <v>218</v>
      </c>
      <c r="D115" s="53">
        <f>SUM(D116:D118)</f>
        <v>36</v>
      </c>
      <c r="E115" s="101"/>
      <c r="F115" s="49">
        <f t="shared" si="1"/>
        <v>0</v>
      </c>
    </row>
    <row r="116" spans="1:6" ht="15.75">
      <c r="A116" s="47"/>
      <c r="B116" s="46" t="s">
        <v>670</v>
      </c>
      <c r="C116" s="60" t="s">
        <v>218</v>
      </c>
      <c r="D116" s="53">
        <v>2</v>
      </c>
      <c r="E116" s="101"/>
      <c r="F116" s="49">
        <f t="shared" si="1"/>
        <v>0</v>
      </c>
    </row>
    <row r="117" spans="1:6" ht="15.75">
      <c r="A117" s="47"/>
      <c r="B117" s="46" t="s">
        <v>632</v>
      </c>
      <c r="C117" s="60" t="s">
        <v>218</v>
      </c>
      <c r="D117" s="53">
        <v>31</v>
      </c>
      <c r="E117" s="101"/>
      <c r="F117" s="49">
        <f t="shared" si="1"/>
        <v>0</v>
      </c>
    </row>
    <row r="118" spans="1:6" ht="15.75">
      <c r="A118" s="47"/>
      <c r="B118" s="46" t="s">
        <v>633</v>
      </c>
      <c r="C118" s="60" t="s">
        <v>218</v>
      </c>
      <c r="D118" s="53">
        <v>3</v>
      </c>
      <c r="E118" s="101"/>
      <c r="F118" s="49">
        <f t="shared" si="1"/>
        <v>0</v>
      </c>
    </row>
    <row r="119" spans="1:6" ht="31.5">
      <c r="A119" s="131">
        <v>2</v>
      </c>
      <c r="B119" s="79" t="s">
        <v>635</v>
      </c>
      <c r="C119" s="131" t="s">
        <v>218</v>
      </c>
      <c r="D119" s="48">
        <v>36</v>
      </c>
      <c r="E119" s="101"/>
      <c r="F119" s="49">
        <f t="shared" si="1"/>
        <v>0</v>
      </c>
    </row>
    <row r="120" spans="1:6" ht="31.5">
      <c r="A120" s="131">
        <v>3</v>
      </c>
      <c r="B120" s="79" t="s">
        <v>636</v>
      </c>
      <c r="C120" s="131" t="s">
        <v>218</v>
      </c>
      <c r="D120" s="48">
        <v>36</v>
      </c>
      <c r="E120" s="101"/>
      <c r="F120" s="49">
        <f t="shared" si="1"/>
        <v>0</v>
      </c>
    </row>
    <row r="121" spans="1:6" ht="31.5">
      <c r="A121" s="47">
        <v>4</v>
      </c>
      <c r="B121" s="46" t="s">
        <v>639</v>
      </c>
      <c r="C121" s="47" t="s">
        <v>115</v>
      </c>
      <c r="D121" s="53">
        <v>16</v>
      </c>
      <c r="E121" s="101"/>
      <c r="F121" s="49">
        <f t="shared" si="1"/>
        <v>0</v>
      </c>
    </row>
    <row r="122" spans="1:6" ht="15.75">
      <c r="A122" s="60"/>
      <c r="B122" s="59" t="s">
        <v>640</v>
      </c>
      <c r="C122" s="60" t="s">
        <v>218</v>
      </c>
      <c r="D122" s="68">
        <v>14</v>
      </c>
      <c r="E122" s="101"/>
      <c r="F122" s="49">
        <f t="shared" si="1"/>
        <v>0</v>
      </c>
    </row>
    <row r="123" spans="1:6" ht="31.5">
      <c r="A123" s="52">
        <v>5</v>
      </c>
      <c r="B123" s="46" t="s">
        <v>597</v>
      </c>
      <c r="C123" s="52" t="s">
        <v>115</v>
      </c>
      <c r="D123" s="57">
        <v>100</v>
      </c>
      <c r="E123" s="101"/>
      <c r="F123" s="49">
        <f t="shared" si="1"/>
        <v>0</v>
      </c>
    </row>
    <row r="124" spans="1:6" ht="31.5">
      <c r="A124" s="52">
        <v>6</v>
      </c>
      <c r="B124" s="46" t="s">
        <v>598</v>
      </c>
      <c r="C124" s="52" t="s">
        <v>115</v>
      </c>
      <c r="D124" s="57">
        <v>130</v>
      </c>
      <c r="E124" s="101"/>
      <c r="F124" s="49">
        <f t="shared" si="1"/>
        <v>0</v>
      </c>
    </row>
    <row r="125" spans="1:6" ht="31.5">
      <c r="A125" s="52">
        <v>7</v>
      </c>
      <c r="B125" s="46" t="s">
        <v>599</v>
      </c>
      <c r="C125" s="52" t="s">
        <v>115</v>
      </c>
      <c r="D125" s="57">
        <v>140</v>
      </c>
      <c r="E125" s="101"/>
      <c r="F125" s="49">
        <f t="shared" si="1"/>
        <v>0</v>
      </c>
    </row>
    <row r="126" spans="1:6" ht="31.5">
      <c r="A126" s="52">
        <v>8</v>
      </c>
      <c r="B126" s="46" t="s">
        <v>600</v>
      </c>
      <c r="C126" s="52" t="s">
        <v>115</v>
      </c>
      <c r="D126" s="57">
        <v>90</v>
      </c>
      <c r="E126" s="101"/>
      <c r="F126" s="49">
        <f t="shared" si="1"/>
        <v>0</v>
      </c>
    </row>
    <row r="127" spans="1:6" ht="31.5">
      <c r="A127" s="52">
        <v>9</v>
      </c>
      <c r="B127" s="173" t="s">
        <v>601</v>
      </c>
      <c r="C127" s="47"/>
      <c r="D127" s="149"/>
      <c r="E127" s="101"/>
      <c r="F127" s="49"/>
    </row>
    <row r="128" spans="1:6" ht="18.75">
      <c r="A128" s="47"/>
      <c r="B128" s="46" t="s">
        <v>602</v>
      </c>
      <c r="C128" s="47" t="s">
        <v>218</v>
      </c>
      <c r="D128" s="53">
        <v>72</v>
      </c>
      <c r="E128" s="101"/>
      <c r="F128" s="49">
        <f t="shared" si="1"/>
        <v>0</v>
      </c>
    </row>
    <row r="129" spans="1:6" ht="15.75">
      <c r="A129" s="60"/>
      <c r="B129" s="59" t="s">
        <v>641</v>
      </c>
      <c r="C129" s="60" t="s">
        <v>218</v>
      </c>
      <c r="D129" s="68">
        <v>2</v>
      </c>
      <c r="E129" s="101"/>
      <c r="F129" s="49">
        <f t="shared" si="1"/>
        <v>0</v>
      </c>
    </row>
    <row r="130" spans="1:6" ht="15.75">
      <c r="A130" s="60"/>
      <c r="B130" s="59" t="s">
        <v>642</v>
      </c>
      <c r="C130" s="60" t="s">
        <v>218</v>
      </c>
      <c r="D130" s="68">
        <v>14</v>
      </c>
      <c r="E130" s="101"/>
      <c r="F130" s="49">
        <f t="shared" si="1"/>
        <v>0</v>
      </c>
    </row>
    <row r="131" spans="1:6" ht="15.75">
      <c r="A131" s="60"/>
      <c r="B131" s="59" t="s">
        <v>603</v>
      </c>
      <c r="C131" s="60" t="s">
        <v>218</v>
      </c>
      <c r="D131" s="68">
        <v>26</v>
      </c>
      <c r="E131" s="101"/>
      <c r="F131" s="49">
        <f t="shared" si="1"/>
        <v>0</v>
      </c>
    </row>
    <row r="132" spans="1:6" ht="15.75">
      <c r="A132" s="60"/>
      <c r="B132" s="59" t="s">
        <v>604</v>
      </c>
      <c r="C132" s="60" t="s">
        <v>218</v>
      </c>
      <c r="D132" s="68">
        <v>24</v>
      </c>
      <c r="E132" s="101"/>
      <c r="F132" s="49">
        <f t="shared" si="1"/>
        <v>0</v>
      </c>
    </row>
    <row r="133" spans="1:6" ht="15.75">
      <c r="A133" s="60"/>
      <c r="B133" s="59" t="s">
        <v>605</v>
      </c>
      <c r="C133" s="60" t="s">
        <v>218</v>
      </c>
      <c r="D133" s="68">
        <v>18</v>
      </c>
      <c r="E133" s="101"/>
      <c r="F133" s="49">
        <f t="shared" si="1"/>
        <v>0</v>
      </c>
    </row>
    <row r="134" spans="1:6" ht="15.75">
      <c r="A134" s="60"/>
      <c r="B134" s="59" t="s">
        <v>671</v>
      </c>
      <c r="C134" s="60" t="s">
        <v>218</v>
      </c>
      <c r="D134" s="68">
        <v>2</v>
      </c>
      <c r="E134" s="101"/>
      <c r="F134" s="49">
        <f t="shared" si="1"/>
        <v>0</v>
      </c>
    </row>
    <row r="135" spans="1:6" ht="15.75">
      <c r="A135" s="60"/>
      <c r="B135" s="59" t="s">
        <v>648</v>
      </c>
      <c r="C135" s="60" t="s">
        <v>218</v>
      </c>
      <c r="D135" s="68">
        <v>26</v>
      </c>
      <c r="E135" s="101"/>
      <c r="F135" s="49">
        <f t="shared" si="1"/>
        <v>0</v>
      </c>
    </row>
    <row r="136" spans="1:6" ht="15.75">
      <c r="A136" s="60"/>
      <c r="B136" s="59" t="s">
        <v>608</v>
      </c>
      <c r="C136" s="60" t="s">
        <v>218</v>
      </c>
      <c r="D136" s="68">
        <v>28</v>
      </c>
      <c r="E136" s="101"/>
      <c r="F136" s="49">
        <f t="shared" si="1"/>
        <v>0</v>
      </c>
    </row>
    <row r="137" spans="1:6" ht="15.75">
      <c r="A137" s="60"/>
      <c r="B137" s="59" t="s">
        <v>609</v>
      </c>
      <c r="C137" s="60" t="s">
        <v>218</v>
      </c>
      <c r="D137" s="68">
        <v>24</v>
      </c>
      <c r="E137" s="101"/>
      <c r="F137" s="49">
        <f t="shared" si="1"/>
        <v>0</v>
      </c>
    </row>
    <row r="138" spans="1:6" ht="15.75">
      <c r="A138" s="60"/>
      <c r="B138" s="59" t="s">
        <v>672</v>
      </c>
      <c r="C138" s="60" t="s">
        <v>218</v>
      </c>
      <c r="D138" s="68">
        <v>8</v>
      </c>
      <c r="E138" s="101"/>
      <c r="F138" s="49">
        <f t="shared" ref="F138:F201" si="2">D138*E138</f>
        <v>0</v>
      </c>
    </row>
    <row r="139" spans="1:6" ht="15.75">
      <c r="A139" s="60"/>
      <c r="B139" s="59" t="s">
        <v>610</v>
      </c>
      <c r="C139" s="60" t="s">
        <v>218</v>
      </c>
      <c r="D139" s="68">
        <v>8</v>
      </c>
      <c r="E139" s="101"/>
      <c r="F139" s="49">
        <f t="shared" si="2"/>
        <v>0</v>
      </c>
    </row>
    <row r="140" spans="1:6" ht="15.75">
      <c r="A140" s="60"/>
      <c r="B140" s="59" t="s">
        <v>611</v>
      </c>
      <c r="C140" s="60" t="s">
        <v>218</v>
      </c>
      <c r="D140" s="68">
        <v>12</v>
      </c>
      <c r="E140" s="101"/>
      <c r="F140" s="49">
        <f t="shared" si="2"/>
        <v>0</v>
      </c>
    </row>
    <row r="141" spans="1:6" ht="15.75">
      <c r="A141" s="60"/>
      <c r="B141" s="59" t="s">
        <v>612</v>
      </c>
      <c r="C141" s="60" t="s">
        <v>218</v>
      </c>
      <c r="D141" s="68">
        <v>8</v>
      </c>
      <c r="E141" s="101"/>
      <c r="F141" s="49">
        <f t="shared" si="2"/>
        <v>0</v>
      </c>
    </row>
    <row r="142" spans="1:6" ht="15.75">
      <c r="A142" s="60"/>
      <c r="B142" s="59" t="s">
        <v>613</v>
      </c>
      <c r="C142" s="60" t="s">
        <v>218</v>
      </c>
      <c r="D142" s="68">
        <v>150</v>
      </c>
      <c r="E142" s="101"/>
      <c r="F142" s="49">
        <f t="shared" si="2"/>
        <v>0</v>
      </c>
    </row>
    <row r="143" spans="1:6" ht="15.75">
      <c r="A143" s="60"/>
      <c r="B143" s="59" t="s">
        <v>652</v>
      </c>
      <c r="C143" s="60" t="s">
        <v>218</v>
      </c>
      <c r="D143" s="68">
        <v>4</v>
      </c>
      <c r="E143" s="101"/>
      <c r="F143" s="49">
        <f t="shared" si="2"/>
        <v>0</v>
      </c>
    </row>
    <row r="144" spans="1:6" ht="15.75">
      <c r="A144" s="60"/>
      <c r="B144" s="59" t="s">
        <v>653</v>
      </c>
      <c r="C144" s="60" t="s">
        <v>218</v>
      </c>
      <c r="D144" s="68">
        <v>2</v>
      </c>
      <c r="E144" s="101"/>
      <c r="F144" s="49">
        <f t="shared" si="2"/>
        <v>0</v>
      </c>
    </row>
    <row r="145" spans="1:6" ht="15.75">
      <c r="A145" s="60"/>
      <c r="B145" s="59" t="s">
        <v>657</v>
      </c>
      <c r="C145" s="60" t="s">
        <v>218</v>
      </c>
      <c r="D145" s="68">
        <v>2</v>
      </c>
      <c r="E145" s="101"/>
      <c r="F145" s="49">
        <f t="shared" si="2"/>
        <v>0</v>
      </c>
    </row>
    <row r="146" spans="1:6" ht="15.75">
      <c r="A146" s="60"/>
      <c r="B146" s="59" t="s">
        <v>614</v>
      </c>
      <c r="C146" s="60" t="s">
        <v>218</v>
      </c>
      <c r="D146" s="68">
        <v>6</v>
      </c>
      <c r="E146" s="101"/>
      <c r="F146" s="49">
        <f t="shared" si="2"/>
        <v>0</v>
      </c>
    </row>
    <row r="147" spans="1:6" ht="15.75">
      <c r="A147" s="60"/>
      <c r="B147" s="59" t="s">
        <v>615</v>
      </c>
      <c r="C147" s="60" t="s">
        <v>218</v>
      </c>
      <c r="D147" s="68">
        <v>6</v>
      </c>
      <c r="E147" s="101"/>
      <c r="F147" s="49">
        <f t="shared" si="2"/>
        <v>0</v>
      </c>
    </row>
    <row r="148" spans="1:6" ht="15.75">
      <c r="A148" s="60"/>
      <c r="B148" s="59" t="s">
        <v>617</v>
      </c>
      <c r="C148" s="60" t="s">
        <v>218</v>
      </c>
      <c r="D148" s="68">
        <v>6</v>
      </c>
      <c r="E148" s="101"/>
      <c r="F148" s="49">
        <f t="shared" si="2"/>
        <v>0</v>
      </c>
    </row>
    <row r="149" spans="1:6" ht="15.75">
      <c r="A149" s="60"/>
      <c r="B149" s="59" t="s">
        <v>662</v>
      </c>
      <c r="C149" s="60" t="s">
        <v>218</v>
      </c>
      <c r="D149" s="68">
        <v>4</v>
      </c>
      <c r="E149" s="101"/>
      <c r="F149" s="49">
        <f t="shared" si="2"/>
        <v>0</v>
      </c>
    </row>
    <row r="150" spans="1:6" ht="15.75">
      <c r="A150" s="60"/>
      <c r="B150" s="59" t="s">
        <v>618</v>
      </c>
      <c r="C150" s="60" t="s">
        <v>218</v>
      </c>
      <c r="D150" s="68">
        <v>26</v>
      </c>
      <c r="E150" s="101"/>
      <c r="F150" s="49">
        <f t="shared" si="2"/>
        <v>0</v>
      </c>
    </row>
    <row r="151" spans="1:6" ht="15.75">
      <c r="A151" s="60"/>
      <c r="B151" s="59" t="s">
        <v>619</v>
      </c>
      <c r="C151" s="60" t="s">
        <v>218</v>
      </c>
      <c r="D151" s="68">
        <v>30</v>
      </c>
      <c r="E151" s="101"/>
      <c r="F151" s="49">
        <f t="shared" si="2"/>
        <v>0</v>
      </c>
    </row>
    <row r="152" spans="1:6" ht="15.75">
      <c r="A152" s="60"/>
      <c r="B152" s="59" t="s">
        <v>620</v>
      </c>
      <c r="C152" s="60" t="s">
        <v>218</v>
      </c>
      <c r="D152" s="68">
        <v>30</v>
      </c>
      <c r="E152" s="101"/>
      <c r="F152" s="49">
        <f t="shared" si="2"/>
        <v>0</v>
      </c>
    </row>
    <row r="153" spans="1:6" ht="15.75">
      <c r="A153" s="60"/>
      <c r="B153" s="59" t="s">
        <v>621</v>
      </c>
      <c r="C153" s="60" t="s">
        <v>218</v>
      </c>
      <c r="D153" s="68">
        <v>18</v>
      </c>
      <c r="E153" s="101"/>
      <c r="F153" s="49">
        <f t="shared" si="2"/>
        <v>0</v>
      </c>
    </row>
    <row r="154" spans="1:6" ht="31.5">
      <c r="A154" s="129">
        <v>10</v>
      </c>
      <c r="B154" s="46" t="s">
        <v>664</v>
      </c>
      <c r="C154" s="52" t="s">
        <v>218</v>
      </c>
      <c r="D154" s="177">
        <v>2</v>
      </c>
      <c r="E154" s="101"/>
      <c r="F154" s="49">
        <f t="shared" si="2"/>
        <v>0</v>
      </c>
    </row>
    <row r="155" spans="1:6" ht="31.5">
      <c r="A155" s="47">
        <v>11</v>
      </c>
      <c r="B155" s="46" t="s">
        <v>624</v>
      </c>
      <c r="C155" s="103" t="s">
        <v>115</v>
      </c>
      <c r="D155" s="53">
        <f>SUM(D156:D160)</f>
        <v>476</v>
      </c>
      <c r="E155" s="101"/>
      <c r="F155" s="49">
        <f t="shared" si="2"/>
        <v>0</v>
      </c>
    </row>
    <row r="156" spans="1:6" ht="15.75">
      <c r="A156" s="52"/>
      <c r="B156" s="46" t="s">
        <v>668</v>
      </c>
      <c r="C156" s="103" t="s">
        <v>405</v>
      </c>
      <c r="D156" s="57">
        <v>16</v>
      </c>
      <c r="E156" s="101"/>
      <c r="F156" s="49">
        <f t="shared" si="2"/>
        <v>0</v>
      </c>
    </row>
    <row r="157" spans="1:6" ht="15.75">
      <c r="A157" s="52"/>
      <c r="B157" s="46" t="s">
        <v>625</v>
      </c>
      <c r="C157" s="103" t="s">
        <v>405</v>
      </c>
      <c r="D157" s="57">
        <v>100</v>
      </c>
      <c r="E157" s="101"/>
      <c r="F157" s="49">
        <f t="shared" si="2"/>
        <v>0</v>
      </c>
    </row>
    <row r="158" spans="1:6" ht="15.75">
      <c r="A158" s="52"/>
      <c r="B158" s="46" t="s">
        <v>626</v>
      </c>
      <c r="C158" s="103" t="s">
        <v>405</v>
      </c>
      <c r="D158" s="57">
        <v>130</v>
      </c>
      <c r="E158" s="101"/>
      <c r="F158" s="49">
        <f t="shared" si="2"/>
        <v>0</v>
      </c>
    </row>
    <row r="159" spans="1:6" ht="15.75">
      <c r="A159" s="52"/>
      <c r="B159" s="46" t="s">
        <v>627</v>
      </c>
      <c r="C159" s="103" t="s">
        <v>405</v>
      </c>
      <c r="D159" s="57">
        <v>140</v>
      </c>
      <c r="E159" s="101"/>
      <c r="F159" s="49">
        <f t="shared" si="2"/>
        <v>0</v>
      </c>
    </row>
    <row r="160" spans="1:6" ht="15.75">
      <c r="A160" s="52"/>
      <c r="B160" s="46" t="s">
        <v>628</v>
      </c>
      <c r="C160" s="103" t="s">
        <v>405</v>
      </c>
      <c r="D160" s="57">
        <v>90</v>
      </c>
      <c r="E160" s="101"/>
      <c r="F160" s="49">
        <f t="shared" si="2"/>
        <v>0</v>
      </c>
    </row>
    <row r="161" spans="1:6" ht="31.5">
      <c r="A161" s="171"/>
      <c r="B161" s="172" t="s">
        <v>673</v>
      </c>
      <c r="C161" s="171"/>
      <c r="D161" s="171"/>
      <c r="E161" s="101"/>
      <c r="F161" s="49"/>
    </row>
    <row r="162" spans="1:6" ht="15.75">
      <c r="A162" s="47">
        <v>1</v>
      </c>
      <c r="B162" s="46" t="s">
        <v>630</v>
      </c>
      <c r="C162" s="175" t="s">
        <v>218</v>
      </c>
      <c r="D162" s="53">
        <f>SUM(D163:D166)</f>
        <v>33</v>
      </c>
      <c r="E162" s="101"/>
      <c r="F162" s="49">
        <f t="shared" si="2"/>
        <v>0</v>
      </c>
    </row>
    <row r="163" spans="1:6" ht="15.75">
      <c r="A163" s="47"/>
      <c r="B163" s="46" t="s">
        <v>670</v>
      </c>
      <c r="C163" s="60" t="s">
        <v>218</v>
      </c>
      <c r="D163" s="53">
        <v>2</v>
      </c>
      <c r="E163" s="101"/>
      <c r="F163" s="49">
        <f t="shared" si="2"/>
        <v>0</v>
      </c>
    </row>
    <row r="164" spans="1:6" ht="15.75">
      <c r="A164" s="47"/>
      <c r="B164" s="46" t="s">
        <v>674</v>
      </c>
      <c r="C164" s="60" t="s">
        <v>218</v>
      </c>
      <c r="D164" s="53">
        <v>1</v>
      </c>
      <c r="E164" s="101"/>
      <c r="F164" s="49">
        <f t="shared" si="2"/>
        <v>0</v>
      </c>
    </row>
    <row r="165" spans="1:6" ht="15.75">
      <c r="A165" s="47"/>
      <c r="B165" s="46" t="s">
        <v>632</v>
      </c>
      <c r="C165" s="60" t="s">
        <v>218</v>
      </c>
      <c r="D165" s="53">
        <v>29</v>
      </c>
      <c r="E165" s="101"/>
      <c r="F165" s="49">
        <f t="shared" si="2"/>
        <v>0</v>
      </c>
    </row>
    <row r="166" spans="1:6" ht="15.75">
      <c r="A166" s="47"/>
      <c r="B166" s="46" t="s">
        <v>634</v>
      </c>
      <c r="C166" s="60" t="s">
        <v>218</v>
      </c>
      <c r="D166" s="53">
        <v>1</v>
      </c>
      <c r="E166" s="101"/>
      <c r="F166" s="49">
        <f t="shared" si="2"/>
        <v>0</v>
      </c>
    </row>
    <row r="167" spans="1:6" ht="31.5">
      <c r="A167" s="131">
        <v>2</v>
      </c>
      <c r="B167" s="79" t="s">
        <v>635</v>
      </c>
      <c r="C167" s="131" t="s">
        <v>218</v>
      </c>
      <c r="D167" s="48">
        <v>33</v>
      </c>
      <c r="E167" s="101"/>
      <c r="F167" s="49">
        <f t="shared" si="2"/>
        <v>0</v>
      </c>
    </row>
    <row r="168" spans="1:6" ht="31.5">
      <c r="A168" s="131">
        <v>3</v>
      </c>
      <c r="B168" s="79" t="s">
        <v>636</v>
      </c>
      <c r="C168" s="131" t="s">
        <v>218</v>
      </c>
      <c r="D168" s="48">
        <v>33</v>
      </c>
      <c r="E168" s="101"/>
      <c r="F168" s="49">
        <f t="shared" si="2"/>
        <v>0</v>
      </c>
    </row>
    <row r="169" spans="1:6" ht="31.5">
      <c r="A169" s="47">
        <v>4</v>
      </c>
      <c r="B169" s="46" t="s">
        <v>639</v>
      </c>
      <c r="C169" s="47" t="s">
        <v>115</v>
      </c>
      <c r="D169" s="53">
        <v>8</v>
      </c>
      <c r="E169" s="101"/>
      <c r="F169" s="49">
        <f t="shared" si="2"/>
        <v>0</v>
      </c>
    </row>
    <row r="170" spans="1:6" ht="15.75">
      <c r="A170" s="60"/>
      <c r="B170" s="59" t="s">
        <v>640</v>
      </c>
      <c r="C170" s="60" t="s">
        <v>218</v>
      </c>
      <c r="D170" s="68">
        <v>4</v>
      </c>
      <c r="E170" s="101"/>
      <c r="F170" s="49">
        <f t="shared" si="2"/>
        <v>0</v>
      </c>
    </row>
    <row r="171" spans="1:6" ht="31.5">
      <c r="A171" s="52">
        <v>5</v>
      </c>
      <c r="B171" s="46" t="s">
        <v>597</v>
      </c>
      <c r="C171" s="52" t="s">
        <v>115</v>
      </c>
      <c r="D171" s="57">
        <v>100</v>
      </c>
      <c r="E171" s="101"/>
      <c r="F171" s="49">
        <f t="shared" si="2"/>
        <v>0</v>
      </c>
    </row>
    <row r="172" spans="1:6" ht="31.5">
      <c r="A172" s="52">
        <v>6</v>
      </c>
      <c r="B172" s="46" t="s">
        <v>598</v>
      </c>
      <c r="C172" s="52" t="s">
        <v>115</v>
      </c>
      <c r="D172" s="57">
        <v>130</v>
      </c>
      <c r="E172" s="101"/>
      <c r="F172" s="49">
        <f t="shared" si="2"/>
        <v>0</v>
      </c>
    </row>
    <row r="173" spans="1:6" ht="31.5">
      <c r="A173" s="52">
        <v>7</v>
      </c>
      <c r="B173" s="46" t="s">
        <v>599</v>
      </c>
      <c r="C173" s="52" t="s">
        <v>115</v>
      </c>
      <c r="D173" s="57">
        <v>140</v>
      </c>
      <c r="E173" s="101"/>
      <c r="F173" s="49">
        <f t="shared" si="2"/>
        <v>0</v>
      </c>
    </row>
    <row r="174" spans="1:6" ht="31.5">
      <c r="A174" s="52">
        <v>8</v>
      </c>
      <c r="B174" s="46" t="s">
        <v>600</v>
      </c>
      <c r="C174" s="52" t="s">
        <v>115</v>
      </c>
      <c r="D174" s="57">
        <v>90</v>
      </c>
      <c r="E174" s="101"/>
      <c r="F174" s="49">
        <f t="shared" si="2"/>
        <v>0</v>
      </c>
    </row>
    <row r="175" spans="1:6" ht="31.5">
      <c r="A175" s="52">
        <v>9</v>
      </c>
      <c r="B175" s="173" t="s">
        <v>601</v>
      </c>
      <c r="C175" s="47"/>
      <c r="D175" s="149"/>
      <c r="E175" s="101"/>
      <c r="F175" s="49"/>
    </row>
    <row r="176" spans="1:6" ht="18.75">
      <c r="A176" s="47"/>
      <c r="B176" s="46" t="s">
        <v>602</v>
      </c>
      <c r="C176" s="47" t="s">
        <v>218</v>
      </c>
      <c r="D176" s="53">
        <v>66</v>
      </c>
      <c r="E176" s="101"/>
      <c r="F176" s="49">
        <f t="shared" si="2"/>
        <v>0</v>
      </c>
    </row>
    <row r="177" spans="1:6" ht="15.75">
      <c r="A177" s="60"/>
      <c r="B177" s="59" t="s">
        <v>641</v>
      </c>
      <c r="C177" s="60" t="s">
        <v>218</v>
      </c>
      <c r="D177" s="68">
        <v>2</v>
      </c>
      <c r="E177" s="101"/>
      <c r="F177" s="49">
        <f t="shared" si="2"/>
        <v>0</v>
      </c>
    </row>
    <row r="178" spans="1:6" ht="15.75">
      <c r="A178" s="60"/>
      <c r="B178" s="59" t="s">
        <v>642</v>
      </c>
      <c r="C178" s="60" t="s">
        <v>218</v>
      </c>
      <c r="D178" s="68">
        <v>12</v>
      </c>
      <c r="E178" s="101"/>
      <c r="F178" s="49">
        <f t="shared" si="2"/>
        <v>0</v>
      </c>
    </row>
    <row r="179" spans="1:6" ht="15.75">
      <c r="A179" s="60"/>
      <c r="B179" s="59" t="s">
        <v>603</v>
      </c>
      <c r="C179" s="60" t="s">
        <v>218</v>
      </c>
      <c r="D179" s="68">
        <v>20</v>
      </c>
      <c r="E179" s="101"/>
      <c r="F179" s="49">
        <f t="shared" si="2"/>
        <v>0</v>
      </c>
    </row>
    <row r="180" spans="1:6" ht="15.75">
      <c r="A180" s="60"/>
      <c r="B180" s="59" t="s">
        <v>604</v>
      </c>
      <c r="C180" s="60" t="s">
        <v>218</v>
      </c>
      <c r="D180" s="68">
        <v>22</v>
      </c>
      <c r="E180" s="101"/>
      <c r="F180" s="49">
        <f t="shared" si="2"/>
        <v>0</v>
      </c>
    </row>
    <row r="181" spans="1:6" ht="15.75">
      <c r="A181" s="60"/>
      <c r="B181" s="59" t="s">
        <v>605</v>
      </c>
      <c r="C181" s="60" t="s">
        <v>218</v>
      </c>
      <c r="D181" s="68">
        <v>18</v>
      </c>
      <c r="E181" s="101"/>
      <c r="F181" s="49">
        <f t="shared" si="2"/>
        <v>0</v>
      </c>
    </row>
    <row r="182" spans="1:6" ht="15.75">
      <c r="A182" s="60"/>
      <c r="B182" s="59" t="s">
        <v>671</v>
      </c>
      <c r="C182" s="60" t="s">
        <v>218</v>
      </c>
      <c r="D182" s="68">
        <v>2</v>
      </c>
      <c r="E182" s="101"/>
      <c r="F182" s="49">
        <f t="shared" si="2"/>
        <v>0</v>
      </c>
    </row>
    <row r="183" spans="1:6" ht="15.75">
      <c r="A183" s="60"/>
      <c r="B183" s="59" t="s">
        <v>648</v>
      </c>
      <c r="C183" s="60" t="s">
        <v>218</v>
      </c>
      <c r="D183" s="68">
        <v>20</v>
      </c>
      <c r="E183" s="101"/>
      <c r="F183" s="49">
        <f t="shared" si="2"/>
        <v>0</v>
      </c>
    </row>
    <row r="184" spans="1:6" ht="15.75">
      <c r="A184" s="60"/>
      <c r="B184" s="59" t="s">
        <v>608</v>
      </c>
      <c r="C184" s="60" t="s">
        <v>218</v>
      </c>
      <c r="D184" s="68">
        <v>22</v>
      </c>
      <c r="E184" s="101"/>
      <c r="F184" s="49">
        <f t="shared" si="2"/>
        <v>0</v>
      </c>
    </row>
    <row r="185" spans="1:6" ht="15.75">
      <c r="A185" s="60"/>
      <c r="B185" s="59" t="s">
        <v>609</v>
      </c>
      <c r="C185" s="60" t="s">
        <v>218</v>
      </c>
      <c r="D185" s="68">
        <v>24</v>
      </c>
      <c r="E185" s="101"/>
      <c r="F185" s="49">
        <f t="shared" si="2"/>
        <v>0</v>
      </c>
    </row>
    <row r="186" spans="1:6" ht="15.75">
      <c r="A186" s="60"/>
      <c r="B186" s="59" t="s">
        <v>672</v>
      </c>
      <c r="C186" s="60" t="s">
        <v>218</v>
      </c>
      <c r="D186" s="68">
        <v>8</v>
      </c>
      <c r="E186" s="101"/>
      <c r="F186" s="49">
        <f t="shared" si="2"/>
        <v>0</v>
      </c>
    </row>
    <row r="187" spans="1:6" ht="15.75">
      <c r="A187" s="60"/>
      <c r="B187" s="59" t="s">
        <v>610</v>
      </c>
      <c r="C187" s="60" t="s">
        <v>218</v>
      </c>
      <c r="D187" s="68">
        <v>8</v>
      </c>
      <c r="E187" s="101"/>
      <c r="F187" s="49">
        <f t="shared" si="2"/>
        <v>0</v>
      </c>
    </row>
    <row r="188" spans="1:6" ht="15.75">
      <c r="A188" s="60"/>
      <c r="B188" s="59" t="s">
        <v>611</v>
      </c>
      <c r="C188" s="60" t="s">
        <v>218</v>
      </c>
      <c r="D188" s="68">
        <v>12</v>
      </c>
      <c r="E188" s="101"/>
      <c r="F188" s="49">
        <f t="shared" si="2"/>
        <v>0</v>
      </c>
    </row>
    <row r="189" spans="1:6" ht="15.75">
      <c r="A189" s="60"/>
      <c r="B189" s="59" t="s">
        <v>612</v>
      </c>
      <c r="C189" s="60" t="s">
        <v>218</v>
      </c>
      <c r="D189" s="68">
        <v>8</v>
      </c>
      <c r="E189" s="101"/>
      <c r="F189" s="49">
        <f t="shared" si="2"/>
        <v>0</v>
      </c>
    </row>
    <row r="190" spans="1:6" ht="15.75">
      <c r="A190" s="60"/>
      <c r="B190" s="59" t="s">
        <v>613</v>
      </c>
      <c r="C190" s="60" t="s">
        <v>218</v>
      </c>
      <c r="D190" s="68">
        <v>140</v>
      </c>
      <c r="E190" s="101"/>
      <c r="F190" s="49">
        <f t="shared" si="2"/>
        <v>0</v>
      </c>
    </row>
    <row r="191" spans="1:6" ht="15.75">
      <c r="A191" s="60"/>
      <c r="B191" s="59" t="s">
        <v>652</v>
      </c>
      <c r="C191" s="60" t="s">
        <v>218</v>
      </c>
      <c r="D191" s="68">
        <v>4</v>
      </c>
      <c r="E191" s="101"/>
      <c r="F191" s="49">
        <f t="shared" si="2"/>
        <v>0</v>
      </c>
    </row>
    <row r="192" spans="1:6" ht="15.75">
      <c r="A192" s="60"/>
      <c r="B192" s="59" t="s">
        <v>653</v>
      </c>
      <c r="C192" s="60" t="s">
        <v>218</v>
      </c>
      <c r="D192" s="68">
        <v>2</v>
      </c>
      <c r="E192" s="101"/>
      <c r="F192" s="49">
        <f t="shared" si="2"/>
        <v>0</v>
      </c>
    </row>
    <row r="193" spans="1:6" ht="15.75">
      <c r="A193" s="60"/>
      <c r="B193" s="59" t="s">
        <v>657</v>
      </c>
      <c r="C193" s="60" t="s">
        <v>218</v>
      </c>
      <c r="D193" s="68">
        <v>2</v>
      </c>
      <c r="E193" s="101"/>
      <c r="F193" s="49">
        <f t="shared" si="2"/>
        <v>0</v>
      </c>
    </row>
    <row r="194" spans="1:6" ht="15.75">
      <c r="A194" s="60"/>
      <c r="B194" s="59" t="s">
        <v>614</v>
      </c>
      <c r="C194" s="60" t="s">
        <v>218</v>
      </c>
      <c r="D194" s="68">
        <v>6</v>
      </c>
      <c r="E194" s="101"/>
      <c r="F194" s="49">
        <f t="shared" si="2"/>
        <v>0</v>
      </c>
    </row>
    <row r="195" spans="1:6" ht="15.75">
      <c r="A195" s="60"/>
      <c r="B195" s="59" t="s">
        <v>615</v>
      </c>
      <c r="C195" s="60" t="s">
        <v>218</v>
      </c>
      <c r="D195" s="68">
        <v>6</v>
      </c>
      <c r="E195" s="101"/>
      <c r="F195" s="49">
        <f t="shared" si="2"/>
        <v>0</v>
      </c>
    </row>
    <row r="196" spans="1:6" ht="15.75">
      <c r="A196" s="60"/>
      <c r="B196" s="59" t="s">
        <v>617</v>
      </c>
      <c r="C196" s="60" t="s">
        <v>218</v>
      </c>
      <c r="D196" s="68">
        <v>6</v>
      </c>
      <c r="E196" s="101"/>
      <c r="F196" s="49">
        <f t="shared" si="2"/>
        <v>0</v>
      </c>
    </row>
    <row r="197" spans="1:6" ht="15.75">
      <c r="A197" s="60"/>
      <c r="B197" s="59" t="s">
        <v>662</v>
      </c>
      <c r="C197" s="60" t="s">
        <v>218</v>
      </c>
      <c r="D197" s="68">
        <v>2</v>
      </c>
      <c r="E197" s="101"/>
      <c r="F197" s="49">
        <f t="shared" si="2"/>
        <v>0</v>
      </c>
    </row>
    <row r="198" spans="1:6" ht="15.75">
      <c r="A198" s="60"/>
      <c r="B198" s="59" t="s">
        <v>618</v>
      </c>
      <c r="C198" s="60" t="s">
        <v>218</v>
      </c>
      <c r="D198" s="68">
        <v>26</v>
      </c>
      <c r="E198" s="101"/>
      <c r="F198" s="49">
        <f t="shared" si="2"/>
        <v>0</v>
      </c>
    </row>
    <row r="199" spans="1:6" ht="15.75">
      <c r="A199" s="60"/>
      <c r="B199" s="59" t="s">
        <v>619</v>
      </c>
      <c r="C199" s="60" t="s">
        <v>218</v>
      </c>
      <c r="D199" s="68">
        <v>30</v>
      </c>
      <c r="E199" s="101"/>
      <c r="F199" s="49">
        <f t="shared" si="2"/>
        <v>0</v>
      </c>
    </row>
    <row r="200" spans="1:6" ht="15.75">
      <c r="A200" s="60"/>
      <c r="B200" s="59" t="s">
        <v>620</v>
      </c>
      <c r="C200" s="60" t="s">
        <v>218</v>
      </c>
      <c r="D200" s="68">
        <v>30</v>
      </c>
      <c r="E200" s="101"/>
      <c r="F200" s="49">
        <f t="shared" si="2"/>
        <v>0</v>
      </c>
    </row>
    <row r="201" spans="1:6" ht="15.75">
      <c r="A201" s="60"/>
      <c r="B201" s="59" t="s">
        <v>621</v>
      </c>
      <c r="C201" s="60" t="s">
        <v>218</v>
      </c>
      <c r="D201" s="68">
        <v>20</v>
      </c>
      <c r="E201" s="101"/>
      <c r="F201" s="49">
        <f t="shared" si="2"/>
        <v>0</v>
      </c>
    </row>
    <row r="202" spans="1:6" ht="31.5">
      <c r="A202" s="129">
        <v>10</v>
      </c>
      <c r="B202" s="46" t="s">
        <v>664</v>
      </c>
      <c r="C202" s="52" t="s">
        <v>218</v>
      </c>
      <c r="D202" s="177">
        <v>2</v>
      </c>
      <c r="E202" s="101"/>
      <c r="F202" s="49">
        <f t="shared" ref="F202:F208" si="3">D202*E202</f>
        <v>0</v>
      </c>
    </row>
    <row r="203" spans="1:6" ht="31.5">
      <c r="A203" s="47">
        <v>11</v>
      </c>
      <c r="B203" s="46" t="s">
        <v>624</v>
      </c>
      <c r="C203" s="103" t="s">
        <v>115</v>
      </c>
      <c r="D203" s="53">
        <f>SUM(D204:D208)</f>
        <v>468</v>
      </c>
      <c r="E203" s="101"/>
      <c r="F203" s="49">
        <f t="shared" si="3"/>
        <v>0</v>
      </c>
    </row>
    <row r="204" spans="1:6" ht="15.75">
      <c r="A204" s="52"/>
      <c r="B204" s="46" t="s">
        <v>668</v>
      </c>
      <c r="C204" s="103" t="s">
        <v>405</v>
      </c>
      <c r="D204" s="57">
        <v>8</v>
      </c>
      <c r="E204" s="101"/>
      <c r="F204" s="49">
        <f t="shared" si="3"/>
        <v>0</v>
      </c>
    </row>
    <row r="205" spans="1:6" ht="15.75">
      <c r="A205" s="52"/>
      <c r="B205" s="46" t="s">
        <v>625</v>
      </c>
      <c r="C205" s="103" t="s">
        <v>405</v>
      </c>
      <c r="D205" s="57">
        <v>100</v>
      </c>
      <c r="E205" s="101"/>
      <c r="F205" s="49">
        <f t="shared" si="3"/>
        <v>0</v>
      </c>
    </row>
    <row r="206" spans="1:6" ht="15.75">
      <c r="A206" s="52"/>
      <c r="B206" s="46" t="s">
        <v>626</v>
      </c>
      <c r="C206" s="103" t="s">
        <v>405</v>
      </c>
      <c r="D206" s="57">
        <v>130</v>
      </c>
      <c r="E206" s="101"/>
      <c r="F206" s="49">
        <f t="shared" si="3"/>
        <v>0</v>
      </c>
    </row>
    <row r="207" spans="1:6" ht="15.75">
      <c r="A207" s="52"/>
      <c r="B207" s="46" t="s">
        <v>627</v>
      </c>
      <c r="C207" s="103" t="s">
        <v>405</v>
      </c>
      <c r="D207" s="57">
        <v>140</v>
      </c>
      <c r="E207" s="101"/>
      <c r="F207" s="49">
        <f t="shared" si="3"/>
        <v>0</v>
      </c>
    </row>
    <row r="208" spans="1:6" ht="15.75">
      <c r="A208" s="52"/>
      <c r="B208" s="46" t="s">
        <v>628</v>
      </c>
      <c r="C208" s="103" t="s">
        <v>405</v>
      </c>
      <c r="D208" s="57">
        <v>90</v>
      </c>
      <c r="E208" s="101"/>
      <c r="F208" s="49">
        <f t="shared" si="3"/>
        <v>0</v>
      </c>
    </row>
    <row r="209" spans="1:6" ht="15.75">
      <c r="A209" s="76"/>
      <c r="B209" s="92" t="s">
        <v>64</v>
      </c>
      <c r="C209" s="92"/>
      <c r="D209" s="56"/>
      <c r="E209" s="101"/>
      <c r="F209" s="94">
        <f>SUM(F9:F208)</f>
        <v>0</v>
      </c>
    </row>
  </sheetData>
  <mergeCells count="4">
    <mergeCell ref="A2:F2"/>
    <mergeCell ref="A3:F3"/>
    <mergeCell ref="A4:F4"/>
    <mergeCell ref="A5:F5"/>
  </mergeCells>
  <pageMargins left="0.51181102362204722" right="0.11811023622047245" top="0.55118110236220474" bottom="0.55118110236220474" header="0.31496062992125984" footer="0.31496062992125984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2:F77"/>
  <sheetViews>
    <sheetView zoomScale="120" zoomScaleNormal="120" zoomScaleSheetLayoutView="90" workbookViewId="0">
      <selection activeCell="D31" sqref="D31"/>
    </sheetView>
  </sheetViews>
  <sheetFormatPr defaultColWidth="8" defaultRowHeight="15"/>
  <cols>
    <col min="1" max="1" width="4.125" style="50" customWidth="1"/>
    <col min="2" max="2" width="42.625" style="50" customWidth="1"/>
    <col min="3" max="3" width="6.75" style="50" customWidth="1"/>
    <col min="4" max="4" width="9.375" style="97" customWidth="1"/>
    <col min="5" max="5" width="8.5" style="50" customWidth="1"/>
    <col min="6" max="6" width="10.375" style="50" customWidth="1"/>
    <col min="7" max="7" width="8" style="50"/>
    <col min="8" max="8" width="10.75" style="50" bestFit="1" customWidth="1"/>
    <col min="9" max="16384" width="8" style="50"/>
  </cols>
  <sheetData>
    <row r="2" spans="1:6" s="35" customFormat="1" ht="43.5" customHeight="1">
      <c r="A2" s="206" t="str">
        <f>კრებ.!A1</f>
        <v>imereTis regioni, q. samtredia, mSvidobaZis q. #1-Si #12 sajaro skolis rabilitacia.</v>
      </c>
      <c r="B2" s="207"/>
      <c r="C2" s="207"/>
      <c r="D2" s="207"/>
      <c r="E2" s="207"/>
      <c r="F2" s="207"/>
    </row>
    <row r="3" spans="1:6" s="36" customFormat="1" ht="18.75">
      <c r="A3" s="208" t="s">
        <v>675</v>
      </c>
      <c r="B3" s="208"/>
      <c r="C3" s="208"/>
      <c r="D3" s="208"/>
      <c r="E3" s="208"/>
      <c r="F3" s="208"/>
    </row>
    <row r="4" spans="1:6" s="35" customFormat="1" ht="23.25" customHeight="1">
      <c r="A4" s="209" t="s">
        <v>30</v>
      </c>
      <c r="B4" s="209"/>
      <c r="C4" s="209"/>
      <c r="D4" s="209"/>
      <c r="E4" s="209"/>
      <c r="F4" s="209"/>
    </row>
    <row r="5" spans="1:6" s="36" customFormat="1" ht="18.75" customHeight="1">
      <c r="A5" s="210"/>
      <c r="B5" s="210"/>
      <c r="C5" s="210"/>
      <c r="D5" s="210"/>
      <c r="E5" s="210"/>
      <c r="F5" s="210"/>
    </row>
    <row r="6" spans="1:6" s="41" customFormat="1" ht="39" customHeight="1">
      <c r="A6" s="37"/>
      <c r="B6" s="38" t="s">
        <v>60</v>
      </c>
      <c r="C6" s="38" t="s">
        <v>61</v>
      </c>
      <c r="D6" s="38" t="s">
        <v>62</v>
      </c>
      <c r="E6" s="39" t="s">
        <v>63</v>
      </c>
      <c r="F6" s="40" t="s">
        <v>64</v>
      </c>
    </row>
    <row r="7" spans="1:6" s="44" customFormat="1" ht="15.75">
      <c r="A7" s="42" t="s">
        <v>65</v>
      </c>
      <c r="B7" s="42">
        <v>2</v>
      </c>
      <c r="C7" s="42">
        <v>3</v>
      </c>
      <c r="D7" s="43">
        <v>4</v>
      </c>
      <c r="E7" s="42">
        <v>5</v>
      </c>
      <c r="F7" s="43">
        <v>6</v>
      </c>
    </row>
    <row r="8" spans="1:6" ht="15.75">
      <c r="A8" s="138"/>
      <c r="B8" s="137" t="s">
        <v>676</v>
      </c>
      <c r="C8" s="138"/>
      <c r="D8" s="138"/>
      <c r="E8" s="99"/>
      <c r="F8" s="49"/>
    </row>
    <row r="9" spans="1:6" ht="47.25">
      <c r="A9" s="178"/>
      <c r="B9" s="179" t="s">
        <v>677</v>
      </c>
      <c r="C9" s="178"/>
      <c r="D9" s="178"/>
      <c r="E9" s="101"/>
      <c r="F9" s="49"/>
    </row>
    <row r="10" spans="1:6" ht="178.5">
      <c r="A10" s="131">
        <v>1</v>
      </c>
      <c r="B10" s="180" t="s">
        <v>678</v>
      </c>
      <c r="C10" s="181" t="s">
        <v>679</v>
      </c>
      <c r="D10" s="48">
        <v>1</v>
      </c>
      <c r="E10" s="101"/>
      <c r="F10" s="49">
        <f t="shared" ref="F10:F73" si="0">D10*E10</f>
        <v>0</v>
      </c>
    </row>
    <row r="11" spans="1:6" ht="63">
      <c r="A11" s="178"/>
      <c r="B11" s="179" t="s">
        <v>680</v>
      </c>
      <c r="C11" s="178"/>
      <c r="D11" s="178"/>
      <c r="E11" s="101"/>
      <c r="F11" s="49">
        <f t="shared" si="0"/>
        <v>0</v>
      </c>
    </row>
    <row r="12" spans="1:6" ht="178.5">
      <c r="A12" s="131">
        <v>1</v>
      </c>
      <c r="B12" s="180" t="s">
        <v>681</v>
      </c>
      <c r="C12" s="181" t="s">
        <v>679</v>
      </c>
      <c r="D12" s="48">
        <v>1</v>
      </c>
      <c r="E12" s="101"/>
      <c r="F12" s="49">
        <f t="shared" si="0"/>
        <v>0</v>
      </c>
    </row>
    <row r="13" spans="1:6" ht="31.5">
      <c r="A13" s="178"/>
      <c r="B13" s="179" t="s">
        <v>682</v>
      </c>
      <c r="C13" s="178"/>
      <c r="D13" s="178"/>
      <c r="E13" s="101"/>
      <c r="F13" s="49">
        <f t="shared" si="0"/>
        <v>0</v>
      </c>
    </row>
    <row r="14" spans="1:6" ht="47.25">
      <c r="A14" s="47">
        <v>1</v>
      </c>
      <c r="B14" s="46" t="s">
        <v>683</v>
      </c>
      <c r="C14" s="47" t="s">
        <v>218</v>
      </c>
      <c r="D14" s="53">
        <v>1</v>
      </c>
      <c r="E14" s="101"/>
      <c r="F14" s="49">
        <f t="shared" si="0"/>
        <v>0</v>
      </c>
    </row>
    <row r="15" spans="1:6" ht="31.5">
      <c r="A15" s="182"/>
      <c r="B15" s="172" t="s">
        <v>684</v>
      </c>
      <c r="C15" s="182"/>
      <c r="D15" s="182"/>
      <c r="E15" s="101"/>
      <c r="F15" s="49"/>
    </row>
    <row r="16" spans="1:6" ht="31.5">
      <c r="A16" s="47">
        <v>1</v>
      </c>
      <c r="B16" s="47" t="s">
        <v>685</v>
      </c>
      <c r="C16" s="47" t="s">
        <v>218</v>
      </c>
      <c r="D16" s="74">
        <v>3</v>
      </c>
      <c r="E16" s="101"/>
      <c r="F16" s="49">
        <f t="shared" si="0"/>
        <v>0</v>
      </c>
    </row>
    <row r="17" spans="1:6" ht="31.5">
      <c r="A17" s="47">
        <v>2</v>
      </c>
      <c r="B17" s="47" t="s">
        <v>686</v>
      </c>
      <c r="C17" s="47" t="s">
        <v>218</v>
      </c>
      <c r="D17" s="74">
        <v>2</v>
      </c>
      <c r="E17" s="101"/>
      <c r="F17" s="49">
        <f t="shared" si="0"/>
        <v>0</v>
      </c>
    </row>
    <row r="18" spans="1:6" ht="31.5">
      <c r="A18" s="47">
        <v>3</v>
      </c>
      <c r="B18" s="47" t="s">
        <v>687</v>
      </c>
      <c r="C18" s="47" t="s">
        <v>218</v>
      </c>
      <c r="D18" s="53">
        <v>1</v>
      </c>
      <c r="E18" s="101"/>
      <c r="F18" s="49">
        <f t="shared" si="0"/>
        <v>0</v>
      </c>
    </row>
    <row r="19" spans="1:6" ht="31.5">
      <c r="A19" s="182"/>
      <c r="B19" s="172" t="s">
        <v>688</v>
      </c>
      <c r="C19" s="182"/>
      <c r="D19" s="182"/>
      <c r="E19" s="101"/>
      <c r="F19" s="49"/>
    </row>
    <row r="20" spans="1:6" ht="31.5">
      <c r="A20" s="47">
        <v>1</v>
      </c>
      <c r="B20" s="47" t="s">
        <v>686</v>
      </c>
      <c r="C20" s="47" t="s">
        <v>218</v>
      </c>
      <c r="D20" s="74">
        <v>3</v>
      </c>
      <c r="E20" s="101"/>
      <c r="F20" s="49">
        <f t="shared" si="0"/>
        <v>0</v>
      </c>
    </row>
    <row r="21" spans="1:6" ht="31.5">
      <c r="A21" s="182"/>
      <c r="B21" s="172" t="s">
        <v>689</v>
      </c>
      <c r="C21" s="182"/>
      <c r="D21" s="182"/>
      <c r="E21" s="101"/>
      <c r="F21" s="49">
        <f t="shared" si="0"/>
        <v>0</v>
      </c>
    </row>
    <row r="22" spans="1:6" ht="31.5">
      <c r="A22" s="47">
        <v>1</v>
      </c>
      <c r="B22" s="46" t="s">
        <v>686</v>
      </c>
      <c r="C22" s="47" t="s">
        <v>218</v>
      </c>
      <c r="D22" s="74">
        <v>1</v>
      </c>
      <c r="E22" s="101"/>
      <c r="F22" s="49">
        <f t="shared" si="0"/>
        <v>0</v>
      </c>
    </row>
    <row r="23" spans="1:6" ht="15.75">
      <c r="A23" s="138"/>
      <c r="B23" s="137" t="s">
        <v>690</v>
      </c>
      <c r="C23" s="138"/>
      <c r="D23" s="138"/>
      <c r="E23" s="101"/>
      <c r="F23" s="49">
        <f t="shared" si="0"/>
        <v>0</v>
      </c>
    </row>
    <row r="24" spans="1:6" ht="47.25">
      <c r="A24" s="138"/>
      <c r="B24" s="179" t="s">
        <v>677</v>
      </c>
      <c r="C24" s="138"/>
      <c r="D24" s="138"/>
      <c r="E24" s="101"/>
      <c r="F24" s="49"/>
    </row>
    <row r="25" spans="1:6" ht="31.5">
      <c r="A25" s="47">
        <v>1</v>
      </c>
      <c r="B25" s="46" t="s">
        <v>691</v>
      </c>
      <c r="C25" s="47" t="s">
        <v>456</v>
      </c>
      <c r="D25" s="53">
        <v>8</v>
      </c>
      <c r="E25" s="101"/>
      <c r="F25" s="49">
        <f t="shared" si="0"/>
        <v>0</v>
      </c>
    </row>
    <row r="26" spans="1:6" ht="31.5">
      <c r="A26" s="47">
        <v>2</v>
      </c>
      <c r="B26" s="46" t="s">
        <v>692</v>
      </c>
      <c r="C26" s="47" t="s">
        <v>456</v>
      </c>
      <c r="D26" s="53">
        <v>8</v>
      </c>
      <c r="E26" s="101"/>
      <c r="F26" s="49">
        <f t="shared" si="0"/>
        <v>0</v>
      </c>
    </row>
    <row r="27" spans="1:6" ht="15.75">
      <c r="A27" s="60">
        <v>3</v>
      </c>
      <c r="B27" s="59" t="s">
        <v>693</v>
      </c>
      <c r="C27" s="60" t="s">
        <v>218</v>
      </c>
      <c r="D27" s="68">
        <v>1</v>
      </c>
      <c r="E27" s="101"/>
      <c r="F27" s="49">
        <f t="shared" si="0"/>
        <v>0</v>
      </c>
    </row>
    <row r="28" spans="1:6" ht="30.75">
      <c r="A28" s="47">
        <v>4</v>
      </c>
      <c r="B28" s="46" t="s">
        <v>694</v>
      </c>
      <c r="C28" s="103" t="s">
        <v>115</v>
      </c>
      <c r="D28" s="53">
        <v>20</v>
      </c>
      <c r="E28" s="101"/>
      <c r="F28" s="49">
        <f t="shared" si="0"/>
        <v>0</v>
      </c>
    </row>
    <row r="29" spans="1:6" ht="31.5">
      <c r="A29" s="47">
        <v>5</v>
      </c>
      <c r="B29" s="46" t="s">
        <v>695</v>
      </c>
      <c r="C29" s="47" t="s">
        <v>67</v>
      </c>
      <c r="D29" s="53">
        <v>80</v>
      </c>
      <c r="E29" s="101"/>
      <c r="F29" s="49">
        <f t="shared" si="0"/>
        <v>0</v>
      </c>
    </row>
    <row r="30" spans="1:6" ht="31.5">
      <c r="A30" s="47">
        <v>5</v>
      </c>
      <c r="B30" s="46" t="s">
        <v>696</v>
      </c>
      <c r="C30" s="47" t="s">
        <v>67</v>
      </c>
      <c r="D30" s="53">
        <v>80</v>
      </c>
      <c r="E30" s="101"/>
      <c r="F30" s="49">
        <f t="shared" si="0"/>
        <v>0</v>
      </c>
    </row>
    <row r="31" spans="1:6" ht="31.5">
      <c r="A31" s="52">
        <v>6</v>
      </c>
      <c r="B31" s="46" t="s">
        <v>697</v>
      </c>
      <c r="C31" s="52" t="s">
        <v>72</v>
      </c>
      <c r="D31" s="57">
        <f>80*0.09</f>
        <v>7.1999999999999993</v>
      </c>
      <c r="E31" s="101"/>
      <c r="F31" s="49">
        <f t="shared" si="0"/>
        <v>0</v>
      </c>
    </row>
    <row r="32" spans="1:6" ht="31.5">
      <c r="A32" s="52">
        <v>7</v>
      </c>
      <c r="B32" s="46" t="s">
        <v>698</v>
      </c>
      <c r="C32" s="52" t="s">
        <v>72</v>
      </c>
      <c r="D32" s="57">
        <f>80*0.09</f>
        <v>7.1999999999999993</v>
      </c>
      <c r="E32" s="101"/>
      <c r="F32" s="49">
        <f t="shared" si="0"/>
        <v>0</v>
      </c>
    </row>
    <row r="33" spans="1:6" ht="63">
      <c r="A33" s="178"/>
      <c r="B33" s="179" t="s">
        <v>680</v>
      </c>
      <c r="C33" s="178"/>
      <c r="D33" s="178"/>
      <c r="E33" s="101"/>
      <c r="F33" s="49"/>
    </row>
    <row r="34" spans="1:6" ht="31.5">
      <c r="A34" s="47">
        <v>1</v>
      </c>
      <c r="B34" s="46" t="s">
        <v>691</v>
      </c>
      <c r="C34" s="47" t="s">
        <v>456</v>
      </c>
      <c r="D34" s="53">
        <v>3</v>
      </c>
      <c r="E34" s="101"/>
      <c r="F34" s="49">
        <f t="shared" si="0"/>
        <v>0</v>
      </c>
    </row>
    <row r="35" spans="1:6" ht="31.5">
      <c r="A35" s="47">
        <v>2</v>
      </c>
      <c r="B35" s="46" t="s">
        <v>692</v>
      </c>
      <c r="C35" s="47" t="s">
        <v>456</v>
      </c>
      <c r="D35" s="53">
        <v>3</v>
      </c>
      <c r="E35" s="101"/>
      <c r="F35" s="49">
        <f t="shared" si="0"/>
        <v>0</v>
      </c>
    </row>
    <row r="36" spans="1:6" ht="15.75">
      <c r="A36" s="60">
        <v>3</v>
      </c>
      <c r="B36" s="59" t="s">
        <v>699</v>
      </c>
      <c r="C36" s="60" t="s">
        <v>218</v>
      </c>
      <c r="D36" s="68">
        <v>1</v>
      </c>
      <c r="E36" s="101"/>
      <c r="F36" s="49">
        <f t="shared" si="0"/>
        <v>0</v>
      </c>
    </row>
    <row r="37" spans="1:6" ht="30.75">
      <c r="A37" s="47">
        <v>4</v>
      </c>
      <c r="B37" s="46" t="s">
        <v>694</v>
      </c>
      <c r="C37" s="103" t="s">
        <v>115</v>
      </c>
      <c r="D37" s="53">
        <v>8</v>
      </c>
      <c r="E37" s="101"/>
      <c r="F37" s="49">
        <f t="shared" si="0"/>
        <v>0</v>
      </c>
    </row>
    <row r="38" spans="1:6" ht="31.5">
      <c r="A38" s="47">
        <v>5</v>
      </c>
      <c r="B38" s="46" t="s">
        <v>695</v>
      </c>
      <c r="C38" s="47" t="s">
        <v>67</v>
      </c>
      <c r="D38" s="53">
        <v>30</v>
      </c>
      <c r="E38" s="101"/>
      <c r="F38" s="49">
        <f t="shared" si="0"/>
        <v>0</v>
      </c>
    </row>
    <row r="39" spans="1:6" ht="31.5">
      <c r="A39" s="47">
        <v>5</v>
      </c>
      <c r="B39" s="46" t="s">
        <v>696</v>
      </c>
      <c r="C39" s="47" t="s">
        <v>67</v>
      </c>
      <c r="D39" s="53">
        <v>60</v>
      </c>
      <c r="E39" s="101"/>
      <c r="F39" s="49">
        <f t="shared" si="0"/>
        <v>0</v>
      </c>
    </row>
    <row r="40" spans="1:6" ht="31.5">
      <c r="A40" s="52">
        <v>6</v>
      </c>
      <c r="B40" s="46" t="s">
        <v>697</v>
      </c>
      <c r="C40" s="52" t="s">
        <v>72</v>
      </c>
      <c r="D40" s="57">
        <f>30*0.09</f>
        <v>2.6999999999999997</v>
      </c>
      <c r="E40" s="101"/>
      <c r="F40" s="49">
        <f t="shared" si="0"/>
        <v>0</v>
      </c>
    </row>
    <row r="41" spans="1:6" ht="31.5">
      <c r="A41" s="52">
        <v>7</v>
      </c>
      <c r="B41" s="46" t="s">
        <v>698</v>
      </c>
      <c r="C41" s="52" t="s">
        <v>72</v>
      </c>
      <c r="D41" s="57">
        <f>60*0.09</f>
        <v>5.3999999999999995</v>
      </c>
      <c r="E41" s="101"/>
      <c r="F41" s="49">
        <f t="shared" si="0"/>
        <v>0</v>
      </c>
    </row>
    <row r="42" spans="1:6" ht="31.5">
      <c r="A42" s="178"/>
      <c r="B42" s="179" t="s">
        <v>682</v>
      </c>
      <c r="C42" s="178"/>
      <c r="D42" s="178"/>
      <c r="E42" s="101"/>
      <c r="F42" s="49"/>
    </row>
    <row r="43" spans="1:6" ht="31.5">
      <c r="A43" s="47">
        <v>1</v>
      </c>
      <c r="B43" s="46" t="s">
        <v>700</v>
      </c>
      <c r="C43" s="47" t="s">
        <v>218</v>
      </c>
      <c r="D43" s="74">
        <v>1</v>
      </c>
      <c r="E43" s="101"/>
      <c r="F43" s="49">
        <f t="shared" si="0"/>
        <v>0</v>
      </c>
    </row>
    <row r="44" spans="1:6" ht="31.5">
      <c r="A44" s="47">
        <v>2</v>
      </c>
      <c r="B44" s="46" t="s">
        <v>696</v>
      </c>
      <c r="C44" s="47" t="s">
        <v>67</v>
      </c>
      <c r="D44" s="53">
        <v>20</v>
      </c>
      <c r="E44" s="101"/>
      <c r="F44" s="49">
        <f t="shared" si="0"/>
        <v>0</v>
      </c>
    </row>
    <row r="45" spans="1:6" ht="31.5">
      <c r="A45" s="182"/>
      <c r="B45" s="172" t="s">
        <v>684</v>
      </c>
      <c r="C45" s="182"/>
      <c r="D45" s="182"/>
      <c r="E45" s="101"/>
      <c r="F45" s="49"/>
    </row>
    <row r="46" spans="1:6" ht="31.5">
      <c r="A46" s="47">
        <v>1</v>
      </c>
      <c r="B46" s="46" t="s">
        <v>701</v>
      </c>
      <c r="C46" s="47" t="s">
        <v>218</v>
      </c>
      <c r="D46" s="53">
        <v>43</v>
      </c>
      <c r="E46" s="101"/>
      <c r="F46" s="49">
        <f t="shared" si="0"/>
        <v>0</v>
      </c>
    </row>
    <row r="47" spans="1:6" ht="15.75">
      <c r="A47" s="60">
        <v>2</v>
      </c>
      <c r="B47" s="59" t="s">
        <v>702</v>
      </c>
      <c r="C47" s="60" t="s">
        <v>115</v>
      </c>
      <c r="D47" s="70">
        <v>110</v>
      </c>
      <c r="E47" s="101"/>
      <c r="F47" s="49">
        <f t="shared" si="0"/>
        <v>0</v>
      </c>
    </row>
    <row r="48" spans="1:6" ht="15.75">
      <c r="A48" s="60"/>
      <c r="B48" s="59" t="s">
        <v>703</v>
      </c>
      <c r="C48" s="60" t="s">
        <v>218</v>
      </c>
      <c r="D48" s="70">
        <v>9</v>
      </c>
      <c r="E48" s="101"/>
      <c r="F48" s="49">
        <f t="shared" si="0"/>
        <v>0</v>
      </c>
    </row>
    <row r="49" spans="1:6" ht="15.75">
      <c r="A49" s="60"/>
      <c r="B49" s="59" t="s">
        <v>704</v>
      </c>
      <c r="C49" s="60" t="s">
        <v>218</v>
      </c>
      <c r="D49" s="70">
        <v>3</v>
      </c>
      <c r="E49" s="101"/>
      <c r="F49" s="49">
        <f t="shared" si="0"/>
        <v>0</v>
      </c>
    </row>
    <row r="50" spans="1:6" ht="15.75">
      <c r="A50" s="60"/>
      <c r="B50" s="59" t="s">
        <v>705</v>
      </c>
      <c r="C50" s="60" t="s">
        <v>218</v>
      </c>
      <c r="D50" s="70">
        <v>6</v>
      </c>
      <c r="E50" s="101"/>
      <c r="F50" s="49">
        <f t="shared" si="0"/>
        <v>0</v>
      </c>
    </row>
    <row r="51" spans="1:6" ht="15.75">
      <c r="A51" s="60"/>
      <c r="B51" s="59" t="s">
        <v>706</v>
      </c>
      <c r="C51" s="60" t="s">
        <v>218</v>
      </c>
      <c r="D51" s="68">
        <v>40</v>
      </c>
      <c r="E51" s="101"/>
      <c r="F51" s="49">
        <f t="shared" si="0"/>
        <v>0</v>
      </c>
    </row>
    <row r="52" spans="1:6" ht="15.75">
      <c r="A52" s="60"/>
      <c r="B52" s="59" t="s">
        <v>707</v>
      </c>
      <c r="C52" s="60" t="s">
        <v>218</v>
      </c>
      <c r="D52" s="70">
        <v>50</v>
      </c>
      <c r="E52" s="101"/>
      <c r="F52" s="49">
        <f t="shared" si="0"/>
        <v>0</v>
      </c>
    </row>
    <row r="53" spans="1:6" ht="15.75">
      <c r="A53" s="60">
        <v>3</v>
      </c>
      <c r="B53" s="59" t="s">
        <v>708</v>
      </c>
      <c r="C53" s="60" t="s">
        <v>115</v>
      </c>
      <c r="D53" s="68">
        <v>20</v>
      </c>
      <c r="E53" s="101"/>
      <c r="F53" s="49">
        <f t="shared" si="0"/>
        <v>0</v>
      </c>
    </row>
    <row r="54" spans="1:6" ht="15.75">
      <c r="A54" s="60"/>
      <c r="B54" s="59" t="s">
        <v>640</v>
      </c>
      <c r="C54" s="60" t="s">
        <v>218</v>
      </c>
      <c r="D54" s="68">
        <v>10</v>
      </c>
      <c r="E54" s="101"/>
      <c r="F54" s="49">
        <f t="shared" si="0"/>
        <v>0</v>
      </c>
    </row>
    <row r="55" spans="1:6" ht="15.75">
      <c r="A55" s="60"/>
      <c r="B55" s="59" t="s">
        <v>709</v>
      </c>
      <c r="C55" s="60" t="s">
        <v>218</v>
      </c>
      <c r="D55" s="68">
        <v>6</v>
      </c>
      <c r="E55" s="101"/>
      <c r="F55" s="49">
        <f t="shared" si="0"/>
        <v>0</v>
      </c>
    </row>
    <row r="56" spans="1:6" ht="31.5">
      <c r="A56" s="182"/>
      <c r="B56" s="172" t="s">
        <v>688</v>
      </c>
      <c r="C56" s="182"/>
      <c r="D56" s="182"/>
      <c r="E56" s="101"/>
      <c r="F56" s="49"/>
    </row>
    <row r="57" spans="1:6" ht="31.5">
      <c r="A57" s="47">
        <v>1</v>
      </c>
      <c r="B57" s="46" t="s">
        <v>701</v>
      </c>
      <c r="C57" s="47" t="s">
        <v>218</v>
      </c>
      <c r="D57" s="53">
        <v>16</v>
      </c>
      <c r="E57" s="101"/>
      <c r="F57" s="49">
        <f t="shared" si="0"/>
        <v>0</v>
      </c>
    </row>
    <row r="58" spans="1:6" ht="15.75">
      <c r="A58" s="60">
        <v>2</v>
      </c>
      <c r="B58" s="59" t="s">
        <v>702</v>
      </c>
      <c r="C58" s="60" t="s">
        <v>115</v>
      </c>
      <c r="D58" s="70">
        <v>40</v>
      </c>
      <c r="E58" s="101"/>
      <c r="F58" s="49">
        <f t="shared" si="0"/>
        <v>0</v>
      </c>
    </row>
    <row r="59" spans="1:6" ht="15.75">
      <c r="A59" s="60"/>
      <c r="B59" s="59" t="s">
        <v>703</v>
      </c>
      <c r="C59" s="60" t="s">
        <v>218</v>
      </c>
      <c r="D59" s="70">
        <v>4</v>
      </c>
      <c r="E59" s="101"/>
      <c r="F59" s="49">
        <f t="shared" si="0"/>
        <v>0</v>
      </c>
    </row>
    <row r="60" spans="1:6" ht="15.75">
      <c r="A60" s="60"/>
      <c r="B60" s="59" t="s">
        <v>705</v>
      </c>
      <c r="C60" s="60" t="s">
        <v>218</v>
      </c>
      <c r="D60" s="70">
        <v>4</v>
      </c>
      <c r="E60" s="101"/>
      <c r="F60" s="49">
        <f t="shared" si="0"/>
        <v>0</v>
      </c>
    </row>
    <row r="61" spans="1:6" ht="15.75">
      <c r="A61" s="60"/>
      <c r="B61" s="59" t="s">
        <v>710</v>
      </c>
      <c r="C61" s="60" t="s">
        <v>218</v>
      </c>
      <c r="D61" s="68">
        <v>1</v>
      </c>
      <c r="E61" s="101"/>
      <c r="F61" s="49">
        <f t="shared" si="0"/>
        <v>0</v>
      </c>
    </row>
    <row r="62" spans="1:6" ht="15.75">
      <c r="A62" s="60"/>
      <c r="B62" s="59" t="s">
        <v>706</v>
      </c>
      <c r="C62" s="60" t="s">
        <v>218</v>
      </c>
      <c r="D62" s="68">
        <v>12</v>
      </c>
      <c r="E62" s="101"/>
      <c r="F62" s="49">
        <f t="shared" si="0"/>
        <v>0</v>
      </c>
    </row>
    <row r="63" spans="1:6" ht="15.75">
      <c r="A63" s="60"/>
      <c r="B63" s="59" t="s">
        <v>707</v>
      </c>
      <c r="C63" s="60" t="s">
        <v>218</v>
      </c>
      <c r="D63" s="70">
        <v>26</v>
      </c>
      <c r="E63" s="101"/>
      <c r="F63" s="49">
        <f t="shared" si="0"/>
        <v>0</v>
      </c>
    </row>
    <row r="64" spans="1:6" ht="15.75">
      <c r="A64" s="60">
        <v>3</v>
      </c>
      <c r="B64" s="59" t="s">
        <v>708</v>
      </c>
      <c r="C64" s="60" t="s">
        <v>115</v>
      </c>
      <c r="D64" s="68">
        <v>4</v>
      </c>
      <c r="E64" s="101"/>
      <c r="F64" s="49">
        <f t="shared" si="0"/>
        <v>0</v>
      </c>
    </row>
    <row r="65" spans="1:6" ht="15.75">
      <c r="A65" s="60"/>
      <c r="B65" s="59" t="s">
        <v>640</v>
      </c>
      <c r="C65" s="60" t="s">
        <v>218</v>
      </c>
      <c r="D65" s="68">
        <v>4</v>
      </c>
      <c r="E65" s="101"/>
      <c r="F65" s="49">
        <f t="shared" si="0"/>
        <v>0</v>
      </c>
    </row>
    <row r="66" spans="1:6" ht="15.75">
      <c r="A66" s="60"/>
      <c r="B66" s="59" t="s">
        <v>709</v>
      </c>
      <c r="C66" s="60" t="s">
        <v>218</v>
      </c>
      <c r="D66" s="68">
        <v>4</v>
      </c>
      <c r="E66" s="101"/>
      <c r="F66" s="49">
        <f t="shared" si="0"/>
        <v>0</v>
      </c>
    </row>
    <row r="67" spans="1:6" ht="31.5">
      <c r="A67" s="182"/>
      <c r="B67" s="172" t="s">
        <v>689</v>
      </c>
      <c r="C67" s="182"/>
      <c r="D67" s="182"/>
      <c r="E67" s="101"/>
      <c r="F67" s="49"/>
    </row>
    <row r="68" spans="1:6" ht="31.5">
      <c r="A68" s="47">
        <v>1</v>
      </c>
      <c r="B68" s="46" t="s">
        <v>701</v>
      </c>
      <c r="C68" s="47" t="s">
        <v>218</v>
      </c>
      <c r="D68" s="53">
        <v>4</v>
      </c>
      <c r="E68" s="101"/>
      <c r="F68" s="49">
        <f t="shared" si="0"/>
        <v>0</v>
      </c>
    </row>
    <row r="69" spans="1:6" ht="15.75">
      <c r="A69" s="60">
        <v>2</v>
      </c>
      <c r="B69" s="59" t="s">
        <v>702</v>
      </c>
      <c r="C69" s="60" t="s">
        <v>115</v>
      </c>
      <c r="D69" s="70">
        <v>15</v>
      </c>
      <c r="E69" s="101"/>
      <c r="F69" s="49">
        <f t="shared" si="0"/>
        <v>0</v>
      </c>
    </row>
    <row r="70" spans="1:6" ht="15.75">
      <c r="A70" s="60"/>
      <c r="B70" s="59" t="s">
        <v>703</v>
      </c>
      <c r="C70" s="60" t="s">
        <v>218</v>
      </c>
      <c r="D70" s="70">
        <v>3</v>
      </c>
      <c r="E70" s="101"/>
      <c r="F70" s="49">
        <f t="shared" si="0"/>
        <v>0</v>
      </c>
    </row>
    <row r="71" spans="1:6" ht="15.75">
      <c r="A71" s="60"/>
      <c r="B71" s="59" t="s">
        <v>705</v>
      </c>
      <c r="C71" s="60" t="s">
        <v>218</v>
      </c>
      <c r="D71" s="70">
        <v>1</v>
      </c>
      <c r="E71" s="101"/>
      <c r="F71" s="49">
        <f t="shared" si="0"/>
        <v>0</v>
      </c>
    </row>
    <row r="72" spans="1:6" ht="15.75">
      <c r="A72" s="60"/>
      <c r="B72" s="59" t="s">
        <v>706</v>
      </c>
      <c r="C72" s="60" t="s">
        <v>218</v>
      </c>
      <c r="D72" s="68">
        <v>3</v>
      </c>
      <c r="E72" s="101"/>
      <c r="F72" s="49">
        <f t="shared" si="0"/>
        <v>0</v>
      </c>
    </row>
    <row r="73" spans="1:6" ht="15.75">
      <c r="A73" s="60"/>
      <c r="B73" s="59" t="s">
        <v>707</v>
      </c>
      <c r="C73" s="60" t="s">
        <v>218</v>
      </c>
      <c r="D73" s="70">
        <v>8</v>
      </c>
      <c r="E73" s="101"/>
      <c r="F73" s="49">
        <f t="shared" si="0"/>
        <v>0</v>
      </c>
    </row>
    <row r="74" spans="1:6" ht="15.75">
      <c r="A74" s="60">
        <v>3</v>
      </c>
      <c r="B74" s="59" t="s">
        <v>708</v>
      </c>
      <c r="C74" s="60" t="s">
        <v>115</v>
      </c>
      <c r="D74" s="68">
        <v>2</v>
      </c>
      <c r="E74" s="101"/>
      <c r="F74" s="49">
        <f t="shared" ref="F74:F76" si="1">D74*E74</f>
        <v>0</v>
      </c>
    </row>
    <row r="75" spans="1:6" ht="15.75">
      <c r="A75" s="60"/>
      <c r="B75" s="59" t="s">
        <v>640</v>
      </c>
      <c r="C75" s="60" t="s">
        <v>218</v>
      </c>
      <c r="D75" s="68">
        <v>1</v>
      </c>
      <c r="E75" s="101"/>
      <c r="F75" s="49">
        <f t="shared" si="1"/>
        <v>0</v>
      </c>
    </row>
    <row r="76" spans="1:6" ht="15.75">
      <c r="A76" s="60"/>
      <c r="B76" s="59" t="s">
        <v>709</v>
      </c>
      <c r="C76" s="60" t="s">
        <v>218</v>
      </c>
      <c r="D76" s="68">
        <v>3</v>
      </c>
      <c r="E76" s="101"/>
      <c r="F76" s="49">
        <f t="shared" si="1"/>
        <v>0</v>
      </c>
    </row>
    <row r="77" spans="1:6" ht="15.75">
      <c r="A77" s="137"/>
      <c r="B77" s="137" t="s">
        <v>64</v>
      </c>
      <c r="C77" s="137"/>
      <c r="D77" s="137"/>
      <c r="E77" s="101"/>
      <c r="F77" s="94">
        <f>SUM(F10:F76)</f>
        <v>0</v>
      </c>
    </row>
  </sheetData>
  <mergeCells count="4">
    <mergeCell ref="A2:F2"/>
    <mergeCell ref="A3:F3"/>
    <mergeCell ref="A4:F4"/>
    <mergeCell ref="A5:F5"/>
  </mergeCells>
  <pageMargins left="0.51181102362204722" right="0.11811023622047245" top="0.55118110236220474" bottom="0.55118110236220474" header="0.31496062992125984" footer="0.31496062992125984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2:F12"/>
  <sheetViews>
    <sheetView topLeftCell="A6" zoomScale="120" zoomScaleNormal="120" zoomScaleSheetLayoutView="90" workbookViewId="0">
      <selection activeCell="D31" sqref="D31"/>
    </sheetView>
  </sheetViews>
  <sheetFormatPr defaultColWidth="8" defaultRowHeight="15"/>
  <cols>
    <col min="1" max="1" width="4.125" style="50" customWidth="1"/>
    <col min="2" max="2" width="42.625" style="50" customWidth="1"/>
    <col min="3" max="3" width="6.75" style="50" customWidth="1"/>
    <col min="4" max="4" width="9.375" style="97" customWidth="1"/>
    <col min="5" max="5" width="8.5" style="50" customWidth="1"/>
    <col min="6" max="6" width="10.375" style="50" customWidth="1"/>
    <col min="7" max="7" width="8" style="50"/>
    <col min="8" max="8" width="10.75" style="50" bestFit="1" customWidth="1"/>
    <col min="9" max="16384" width="8" style="50"/>
  </cols>
  <sheetData>
    <row r="2" spans="1:6" s="35" customFormat="1" ht="43.5" customHeight="1">
      <c r="A2" s="206" t="str">
        <f>კრებ.!A1</f>
        <v>imereTis regioni, q. samtredia, mSvidobaZis q. #1-Si #12 sajaro skolis rabilitacia.</v>
      </c>
      <c r="B2" s="207"/>
      <c r="C2" s="207"/>
      <c r="D2" s="207"/>
      <c r="E2" s="207"/>
      <c r="F2" s="207"/>
    </row>
    <row r="3" spans="1:6" s="36" customFormat="1" ht="18.75">
      <c r="A3" s="208" t="s">
        <v>711</v>
      </c>
      <c r="B3" s="208"/>
      <c r="C3" s="208"/>
      <c r="D3" s="208"/>
      <c r="E3" s="208"/>
      <c r="F3" s="208"/>
    </row>
    <row r="4" spans="1:6" s="35" customFormat="1" ht="23.25" customHeight="1">
      <c r="A4" s="209" t="s">
        <v>32</v>
      </c>
      <c r="B4" s="209"/>
      <c r="C4" s="209"/>
      <c r="D4" s="209"/>
      <c r="E4" s="209"/>
      <c r="F4" s="209"/>
    </row>
    <row r="5" spans="1:6" s="36" customFormat="1" ht="18.75" customHeight="1">
      <c r="A5" s="210"/>
      <c r="B5" s="210"/>
      <c r="C5" s="210"/>
      <c r="D5" s="210"/>
      <c r="E5" s="210"/>
      <c r="F5" s="210"/>
    </row>
    <row r="6" spans="1:6" s="41" customFormat="1" ht="39" customHeight="1">
      <c r="A6" s="37"/>
      <c r="B6" s="38" t="s">
        <v>60</v>
      </c>
      <c r="C6" s="38" t="s">
        <v>61</v>
      </c>
      <c r="D6" s="38" t="s">
        <v>62</v>
      </c>
      <c r="E6" s="39" t="s">
        <v>63</v>
      </c>
      <c r="F6" s="40" t="s">
        <v>64</v>
      </c>
    </row>
    <row r="7" spans="1:6" s="44" customFormat="1" ht="15.75">
      <c r="A7" s="42" t="s">
        <v>65</v>
      </c>
      <c r="B7" s="42">
        <v>2</v>
      </c>
      <c r="C7" s="42">
        <v>3</v>
      </c>
      <c r="D7" s="43">
        <v>4</v>
      </c>
      <c r="E7" s="42">
        <v>5</v>
      </c>
      <c r="F7" s="43">
        <v>6</v>
      </c>
    </row>
    <row r="8" spans="1:6" ht="15.75">
      <c r="A8" s="60">
        <v>1</v>
      </c>
      <c r="B8" s="60" t="s">
        <v>712</v>
      </c>
      <c r="C8" s="60" t="s">
        <v>218</v>
      </c>
      <c r="D8" s="68">
        <v>1</v>
      </c>
      <c r="E8" s="99"/>
      <c r="F8" s="49">
        <f t="shared" ref="F8:F11" si="0">D8*E8</f>
        <v>0</v>
      </c>
    </row>
    <row r="9" spans="1:6" ht="15.75">
      <c r="A9" s="131">
        <v>2</v>
      </c>
      <c r="B9" s="47" t="s">
        <v>713</v>
      </c>
      <c r="C9" s="47" t="s">
        <v>218</v>
      </c>
      <c r="D9" s="53">
        <v>3</v>
      </c>
      <c r="E9" s="101"/>
      <c r="F9" s="49">
        <f t="shared" si="0"/>
        <v>0</v>
      </c>
    </row>
    <row r="10" spans="1:6" ht="15.75">
      <c r="A10" s="47">
        <v>3</v>
      </c>
      <c r="B10" s="47" t="s">
        <v>569</v>
      </c>
      <c r="C10" s="47" t="s">
        <v>222</v>
      </c>
      <c r="D10" s="149">
        <f>SUM(D11)</f>
        <v>300</v>
      </c>
      <c r="E10" s="101"/>
      <c r="F10" s="49">
        <f t="shared" si="0"/>
        <v>0</v>
      </c>
    </row>
    <row r="11" spans="1:6" ht="15.75">
      <c r="A11" s="52"/>
      <c r="B11" s="47" t="s">
        <v>714</v>
      </c>
      <c r="C11" s="47" t="s">
        <v>115</v>
      </c>
      <c r="D11" s="48">
        <v>300</v>
      </c>
      <c r="E11" s="101"/>
      <c r="F11" s="49">
        <f t="shared" si="0"/>
        <v>0</v>
      </c>
    </row>
    <row r="12" spans="1:6" ht="15.75">
      <c r="A12" s="52"/>
      <c r="B12" s="156" t="s">
        <v>64</v>
      </c>
      <c r="C12" s="156"/>
      <c r="D12" s="170"/>
      <c r="E12" s="101"/>
      <c r="F12" s="94">
        <f>SUM(F8:F11)</f>
        <v>0</v>
      </c>
    </row>
  </sheetData>
  <mergeCells count="4">
    <mergeCell ref="A2:F2"/>
    <mergeCell ref="A3:F3"/>
    <mergeCell ref="A4:F4"/>
    <mergeCell ref="A5:F5"/>
  </mergeCells>
  <pageMargins left="0.51181102362204722" right="0.11811023622047245" top="0.55118110236220474" bottom="0.55118110236220474" header="0.31496062992125984" footer="0.31496062992125984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2:F15"/>
  <sheetViews>
    <sheetView topLeftCell="A5" zoomScale="120" zoomScaleNormal="120" zoomScaleSheetLayoutView="90" workbookViewId="0">
      <selection activeCell="D31" sqref="D31"/>
    </sheetView>
  </sheetViews>
  <sheetFormatPr defaultColWidth="8" defaultRowHeight="15"/>
  <cols>
    <col min="1" max="1" width="4.125" style="50" customWidth="1"/>
    <col min="2" max="2" width="42.625" style="50" customWidth="1"/>
    <col min="3" max="3" width="6.75" style="50" customWidth="1"/>
    <col min="4" max="4" width="9.375" style="97" customWidth="1"/>
    <col min="5" max="5" width="8.5" style="50" customWidth="1"/>
    <col min="6" max="6" width="10.375" style="50" customWidth="1"/>
    <col min="7" max="7" width="8" style="50"/>
    <col min="8" max="8" width="10.75" style="50" bestFit="1" customWidth="1"/>
    <col min="9" max="16384" width="8" style="50"/>
  </cols>
  <sheetData>
    <row r="2" spans="1:6" s="35" customFormat="1" ht="43.5" customHeight="1">
      <c r="A2" s="206" t="str">
        <f>კრებ.!A1</f>
        <v>imereTis regioni, q. samtredia, mSvidobaZis q. #1-Si #12 sajaro skolis rabilitacia.</v>
      </c>
      <c r="B2" s="207"/>
      <c r="C2" s="207"/>
      <c r="D2" s="207"/>
      <c r="E2" s="207"/>
      <c r="F2" s="207"/>
    </row>
    <row r="3" spans="1:6" s="36" customFormat="1" ht="18.75">
      <c r="A3" s="208" t="s">
        <v>715</v>
      </c>
      <c r="B3" s="208"/>
      <c r="C3" s="208"/>
      <c r="D3" s="208"/>
      <c r="E3" s="208"/>
      <c r="F3" s="208"/>
    </row>
    <row r="4" spans="1:6" s="35" customFormat="1" ht="23.25" customHeight="1">
      <c r="A4" s="209" t="s">
        <v>34</v>
      </c>
      <c r="B4" s="209"/>
      <c r="C4" s="209"/>
      <c r="D4" s="209"/>
      <c r="E4" s="209"/>
      <c r="F4" s="209"/>
    </row>
    <row r="5" spans="1:6" s="36" customFormat="1" ht="18.75" customHeight="1">
      <c r="A5" s="210"/>
      <c r="B5" s="210"/>
      <c r="C5" s="210"/>
      <c r="D5" s="210"/>
      <c r="E5" s="210"/>
      <c r="F5" s="210"/>
    </row>
    <row r="6" spans="1:6" s="41" customFormat="1" ht="39" customHeight="1">
      <c r="A6" s="37"/>
      <c r="B6" s="38" t="s">
        <v>60</v>
      </c>
      <c r="C6" s="38" t="s">
        <v>61</v>
      </c>
      <c r="D6" s="38" t="s">
        <v>62</v>
      </c>
      <c r="E6" s="39" t="s">
        <v>63</v>
      </c>
      <c r="F6" s="40" t="s">
        <v>64</v>
      </c>
    </row>
    <row r="7" spans="1:6" s="44" customFormat="1" ht="15.75">
      <c r="A7" s="42" t="s">
        <v>65</v>
      </c>
      <c r="B7" s="42">
        <v>2</v>
      </c>
      <c r="C7" s="42">
        <v>3</v>
      </c>
      <c r="D7" s="43">
        <v>4</v>
      </c>
      <c r="E7" s="42">
        <v>5</v>
      </c>
      <c r="F7" s="43">
        <v>6</v>
      </c>
    </row>
    <row r="8" spans="1:6" ht="47.25">
      <c r="A8" s="52">
        <v>1</v>
      </c>
      <c r="B8" s="46" t="s">
        <v>716</v>
      </c>
      <c r="C8" s="47" t="s">
        <v>218</v>
      </c>
      <c r="D8" s="53">
        <v>1</v>
      </c>
      <c r="E8" s="99"/>
      <c r="F8" s="49">
        <f t="shared" ref="F8:F14" si="0">D8*E8</f>
        <v>0</v>
      </c>
    </row>
    <row r="9" spans="1:6" ht="31.5">
      <c r="A9" s="131">
        <v>2</v>
      </c>
      <c r="B9" s="46" t="s">
        <v>717</v>
      </c>
      <c r="C9" s="47" t="s">
        <v>218</v>
      </c>
      <c r="D9" s="53">
        <v>92</v>
      </c>
      <c r="E9" s="99"/>
      <c r="F9" s="49">
        <f t="shared" si="0"/>
        <v>0</v>
      </c>
    </row>
    <row r="10" spans="1:6" ht="15.75">
      <c r="A10" s="131">
        <v>3</v>
      </c>
      <c r="B10" s="46" t="s">
        <v>718</v>
      </c>
      <c r="C10" s="47" t="s">
        <v>218</v>
      </c>
      <c r="D10" s="53">
        <v>17</v>
      </c>
      <c r="E10" s="99"/>
      <c r="F10" s="49">
        <f t="shared" si="0"/>
        <v>0</v>
      </c>
    </row>
    <row r="11" spans="1:6" ht="15.75">
      <c r="A11" s="131">
        <v>4</v>
      </c>
      <c r="B11" s="46" t="s">
        <v>719</v>
      </c>
      <c r="C11" s="47" t="s">
        <v>218</v>
      </c>
      <c r="D11" s="53">
        <v>13</v>
      </c>
      <c r="E11" s="99"/>
      <c r="F11" s="49">
        <f t="shared" si="0"/>
        <v>0</v>
      </c>
    </row>
    <row r="12" spans="1:6" ht="15.75">
      <c r="A12" s="47">
        <v>5</v>
      </c>
      <c r="B12" s="46" t="s">
        <v>720</v>
      </c>
      <c r="C12" s="47" t="s">
        <v>218</v>
      </c>
      <c r="D12" s="53">
        <v>1</v>
      </c>
      <c r="E12" s="99"/>
      <c r="F12" s="49">
        <f t="shared" si="0"/>
        <v>0</v>
      </c>
    </row>
    <row r="13" spans="1:6" ht="15.75">
      <c r="A13" s="47">
        <v>6</v>
      </c>
      <c r="B13" s="46" t="s">
        <v>569</v>
      </c>
      <c r="C13" s="47" t="s">
        <v>222</v>
      </c>
      <c r="D13" s="149">
        <f>D14</f>
        <v>2500</v>
      </c>
      <c r="E13" s="99"/>
      <c r="F13" s="49">
        <f t="shared" si="0"/>
        <v>0</v>
      </c>
    </row>
    <row r="14" spans="1:6" ht="31.5">
      <c r="A14" s="75"/>
      <c r="B14" s="46" t="s">
        <v>721</v>
      </c>
      <c r="C14" s="47" t="s">
        <v>115</v>
      </c>
      <c r="D14" s="53">
        <v>2500</v>
      </c>
      <c r="E14" s="99"/>
      <c r="F14" s="49">
        <f t="shared" si="0"/>
        <v>0</v>
      </c>
    </row>
    <row r="15" spans="1:6" ht="15.75">
      <c r="A15" s="75"/>
      <c r="B15" s="156" t="s">
        <v>64</v>
      </c>
      <c r="C15" s="156"/>
      <c r="D15" s="170"/>
      <c r="E15" s="99"/>
      <c r="F15" s="94">
        <f>SUM(F8:F14)</f>
        <v>0</v>
      </c>
    </row>
  </sheetData>
  <mergeCells count="4">
    <mergeCell ref="A2:F2"/>
    <mergeCell ref="A3:F3"/>
    <mergeCell ref="A4:F4"/>
    <mergeCell ref="A5:F5"/>
  </mergeCells>
  <pageMargins left="0.51181102362204722" right="0.11811023622047245" top="0.55118110236220474" bottom="0.55118110236220474" header="0.31496062992125984" footer="0.31496062992125984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2:F46"/>
  <sheetViews>
    <sheetView topLeftCell="A34" zoomScale="120" zoomScaleNormal="120" zoomScaleSheetLayoutView="90" workbookViewId="0">
      <selection activeCell="D31" sqref="D31"/>
    </sheetView>
  </sheetViews>
  <sheetFormatPr defaultColWidth="8" defaultRowHeight="15"/>
  <cols>
    <col min="1" max="1" width="4.125" style="50" customWidth="1"/>
    <col min="2" max="2" width="42.625" style="50" customWidth="1"/>
    <col min="3" max="3" width="6.75" style="50" customWidth="1"/>
    <col min="4" max="4" width="9.375" style="97" customWidth="1"/>
    <col min="5" max="5" width="8.5" style="50" customWidth="1"/>
    <col min="6" max="6" width="10.375" style="50" customWidth="1"/>
    <col min="7" max="7" width="8" style="50"/>
    <col min="8" max="8" width="10.75" style="50" bestFit="1" customWidth="1"/>
    <col min="9" max="16384" width="8" style="50"/>
  </cols>
  <sheetData>
    <row r="2" spans="1:6" s="35" customFormat="1" ht="43.5" customHeight="1">
      <c r="A2" s="206" t="str">
        <f>კრებ.!A1</f>
        <v>imereTis regioni, q. samtredia, mSvidobaZis q. #1-Si #12 sajaro skolis rabilitacia.</v>
      </c>
      <c r="B2" s="207"/>
      <c r="C2" s="207"/>
      <c r="D2" s="207"/>
      <c r="E2" s="207"/>
      <c r="F2" s="207"/>
    </row>
    <row r="3" spans="1:6" s="36" customFormat="1" ht="18.75">
      <c r="A3" s="208" t="s">
        <v>722</v>
      </c>
      <c r="B3" s="208"/>
      <c r="C3" s="208"/>
      <c r="D3" s="208"/>
      <c r="E3" s="208"/>
      <c r="F3" s="208"/>
    </row>
    <row r="4" spans="1:6" s="35" customFormat="1" ht="23.25" customHeight="1">
      <c r="A4" s="209" t="s">
        <v>723</v>
      </c>
      <c r="B4" s="209"/>
      <c r="C4" s="209"/>
      <c r="D4" s="209"/>
      <c r="E4" s="209"/>
      <c r="F4" s="209"/>
    </row>
    <row r="5" spans="1:6" s="36" customFormat="1" ht="18.75" customHeight="1">
      <c r="A5" s="210"/>
      <c r="B5" s="210"/>
      <c r="C5" s="210"/>
      <c r="D5" s="210"/>
      <c r="E5" s="210"/>
      <c r="F5" s="210"/>
    </row>
    <row r="6" spans="1:6" s="41" customFormat="1" ht="39" customHeight="1">
      <c r="A6" s="37"/>
      <c r="B6" s="38" t="s">
        <v>60</v>
      </c>
      <c r="C6" s="38" t="s">
        <v>61</v>
      </c>
      <c r="D6" s="38" t="s">
        <v>62</v>
      </c>
      <c r="E6" s="39" t="s">
        <v>63</v>
      </c>
      <c r="F6" s="40" t="s">
        <v>64</v>
      </c>
    </row>
    <row r="7" spans="1:6" s="44" customFormat="1" ht="15.75">
      <c r="A7" s="42" t="s">
        <v>65</v>
      </c>
      <c r="B7" s="42">
        <v>2</v>
      </c>
      <c r="C7" s="42">
        <v>3</v>
      </c>
      <c r="D7" s="43">
        <v>4</v>
      </c>
      <c r="E7" s="42">
        <v>5</v>
      </c>
      <c r="F7" s="43">
        <v>6</v>
      </c>
    </row>
    <row r="8" spans="1:6" ht="16.5">
      <c r="A8" s="183"/>
      <c r="B8" s="184" t="s">
        <v>724</v>
      </c>
      <c r="C8" s="158"/>
      <c r="D8" s="185"/>
      <c r="E8" s="48"/>
      <c r="F8" s="58"/>
    </row>
    <row r="9" spans="1:6" ht="15.75">
      <c r="A9" s="47">
        <v>1</v>
      </c>
      <c r="B9" s="46" t="s">
        <v>725</v>
      </c>
      <c r="C9" s="47" t="s">
        <v>72</v>
      </c>
      <c r="D9" s="53">
        <v>26</v>
      </c>
      <c r="E9" s="48"/>
      <c r="F9" s="58">
        <f t="shared" ref="F9:F45" si="0">D9*E9</f>
        <v>0</v>
      </c>
    </row>
    <row r="10" spans="1:6" ht="15.75">
      <c r="A10" s="60">
        <v>2</v>
      </c>
      <c r="B10" s="59" t="s">
        <v>161</v>
      </c>
      <c r="C10" s="60" t="s">
        <v>72</v>
      </c>
      <c r="D10" s="70">
        <v>11</v>
      </c>
      <c r="E10" s="48"/>
      <c r="F10" s="58">
        <f t="shared" si="0"/>
        <v>0</v>
      </c>
    </row>
    <row r="11" spans="1:6" ht="15.75">
      <c r="A11" s="47">
        <v>3</v>
      </c>
      <c r="B11" s="46" t="s">
        <v>159</v>
      </c>
      <c r="C11" s="47" t="s">
        <v>72</v>
      </c>
      <c r="D11" s="74">
        <v>15</v>
      </c>
      <c r="E11" s="48"/>
      <c r="F11" s="58">
        <f t="shared" si="0"/>
        <v>0</v>
      </c>
    </row>
    <row r="12" spans="1:6" ht="31.5">
      <c r="A12" s="47">
        <v>4</v>
      </c>
      <c r="B12" s="46" t="s">
        <v>726</v>
      </c>
      <c r="C12" s="47" t="s">
        <v>70</v>
      </c>
      <c r="D12" s="53">
        <f>15*1.91</f>
        <v>28.65</v>
      </c>
      <c r="E12" s="48"/>
      <c r="F12" s="58">
        <f t="shared" si="0"/>
        <v>0</v>
      </c>
    </row>
    <row r="13" spans="1:6" ht="16.5">
      <c r="A13" s="183"/>
      <c r="B13" s="184" t="s">
        <v>141</v>
      </c>
      <c r="C13" s="158"/>
      <c r="D13" s="185"/>
      <c r="E13" s="48"/>
      <c r="F13" s="58"/>
    </row>
    <row r="14" spans="1:6" ht="15.75">
      <c r="A14" s="60">
        <v>1</v>
      </c>
      <c r="B14" s="59" t="s">
        <v>727</v>
      </c>
      <c r="C14" s="60" t="s">
        <v>72</v>
      </c>
      <c r="D14" s="70">
        <v>1.4550000000000001</v>
      </c>
      <c r="E14" s="48"/>
      <c r="F14" s="58">
        <f t="shared" si="0"/>
        <v>0</v>
      </c>
    </row>
    <row r="15" spans="1:6" ht="31.5">
      <c r="A15" s="47">
        <v>2</v>
      </c>
      <c r="B15" s="46" t="s">
        <v>728</v>
      </c>
      <c r="C15" s="47" t="s">
        <v>72</v>
      </c>
      <c r="D15" s="74">
        <v>0.57499999999999996</v>
      </c>
      <c r="E15" s="48"/>
      <c r="F15" s="58">
        <f t="shared" si="0"/>
        <v>0</v>
      </c>
    </row>
    <row r="16" spans="1:6" ht="31.5">
      <c r="A16" s="52">
        <v>4</v>
      </c>
      <c r="B16" s="46" t="s">
        <v>729</v>
      </c>
      <c r="C16" s="52" t="s">
        <v>72</v>
      </c>
      <c r="D16" s="72">
        <v>2.42</v>
      </c>
      <c r="E16" s="133"/>
      <c r="F16" s="58">
        <f t="shared" si="0"/>
        <v>0</v>
      </c>
    </row>
    <row r="17" spans="1:6" ht="15.75">
      <c r="A17" s="60"/>
      <c r="B17" s="59" t="s">
        <v>165</v>
      </c>
      <c r="C17" s="60" t="s">
        <v>70</v>
      </c>
      <c r="D17" s="186">
        <v>2.368E-2</v>
      </c>
      <c r="E17" s="133"/>
      <c r="F17" s="58">
        <f t="shared" si="0"/>
        <v>0</v>
      </c>
    </row>
    <row r="18" spans="1:6" ht="15.75">
      <c r="A18" s="60"/>
      <c r="B18" s="59" t="s">
        <v>155</v>
      </c>
      <c r="C18" s="60" t="s">
        <v>70</v>
      </c>
      <c r="D18" s="186">
        <v>0.21113999999999999</v>
      </c>
      <c r="E18" s="133"/>
      <c r="F18" s="58">
        <f t="shared" si="0"/>
        <v>0</v>
      </c>
    </row>
    <row r="19" spans="1:6" ht="15.75">
      <c r="A19" s="152">
        <v>5</v>
      </c>
      <c r="B19" s="59" t="s">
        <v>730</v>
      </c>
      <c r="C19" s="175" t="s">
        <v>72</v>
      </c>
      <c r="D19" s="70">
        <v>2.85</v>
      </c>
      <c r="E19" s="133"/>
      <c r="F19" s="58">
        <f t="shared" si="0"/>
        <v>0</v>
      </c>
    </row>
    <row r="20" spans="1:6" ht="15.75">
      <c r="A20" s="60"/>
      <c r="B20" s="59" t="s">
        <v>165</v>
      </c>
      <c r="C20" s="60" t="s">
        <v>70</v>
      </c>
      <c r="D20" s="186">
        <v>7.8179999999999999E-2</v>
      </c>
      <c r="E20" s="133"/>
      <c r="F20" s="58">
        <f t="shared" si="0"/>
        <v>0</v>
      </c>
    </row>
    <row r="21" spans="1:6" ht="15.75">
      <c r="A21" s="60"/>
      <c r="B21" s="59" t="s">
        <v>155</v>
      </c>
      <c r="C21" s="60" t="s">
        <v>70</v>
      </c>
      <c r="D21" s="186">
        <v>0.18143000000000001</v>
      </c>
      <c r="E21" s="133"/>
      <c r="F21" s="58">
        <f t="shared" si="0"/>
        <v>0</v>
      </c>
    </row>
    <row r="22" spans="1:6" ht="15.75">
      <c r="A22" s="52">
        <v>6</v>
      </c>
      <c r="B22" s="46" t="s">
        <v>731</v>
      </c>
      <c r="C22" s="52" t="s">
        <v>72</v>
      </c>
      <c r="D22" s="72">
        <v>2.85</v>
      </c>
      <c r="E22" s="133"/>
      <c r="F22" s="58">
        <f t="shared" si="0"/>
        <v>0</v>
      </c>
    </row>
    <row r="23" spans="1:6" ht="15.75">
      <c r="A23" s="60"/>
      <c r="B23" s="59" t="s">
        <v>165</v>
      </c>
      <c r="C23" s="60" t="s">
        <v>70</v>
      </c>
      <c r="D23" s="186">
        <v>7.8179999999999999E-2</v>
      </c>
      <c r="E23" s="133"/>
      <c r="F23" s="58">
        <f t="shared" si="0"/>
        <v>0</v>
      </c>
    </row>
    <row r="24" spans="1:6" ht="15.75">
      <c r="A24" s="60"/>
      <c r="B24" s="59" t="s">
        <v>166</v>
      </c>
      <c r="C24" s="60" t="s">
        <v>70</v>
      </c>
      <c r="D24" s="186">
        <v>0.28348000000000001</v>
      </c>
      <c r="E24" s="133"/>
      <c r="F24" s="58">
        <f t="shared" si="0"/>
        <v>0</v>
      </c>
    </row>
    <row r="25" spans="1:6" ht="15.75">
      <c r="A25" s="47">
        <v>7</v>
      </c>
      <c r="B25" s="46" t="s">
        <v>732</v>
      </c>
      <c r="C25" s="47" t="s">
        <v>72</v>
      </c>
      <c r="D25" s="53">
        <v>6</v>
      </c>
      <c r="E25" s="133"/>
      <c r="F25" s="58">
        <f t="shared" si="0"/>
        <v>0</v>
      </c>
    </row>
    <row r="26" spans="1:6" ht="31.5">
      <c r="A26" s="47">
        <v>8</v>
      </c>
      <c r="B26" s="46" t="s">
        <v>733</v>
      </c>
      <c r="C26" s="47" t="s">
        <v>72</v>
      </c>
      <c r="D26" s="74">
        <v>2</v>
      </c>
      <c r="E26" s="133"/>
      <c r="F26" s="58">
        <f t="shared" si="0"/>
        <v>0</v>
      </c>
    </row>
    <row r="27" spans="1:6" ht="15.75">
      <c r="A27" s="52">
        <v>9</v>
      </c>
      <c r="B27" s="46" t="s">
        <v>734</v>
      </c>
      <c r="C27" s="119" t="s">
        <v>67</v>
      </c>
      <c r="D27" s="57">
        <v>22.4</v>
      </c>
      <c r="E27" s="133"/>
      <c r="F27" s="58">
        <f t="shared" si="0"/>
        <v>0</v>
      </c>
    </row>
    <row r="28" spans="1:6" ht="15.75">
      <c r="A28" s="60">
        <v>10</v>
      </c>
      <c r="B28" s="59" t="s">
        <v>735</v>
      </c>
      <c r="C28" s="60" t="s">
        <v>72</v>
      </c>
      <c r="D28" s="70">
        <v>2</v>
      </c>
      <c r="E28" s="133"/>
      <c r="F28" s="58">
        <f t="shared" si="0"/>
        <v>0</v>
      </c>
    </row>
    <row r="29" spans="1:6" ht="15.75">
      <c r="A29" s="60"/>
      <c r="B29" s="59" t="s">
        <v>166</v>
      </c>
      <c r="C29" s="60" t="s">
        <v>70</v>
      </c>
      <c r="D29" s="186">
        <v>0.14796999999999999</v>
      </c>
      <c r="E29" s="133"/>
      <c r="F29" s="58">
        <f t="shared" si="0"/>
        <v>0</v>
      </c>
    </row>
    <row r="30" spans="1:6" ht="15.75">
      <c r="A30" s="47">
        <v>11</v>
      </c>
      <c r="B30" s="46" t="s">
        <v>736</v>
      </c>
      <c r="C30" s="47" t="s">
        <v>72</v>
      </c>
      <c r="D30" s="74">
        <v>0.9</v>
      </c>
      <c r="E30" s="133"/>
      <c r="F30" s="58">
        <f t="shared" si="0"/>
        <v>0</v>
      </c>
    </row>
    <row r="31" spans="1:6" ht="15.75">
      <c r="A31" s="60"/>
      <c r="B31" s="59" t="s">
        <v>165</v>
      </c>
      <c r="C31" s="60" t="s">
        <v>70</v>
      </c>
      <c r="D31" s="186">
        <v>4.9320000000000003E-2</v>
      </c>
      <c r="E31" s="133"/>
      <c r="F31" s="58">
        <f t="shared" si="0"/>
        <v>0</v>
      </c>
    </row>
    <row r="32" spans="1:6" ht="15.75">
      <c r="A32" s="60"/>
      <c r="B32" s="59" t="s">
        <v>166</v>
      </c>
      <c r="C32" s="60" t="s">
        <v>70</v>
      </c>
      <c r="D32" s="186">
        <v>0.11088000000000001</v>
      </c>
      <c r="E32" s="133"/>
      <c r="F32" s="58">
        <f t="shared" si="0"/>
        <v>0</v>
      </c>
    </row>
    <row r="33" spans="1:6" ht="15.75">
      <c r="A33" s="60">
        <v>12</v>
      </c>
      <c r="B33" s="59" t="s">
        <v>737</v>
      </c>
      <c r="C33" s="60" t="s">
        <v>72</v>
      </c>
      <c r="D33" s="70">
        <v>3.6</v>
      </c>
      <c r="E33" s="133"/>
      <c r="F33" s="58">
        <f t="shared" si="0"/>
        <v>0</v>
      </c>
    </row>
    <row r="34" spans="1:6" ht="15.75">
      <c r="A34" s="60"/>
      <c r="B34" s="59" t="s">
        <v>165</v>
      </c>
      <c r="C34" s="60" t="s">
        <v>70</v>
      </c>
      <c r="D34" s="186">
        <v>1.5779999999999999E-2</v>
      </c>
      <c r="E34" s="133"/>
      <c r="F34" s="58">
        <f t="shared" si="0"/>
        <v>0</v>
      </c>
    </row>
    <row r="35" spans="1:6" ht="15.75">
      <c r="A35" s="60"/>
      <c r="B35" s="59" t="s">
        <v>166</v>
      </c>
      <c r="C35" s="60" t="s">
        <v>70</v>
      </c>
      <c r="D35" s="186">
        <v>0.31517000000000001</v>
      </c>
      <c r="E35" s="133"/>
      <c r="F35" s="58">
        <f t="shared" si="0"/>
        <v>0</v>
      </c>
    </row>
    <row r="36" spans="1:6" ht="15.75">
      <c r="A36" s="60"/>
      <c r="B36" s="112" t="s">
        <v>738</v>
      </c>
      <c r="C36" s="60"/>
      <c r="D36" s="70"/>
      <c r="E36" s="133"/>
      <c r="F36" s="58"/>
    </row>
    <row r="37" spans="1:6" ht="15.75">
      <c r="A37" s="47">
        <v>1</v>
      </c>
      <c r="B37" s="46" t="s">
        <v>739</v>
      </c>
      <c r="C37" s="47" t="s">
        <v>72</v>
      </c>
      <c r="D37" s="53">
        <f>70*0.3</f>
        <v>21</v>
      </c>
      <c r="E37" s="133"/>
      <c r="F37" s="58">
        <f t="shared" si="0"/>
        <v>0</v>
      </c>
    </row>
    <row r="38" spans="1:6" ht="15.75">
      <c r="A38" s="52">
        <v>2</v>
      </c>
      <c r="B38" s="46" t="s">
        <v>740</v>
      </c>
      <c r="C38" s="52" t="s">
        <v>67</v>
      </c>
      <c r="D38" s="65">
        <v>3.75</v>
      </c>
      <c r="E38" s="133"/>
      <c r="F38" s="58">
        <f t="shared" si="0"/>
        <v>0</v>
      </c>
    </row>
    <row r="39" spans="1:6" ht="31.5">
      <c r="A39" s="77">
        <v>3</v>
      </c>
      <c r="B39" s="46" t="s">
        <v>741</v>
      </c>
      <c r="C39" s="52" t="s">
        <v>67</v>
      </c>
      <c r="D39" s="57">
        <f>D38*2</f>
        <v>7.5</v>
      </c>
      <c r="E39" s="133"/>
      <c r="F39" s="58">
        <f t="shared" si="0"/>
        <v>0</v>
      </c>
    </row>
    <row r="40" spans="1:6" ht="15.75">
      <c r="A40" s="77">
        <v>4</v>
      </c>
      <c r="B40" s="46" t="s">
        <v>742</v>
      </c>
      <c r="C40" s="52" t="s">
        <v>67</v>
      </c>
      <c r="D40" s="57">
        <v>2.4</v>
      </c>
      <c r="E40" s="133"/>
      <c r="F40" s="58">
        <f t="shared" si="0"/>
        <v>0</v>
      </c>
    </row>
    <row r="41" spans="1:6" ht="15.75">
      <c r="A41" s="47">
        <v>5</v>
      </c>
      <c r="B41" s="46" t="s">
        <v>743</v>
      </c>
      <c r="C41" s="47" t="s">
        <v>67</v>
      </c>
      <c r="D41" s="53">
        <v>55</v>
      </c>
      <c r="E41" s="133"/>
      <c r="F41" s="58">
        <f t="shared" si="0"/>
        <v>0</v>
      </c>
    </row>
    <row r="42" spans="1:6" ht="31.5">
      <c r="A42" s="131">
        <v>6</v>
      </c>
      <c r="B42" s="46" t="s">
        <v>744</v>
      </c>
      <c r="C42" s="52" t="s">
        <v>67</v>
      </c>
      <c r="D42" s="48">
        <f>61</f>
        <v>61</v>
      </c>
      <c r="E42" s="133"/>
      <c r="F42" s="58">
        <f t="shared" si="0"/>
        <v>0</v>
      </c>
    </row>
    <row r="43" spans="1:6" ht="31.5">
      <c r="A43" s="52">
        <v>7</v>
      </c>
      <c r="B43" s="46" t="s">
        <v>295</v>
      </c>
      <c r="C43" s="52" t="s">
        <v>67</v>
      </c>
      <c r="D43" s="65">
        <f>D42</f>
        <v>61</v>
      </c>
      <c r="E43" s="133"/>
      <c r="F43" s="58">
        <f t="shared" si="0"/>
        <v>0</v>
      </c>
    </row>
    <row r="44" spans="1:6" ht="15.75">
      <c r="A44" s="47">
        <v>8</v>
      </c>
      <c r="B44" s="46" t="s">
        <v>745</v>
      </c>
      <c r="C44" s="47" t="s">
        <v>67</v>
      </c>
      <c r="D44" s="48">
        <v>70</v>
      </c>
      <c r="E44" s="133"/>
      <c r="F44" s="58">
        <f t="shared" si="0"/>
        <v>0</v>
      </c>
    </row>
    <row r="45" spans="1:6" ht="31.5">
      <c r="A45" s="129">
        <v>9</v>
      </c>
      <c r="B45" s="128" t="s">
        <v>335</v>
      </c>
      <c r="C45" s="129" t="s">
        <v>67</v>
      </c>
      <c r="D45" s="65">
        <f>D44</f>
        <v>70</v>
      </c>
      <c r="E45" s="133"/>
      <c r="F45" s="58">
        <f t="shared" si="0"/>
        <v>0</v>
      </c>
    </row>
    <row r="46" spans="1:6" ht="15.75">
      <c r="A46" s="187"/>
      <c r="B46" s="187" t="s">
        <v>64</v>
      </c>
      <c r="C46" s="187"/>
      <c r="D46" s="187"/>
      <c r="E46" s="133"/>
      <c r="F46" s="188">
        <f>SUM(F9:F45)</f>
        <v>0</v>
      </c>
    </row>
  </sheetData>
  <mergeCells count="4">
    <mergeCell ref="A2:F2"/>
    <mergeCell ref="A3:F3"/>
    <mergeCell ref="A4:F4"/>
    <mergeCell ref="A5:F5"/>
  </mergeCells>
  <pageMargins left="0.51181102362204722" right="0.11811023622047245" top="0.55118110236220474" bottom="0.55118110236220474" header="0.31496062992125984" footer="0.31496062992125984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2:F86"/>
  <sheetViews>
    <sheetView topLeftCell="A79" zoomScale="120" zoomScaleNormal="120" zoomScaleSheetLayoutView="90" workbookViewId="0">
      <selection activeCell="D31" sqref="D31"/>
    </sheetView>
  </sheetViews>
  <sheetFormatPr defaultColWidth="8" defaultRowHeight="15"/>
  <cols>
    <col min="1" max="1" width="4.125" style="50" customWidth="1"/>
    <col min="2" max="2" width="42.625" style="50" customWidth="1"/>
    <col min="3" max="3" width="6.75" style="50" customWidth="1"/>
    <col min="4" max="4" width="9.375" style="97" customWidth="1"/>
    <col min="5" max="5" width="8.5" style="50" customWidth="1"/>
    <col min="6" max="6" width="10.375" style="50" customWidth="1"/>
    <col min="7" max="7" width="8" style="50"/>
    <col min="8" max="8" width="10.75" style="50" bestFit="1" customWidth="1"/>
    <col min="9" max="16384" width="8" style="50"/>
  </cols>
  <sheetData>
    <row r="2" spans="1:6" s="35" customFormat="1" ht="43.5" customHeight="1">
      <c r="A2" s="206" t="str">
        <f>კრებ.!A1</f>
        <v>imereTis regioni, q. samtredia, mSvidobaZis q. #1-Si #12 sajaro skolis rabilitacia.</v>
      </c>
      <c r="B2" s="207"/>
      <c r="C2" s="207"/>
      <c r="D2" s="207"/>
      <c r="E2" s="207"/>
      <c r="F2" s="207"/>
    </row>
    <row r="3" spans="1:6" s="36" customFormat="1" ht="18.75">
      <c r="A3" s="208" t="s">
        <v>746</v>
      </c>
      <c r="B3" s="208"/>
      <c r="C3" s="208"/>
      <c r="D3" s="208"/>
      <c r="E3" s="208"/>
      <c r="F3" s="208"/>
    </row>
    <row r="4" spans="1:6" s="35" customFormat="1" ht="23.25" customHeight="1">
      <c r="A4" s="209" t="s">
        <v>39</v>
      </c>
      <c r="B4" s="209"/>
      <c r="C4" s="209"/>
      <c r="D4" s="209"/>
      <c r="E4" s="209"/>
      <c r="F4" s="209"/>
    </row>
    <row r="5" spans="1:6" s="36" customFormat="1" ht="18.75" customHeight="1">
      <c r="A5" s="210"/>
      <c r="B5" s="210"/>
      <c r="C5" s="210"/>
      <c r="D5" s="210"/>
      <c r="E5" s="210"/>
      <c r="F5" s="210"/>
    </row>
    <row r="6" spans="1:6" s="41" customFormat="1" ht="39" customHeight="1">
      <c r="A6" s="37"/>
      <c r="B6" s="38" t="s">
        <v>60</v>
      </c>
      <c r="C6" s="38" t="s">
        <v>61</v>
      </c>
      <c r="D6" s="38" t="s">
        <v>62</v>
      </c>
      <c r="E6" s="39" t="s">
        <v>63</v>
      </c>
      <c r="F6" s="40" t="s">
        <v>64</v>
      </c>
    </row>
    <row r="7" spans="1:6" s="44" customFormat="1" ht="15.75">
      <c r="A7" s="42" t="s">
        <v>65</v>
      </c>
      <c r="B7" s="42">
        <v>2</v>
      </c>
      <c r="C7" s="42">
        <v>3</v>
      </c>
      <c r="D7" s="43">
        <v>4</v>
      </c>
      <c r="E7" s="42">
        <v>5</v>
      </c>
      <c r="F7" s="43">
        <v>6</v>
      </c>
    </row>
    <row r="8" spans="1:6" ht="15.75">
      <c r="A8" s="138"/>
      <c r="B8" s="137" t="s">
        <v>676</v>
      </c>
      <c r="C8" s="138"/>
      <c r="D8" s="138"/>
      <c r="E8" s="99"/>
      <c r="F8" s="58"/>
    </row>
    <row r="9" spans="1:6" ht="15.75">
      <c r="A9" s="118">
        <v>1</v>
      </c>
      <c r="B9" s="128" t="s">
        <v>747</v>
      </c>
      <c r="C9" s="178" t="s">
        <v>679</v>
      </c>
      <c r="D9" s="189">
        <v>2</v>
      </c>
      <c r="E9" s="99"/>
      <c r="F9" s="58">
        <f t="shared" ref="F9:F72" si="0">D9*E9</f>
        <v>0</v>
      </c>
    </row>
    <row r="10" spans="1:6" ht="31.5">
      <c r="A10" s="118">
        <v>2</v>
      </c>
      <c r="B10" s="128" t="s">
        <v>748</v>
      </c>
      <c r="C10" s="118" t="s">
        <v>218</v>
      </c>
      <c r="D10" s="189">
        <v>2</v>
      </c>
      <c r="E10" s="99"/>
      <c r="F10" s="58">
        <f t="shared" si="0"/>
        <v>0</v>
      </c>
    </row>
    <row r="11" spans="1:6" ht="31.5">
      <c r="A11" s="118">
        <v>3</v>
      </c>
      <c r="B11" s="128" t="s">
        <v>749</v>
      </c>
      <c r="C11" s="118" t="s">
        <v>218</v>
      </c>
      <c r="D11" s="176">
        <v>1</v>
      </c>
      <c r="E11" s="99"/>
      <c r="F11" s="58">
        <f t="shared" si="0"/>
        <v>0</v>
      </c>
    </row>
    <row r="12" spans="1:6" ht="31.5">
      <c r="A12" s="52">
        <v>4</v>
      </c>
      <c r="B12" s="128" t="s">
        <v>750</v>
      </c>
      <c r="C12" s="52" t="s">
        <v>218</v>
      </c>
      <c r="D12" s="57">
        <v>1</v>
      </c>
      <c r="E12" s="99"/>
      <c r="F12" s="58">
        <f t="shared" si="0"/>
        <v>0</v>
      </c>
    </row>
    <row r="13" spans="1:6" ht="31.5">
      <c r="A13" s="118">
        <v>5</v>
      </c>
      <c r="B13" s="46" t="s">
        <v>751</v>
      </c>
      <c r="C13" s="47" t="s">
        <v>218</v>
      </c>
      <c r="D13" s="176">
        <v>2</v>
      </c>
      <c r="E13" s="99"/>
      <c r="F13" s="58">
        <f t="shared" si="0"/>
        <v>0</v>
      </c>
    </row>
    <row r="14" spans="1:6" ht="31.5">
      <c r="A14" s="118">
        <v>6</v>
      </c>
      <c r="B14" s="128" t="s">
        <v>752</v>
      </c>
      <c r="C14" s="118" t="s">
        <v>218</v>
      </c>
      <c r="D14" s="176">
        <v>2</v>
      </c>
      <c r="E14" s="99"/>
      <c r="F14" s="58">
        <f t="shared" si="0"/>
        <v>0</v>
      </c>
    </row>
    <row r="15" spans="1:6" ht="63">
      <c r="A15" s="118">
        <v>7</v>
      </c>
      <c r="B15" s="190" t="s">
        <v>753</v>
      </c>
      <c r="C15" s="118" t="s">
        <v>218</v>
      </c>
      <c r="D15" s="176">
        <v>1</v>
      </c>
      <c r="E15" s="99"/>
      <c r="F15" s="58">
        <f t="shared" si="0"/>
        <v>0</v>
      </c>
    </row>
    <row r="16" spans="1:6" ht="47.25">
      <c r="A16" s="118">
        <v>8</v>
      </c>
      <c r="B16" s="128" t="s">
        <v>754</v>
      </c>
      <c r="C16" s="118" t="s">
        <v>218</v>
      </c>
      <c r="D16" s="176">
        <v>1</v>
      </c>
      <c r="E16" s="99"/>
      <c r="F16" s="58">
        <f t="shared" si="0"/>
        <v>0</v>
      </c>
    </row>
    <row r="17" spans="1:6" ht="47.25">
      <c r="A17" s="118">
        <v>9</v>
      </c>
      <c r="B17" s="128" t="s">
        <v>755</v>
      </c>
      <c r="C17" s="118" t="s">
        <v>218</v>
      </c>
      <c r="D17" s="176">
        <v>1</v>
      </c>
      <c r="E17" s="99"/>
      <c r="F17" s="58">
        <f t="shared" si="0"/>
        <v>0</v>
      </c>
    </row>
    <row r="18" spans="1:6" ht="47.25">
      <c r="A18" s="118">
        <v>10</v>
      </c>
      <c r="B18" s="128" t="s">
        <v>756</v>
      </c>
      <c r="C18" s="118" t="s">
        <v>218</v>
      </c>
      <c r="D18" s="176">
        <v>1</v>
      </c>
      <c r="E18" s="99"/>
      <c r="F18" s="58">
        <f t="shared" si="0"/>
        <v>0</v>
      </c>
    </row>
    <row r="19" spans="1:6" ht="47.25">
      <c r="A19" s="118">
        <v>11</v>
      </c>
      <c r="B19" s="128" t="s">
        <v>757</v>
      </c>
      <c r="C19" s="118" t="s">
        <v>218</v>
      </c>
      <c r="D19" s="176">
        <v>1</v>
      </c>
      <c r="E19" s="99"/>
      <c r="F19" s="58">
        <f t="shared" si="0"/>
        <v>0</v>
      </c>
    </row>
    <row r="20" spans="1:6" ht="31.5">
      <c r="A20" s="118">
        <v>12</v>
      </c>
      <c r="B20" s="128" t="s">
        <v>758</v>
      </c>
      <c r="C20" s="118" t="s">
        <v>218</v>
      </c>
      <c r="D20" s="176">
        <v>1</v>
      </c>
      <c r="E20" s="99"/>
      <c r="F20" s="58">
        <f t="shared" si="0"/>
        <v>0</v>
      </c>
    </row>
    <row r="21" spans="1:6" ht="15.75">
      <c r="A21" s="138"/>
      <c r="B21" s="137" t="s">
        <v>759</v>
      </c>
      <c r="C21" s="138"/>
      <c r="D21" s="138"/>
      <c r="E21" s="99"/>
      <c r="F21" s="58"/>
    </row>
    <row r="22" spans="1:6" ht="15.75">
      <c r="A22" s="60">
        <v>1</v>
      </c>
      <c r="B22" s="59" t="s">
        <v>760</v>
      </c>
      <c r="C22" s="60" t="s">
        <v>218</v>
      </c>
      <c r="D22" s="68">
        <v>10</v>
      </c>
      <c r="E22" s="99"/>
      <c r="F22" s="58">
        <f t="shared" si="0"/>
        <v>0</v>
      </c>
    </row>
    <row r="23" spans="1:6" ht="15.75">
      <c r="A23" s="191">
        <v>2</v>
      </c>
      <c r="B23" s="59" t="s">
        <v>761</v>
      </c>
      <c r="C23" s="60" t="s">
        <v>218</v>
      </c>
      <c r="D23" s="192">
        <v>19</v>
      </c>
      <c r="E23" s="99"/>
      <c r="F23" s="58">
        <f t="shared" si="0"/>
        <v>0</v>
      </c>
    </row>
    <row r="24" spans="1:6" ht="15.75">
      <c r="A24" s="191">
        <v>3</v>
      </c>
      <c r="B24" s="59" t="s">
        <v>762</v>
      </c>
      <c r="C24" s="60" t="s">
        <v>218</v>
      </c>
      <c r="D24" s="193">
        <v>2</v>
      </c>
      <c r="E24" s="99"/>
      <c r="F24" s="58">
        <f t="shared" si="0"/>
        <v>0</v>
      </c>
    </row>
    <row r="25" spans="1:6" ht="15.75">
      <c r="A25" s="60">
        <v>4</v>
      </c>
      <c r="B25" s="59" t="s">
        <v>763</v>
      </c>
      <c r="C25" s="60" t="s">
        <v>115</v>
      </c>
      <c r="D25" s="68">
        <v>8</v>
      </c>
      <c r="E25" s="99"/>
      <c r="F25" s="58">
        <f t="shared" si="0"/>
        <v>0</v>
      </c>
    </row>
    <row r="26" spans="1:6" ht="15.75">
      <c r="A26" s="60">
        <v>5</v>
      </c>
      <c r="B26" s="59" t="s">
        <v>764</v>
      </c>
      <c r="C26" s="60" t="s">
        <v>115</v>
      </c>
      <c r="D26" s="68">
        <v>12</v>
      </c>
      <c r="E26" s="99"/>
      <c r="F26" s="58">
        <f t="shared" si="0"/>
        <v>0</v>
      </c>
    </row>
    <row r="27" spans="1:6" ht="15.75">
      <c r="A27" s="60">
        <v>6</v>
      </c>
      <c r="B27" s="46" t="s">
        <v>765</v>
      </c>
      <c r="C27" s="60" t="s">
        <v>115</v>
      </c>
      <c r="D27" s="70">
        <v>20</v>
      </c>
      <c r="E27" s="99"/>
      <c r="F27" s="58">
        <f t="shared" si="0"/>
        <v>0</v>
      </c>
    </row>
    <row r="28" spans="1:6" ht="15.75">
      <c r="A28" s="60">
        <v>7</v>
      </c>
      <c r="B28" s="46" t="s">
        <v>766</v>
      </c>
      <c r="C28" s="60" t="s">
        <v>115</v>
      </c>
      <c r="D28" s="68">
        <v>10</v>
      </c>
      <c r="E28" s="99"/>
      <c r="F28" s="58">
        <f t="shared" si="0"/>
        <v>0</v>
      </c>
    </row>
    <row r="29" spans="1:6" ht="15.75">
      <c r="A29" s="47">
        <v>8</v>
      </c>
      <c r="B29" s="46" t="s">
        <v>767</v>
      </c>
      <c r="C29" s="47" t="s">
        <v>115</v>
      </c>
      <c r="D29" s="53">
        <v>30</v>
      </c>
      <c r="E29" s="99"/>
      <c r="F29" s="58">
        <f t="shared" si="0"/>
        <v>0</v>
      </c>
    </row>
    <row r="30" spans="1:6" ht="15.75">
      <c r="A30" s="52">
        <v>9</v>
      </c>
      <c r="B30" s="46" t="s">
        <v>768</v>
      </c>
      <c r="C30" s="52" t="s">
        <v>115</v>
      </c>
      <c r="D30" s="57">
        <v>16</v>
      </c>
      <c r="E30" s="99"/>
      <c r="F30" s="58">
        <f t="shared" si="0"/>
        <v>0</v>
      </c>
    </row>
    <row r="31" spans="1:6" ht="15.75">
      <c r="A31" s="52">
        <v>10</v>
      </c>
      <c r="B31" s="46" t="s">
        <v>769</v>
      </c>
      <c r="C31" s="52" t="s">
        <v>115</v>
      </c>
      <c r="D31" s="57">
        <v>20</v>
      </c>
      <c r="E31" s="99"/>
      <c r="F31" s="58">
        <f t="shared" si="0"/>
        <v>0</v>
      </c>
    </row>
    <row r="32" spans="1:6" ht="15.75">
      <c r="A32" s="52">
        <v>11</v>
      </c>
      <c r="B32" s="46" t="s">
        <v>770</v>
      </c>
      <c r="C32" s="52" t="s">
        <v>115</v>
      </c>
      <c r="D32" s="57">
        <v>20</v>
      </c>
      <c r="E32" s="99"/>
      <c r="F32" s="58">
        <f t="shared" si="0"/>
        <v>0</v>
      </c>
    </row>
    <row r="33" spans="1:6" ht="15.75">
      <c r="A33" s="60">
        <v>12</v>
      </c>
      <c r="B33" s="173" t="s">
        <v>359</v>
      </c>
      <c r="C33" s="47"/>
      <c r="D33" s="149"/>
      <c r="E33" s="99"/>
      <c r="F33" s="58"/>
    </row>
    <row r="34" spans="1:6" ht="15.75">
      <c r="A34" s="60"/>
      <c r="B34" s="59" t="s">
        <v>771</v>
      </c>
      <c r="C34" s="60" t="s">
        <v>218</v>
      </c>
      <c r="D34" s="68">
        <v>4</v>
      </c>
      <c r="E34" s="99"/>
      <c r="F34" s="58">
        <f t="shared" si="0"/>
        <v>0</v>
      </c>
    </row>
    <row r="35" spans="1:6" ht="15.75">
      <c r="A35" s="60"/>
      <c r="B35" s="59" t="s">
        <v>772</v>
      </c>
      <c r="C35" s="60" t="s">
        <v>218</v>
      </c>
      <c r="D35" s="68">
        <v>2</v>
      </c>
      <c r="E35" s="99"/>
      <c r="F35" s="58">
        <f t="shared" si="0"/>
        <v>0</v>
      </c>
    </row>
    <row r="36" spans="1:6" ht="15.75">
      <c r="A36" s="60"/>
      <c r="B36" s="59" t="s">
        <v>773</v>
      </c>
      <c r="C36" s="60" t="s">
        <v>218</v>
      </c>
      <c r="D36" s="68">
        <v>8</v>
      </c>
      <c r="E36" s="99"/>
      <c r="F36" s="58">
        <f t="shared" si="0"/>
        <v>0</v>
      </c>
    </row>
    <row r="37" spans="1:6" ht="15.75">
      <c r="A37" s="60"/>
      <c r="B37" s="59" t="s">
        <v>774</v>
      </c>
      <c r="C37" s="60" t="s">
        <v>218</v>
      </c>
      <c r="D37" s="68">
        <v>4</v>
      </c>
      <c r="E37" s="99"/>
      <c r="F37" s="58">
        <f t="shared" si="0"/>
        <v>0</v>
      </c>
    </row>
    <row r="38" spans="1:6" ht="15.75">
      <c r="A38" s="60"/>
      <c r="B38" s="59" t="s">
        <v>775</v>
      </c>
      <c r="C38" s="60" t="s">
        <v>218</v>
      </c>
      <c r="D38" s="68">
        <v>4</v>
      </c>
      <c r="E38" s="99"/>
      <c r="F38" s="58">
        <f t="shared" si="0"/>
        <v>0</v>
      </c>
    </row>
    <row r="39" spans="1:6" ht="15.75">
      <c r="A39" s="60"/>
      <c r="B39" s="59" t="s">
        <v>776</v>
      </c>
      <c r="C39" s="60" t="s">
        <v>218</v>
      </c>
      <c r="D39" s="68">
        <v>4</v>
      </c>
      <c r="E39" s="99"/>
      <c r="F39" s="58">
        <f t="shared" si="0"/>
        <v>0</v>
      </c>
    </row>
    <row r="40" spans="1:6" ht="15.75">
      <c r="A40" s="60"/>
      <c r="B40" s="59" t="s">
        <v>777</v>
      </c>
      <c r="C40" s="60" t="s">
        <v>218</v>
      </c>
      <c r="D40" s="68">
        <v>2</v>
      </c>
      <c r="E40" s="99"/>
      <c r="F40" s="58">
        <f t="shared" si="0"/>
        <v>0</v>
      </c>
    </row>
    <row r="41" spans="1:6" ht="15.75">
      <c r="A41" s="60"/>
      <c r="B41" s="59" t="s">
        <v>778</v>
      </c>
      <c r="C41" s="60" t="s">
        <v>218</v>
      </c>
      <c r="D41" s="68">
        <v>2</v>
      </c>
      <c r="E41" s="99"/>
      <c r="F41" s="58">
        <f t="shared" si="0"/>
        <v>0</v>
      </c>
    </row>
    <row r="42" spans="1:6" ht="15.75">
      <c r="A42" s="60"/>
      <c r="B42" s="59" t="s">
        <v>779</v>
      </c>
      <c r="C42" s="60" t="s">
        <v>218</v>
      </c>
      <c r="D42" s="68">
        <v>12</v>
      </c>
      <c r="E42" s="99"/>
      <c r="F42" s="58">
        <f t="shared" si="0"/>
        <v>0</v>
      </c>
    </row>
    <row r="43" spans="1:6" ht="15.75">
      <c r="A43" s="60"/>
      <c r="B43" s="59" t="s">
        <v>780</v>
      </c>
      <c r="C43" s="60" t="s">
        <v>218</v>
      </c>
      <c r="D43" s="68">
        <v>2</v>
      </c>
      <c r="E43" s="99"/>
      <c r="F43" s="58">
        <f t="shared" si="0"/>
        <v>0</v>
      </c>
    </row>
    <row r="44" spans="1:6" ht="15.75">
      <c r="A44" s="60"/>
      <c r="B44" s="59" t="s">
        <v>781</v>
      </c>
      <c r="C44" s="60" t="s">
        <v>218</v>
      </c>
      <c r="D44" s="68">
        <v>2</v>
      </c>
      <c r="E44" s="99"/>
      <c r="F44" s="58">
        <f t="shared" si="0"/>
        <v>0</v>
      </c>
    </row>
    <row r="45" spans="1:6" ht="15.75">
      <c r="A45" s="60"/>
      <c r="B45" s="59" t="s">
        <v>782</v>
      </c>
      <c r="C45" s="60" t="s">
        <v>218</v>
      </c>
      <c r="D45" s="68">
        <v>2</v>
      </c>
      <c r="E45" s="99"/>
      <c r="F45" s="58">
        <f t="shared" si="0"/>
        <v>0</v>
      </c>
    </row>
    <row r="46" spans="1:6" ht="15.75">
      <c r="A46" s="60"/>
      <c r="B46" s="59" t="s">
        <v>783</v>
      </c>
      <c r="C46" s="60" t="s">
        <v>218</v>
      </c>
      <c r="D46" s="68">
        <v>10</v>
      </c>
      <c r="E46" s="99"/>
      <c r="F46" s="58">
        <f t="shared" si="0"/>
        <v>0</v>
      </c>
    </row>
    <row r="47" spans="1:6" ht="15.75">
      <c r="A47" s="60"/>
      <c r="B47" s="59" t="s">
        <v>784</v>
      </c>
      <c r="C47" s="60" t="s">
        <v>218</v>
      </c>
      <c r="D47" s="68">
        <v>12</v>
      </c>
      <c r="E47" s="99"/>
      <c r="F47" s="58">
        <f t="shared" si="0"/>
        <v>0</v>
      </c>
    </row>
    <row r="48" spans="1:6" ht="15.75">
      <c r="A48" s="60"/>
      <c r="B48" s="59" t="s">
        <v>785</v>
      </c>
      <c r="C48" s="60" t="s">
        <v>218</v>
      </c>
      <c r="D48" s="68">
        <v>8</v>
      </c>
      <c r="E48" s="99"/>
      <c r="F48" s="58">
        <f t="shared" si="0"/>
        <v>0</v>
      </c>
    </row>
    <row r="49" spans="1:6" ht="15.75">
      <c r="A49" s="60"/>
      <c r="B49" s="59" t="s">
        <v>786</v>
      </c>
      <c r="C49" s="60" t="s">
        <v>218</v>
      </c>
      <c r="D49" s="68">
        <v>14</v>
      </c>
      <c r="E49" s="99"/>
      <c r="F49" s="58">
        <f t="shared" si="0"/>
        <v>0</v>
      </c>
    </row>
    <row r="50" spans="1:6" ht="15.75">
      <c r="A50" s="60"/>
      <c r="B50" s="59" t="s">
        <v>787</v>
      </c>
      <c r="C50" s="60" t="s">
        <v>218</v>
      </c>
      <c r="D50" s="68">
        <v>10</v>
      </c>
      <c r="E50" s="99"/>
      <c r="F50" s="58">
        <f t="shared" si="0"/>
        <v>0</v>
      </c>
    </row>
    <row r="51" spans="1:6" ht="15.75">
      <c r="A51" s="60"/>
      <c r="B51" s="59" t="s">
        <v>788</v>
      </c>
      <c r="C51" s="60" t="s">
        <v>218</v>
      </c>
      <c r="D51" s="68">
        <v>8</v>
      </c>
      <c r="E51" s="99"/>
      <c r="F51" s="58">
        <f t="shared" si="0"/>
        <v>0</v>
      </c>
    </row>
    <row r="52" spans="1:6" ht="15.75">
      <c r="A52" s="47">
        <v>13</v>
      </c>
      <c r="B52" s="46" t="s">
        <v>789</v>
      </c>
      <c r="C52" s="47" t="s">
        <v>218</v>
      </c>
      <c r="D52" s="53">
        <f>SUM(D53:D54)</f>
        <v>20</v>
      </c>
      <c r="E52" s="99"/>
      <c r="F52" s="58">
        <f t="shared" si="0"/>
        <v>0</v>
      </c>
    </row>
    <row r="53" spans="1:6" ht="15.75">
      <c r="A53" s="60"/>
      <c r="B53" s="59" t="s">
        <v>790</v>
      </c>
      <c r="C53" s="60" t="s">
        <v>218</v>
      </c>
      <c r="D53" s="68">
        <v>12</v>
      </c>
      <c r="E53" s="99"/>
      <c r="F53" s="58">
        <f t="shared" si="0"/>
        <v>0</v>
      </c>
    </row>
    <row r="54" spans="1:6" ht="18.75">
      <c r="A54" s="60"/>
      <c r="B54" s="59" t="s">
        <v>791</v>
      </c>
      <c r="C54" s="60" t="s">
        <v>218</v>
      </c>
      <c r="D54" s="68">
        <v>8</v>
      </c>
      <c r="E54" s="99"/>
      <c r="F54" s="58">
        <f t="shared" si="0"/>
        <v>0</v>
      </c>
    </row>
    <row r="55" spans="1:6" ht="15.75">
      <c r="A55" s="118">
        <v>14</v>
      </c>
      <c r="B55" s="46" t="s">
        <v>792</v>
      </c>
      <c r="C55" s="47" t="s">
        <v>456</v>
      </c>
      <c r="D55" s="176">
        <v>1</v>
      </c>
      <c r="E55" s="99"/>
      <c r="F55" s="58">
        <f t="shared" si="0"/>
        <v>0</v>
      </c>
    </row>
    <row r="56" spans="1:6" ht="15.75">
      <c r="A56" s="118">
        <v>15</v>
      </c>
      <c r="B56" s="46" t="s">
        <v>793</v>
      </c>
      <c r="C56" s="47" t="s">
        <v>456</v>
      </c>
      <c r="D56" s="176">
        <v>1</v>
      </c>
      <c r="E56" s="99"/>
      <c r="F56" s="58">
        <f t="shared" si="0"/>
        <v>0</v>
      </c>
    </row>
    <row r="57" spans="1:6" ht="15.75">
      <c r="A57" s="60">
        <v>16</v>
      </c>
      <c r="B57" s="59" t="s">
        <v>794</v>
      </c>
      <c r="C57" s="60" t="s">
        <v>218</v>
      </c>
      <c r="D57" s="70">
        <v>1</v>
      </c>
      <c r="E57" s="99"/>
      <c r="F57" s="58">
        <f t="shared" si="0"/>
        <v>0</v>
      </c>
    </row>
    <row r="58" spans="1:6" ht="15.75">
      <c r="A58" s="60">
        <v>17</v>
      </c>
      <c r="B58" s="59" t="s">
        <v>795</v>
      </c>
      <c r="C58" s="60" t="s">
        <v>218</v>
      </c>
      <c r="D58" s="70">
        <v>2</v>
      </c>
      <c r="E58" s="99"/>
      <c r="F58" s="58">
        <f t="shared" si="0"/>
        <v>0</v>
      </c>
    </row>
    <row r="59" spans="1:6" ht="15.75">
      <c r="A59" s="191">
        <v>18</v>
      </c>
      <c r="B59" s="59" t="s">
        <v>796</v>
      </c>
      <c r="C59" s="60" t="s">
        <v>218</v>
      </c>
      <c r="D59" s="192">
        <v>1</v>
      </c>
      <c r="E59" s="99"/>
      <c r="F59" s="58">
        <f t="shared" si="0"/>
        <v>0</v>
      </c>
    </row>
    <row r="60" spans="1:6" ht="15.75">
      <c r="A60" s="191">
        <v>19</v>
      </c>
      <c r="B60" s="59" t="s">
        <v>797</v>
      </c>
      <c r="C60" s="60" t="s">
        <v>218</v>
      </c>
      <c r="D60" s="192">
        <v>2</v>
      </c>
      <c r="E60" s="99"/>
      <c r="F60" s="58">
        <f t="shared" si="0"/>
        <v>0</v>
      </c>
    </row>
    <row r="61" spans="1:6" ht="15.75">
      <c r="A61" s="191">
        <v>20</v>
      </c>
      <c r="B61" s="59" t="s">
        <v>798</v>
      </c>
      <c r="C61" s="60" t="s">
        <v>218</v>
      </c>
      <c r="D61" s="192">
        <v>1</v>
      </c>
      <c r="E61" s="99"/>
      <c r="F61" s="58">
        <f t="shared" si="0"/>
        <v>0</v>
      </c>
    </row>
    <row r="62" spans="1:6" ht="15.75">
      <c r="A62" s="191">
        <v>21</v>
      </c>
      <c r="B62" s="59" t="s">
        <v>799</v>
      </c>
      <c r="C62" s="60" t="s">
        <v>218</v>
      </c>
      <c r="D62" s="192">
        <v>2</v>
      </c>
      <c r="E62" s="99"/>
      <c r="F62" s="58">
        <f t="shared" si="0"/>
        <v>0</v>
      </c>
    </row>
    <row r="63" spans="1:6" ht="15.75">
      <c r="A63" s="191">
        <v>22</v>
      </c>
      <c r="B63" s="59" t="s">
        <v>800</v>
      </c>
      <c r="C63" s="60" t="s">
        <v>218</v>
      </c>
      <c r="D63" s="192">
        <v>1</v>
      </c>
      <c r="E63" s="99"/>
      <c r="F63" s="58">
        <f t="shared" si="0"/>
        <v>0</v>
      </c>
    </row>
    <row r="64" spans="1:6" ht="15.75">
      <c r="A64" s="191">
        <v>23</v>
      </c>
      <c r="B64" s="59" t="s">
        <v>801</v>
      </c>
      <c r="C64" s="60" t="s">
        <v>218</v>
      </c>
      <c r="D64" s="192">
        <v>1</v>
      </c>
      <c r="E64" s="99"/>
      <c r="F64" s="58">
        <f t="shared" si="0"/>
        <v>0</v>
      </c>
    </row>
    <row r="65" spans="1:6" ht="15.75">
      <c r="A65" s="191">
        <v>24</v>
      </c>
      <c r="B65" s="59" t="s">
        <v>802</v>
      </c>
      <c r="C65" s="60" t="s">
        <v>218</v>
      </c>
      <c r="D65" s="192">
        <v>6</v>
      </c>
      <c r="E65" s="99"/>
      <c r="F65" s="58">
        <f t="shared" si="0"/>
        <v>0</v>
      </c>
    </row>
    <row r="66" spans="1:6" ht="15.75">
      <c r="A66" s="191">
        <v>25</v>
      </c>
      <c r="B66" s="59" t="s">
        <v>803</v>
      </c>
      <c r="C66" s="60" t="s">
        <v>218</v>
      </c>
      <c r="D66" s="192">
        <v>2</v>
      </c>
      <c r="E66" s="99"/>
      <c r="F66" s="58">
        <f t="shared" si="0"/>
        <v>0</v>
      </c>
    </row>
    <row r="67" spans="1:6" ht="15.75">
      <c r="A67" s="191">
        <v>26</v>
      </c>
      <c r="B67" s="59" t="s">
        <v>804</v>
      </c>
      <c r="C67" s="60" t="s">
        <v>218</v>
      </c>
      <c r="D67" s="192">
        <v>3</v>
      </c>
      <c r="E67" s="99"/>
      <c r="F67" s="58">
        <f t="shared" si="0"/>
        <v>0</v>
      </c>
    </row>
    <row r="68" spans="1:6" ht="15.75">
      <c r="A68" s="191">
        <v>27</v>
      </c>
      <c r="B68" s="59" t="s">
        <v>805</v>
      </c>
      <c r="C68" s="60" t="s">
        <v>218</v>
      </c>
      <c r="D68" s="192">
        <v>3</v>
      </c>
      <c r="E68" s="99"/>
      <c r="F68" s="58">
        <f t="shared" si="0"/>
        <v>0</v>
      </c>
    </row>
    <row r="69" spans="1:6" ht="15.75">
      <c r="A69" s="191">
        <v>28</v>
      </c>
      <c r="B69" s="59" t="s">
        <v>806</v>
      </c>
      <c r="C69" s="60" t="s">
        <v>218</v>
      </c>
      <c r="D69" s="192">
        <v>16</v>
      </c>
      <c r="E69" s="99"/>
      <c r="F69" s="58">
        <f t="shared" si="0"/>
        <v>0</v>
      </c>
    </row>
    <row r="70" spans="1:6" ht="15.75">
      <c r="A70" s="191">
        <v>29</v>
      </c>
      <c r="B70" s="59" t="s">
        <v>807</v>
      </c>
      <c r="C70" s="60" t="s">
        <v>218</v>
      </c>
      <c r="D70" s="192">
        <v>4</v>
      </c>
      <c r="E70" s="99"/>
      <c r="F70" s="58">
        <f t="shared" si="0"/>
        <v>0</v>
      </c>
    </row>
    <row r="71" spans="1:6" ht="15.75">
      <c r="A71" s="191">
        <v>30</v>
      </c>
      <c r="B71" s="59" t="s">
        <v>808</v>
      </c>
      <c r="C71" s="60" t="s">
        <v>218</v>
      </c>
      <c r="D71" s="192">
        <v>5</v>
      </c>
      <c r="E71" s="99"/>
      <c r="F71" s="58">
        <f t="shared" si="0"/>
        <v>0</v>
      </c>
    </row>
    <row r="72" spans="1:6" ht="31.5">
      <c r="A72" s="118">
        <v>31</v>
      </c>
      <c r="B72" s="46" t="s">
        <v>809</v>
      </c>
      <c r="C72" s="47" t="s">
        <v>218</v>
      </c>
      <c r="D72" s="189">
        <v>3</v>
      </c>
      <c r="E72" s="99"/>
      <c r="F72" s="58">
        <f t="shared" si="0"/>
        <v>0</v>
      </c>
    </row>
    <row r="73" spans="1:6" ht="15.75">
      <c r="A73" s="47">
        <v>32</v>
      </c>
      <c r="B73" s="46" t="s">
        <v>810</v>
      </c>
      <c r="C73" s="103" t="s">
        <v>115</v>
      </c>
      <c r="D73" s="53">
        <f>SUM(D74:D81)</f>
        <v>136</v>
      </c>
      <c r="E73" s="99"/>
      <c r="F73" s="58">
        <f t="shared" ref="F73:F85" si="1">D73*E73</f>
        <v>0</v>
      </c>
    </row>
    <row r="74" spans="1:6" ht="31.5">
      <c r="A74" s="52"/>
      <c r="B74" s="46" t="s">
        <v>811</v>
      </c>
      <c r="C74" s="103" t="s">
        <v>405</v>
      </c>
      <c r="D74" s="57">
        <v>12</v>
      </c>
      <c r="E74" s="99"/>
      <c r="F74" s="58">
        <f t="shared" si="1"/>
        <v>0</v>
      </c>
    </row>
    <row r="75" spans="1:6" ht="31.5">
      <c r="A75" s="52"/>
      <c r="B75" s="46" t="s">
        <v>812</v>
      </c>
      <c r="C75" s="103" t="s">
        <v>405</v>
      </c>
      <c r="D75" s="57">
        <v>8</v>
      </c>
      <c r="E75" s="99"/>
      <c r="F75" s="58">
        <f t="shared" si="1"/>
        <v>0</v>
      </c>
    </row>
    <row r="76" spans="1:6" ht="31.5">
      <c r="A76" s="47"/>
      <c r="B76" s="46" t="s">
        <v>813</v>
      </c>
      <c r="C76" s="103" t="s">
        <v>405</v>
      </c>
      <c r="D76" s="53">
        <v>20</v>
      </c>
      <c r="E76" s="99"/>
      <c r="F76" s="58">
        <f t="shared" si="1"/>
        <v>0</v>
      </c>
    </row>
    <row r="77" spans="1:6" ht="31.5">
      <c r="A77" s="47"/>
      <c r="B77" s="46" t="s">
        <v>814</v>
      </c>
      <c r="C77" s="103" t="s">
        <v>405</v>
      </c>
      <c r="D77" s="53">
        <v>10</v>
      </c>
      <c r="E77" s="99"/>
      <c r="F77" s="58">
        <f t="shared" si="1"/>
        <v>0</v>
      </c>
    </row>
    <row r="78" spans="1:6" ht="31.5">
      <c r="A78" s="52"/>
      <c r="B78" s="46" t="s">
        <v>815</v>
      </c>
      <c r="C78" s="103" t="s">
        <v>405</v>
      </c>
      <c r="D78" s="57">
        <v>30</v>
      </c>
      <c r="E78" s="99"/>
      <c r="F78" s="58">
        <f t="shared" si="1"/>
        <v>0</v>
      </c>
    </row>
    <row r="79" spans="1:6" ht="31.5">
      <c r="A79" s="52"/>
      <c r="B79" s="46" t="s">
        <v>816</v>
      </c>
      <c r="C79" s="103" t="s">
        <v>405</v>
      </c>
      <c r="D79" s="57">
        <v>16</v>
      </c>
      <c r="E79" s="99"/>
      <c r="F79" s="58">
        <f t="shared" si="1"/>
        <v>0</v>
      </c>
    </row>
    <row r="80" spans="1:6" ht="31.5">
      <c r="A80" s="52"/>
      <c r="B80" s="46" t="s">
        <v>817</v>
      </c>
      <c r="C80" s="103" t="s">
        <v>405</v>
      </c>
      <c r="D80" s="57">
        <v>20</v>
      </c>
      <c r="E80" s="99"/>
      <c r="F80" s="58">
        <f t="shared" si="1"/>
        <v>0</v>
      </c>
    </row>
    <row r="81" spans="1:6" ht="31.5">
      <c r="A81" s="52"/>
      <c r="B81" s="46" t="s">
        <v>818</v>
      </c>
      <c r="C81" s="103" t="s">
        <v>405</v>
      </c>
      <c r="D81" s="57">
        <v>20</v>
      </c>
      <c r="E81" s="99"/>
      <c r="F81" s="58">
        <f t="shared" si="1"/>
        <v>0</v>
      </c>
    </row>
    <row r="82" spans="1:6" ht="31.5">
      <c r="A82" s="47">
        <v>31</v>
      </c>
      <c r="B82" s="46" t="s">
        <v>819</v>
      </c>
      <c r="C82" s="47" t="s">
        <v>820</v>
      </c>
      <c r="D82" s="74">
        <f>46.8*10/1000</f>
        <v>0.46800000000000003</v>
      </c>
      <c r="E82" s="99"/>
      <c r="F82" s="58">
        <f t="shared" si="1"/>
        <v>0</v>
      </c>
    </row>
    <row r="83" spans="1:6" ht="15.75">
      <c r="A83" s="60"/>
      <c r="B83" s="59" t="s">
        <v>821</v>
      </c>
      <c r="C83" s="60" t="s">
        <v>222</v>
      </c>
      <c r="D83" s="68">
        <v>10</v>
      </c>
      <c r="E83" s="99"/>
      <c r="F83" s="58">
        <f t="shared" si="1"/>
        <v>0</v>
      </c>
    </row>
    <row r="84" spans="1:6" ht="15.75">
      <c r="A84" s="60"/>
      <c r="B84" s="59" t="s">
        <v>822</v>
      </c>
      <c r="C84" s="60" t="s">
        <v>222</v>
      </c>
      <c r="D84" s="68">
        <v>2</v>
      </c>
      <c r="E84" s="99"/>
      <c r="F84" s="58">
        <f t="shared" si="1"/>
        <v>0</v>
      </c>
    </row>
    <row r="85" spans="1:6" ht="31.5">
      <c r="A85" s="52">
        <v>32</v>
      </c>
      <c r="B85" s="46" t="s">
        <v>823</v>
      </c>
      <c r="C85" s="52" t="s">
        <v>70</v>
      </c>
      <c r="D85" s="72">
        <f>D82</f>
        <v>0.46800000000000003</v>
      </c>
      <c r="E85" s="99"/>
      <c r="F85" s="58">
        <f t="shared" si="1"/>
        <v>0</v>
      </c>
    </row>
    <row r="86" spans="1:6" ht="15.75">
      <c r="A86" s="137"/>
      <c r="B86" s="137" t="s">
        <v>64</v>
      </c>
      <c r="C86" s="137"/>
      <c r="D86" s="137"/>
      <c r="E86" s="99"/>
      <c r="F86" s="188">
        <f>SUM(F9:F85)</f>
        <v>0</v>
      </c>
    </row>
  </sheetData>
  <mergeCells count="4">
    <mergeCell ref="A2:F2"/>
    <mergeCell ref="A3:F3"/>
    <mergeCell ref="A4:F4"/>
    <mergeCell ref="A5:F5"/>
  </mergeCells>
  <pageMargins left="0.51181102362204722" right="0.11811023622047245" top="0.55118110236220474" bottom="0.55118110236220474" header="0.31496062992125984" footer="0.31496062992125984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2:F36"/>
  <sheetViews>
    <sheetView topLeftCell="A25" zoomScale="120" zoomScaleNormal="120" zoomScaleSheetLayoutView="90" workbookViewId="0">
      <selection activeCell="D31" sqref="D31"/>
    </sheetView>
  </sheetViews>
  <sheetFormatPr defaultColWidth="8" defaultRowHeight="15"/>
  <cols>
    <col min="1" max="1" width="4.125" style="50" customWidth="1"/>
    <col min="2" max="2" width="42.625" style="50" customWidth="1"/>
    <col min="3" max="3" width="6.75" style="50" customWidth="1"/>
    <col min="4" max="4" width="9.375" style="97" customWidth="1"/>
    <col min="5" max="5" width="8.5" style="50" customWidth="1"/>
    <col min="6" max="6" width="10.375" style="50" customWidth="1"/>
    <col min="7" max="7" width="8" style="50"/>
    <col min="8" max="8" width="10.75" style="50" bestFit="1" customWidth="1"/>
    <col min="9" max="16384" width="8" style="50"/>
  </cols>
  <sheetData>
    <row r="2" spans="1:6" s="35" customFormat="1" ht="43.5" customHeight="1">
      <c r="A2" s="206" t="str">
        <f>კრებ.!A1</f>
        <v>imereTis regioni, q. samtredia, mSvidobaZis q. #1-Si #12 sajaro skolis rabilitacia.</v>
      </c>
      <c r="B2" s="207"/>
      <c r="C2" s="207"/>
      <c r="D2" s="207"/>
      <c r="E2" s="207"/>
      <c r="F2" s="207"/>
    </row>
    <row r="3" spans="1:6" s="36" customFormat="1" ht="18.75">
      <c r="A3" s="208" t="s">
        <v>824</v>
      </c>
      <c r="B3" s="208"/>
      <c r="C3" s="208"/>
      <c r="D3" s="208"/>
      <c r="E3" s="208"/>
      <c r="F3" s="208"/>
    </row>
    <row r="4" spans="1:6" s="35" customFormat="1" ht="23.25" customHeight="1">
      <c r="A4" s="209" t="s">
        <v>41</v>
      </c>
      <c r="B4" s="209"/>
      <c r="C4" s="209"/>
      <c r="D4" s="209"/>
      <c r="E4" s="209"/>
      <c r="F4" s="209"/>
    </row>
    <row r="5" spans="1:6" s="36" customFormat="1" ht="18.75" customHeight="1">
      <c r="A5" s="210"/>
      <c r="B5" s="210"/>
      <c r="C5" s="210"/>
      <c r="D5" s="210"/>
      <c r="E5" s="210"/>
      <c r="F5" s="210"/>
    </row>
    <row r="6" spans="1:6" s="41" customFormat="1" ht="39" customHeight="1">
      <c r="A6" s="37"/>
      <c r="B6" s="38" t="s">
        <v>60</v>
      </c>
      <c r="C6" s="38" t="s">
        <v>61</v>
      </c>
      <c r="D6" s="38" t="s">
        <v>62</v>
      </c>
      <c r="E6" s="39" t="s">
        <v>63</v>
      </c>
      <c r="F6" s="40" t="s">
        <v>64</v>
      </c>
    </row>
    <row r="7" spans="1:6" s="44" customFormat="1" ht="15.75">
      <c r="A7" s="42" t="s">
        <v>65</v>
      </c>
      <c r="B7" s="42">
        <v>2</v>
      </c>
      <c r="C7" s="42">
        <v>3</v>
      </c>
      <c r="D7" s="43">
        <v>4</v>
      </c>
      <c r="E7" s="42">
        <v>5</v>
      </c>
      <c r="F7" s="43">
        <v>6</v>
      </c>
    </row>
    <row r="8" spans="1:6" ht="15.75">
      <c r="A8" s="71"/>
      <c r="B8" s="71" t="s">
        <v>825</v>
      </c>
      <c r="C8" s="119"/>
      <c r="D8" s="119"/>
      <c r="E8" s="99"/>
      <c r="F8" s="58"/>
    </row>
    <row r="9" spans="1:6" ht="31.5">
      <c r="A9" s="144">
        <v>1.1000000000000001</v>
      </c>
      <c r="B9" s="46" t="s">
        <v>826</v>
      </c>
      <c r="C9" s="47" t="s">
        <v>456</v>
      </c>
      <c r="D9" s="53">
        <v>1</v>
      </c>
      <c r="E9" s="99"/>
      <c r="F9" s="58">
        <f t="shared" ref="F9:F35" si="0">D9*E9</f>
        <v>0</v>
      </c>
    </row>
    <row r="10" spans="1:6" ht="15.75">
      <c r="A10" s="52"/>
      <c r="B10" s="46" t="s">
        <v>827</v>
      </c>
      <c r="C10" s="52" t="s">
        <v>218</v>
      </c>
      <c r="D10" s="57">
        <f>D9</f>
        <v>1</v>
      </c>
      <c r="E10" s="99"/>
      <c r="F10" s="58">
        <f t="shared" si="0"/>
        <v>0</v>
      </c>
    </row>
    <row r="11" spans="1:6" ht="15.75">
      <c r="A11" s="52"/>
      <c r="B11" s="46" t="s">
        <v>828</v>
      </c>
      <c r="C11" s="52" t="s">
        <v>222</v>
      </c>
      <c r="D11" s="57">
        <v>3</v>
      </c>
      <c r="E11" s="99"/>
      <c r="F11" s="58">
        <f t="shared" si="0"/>
        <v>0</v>
      </c>
    </row>
    <row r="12" spans="1:6" ht="15.75">
      <c r="A12" s="52"/>
      <c r="B12" s="46" t="s">
        <v>474</v>
      </c>
      <c r="C12" s="52" t="s">
        <v>475</v>
      </c>
      <c r="D12" s="57">
        <v>24</v>
      </c>
      <c r="E12" s="99"/>
      <c r="F12" s="58">
        <f t="shared" si="0"/>
        <v>0</v>
      </c>
    </row>
    <row r="13" spans="1:6" ht="15.75">
      <c r="A13" s="144">
        <v>1.2</v>
      </c>
      <c r="B13" s="194" t="s">
        <v>464</v>
      </c>
      <c r="C13" s="149" t="s">
        <v>218</v>
      </c>
      <c r="D13" s="53">
        <v>8</v>
      </c>
      <c r="E13" s="99"/>
      <c r="F13" s="58">
        <f t="shared" si="0"/>
        <v>0</v>
      </c>
    </row>
    <row r="14" spans="1:6" ht="31.5">
      <c r="A14" s="144">
        <v>1.3</v>
      </c>
      <c r="B14" s="46" t="s">
        <v>477</v>
      </c>
      <c r="C14" s="47" t="s">
        <v>218</v>
      </c>
      <c r="D14" s="53">
        <v>8</v>
      </c>
      <c r="E14" s="99"/>
      <c r="F14" s="58">
        <f t="shared" si="0"/>
        <v>0</v>
      </c>
    </row>
    <row r="15" spans="1:6" ht="31.5">
      <c r="A15" s="149">
        <v>1.4</v>
      </c>
      <c r="B15" s="46" t="s">
        <v>478</v>
      </c>
      <c r="C15" s="47" t="s">
        <v>218</v>
      </c>
      <c r="D15" s="53">
        <v>6</v>
      </c>
      <c r="E15" s="99"/>
      <c r="F15" s="58">
        <f t="shared" si="0"/>
        <v>0</v>
      </c>
    </row>
    <row r="16" spans="1:6" ht="15.75">
      <c r="A16" s="144">
        <v>1.5</v>
      </c>
      <c r="B16" s="46" t="s">
        <v>462</v>
      </c>
      <c r="C16" s="47" t="s">
        <v>218</v>
      </c>
      <c r="D16" s="53">
        <v>2</v>
      </c>
      <c r="E16" s="99"/>
      <c r="F16" s="58">
        <f t="shared" si="0"/>
        <v>0</v>
      </c>
    </row>
    <row r="17" spans="1:6" ht="15.75">
      <c r="A17" s="143">
        <v>1.6</v>
      </c>
      <c r="B17" s="46" t="s">
        <v>479</v>
      </c>
      <c r="C17" s="52" t="s">
        <v>218</v>
      </c>
      <c r="D17" s="57">
        <v>3</v>
      </c>
      <c r="E17" s="99"/>
      <c r="F17" s="58">
        <f t="shared" si="0"/>
        <v>0</v>
      </c>
    </row>
    <row r="18" spans="1:6" ht="15.75">
      <c r="A18" s="143">
        <v>1.7</v>
      </c>
      <c r="B18" s="46" t="s">
        <v>829</v>
      </c>
      <c r="C18" s="52" t="s">
        <v>218</v>
      </c>
      <c r="D18" s="57">
        <v>3</v>
      </c>
      <c r="E18" s="99"/>
      <c r="F18" s="58">
        <f t="shared" si="0"/>
        <v>0</v>
      </c>
    </row>
    <row r="19" spans="1:6" ht="15.75">
      <c r="A19" s="143">
        <v>1.8</v>
      </c>
      <c r="B19" s="46" t="s">
        <v>830</v>
      </c>
      <c r="C19" s="52" t="s">
        <v>218</v>
      </c>
      <c r="D19" s="57">
        <v>2</v>
      </c>
      <c r="E19" s="99"/>
      <c r="F19" s="58">
        <f t="shared" si="0"/>
        <v>0</v>
      </c>
    </row>
    <row r="20" spans="1:6" ht="31.5">
      <c r="A20" s="143">
        <v>1.9</v>
      </c>
      <c r="B20" s="46" t="s">
        <v>461</v>
      </c>
      <c r="C20" s="52" t="s">
        <v>218</v>
      </c>
      <c r="D20" s="57">
        <v>1</v>
      </c>
      <c r="E20" s="99"/>
      <c r="F20" s="58">
        <f t="shared" si="0"/>
        <v>0</v>
      </c>
    </row>
    <row r="21" spans="1:6" ht="31.5">
      <c r="A21" s="146">
        <v>1.1000000000000001</v>
      </c>
      <c r="B21" s="46" t="s">
        <v>482</v>
      </c>
      <c r="C21" s="52" t="s">
        <v>218</v>
      </c>
      <c r="D21" s="57">
        <v>3</v>
      </c>
      <c r="E21" s="99"/>
      <c r="F21" s="58">
        <f t="shared" si="0"/>
        <v>0</v>
      </c>
    </row>
    <row r="22" spans="1:6" ht="31.5">
      <c r="A22" s="146">
        <v>1.1100000000000001</v>
      </c>
      <c r="B22" s="46" t="s">
        <v>459</v>
      </c>
      <c r="C22" s="52" t="s">
        <v>218</v>
      </c>
      <c r="D22" s="57">
        <v>1</v>
      </c>
      <c r="E22" s="99"/>
      <c r="F22" s="58">
        <f t="shared" si="0"/>
        <v>0</v>
      </c>
    </row>
    <row r="23" spans="1:6" ht="15.75">
      <c r="A23" s="47"/>
      <c r="B23" s="139" t="s">
        <v>492</v>
      </c>
      <c r="C23" s="47"/>
      <c r="D23" s="53"/>
      <c r="E23" s="99"/>
      <c r="F23" s="58"/>
    </row>
    <row r="24" spans="1:6" ht="31.5">
      <c r="A24" s="47">
        <v>2</v>
      </c>
      <c r="B24" s="150" t="s">
        <v>495</v>
      </c>
      <c r="C24" s="47" t="s">
        <v>218</v>
      </c>
      <c r="D24" s="53">
        <v>2</v>
      </c>
      <c r="E24" s="99"/>
      <c r="F24" s="58">
        <f t="shared" si="0"/>
        <v>0</v>
      </c>
    </row>
    <row r="25" spans="1:6" ht="15.75">
      <c r="A25" s="47"/>
      <c r="B25" s="139" t="s">
        <v>499</v>
      </c>
      <c r="C25" s="47"/>
      <c r="D25" s="53"/>
      <c r="E25" s="99"/>
      <c r="F25" s="58"/>
    </row>
    <row r="26" spans="1:6" ht="15.75">
      <c r="A26" s="47">
        <v>3</v>
      </c>
      <c r="B26" s="46" t="s">
        <v>500</v>
      </c>
      <c r="C26" s="47" t="s">
        <v>218</v>
      </c>
      <c r="D26" s="149">
        <v>1</v>
      </c>
      <c r="E26" s="99"/>
      <c r="F26" s="58">
        <f t="shared" si="0"/>
        <v>0</v>
      </c>
    </row>
    <row r="27" spans="1:6" ht="15.75">
      <c r="A27" s="47">
        <v>4</v>
      </c>
      <c r="B27" s="46" t="s">
        <v>504</v>
      </c>
      <c r="C27" s="47" t="s">
        <v>218</v>
      </c>
      <c r="D27" s="53">
        <v>2</v>
      </c>
      <c r="E27" s="99"/>
      <c r="F27" s="58">
        <f t="shared" si="0"/>
        <v>0</v>
      </c>
    </row>
    <row r="28" spans="1:6" ht="15.75">
      <c r="A28" s="47"/>
      <c r="B28" s="139" t="s">
        <v>505</v>
      </c>
      <c r="C28" s="47"/>
      <c r="D28" s="53"/>
      <c r="E28" s="99"/>
      <c r="F28" s="58"/>
    </row>
    <row r="29" spans="1:6" ht="15.75">
      <c r="A29" s="60">
        <v>5</v>
      </c>
      <c r="B29" s="46" t="s">
        <v>506</v>
      </c>
      <c r="C29" s="60" t="s">
        <v>218</v>
      </c>
      <c r="D29" s="195">
        <v>3</v>
      </c>
      <c r="E29" s="99"/>
      <c r="F29" s="58">
        <f t="shared" si="0"/>
        <v>0</v>
      </c>
    </row>
    <row r="30" spans="1:6" ht="15.75">
      <c r="A30" s="60">
        <v>6</v>
      </c>
      <c r="B30" s="59" t="s">
        <v>507</v>
      </c>
      <c r="C30" s="60" t="s">
        <v>218</v>
      </c>
      <c r="D30" s="68">
        <v>1</v>
      </c>
      <c r="E30" s="99"/>
      <c r="F30" s="58">
        <f t="shared" si="0"/>
        <v>0</v>
      </c>
    </row>
    <row r="31" spans="1:6" ht="15.75">
      <c r="A31" s="60"/>
      <c r="B31" s="112" t="s">
        <v>514</v>
      </c>
      <c r="C31" s="60"/>
      <c r="D31" s="68"/>
      <c r="E31" s="99"/>
      <c r="F31" s="58"/>
    </row>
    <row r="32" spans="1:6" ht="15.75">
      <c r="A32" s="47">
        <v>7</v>
      </c>
      <c r="B32" s="46" t="s">
        <v>517</v>
      </c>
      <c r="C32" s="47" t="s">
        <v>115</v>
      </c>
      <c r="D32" s="53">
        <f>SUM(D33:D35)</f>
        <v>110</v>
      </c>
      <c r="E32" s="99"/>
      <c r="F32" s="58">
        <f t="shared" si="0"/>
        <v>0</v>
      </c>
    </row>
    <row r="33" spans="1:6" ht="15.75">
      <c r="A33" s="52"/>
      <c r="B33" s="46" t="s">
        <v>522</v>
      </c>
      <c r="C33" s="52" t="s">
        <v>222</v>
      </c>
      <c r="D33" s="142">
        <v>20</v>
      </c>
      <c r="E33" s="99"/>
      <c r="F33" s="58">
        <f t="shared" si="0"/>
        <v>0</v>
      </c>
    </row>
    <row r="34" spans="1:6" ht="15.75">
      <c r="A34" s="52"/>
      <c r="B34" s="46" t="s">
        <v>523</v>
      </c>
      <c r="C34" s="52" t="s">
        <v>222</v>
      </c>
      <c r="D34" s="142">
        <v>80</v>
      </c>
      <c r="E34" s="99"/>
      <c r="F34" s="58">
        <f t="shared" si="0"/>
        <v>0</v>
      </c>
    </row>
    <row r="35" spans="1:6" ht="15.75">
      <c r="A35" s="52"/>
      <c r="B35" s="46" t="s">
        <v>525</v>
      </c>
      <c r="C35" s="52" t="s">
        <v>222</v>
      </c>
      <c r="D35" s="142">
        <v>10</v>
      </c>
      <c r="E35" s="99"/>
      <c r="F35" s="58">
        <f t="shared" si="0"/>
        <v>0</v>
      </c>
    </row>
    <row r="36" spans="1:6" ht="15.75">
      <c r="A36" s="52"/>
      <c r="B36" s="156" t="s">
        <v>64</v>
      </c>
      <c r="C36" s="156"/>
      <c r="D36" s="170"/>
      <c r="E36" s="99"/>
      <c r="F36" s="188">
        <f>SUM(F9:F35)</f>
        <v>0</v>
      </c>
    </row>
  </sheetData>
  <mergeCells count="4">
    <mergeCell ref="A2:F2"/>
    <mergeCell ref="A3:F3"/>
    <mergeCell ref="A4:F4"/>
    <mergeCell ref="A5:F5"/>
  </mergeCells>
  <pageMargins left="0.51181102362204722" right="0.11811023622047245" top="0.55118110236220474" bottom="0.55118110236220474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2:F116"/>
  <sheetViews>
    <sheetView topLeftCell="A106" zoomScale="120" zoomScaleNormal="120" zoomScaleSheetLayoutView="90" workbookViewId="0">
      <selection activeCell="D31" sqref="D31"/>
    </sheetView>
  </sheetViews>
  <sheetFormatPr defaultColWidth="8" defaultRowHeight="15"/>
  <cols>
    <col min="1" max="1" width="4.125" style="50" customWidth="1"/>
    <col min="2" max="2" width="42.625" style="50" customWidth="1"/>
    <col min="3" max="3" width="6.75" style="50" customWidth="1"/>
    <col min="4" max="4" width="9.375" style="97" customWidth="1"/>
    <col min="5" max="5" width="8.5" style="50" customWidth="1"/>
    <col min="6" max="6" width="10.375" style="50" customWidth="1"/>
    <col min="7" max="7" width="8" style="50"/>
    <col min="8" max="8" width="10.75" style="50" bestFit="1" customWidth="1"/>
    <col min="9" max="16384" width="8" style="50"/>
  </cols>
  <sheetData>
    <row r="2" spans="1:6" s="35" customFormat="1" ht="43.5" customHeight="1">
      <c r="A2" s="206" t="str">
        <f>კრებ.!A1</f>
        <v>imereTis regioni, q. samtredia, mSvidobaZis q. #1-Si #12 sajaro skolis rabilitacia.</v>
      </c>
      <c r="B2" s="207"/>
      <c r="C2" s="207"/>
      <c r="D2" s="207"/>
      <c r="E2" s="207"/>
      <c r="F2" s="207"/>
    </row>
    <row r="3" spans="1:6" s="36" customFormat="1" ht="18.75">
      <c r="A3" s="208" t="s">
        <v>59</v>
      </c>
      <c r="B3" s="208"/>
      <c r="C3" s="208"/>
      <c r="D3" s="208"/>
      <c r="E3" s="208"/>
      <c r="F3" s="208"/>
    </row>
    <row r="4" spans="1:6" s="35" customFormat="1" ht="23.25" customHeight="1">
      <c r="A4" s="209" t="s">
        <v>8</v>
      </c>
      <c r="B4" s="209"/>
      <c r="C4" s="209"/>
      <c r="D4" s="209"/>
      <c r="E4" s="209"/>
      <c r="F4" s="209"/>
    </row>
    <row r="5" spans="1:6" s="36" customFormat="1" ht="18.75" customHeight="1">
      <c r="A5" s="210"/>
      <c r="B5" s="210"/>
      <c r="C5" s="210"/>
      <c r="D5" s="210"/>
      <c r="E5" s="210"/>
      <c r="F5" s="210"/>
    </row>
    <row r="6" spans="1:6" s="41" customFormat="1" ht="39" customHeight="1">
      <c r="A6" s="37"/>
      <c r="B6" s="38" t="s">
        <v>60</v>
      </c>
      <c r="C6" s="38" t="s">
        <v>61</v>
      </c>
      <c r="D6" s="38" t="s">
        <v>62</v>
      </c>
      <c r="E6" s="39" t="s">
        <v>63</v>
      </c>
      <c r="F6" s="40" t="s">
        <v>64</v>
      </c>
    </row>
    <row r="7" spans="1:6" s="44" customFormat="1" ht="15.75">
      <c r="A7" s="42" t="s">
        <v>65</v>
      </c>
      <c r="B7" s="42">
        <v>2</v>
      </c>
      <c r="C7" s="42">
        <v>3</v>
      </c>
      <c r="D7" s="43">
        <v>4</v>
      </c>
      <c r="E7" s="42">
        <v>5</v>
      </c>
      <c r="F7" s="43">
        <v>6</v>
      </c>
    </row>
    <row r="8" spans="1:6" ht="15.75">
      <c r="A8" s="45"/>
      <c r="B8" s="46" t="s">
        <v>66</v>
      </c>
      <c r="C8" s="47" t="s">
        <v>67</v>
      </c>
      <c r="D8" s="48">
        <v>3719</v>
      </c>
      <c r="E8" s="48"/>
      <c r="F8" s="49">
        <f>D8*E8</f>
        <v>0</v>
      </c>
    </row>
    <row r="9" spans="1:6" ht="15.75">
      <c r="A9" s="51">
        <v>1</v>
      </c>
      <c r="B9" s="46" t="s">
        <v>68</v>
      </c>
      <c r="C9" s="52" t="s">
        <v>67</v>
      </c>
      <c r="D9" s="53">
        <v>20.55</v>
      </c>
      <c r="E9" s="53"/>
      <c r="F9" s="49">
        <f t="shared" ref="F9:F72" si="0">D9*E9</f>
        <v>0</v>
      </c>
    </row>
    <row r="10" spans="1:6" ht="15.75">
      <c r="A10" s="54">
        <f>A9+1</f>
        <v>2</v>
      </c>
      <c r="B10" s="55" t="s">
        <v>69</v>
      </c>
      <c r="C10" s="52" t="s">
        <v>70</v>
      </c>
      <c r="D10" s="56">
        <v>0.92474999999999996</v>
      </c>
      <c r="E10" s="56"/>
      <c r="F10" s="49">
        <f t="shared" si="0"/>
        <v>0</v>
      </c>
    </row>
    <row r="11" spans="1:6" ht="15.75">
      <c r="A11" s="54">
        <f t="shared" ref="A11:A74" si="1">A10+1</f>
        <v>3</v>
      </c>
      <c r="B11" s="46" t="s">
        <v>71</v>
      </c>
      <c r="C11" s="52" t="s">
        <v>72</v>
      </c>
      <c r="D11" s="57">
        <v>3</v>
      </c>
      <c r="E11" s="57"/>
      <c r="F11" s="58">
        <f t="shared" si="0"/>
        <v>0</v>
      </c>
    </row>
    <row r="12" spans="1:6" ht="15.75">
      <c r="A12" s="54">
        <f t="shared" si="1"/>
        <v>4</v>
      </c>
      <c r="B12" s="59" t="s">
        <v>73</v>
      </c>
      <c r="C12" s="60" t="s">
        <v>72</v>
      </c>
      <c r="D12" s="61">
        <v>80</v>
      </c>
      <c r="E12" s="62"/>
      <c r="F12" s="49">
        <f t="shared" si="0"/>
        <v>0</v>
      </c>
    </row>
    <row r="13" spans="1:6" ht="31.5">
      <c r="A13" s="54">
        <f t="shared" si="1"/>
        <v>5</v>
      </c>
      <c r="B13" s="46" t="s">
        <v>74</v>
      </c>
      <c r="C13" s="52" t="s">
        <v>72</v>
      </c>
      <c r="D13" s="57">
        <v>3.6400000000000006</v>
      </c>
      <c r="E13" s="63"/>
      <c r="F13" s="49">
        <f t="shared" si="0"/>
        <v>0</v>
      </c>
    </row>
    <row r="14" spans="1:6" ht="31.5">
      <c r="A14" s="54">
        <f t="shared" si="1"/>
        <v>6</v>
      </c>
      <c r="B14" s="46" t="s">
        <v>75</v>
      </c>
      <c r="C14" s="52" t="s">
        <v>72</v>
      </c>
      <c r="D14" s="57">
        <v>21.7</v>
      </c>
      <c r="E14" s="64"/>
      <c r="F14" s="49">
        <f t="shared" si="0"/>
        <v>0</v>
      </c>
    </row>
    <row r="15" spans="1:6" ht="31.5">
      <c r="A15" s="54">
        <f t="shared" si="1"/>
        <v>7</v>
      </c>
      <c r="B15" s="46" t="s">
        <v>76</v>
      </c>
      <c r="C15" s="52" t="s">
        <v>72</v>
      </c>
      <c r="D15" s="65">
        <v>22</v>
      </c>
      <c r="E15" s="66"/>
      <c r="F15" s="49">
        <f t="shared" si="0"/>
        <v>0</v>
      </c>
    </row>
    <row r="16" spans="1:6" ht="15.75">
      <c r="A16" s="54">
        <f t="shared" si="1"/>
        <v>8</v>
      </c>
      <c r="B16" s="46" t="s">
        <v>77</v>
      </c>
      <c r="C16" s="52" t="s">
        <v>67</v>
      </c>
      <c r="D16" s="53">
        <v>340</v>
      </c>
      <c r="E16" s="67"/>
      <c r="F16" s="49">
        <f t="shared" si="0"/>
        <v>0</v>
      </c>
    </row>
    <row r="17" spans="1:6" ht="15.75">
      <c r="A17" s="54">
        <f t="shared" si="1"/>
        <v>9</v>
      </c>
      <c r="B17" s="55" t="s">
        <v>69</v>
      </c>
      <c r="C17" s="52" t="s">
        <v>70</v>
      </c>
      <c r="D17" s="56">
        <v>0.85</v>
      </c>
      <c r="E17" s="67"/>
      <c r="F17" s="49">
        <f t="shared" si="0"/>
        <v>0</v>
      </c>
    </row>
    <row r="18" spans="1:6" ht="15.75">
      <c r="A18" s="54">
        <f t="shared" si="1"/>
        <v>10</v>
      </c>
      <c r="B18" s="59" t="s">
        <v>78</v>
      </c>
      <c r="C18" s="60" t="s">
        <v>72</v>
      </c>
      <c r="D18" s="68">
        <v>10.5</v>
      </c>
      <c r="E18" s="69"/>
      <c r="F18" s="49">
        <f t="shared" si="0"/>
        <v>0</v>
      </c>
    </row>
    <row r="19" spans="1:6" ht="15.75">
      <c r="A19" s="54">
        <f t="shared" si="1"/>
        <v>11</v>
      </c>
      <c r="B19" s="46" t="s">
        <v>79</v>
      </c>
      <c r="C19" s="52" t="s">
        <v>67</v>
      </c>
      <c r="D19" s="57">
        <v>2325</v>
      </c>
      <c r="E19" s="62"/>
      <c r="F19" s="49">
        <f t="shared" si="0"/>
        <v>0</v>
      </c>
    </row>
    <row r="20" spans="1:6" ht="15.75">
      <c r="A20" s="54">
        <f t="shared" si="1"/>
        <v>12</v>
      </c>
      <c r="B20" s="59" t="s">
        <v>80</v>
      </c>
      <c r="C20" s="60" t="s">
        <v>81</v>
      </c>
      <c r="D20" s="70">
        <v>3.72</v>
      </c>
      <c r="E20" s="63"/>
      <c r="F20" s="49">
        <f t="shared" si="0"/>
        <v>0</v>
      </c>
    </row>
    <row r="21" spans="1:6" ht="31.5">
      <c r="A21" s="54">
        <f t="shared" si="1"/>
        <v>13</v>
      </c>
      <c r="B21" s="46" t="s">
        <v>82</v>
      </c>
      <c r="C21" s="52" t="s">
        <v>72</v>
      </c>
      <c r="D21" s="57">
        <v>8</v>
      </c>
      <c r="E21" s="66"/>
      <c r="F21" s="49">
        <f t="shared" si="0"/>
        <v>0</v>
      </c>
    </row>
    <row r="22" spans="1:6" ht="15.75">
      <c r="A22" s="54"/>
      <c r="B22" s="71" t="s">
        <v>83</v>
      </c>
      <c r="C22" s="52"/>
      <c r="D22" s="72"/>
      <c r="E22" s="69"/>
      <c r="F22" s="49"/>
    </row>
    <row r="23" spans="1:6" ht="15.75">
      <c r="A23" s="54">
        <f t="shared" si="1"/>
        <v>1</v>
      </c>
      <c r="B23" s="73" t="s">
        <v>84</v>
      </c>
      <c r="C23" s="47" t="s">
        <v>67</v>
      </c>
      <c r="D23" s="74">
        <v>15.03</v>
      </c>
      <c r="E23" s="67"/>
      <c r="F23" s="49">
        <f t="shared" si="0"/>
        <v>0</v>
      </c>
    </row>
    <row r="24" spans="1:6" ht="15.75">
      <c r="A24" s="54">
        <f t="shared" si="1"/>
        <v>2</v>
      </c>
      <c r="B24" s="73" t="s">
        <v>85</v>
      </c>
      <c r="C24" s="52" t="s">
        <v>67</v>
      </c>
      <c r="D24" s="57">
        <v>25.17</v>
      </c>
      <c r="E24" s="69"/>
      <c r="F24" s="49">
        <f t="shared" si="0"/>
        <v>0</v>
      </c>
    </row>
    <row r="25" spans="1:6" ht="31.5">
      <c r="A25" s="54">
        <f t="shared" si="1"/>
        <v>3</v>
      </c>
      <c r="B25" s="73" t="s">
        <v>86</v>
      </c>
      <c r="C25" s="52" t="s">
        <v>67</v>
      </c>
      <c r="D25" s="57">
        <v>15.05</v>
      </c>
      <c r="E25" s="67"/>
      <c r="F25" s="49">
        <f t="shared" si="0"/>
        <v>0</v>
      </c>
    </row>
    <row r="26" spans="1:6" ht="15.75">
      <c r="A26" s="54">
        <f t="shared" si="1"/>
        <v>4</v>
      </c>
      <c r="B26" s="73" t="s">
        <v>87</v>
      </c>
      <c r="C26" s="47" t="s">
        <v>67</v>
      </c>
      <c r="D26" s="74">
        <v>58.704999999999998</v>
      </c>
      <c r="E26" s="69"/>
      <c r="F26" s="49">
        <f t="shared" si="0"/>
        <v>0</v>
      </c>
    </row>
    <row r="27" spans="1:6" ht="31.5">
      <c r="A27" s="54">
        <f t="shared" si="1"/>
        <v>5</v>
      </c>
      <c r="B27" s="73" t="s">
        <v>88</v>
      </c>
      <c r="C27" s="52" t="s">
        <v>67</v>
      </c>
      <c r="D27" s="72">
        <v>52.863999999999997</v>
      </c>
      <c r="E27" s="69"/>
      <c r="F27" s="49">
        <f t="shared" si="0"/>
        <v>0</v>
      </c>
    </row>
    <row r="28" spans="1:6" ht="15.75">
      <c r="A28" s="54">
        <f t="shared" si="1"/>
        <v>6</v>
      </c>
      <c r="B28" s="73" t="s">
        <v>89</v>
      </c>
      <c r="C28" s="52" t="s">
        <v>67</v>
      </c>
      <c r="D28" s="53">
        <v>16.52</v>
      </c>
      <c r="E28" s="67"/>
      <c r="F28" s="49">
        <f t="shared" si="0"/>
        <v>0</v>
      </c>
    </row>
    <row r="29" spans="1:6" ht="15.75">
      <c r="A29" s="54">
        <f t="shared" si="1"/>
        <v>7</v>
      </c>
      <c r="B29" s="55" t="s">
        <v>69</v>
      </c>
      <c r="C29" s="52" t="s">
        <v>70</v>
      </c>
      <c r="D29" s="56">
        <v>0.57820000000000005</v>
      </c>
      <c r="E29" s="69"/>
      <c r="F29" s="49">
        <f t="shared" si="0"/>
        <v>0</v>
      </c>
    </row>
    <row r="30" spans="1:6" ht="15.75">
      <c r="A30" s="54">
        <f t="shared" si="1"/>
        <v>8</v>
      </c>
      <c r="B30" s="46" t="s">
        <v>90</v>
      </c>
      <c r="C30" s="52" t="s">
        <v>72</v>
      </c>
      <c r="D30" s="57">
        <v>29.61</v>
      </c>
      <c r="E30" s="69"/>
      <c r="F30" s="49">
        <f t="shared" si="0"/>
        <v>0</v>
      </c>
    </row>
    <row r="31" spans="1:6" ht="15.75">
      <c r="A31" s="54">
        <f t="shared" si="1"/>
        <v>9</v>
      </c>
      <c r="B31" s="46" t="s">
        <v>91</v>
      </c>
      <c r="C31" s="52" t="s">
        <v>72</v>
      </c>
      <c r="D31" s="57">
        <v>15.7</v>
      </c>
      <c r="E31" s="67"/>
      <c r="F31" s="49">
        <f t="shared" si="0"/>
        <v>0</v>
      </c>
    </row>
    <row r="32" spans="1:6" ht="15.75">
      <c r="A32" s="54">
        <f t="shared" si="1"/>
        <v>10</v>
      </c>
      <c r="B32" s="46" t="s">
        <v>92</v>
      </c>
      <c r="C32" s="52" t="s">
        <v>72</v>
      </c>
      <c r="D32" s="57">
        <v>6</v>
      </c>
      <c r="E32" s="69"/>
      <c r="F32" s="49">
        <f t="shared" si="0"/>
        <v>0</v>
      </c>
    </row>
    <row r="33" spans="1:6" ht="15.75">
      <c r="A33" s="54">
        <f t="shared" si="1"/>
        <v>11</v>
      </c>
      <c r="B33" s="59" t="s">
        <v>93</v>
      </c>
      <c r="C33" s="60" t="s">
        <v>67</v>
      </c>
      <c r="D33" s="68">
        <v>49</v>
      </c>
      <c r="E33" s="63"/>
      <c r="F33" s="49">
        <f t="shared" si="0"/>
        <v>0</v>
      </c>
    </row>
    <row r="34" spans="1:6" ht="15.75">
      <c r="A34" s="54">
        <f t="shared" si="1"/>
        <v>12</v>
      </c>
      <c r="B34" s="59" t="s">
        <v>94</v>
      </c>
      <c r="C34" s="60" t="s">
        <v>67</v>
      </c>
      <c r="D34" s="68">
        <v>150</v>
      </c>
      <c r="E34" s="63"/>
      <c r="F34" s="49">
        <f t="shared" si="0"/>
        <v>0</v>
      </c>
    </row>
    <row r="35" spans="1:6" ht="15.75">
      <c r="A35" s="54">
        <f t="shared" si="1"/>
        <v>13</v>
      </c>
      <c r="B35" s="59" t="s">
        <v>95</v>
      </c>
      <c r="C35" s="60" t="s">
        <v>67</v>
      </c>
      <c r="D35" s="68">
        <v>77</v>
      </c>
      <c r="E35" s="69"/>
      <c r="F35" s="49">
        <f t="shared" si="0"/>
        <v>0</v>
      </c>
    </row>
    <row r="36" spans="1:6" ht="15.75">
      <c r="A36" s="54">
        <f t="shared" si="1"/>
        <v>14</v>
      </c>
      <c r="B36" s="75" t="s">
        <v>96</v>
      </c>
      <c r="C36" s="52" t="s">
        <v>72</v>
      </c>
      <c r="D36" s="57">
        <v>23.1</v>
      </c>
      <c r="E36" s="69"/>
      <c r="F36" s="49">
        <f t="shared" si="0"/>
        <v>0</v>
      </c>
    </row>
    <row r="37" spans="1:6" ht="15.75">
      <c r="A37" s="54">
        <f t="shared" si="1"/>
        <v>15</v>
      </c>
      <c r="B37" s="46" t="s">
        <v>97</v>
      </c>
      <c r="C37" s="52" t="s">
        <v>67</v>
      </c>
      <c r="D37" s="57">
        <v>100</v>
      </c>
      <c r="E37" s="67"/>
      <c r="F37" s="49">
        <f t="shared" si="0"/>
        <v>0</v>
      </c>
    </row>
    <row r="38" spans="1:6" ht="15.75">
      <c r="A38" s="54">
        <f t="shared" si="1"/>
        <v>16</v>
      </c>
      <c r="B38" s="55" t="s">
        <v>69</v>
      </c>
      <c r="C38" s="52" t="s">
        <v>70</v>
      </c>
      <c r="D38" s="56">
        <v>0.38999999999999996</v>
      </c>
      <c r="E38" s="69"/>
      <c r="F38" s="49">
        <f t="shared" si="0"/>
        <v>0</v>
      </c>
    </row>
    <row r="39" spans="1:6" ht="15.75">
      <c r="A39" s="54">
        <f t="shared" si="1"/>
        <v>17</v>
      </c>
      <c r="B39" s="59" t="s">
        <v>98</v>
      </c>
      <c r="C39" s="60" t="s">
        <v>67</v>
      </c>
      <c r="D39" s="68">
        <v>100</v>
      </c>
      <c r="E39" s="63"/>
      <c r="F39" s="49">
        <f t="shared" si="0"/>
        <v>0</v>
      </c>
    </row>
    <row r="40" spans="1:6" ht="31.5">
      <c r="A40" s="54">
        <f t="shared" si="1"/>
        <v>18</v>
      </c>
      <c r="B40" s="46" t="s">
        <v>99</v>
      </c>
      <c r="C40" s="52" t="s">
        <v>67</v>
      </c>
      <c r="D40" s="57">
        <v>250</v>
      </c>
      <c r="E40" s="69"/>
      <c r="F40" s="49">
        <f t="shared" si="0"/>
        <v>0</v>
      </c>
    </row>
    <row r="41" spans="1:6" ht="15.75">
      <c r="A41" s="54">
        <f t="shared" si="1"/>
        <v>19</v>
      </c>
      <c r="B41" s="55" t="s">
        <v>69</v>
      </c>
      <c r="C41" s="52" t="s">
        <v>70</v>
      </c>
      <c r="D41" s="56">
        <v>0.97499999999999998</v>
      </c>
      <c r="E41" s="63"/>
      <c r="F41" s="49">
        <f t="shared" si="0"/>
        <v>0</v>
      </c>
    </row>
    <row r="42" spans="1:6" ht="31.5">
      <c r="A42" s="54">
        <f t="shared" si="1"/>
        <v>20</v>
      </c>
      <c r="B42" s="46" t="s">
        <v>100</v>
      </c>
      <c r="C42" s="47" t="s">
        <v>67</v>
      </c>
      <c r="D42" s="53">
        <v>844.8</v>
      </c>
      <c r="E42" s="67"/>
      <c r="F42" s="49">
        <f t="shared" si="0"/>
        <v>0</v>
      </c>
    </row>
    <row r="43" spans="1:6" ht="31.5">
      <c r="A43" s="54">
        <f t="shared" si="1"/>
        <v>21</v>
      </c>
      <c r="B43" s="46" t="s">
        <v>101</v>
      </c>
      <c r="C43" s="47" t="s">
        <v>67</v>
      </c>
      <c r="D43" s="53">
        <v>632</v>
      </c>
      <c r="E43" s="63"/>
      <c r="F43" s="49">
        <f t="shared" si="0"/>
        <v>0</v>
      </c>
    </row>
    <row r="44" spans="1:6" ht="15.75">
      <c r="A44" s="54"/>
      <c r="B44" s="76" t="s">
        <v>102</v>
      </c>
      <c r="C44" s="77"/>
      <c r="D44" s="78"/>
      <c r="E44" s="69"/>
      <c r="F44" s="49"/>
    </row>
    <row r="45" spans="1:6" ht="15.75">
      <c r="A45" s="54">
        <f t="shared" si="1"/>
        <v>1</v>
      </c>
      <c r="B45" s="46" t="s">
        <v>103</v>
      </c>
      <c r="C45" s="47" t="s">
        <v>72</v>
      </c>
      <c r="D45" s="53">
        <v>6</v>
      </c>
      <c r="E45" s="67"/>
      <c r="F45" s="49">
        <f t="shared" si="0"/>
        <v>0</v>
      </c>
    </row>
    <row r="46" spans="1:6" ht="15.75">
      <c r="A46" s="54">
        <f t="shared" si="1"/>
        <v>2</v>
      </c>
      <c r="B46" s="75" t="s">
        <v>104</v>
      </c>
      <c r="C46" s="52" t="s">
        <v>72</v>
      </c>
      <c r="D46" s="57">
        <v>6</v>
      </c>
      <c r="E46" s="63"/>
      <c r="F46" s="49">
        <f t="shared" si="0"/>
        <v>0</v>
      </c>
    </row>
    <row r="47" spans="1:6" ht="15.75">
      <c r="A47" s="54">
        <f t="shared" si="1"/>
        <v>3</v>
      </c>
      <c r="B47" s="75" t="s">
        <v>105</v>
      </c>
      <c r="C47" s="52" t="s">
        <v>72</v>
      </c>
      <c r="D47" s="57">
        <v>6</v>
      </c>
      <c r="E47" s="66"/>
      <c r="F47" s="49">
        <f t="shared" si="0"/>
        <v>0</v>
      </c>
    </row>
    <row r="48" spans="1:6" ht="15.75">
      <c r="A48" s="54">
        <f t="shared" si="1"/>
        <v>4</v>
      </c>
      <c r="B48" s="79" t="s">
        <v>106</v>
      </c>
      <c r="C48" s="47" t="s">
        <v>70</v>
      </c>
      <c r="D48" s="53">
        <v>10.5</v>
      </c>
      <c r="E48" s="80"/>
      <c r="F48" s="49">
        <f t="shared" si="0"/>
        <v>0</v>
      </c>
    </row>
    <row r="49" spans="1:6" ht="15.75">
      <c r="A49" s="54"/>
      <c r="B49" s="71" t="s">
        <v>107</v>
      </c>
      <c r="C49" s="52"/>
      <c r="D49" s="72"/>
      <c r="E49" s="69"/>
      <c r="F49" s="49"/>
    </row>
    <row r="50" spans="1:6" ht="15.75">
      <c r="A50" s="54">
        <f t="shared" si="1"/>
        <v>1</v>
      </c>
      <c r="B50" s="59" t="s">
        <v>108</v>
      </c>
      <c r="C50" s="60" t="s">
        <v>67</v>
      </c>
      <c r="D50" s="61">
        <v>40.833333333333336</v>
      </c>
      <c r="E50" s="63"/>
      <c r="F50" s="49">
        <f t="shared" si="0"/>
        <v>0</v>
      </c>
    </row>
    <row r="51" spans="1:6" ht="15.75">
      <c r="A51" s="54">
        <f t="shared" si="1"/>
        <v>2</v>
      </c>
      <c r="B51" s="59" t="s">
        <v>109</v>
      </c>
      <c r="C51" s="60" t="s">
        <v>72</v>
      </c>
      <c r="D51" s="68">
        <v>7.8</v>
      </c>
      <c r="E51" s="80"/>
      <c r="F51" s="49">
        <f t="shared" si="0"/>
        <v>0</v>
      </c>
    </row>
    <row r="52" spans="1:6" ht="15.75">
      <c r="A52" s="54">
        <f t="shared" si="1"/>
        <v>3</v>
      </c>
      <c r="B52" s="46" t="s">
        <v>85</v>
      </c>
      <c r="C52" s="52" t="s">
        <v>67</v>
      </c>
      <c r="D52" s="57">
        <v>58</v>
      </c>
      <c r="E52" s="69"/>
      <c r="F52" s="49">
        <f t="shared" si="0"/>
        <v>0</v>
      </c>
    </row>
    <row r="53" spans="1:6" ht="15.75">
      <c r="A53" s="54">
        <f t="shared" si="1"/>
        <v>4</v>
      </c>
      <c r="B53" s="46" t="s">
        <v>87</v>
      </c>
      <c r="C53" s="47" t="s">
        <v>67</v>
      </c>
      <c r="D53" s="53">
        <v>212.8</v>
      </c>
      <c r="E53" s="63"/>
      <c r="F53" s="49">
        <f t="shared" si="0"/>
        <v>0</v>
      </c>
    </row>
    <row r="54" spans="1:6" ht="15.75">
      <c r="A54" s="54">
        <f t="shared" si="1"/>
        <v>5</v>
      </c>
      <c r="B54" s="46" t="s">
        <v>110</v>
      </c>
      <c r="C54" s="47" t="s">
        <v>67</v>
      </c>
      <c r="D54" s="53">
        <v>6.2</v>
      </c>
      <c r="E54" s="69"/>
      <c r="F54" s="49">
        <f t="shared" si="0"/>
        <v>0</v>
      </c>
    </row>
    <row r="55" spans="1:6" ht="15.75">
      <c r="A55" s="54">
        <f t="shared" si="1"/>
        <v>6</v>
      </c>
      <c r="B55" s="59" t="s">
        <v>111</v>
      </c>
      <c r="C55" s="60" t="s">
        <v>67</v>
      </c>
      <c r="D55" s="68">
        <v>290</v>
      </c>
      <c r="E55" s="80"/>
      <c r="F55" s="49">
        <f t="shared" si="0"/>
        <v>0</v>
      </c>
    </row>
    <row r="56" spans="1:6" ht="15.75">
      <c r="A56" s="54">
        <f t="shared" si="1"/>
        <v>7</v>
      </c>
      <c r="B56" s="59" t="s">
        <v>112</v>
      </c>
      <c r="C56" s="60" t="s">
        <v>67</v>
      </c>
      <c r="D56" s="68">
        <v>218.5</v>
      </c>
      <c r="E56" s="69"/>
      <c r="F56" s="49">
        <f t="shared" si="0"/>
        <v>0</v>
      </c>
    </row>
    <row r="57" spans="1:6" ht="15.75">
      <c r="A57" s="54">
        <f t="shared" si="1"/>
        <v>8</v>
      </c>
      <c r="B57" s="59" t="s">
        <v>94</v>
      </c>
      <c r="C57" s="60" t="s">
        <v>67</v>
      </c>
      <c r="D57" s="68">
        <v>394.5</v>
      </c>
      <c r="E57" s="63"/>
      <c r="F57" s="49">
        <f t="shared" si="0"/>
        <v>0</v>
      </c>
    </row>
    <row r="58" spans="1:6" ht="15.75">
      <c r="A58" s="54">
        <f t="shared" si="1"/>
        <v>9</v>
      </c>
      <c r="B58" s="59" t="s">
        <v>93</v>
      </c>
      <c r="C58" s="60" t="s">
        <v>67</v>
      </c>
      <c r="D58" s="68">
        <v>499</v>
      </c>
      <c r="E58" s="67"/>
      <c r="F58" s="49">
        <f t="shared" si="0"/>
        <v>0</v>
      </c>
    </row>
    <row r="59" spans="1:6" ht="31.5">
      <c r="A59" s="54">
        <f t="shared" si="1"/>
        <v>10</v>
      </c>
      <c r="B59" s="46" t="s">
        <v>113</v>
      </c>
      <c r="C59" s="52" t="s">
        <v>67</v>
      </c>
      <c r="D59" s="57">
        <v>1590</v>
      </c>
      <c r="E59" s="69"/>
      <c r="F59" s="49">
        <f t="shared" si="0"/>
        <v>0</v>
      </c>
    </row>
    <row r="60" spans="1:6" ht="31.5">
      <c r="A60" s="54">
        <f t="shared" si="1"/>
        <v>11</v>
      </c>
      <c r="B60" s="46" t="s">
        <v>114</v>
      </c>
      <c r="C60" s="47" t="s">
        <v>115</v>
      </c>
      <c r="D60" s="48">
        <v>52.800000000000004</v>
      </c>
      <c r="E60" s="63"/>
      <c r="F60" s="49">
        <f t="shared" si="0"/>
        <v>0</v>
      </c>
    </row>
    <row r="61" spans="1:6" ht="15.75">
      <c r="A61" s="54">
        <f t="shared" si="1"/>
        <v>12</v>
      </c>
      <c r="B61" s="46" t="s">
        <v>116</v>
      </c>
      <c r="C61" s="52" t="s">
        <v>70</v>
      </c>
      <c r="D61" s="57">
        <v>0.7</v>
      </c>
      <c r="E61" s="67"/>
      <c r="F61" s="49">
        <f t="shared" si="0"/>
        <v>0</v>
      </c>
    </row>
    <row r="62" spans="1:6" ht="15.75">
      <c r="A62" s="54">
        <f t="shared" si="1"/>
        <v>13</v>
      </c>
      <c r="B62" s="75" t="s">
        <v>117</v>
      </c>
      <c r="C62" s="52" t="s">
        <v>81</v>
      </c>
      <c r="D62" s="72">
        <v>9.0159999999999982</v>
      </c>
      <c r="E62" s="69"/>
      <c r="F62" s="49">
        <f t="shared" si="0"/>
        <v>0</v>
      </c>
    </row>
    <row r="63" spans="1:6" ht="16.5">
      <c r="A63" s="54">
        <f t="shared" si="1"/>
        <v>14</v>
      </c>
      <c r="B63" s="55" t="s">
        <v>69</v>
      </c>
      <c r="C63" s="52" t="s">
        <v>70</v>
      </c>
      <c r="D63" s="56">
        <v>0.7</v>
      </c>
      <c r="E63" s="81"/>
      <c r="F63" s="49">
        <f t="shared" si="0"/>
        <v>0</v>
      </c>
    </row>
    <row r="64" spans="1:6" ht="15.75">
      <c r="A64" s="54">
        <f t="shared" si="1"/>
        <v>15</v>
      </c>
      <c r="B64" s="46" t="s">
        <v>118</v>
      </c>
      <c r="C64" s="52" t="s">
        <v>67</v>
      </c>
      <c r="D64" s="57">
        <v>720</v>
      </c>
      <c r="E64" s="82"/>
      <c r="F64" s="49">
        <f t="shared" si="0"/>
        <v>0</v>
      </c>
    </row>
    <row r="65" spans="1:6" ht="15.75">
      <c r="A65" s="54">
        <f t="shared" si="1"/>
        <v>16</v>
      </c>
      <c r="B65" s="55" t="s">
        <v>69</v>
      </c>
      <c r="C65" s="52" t="s">
        <v>70</v>
      </c>
      <c r="D65" s="56">
        <v>2.8079999999999998</v>
      </c>
      <c r="E65" s="83"/>
      <c r="F65" s="49">
        <f t="shared" si="0"/>
        <v>0</v>
      </c>
    </row>
    <row r="66" spans="1:6" ht="31.5">
      <c r="A66" s="54">
        <f t="shared" si="1"/>
        <v>17</v>
      </c>
      <c r="B66" s="46" t="s">
        <v>119</v>
      </c>
      <c r="C66" s="47" t="s">
        <v>115</v>
      </c>
      <c r="D66" s="53">
        <v>260</v>
      </c>
      <c r="E66" s="83"/>
      <c r="F66" s="49">
        <f t="shared" si="0"/>
        <v>0</v>
      </c>
    </row>
    <row r="67" spans="1:6" ht="15.75">
      <c r="A67" s="54"/>
      <c r="B67" s="71" t="s">
        <v>120</v>
      </c>
      <c r="C67" s="52"/>
      <c r="D67" s="72"/>
      <c r="E67" s="83"/>
      <c r="F67" s="49"/>
    </row>
    <row r="68" spans="1:6" ht="15.75">
      <c r="A68" s="54">
        <f t="shared" si="1"/>
        <v>1</v>
      </c>
      <c r="B68" s="59" t="s">
        <v>108</v>
      </c>
      <c r="C68" s="60" t="s">
        <v>67</v>
      </c>
      <c r="D68" s="61">
        <v>277.5</v>
      </c>
      <c r="E68" s="67"/>
      <c r="F68" s="49">
        <f t="shared" si="0"/>
        <v>0</v>
      </c>
    </row>
    <row r="69" spans="1:6" ht="15.75">
      <c r="A69" s="54">
        <f t="shared" si="1"/>
        <v>2</v>
      </c>
      <c r="B69" s="59" t="s">
        <v>109</v>
      </c>
      <c r="C69" s="60" t="s">
        <v>72</v>
      </c>
      <c r="D69" s="68">
        <v>76.5</v>
      </c>
      <c r="E69" s="67"/>
      <c r="F69" s="49">
        <f t="shared" si="0"/>
        <v>0</v>
      </c>
    </row>
    <row r="70" spans="1:6" ht="15.75">
      <c r="A70" s="54">
        <f t="shared" si="1"/>
        <v>3</v>
      </c>
      <c r="B70" s="46" t="s">
        <v>121</v>
      </c>
      <c r="C70" s="60" t="s">
        <v>67</v>
      </c>
      <c r="D70" s="48">
        <v>110</v>
      </c>
      <c r="E70" s="67"/>
      <c r="F70" s="49">
        <f t="shared" si="0"/>
        <v>0</v>
      </c>
    </row>
    <row r="71" spans="1:6" ht="15.75">
      <c r="A71" s="54">
        <f t="shared" si="1"/>
        <v>4</v>
      </c>
      <c r="B71" s="46" t="s">
        <v>92</v>
      </c>
      <c r="C71" s="52" t="s">
        <v>72</v>
      </c>
      <c r="D71" s="57">
        <v>8</v>
      </c>
      <c r="E71" s="67"/>
      <c r="F71" s="49">
        <f t="shared" si="0"/>
        <v>0</v>
      </c>
    </row>
    <row r="72" spans="1:6" ht="15.75">
      <c r="A72" s="54">
        <f t="shared" si="1"/>
        <v>5</v>
      </c>
      <c r="B72" s="46" t="s">
        <v>87</v>
      </c>
      <c r="C72" s="47" t="s">
        <v>67</v>
      </c>
      <c r="D72" s="53">
        <v>130</v>
      </c>
      <c r="E72" s="67"/>
      <c r="F72" s="49">
        <f t="shared" si="0"/>
        <v>0</v>
      </c>
    </row>
    <row r="73" spans="1:6" ht="15.75">
      <c r="A73" s="54">
        <f t="shared" si="1"/>
        <v>6</v>
      </c>
      <c r="B73" s="46" t="s">
        <v>110</v>
      </c>
      <c r="C73" s="47" t="s">
        <v>67</v>
      </c>
      <c r="D73" s="53">
        <v>22.2</v>
      </c>
      <c r="E73" s="67"/>
      <c r="F73" s="49">
        <f t="shared" ref="F73:F114" si="2">D73*E73</f>
        <v>0</v>
      </c>
    </row>
    <row r="74" spans="1:6" ht="15.75">
      <c r="A74" s="54">
        <f t="shared" si="1"/>
        <v>7</v>
      </c>
      <c r="B74" s="46" t="s">
        <v>85</v>
      </c>
      <c r="C74" s="52" t="s">
        <v>67</v>
      </c>
      <c r="D74" s="57">
        <v>30</v>
      </c>
      <c r="E74" s="67"/>
      <c r="F74" s="49">
        <f t="shared" si="2"/>
        <v>0</v>
      </c>
    </row>
    <row r="75" spans="1:6" ht="15.75">
      <c r="A75" s="54">
        <f t="shared" ref="A75:A114" si="3">A74+1</f>
        <v>8</v>
      </c>
      <c r="B75" s="75" t="s">
        <v>122</v>
      </c>
      <c r="C75" s="52" t="s">
        <v>123</v>
      </c>
      <c r="D75" s="57">
        <v>26.61</v>
      </c>
      <c r="E75" s="67"/>
      <c r="F75" s="49">
        <f t="shared" si="2"/>
        <v>0</v>
      </c>
    </row>
    <row r="76" spans="1:6" ht="15.75" customHeight="1">
      <c r="A76" s="54">
        <f t="shared" si="3"/>
        <v>9</v>
      </c>
      <c r="B76" s="59" t="s">
        <v>111</v>
      </c>
      <c r="C76" s="60" t="s">
        <v>67</v>
      </c>
      <c r="D76" s="68">
        <v>17</v>
      </c>
      <c r="E76" s="67"/>
      <c r="F76" s="49">
        <f t="shared" si="2"/>
        <v>0</v>
      </c>
    </row>
    <row r="77" spans="1:6" ht="16.5">
      <c r="A77" s="54">
        <f t="shared" si="3"/>
        <v>10</v>
      </c>
      <c r="B77" s="59" t="s">
        <v>112</v>
      </c>
      <c r="C77" s="60" t="s">
        <v>67</v>
      </c>
      <c r="D77" s="68">
        <v>168</v>
      </c>
      <c r="E77" s="84"/>
      <c r="F77" s="49">
        <f t="shared" si="2"/>
        <v>0</v>
      </c>
    </row>
    <row r="78" spans="1:6" ht="15.75">
      <c r="A78" s="54">
        <f t="shared" si="3"/>
        <v>11</v>
      </c>
      <c r="B78" s="59" t="s">
        <v>93</v>
      </c>
      <c r="C78" s="60" t="s">
        <v>67</v>
      </c>
      <c r="D78" s="68">
        <v>256</v>
      </c>
      <c r="E78" s="83"/>
      <c r="F78" s="49">
        <f t="shared" si="2"/>
        <v>0</v>
      </c>
    </row>
    <row r="79" spans="1:6" ht="15.75">
      <c r="A79" s="54">
        <f t="shared" si="3"/>
        <v>12</v>
      </c>
      <c r="B79" s="59" t="s">
        <v>94</v>
      </c>
      <c r="C79" s="60" t="s">
        <v>67</v>
      </c>
      <c r="D79" s="68">
        <v>248</v>
      </c>
      <c r="E79" s="83"/>
      <c r="F79" s="49">
        <f t="shared" si="2"/>
        <v>0</v>
      </c>
    </row>
    <row r="80" spans="1:6" ht="15.75">
      <c r="A80" s="54">
        <f t="shared" si="3"/>
        <v>13</v>
      </c>
      <c r="B80" s="46" t="s">
        <v>124</v>
      </c>
      <c r="C80" s="52" t="s">
        <v>67</v>
      </c>
      <c r="D80" s="57">
        <v>16</v>
      </c>
      <c r="E80" s="67"/>
      <c r="F80" s="49">
        <f t="shared" si="2"/>
        <v>0</v>
      </c>
    </row>
    <row r="81" spans="1:6" ht="15.75">
      <c r="A81" s="54">
        <f t="shared" si="3"/>
        <v>14</v>
      </c>
      <c r="B81" s="75" t="s">
        <v>125</v>
      </c>
      <c r="C81" s="52" t="s">
        <v>67</v>
      </c>
      <c r="D81" s="57">
        <v>17</v>
      </c>
      <c r="E81" s="85"/>
      <c r="F81" s="49">
        <f t="shared" si="2"/>
        <v>0</v>
      </c>
    </row>
    <row r="82" spans="1:6" ht="31.5">
      <c r="A82" s="54">
        <f t="shared" si="3"/>
        <v>15</v>
      </c>
      <c r="B82" s="46" t="s">
        <v>126</v>
      </c>
      <c r="C82" s="47" t="s">
        <v>115</v>
      </c>
      <c r="D82" s="48">
        <v>20</v>
      </c>
      <c r="E82" s="85"/>
      <c r="F82" s="49">
        <f t="shared" si="2"/>
        <v>0</v>
      </c>
    </row>
    <row r="83" spans="1:6" ht="15.75">
      <c r="A83" s="54">
        <f t="shared" si="3"/>
        <v>16</v>
      </c>
      <c r="B83" s="46" t="s">
        <v>116</v>
      </c>
      <c r="C83" s="52" t="s">
        <v>70</v>
      </c>
      <c r="D83" s="57">
        <v>0.35</v>
      </c>
      <c r="E83" s="83"/>
      <c r="F83" s="49">
        <f t="shared" si="2"/>
        <v>0</v>
      </c>
    </row>
    <row r="84" spans="1:6" ht="15.75">
      <c r="A84" s="54">
        <f t="shared" si="3"/>
        <v>17</v>
      </c>
      <c r="B84" s="55" t="s">
        <v>69</v>
      </c>
      <c r="C84" s="52" t="s">
        <v>70</v>
      </c>
      <c r="D84" s="56">
        <v>0.35</v>
      </c>
      <c r="E84" s="86"/>
      <c r="F84" s="49">
        <f t="shared" si="2"/>
        <v>0</v>
      </c>
    </row>
    <row r="85" spans="1:6" ht="15.75">
      <c r="A85" s="54">
        <f t="shared" si="3"/>
        <v>18</v>
      </c>
      <c r="B85" s="75" t="s">
        <v>127</v>
      </c>
      <c r="C85" s="52" t="s">
        <v>67</v>
      </c>
      <c r="D85" s="65">
        <v>6.75</v>
      </c>
      <c r="E85" s="87"/>
      <c r="F85" s="49">
        <f t="shared" si="2"/>
        <v>0</v>
      </c>
    </row>
    <row r="86" spans="1:6" ht="31.5">
      <c r="A86" s="54">
        <f t="shared" si="3"/>
        <v>19</v>
      </c>
      <c r="B86" s="46" t="s">
        <v>113</v>
      </c>
      <c r="C86" s="52" t="s">
        <v>67</v>
      </c>
      <c r="D86" s="57">
        <v>940</v>
      </c>
      <c r="E86" s="85"/>
      <c r="F86" s="49">
        <f t="shared" si="2"/>
        <v>0</v>
      </c>
    </row>
    <row r="87" spans="1:6" ht="15.75">
      <c r="A87" s="54">
        <f t="shared" si="3"/>
        <v>20</v>
      </c>
      <c r="B87" s="88" t="s">
        <v>128</v>
      </c>
      <c r="C87" s="52" t="s">
        <v>72</v>
      </c>
      <c r="D87" s="57">
        <v>24</v>
      </c>
      <c r="E87" s="83"/>
      <c r="F87" s="49">
        <f t="shared" si="2"/>
        <v>0</v>
      </c>
    </row>
    <row r="88" spans="1:6" ht="15.75">
      <c r="A88" s="54">
        <f t="shared" si="3"/>
        <v>21</v>
      </c>
      <c r="B88" s="46" t="s">
        <v>118</v>
      </c>
      <c r="C88" s="52" t="s">
        <v>67</v>
      </c>
      <c r="D88" s="57">
        <v>630</v>
      </c>
      <c r="E88" s="83"/>
      <c r="F88" s="49">
        <f t="shared" si="2"/>
        <v>0</v>
      </c>
    </row>
    <row r="89" spans="1:6" ht="15.75">
      <c r="A89" s="54">
        <f t="shared" si="3"/>
        <v>22</v>
      </c>
      <c r="B89" s="55" t="s">
        <v>69</v>
      </c>
      <c r="C89" s="52" t="s">
        <v>70</v>
      </c>
      <c r="D89" s="56">
        <v>2.4569999999999999</v>
      </c>
      <c r="E89" s="83"/>
      <c r="F89" s="49">
        <f t="shared" si="2"/>
        <v>0</v>
      </c>
    </row>
    <row r="90" spans="1:6" ht="15.75">
      <c r="A90" s="54"/>
      <c r="B90" s="71" t="s">
        <v>129</v>
      </c>
      <c r="C90" s="52"/>
      <c r="D90" s="72"/>
      <c r="E90" s="83"/>
      <c r="F90" s="49">
        <f t="shared" si="2"/>
        <v>0</v>
      </c>
    </row>
    <row r="91" spans="1:6" ht="15.75">
      <c r="A91" s="54">
        <f t="shared" si="3"/>
        <v>1</v>
      </c>
      <c r="B91" s="59" t="s">
        <v>109</v>
      </c>
      <c r="C91" s="60" t="s">
        <v>72</v>
      </c>
      <c r="D91" s="68">
        <v>17.8</v>
      </c>
      <c r="E91" s="83"/>
      <c r="F91" s="49">
        <f t="shared" si="2"/>
        <v>0</v>
      </c>
    </row>
    <row r="92" spans="1:6" ht="15.75">
      <c r="A92" s="54">
        <f t="shared" si="3"/>
        <v>2</v>
      </c>
      <c r="B92" s="46" t="s">
        <v>87</v>
      </c>
      <c r="C92" s="47" t="s">
        <v>67</v>
      </c>
      <c r="D92" s="53">
        <v>154.19999999999999</v>
      </c>
      <c r="E92" s="85"/>
      <c r="F92" s="49">
        <f t="shared" si="2"/>
        <v>0</v>
      </c>
    </row>
    <row r="93" spans="1:6" ht="15.75">
      <c r="A93" s="54">
        <f t="shared" si="3"/>
        <v>3</v>
      </c>
      <c r="B93" s="46" t="s">
        <v>84</v>
      </c>
      <c r="C93" s="47" t="s">
        <v>67</v>
      </c>
      <c r="D93" s="53">
        <v>3.45</v>
      </c>
      <c r="E93" s="67"/>
      <c r="F93" s="49">
        <f t="shared" si="2"/>
        <v>0</v>
      </c>
    </row>
    <row r="94" spans="1:6" ht="15.75">
      <c r="A94" s="54">
        <f t="shared" si="3"/>
        <v>4</v>
      </c>
      <c r="B94" s="46" t="s">
        <v>85</v>
      </c>
      <c r="C94" s="52" t="s">
        <v>67</v>
      </c>
      <c r="D94" s="57">
        <v>45</v>
      </c>
      <c r="E94" s="67"/>
      <c r="F94" s="49">
        <f t="shared" si="2"/>
        <v>0</v>
      </c>
    </row>
    <row r="95" spans="1:6" ht="15.75">
      <c r="A95" s="54">
        <f t="shared" si="3"/>
        <v>5</v>
      </c>
      <c r="B95" s="59" t="s">
        <v>111</v>
      </c>
      <c r="C95" s="60" t="s">
        <v>67</v>
      </c>
      <c r="D95" s="68">
        <v>44</v>
      </c>
      <c r="E95" s="89"/>
      <c r="F95" s="49">
        <f t="shared" si="2"/>
        <v>0</v>
      </c>
    </row>
    <row r="96" spans="1:6" ht="15.75">
      <c r="A96" s="54">
        <f t="shared" si="3"/>
        <v>6</v>
      </c>
      <c r="B96" s="59" t="s">
        <v>112</v>
      </c>
      <c r="C96" s="60" t="s">
        <v>67</v>
      </c>
      <c r="D96" s="68">
        <v>273</v>
      </c>
      <c r="E96" s="69"/>
      <c r="F96" s="49">
        <f t="shared" si="2"/>
        <v>0</v>
      </c>
    </row>
    <row r="97" spans="1:6" ht="15.75">
      <c r="A97" s="54">
        <f t="shared" si="3"/>
        <v>7</v>
      </c>
      <c r="B97" s="59" t="s">
        <v>93</v>
      </c>
      <c r="C97" s="60" t="s">
        <v>67</v>
      </c>
      <c r="D97" s="68">
        <v>220</v>
      </c>
      <c r="E97" s="85"/>
      <c r="F97" s="49">
        <f t="shared" si="2"/>
        <v>0</v>
      </c>
    </row>
    <row r="98" spans="1:6" ht="31.5">
      <c r="A98" s="54">
        <f t="shared" si="3"/>
        <v>8</v>
      </c>
      <c r="B98" s="46" t="s">
        <v>113</v>
      </c>
      <c r="C98" s="52" t="s">
        <v>67</v>
      </c>
      <c r="D98" s="57">
        <v>660</v>
      </c>
      <c r="E98" s="67"/>
      <c r="F98" s="49">
        <f t="shared" si="2"/>
        <v>0</v>
      </c>
    </row>
    <row r="99" spans="1:6" ht="15.75">
      <c r="A99" s="54">
        <f t="shared" si="3"/>
        <v>9</v>
      </c>
      <c r="B99" s="46" t="s">
        <v>118</v>
      </c>
      <c r="C99" s="52" t="s">
        <v>67</v>
      </c>
      <c r="D99" s="57">
        <v>550</v>
      </c>
      <c r="E99" s="67"/>
      <c r="F99" s="49">
        <f t="shared" si="2"/>
        <v>0</v>
      </c>
    </row>
    <row r="100" spans="1:6" ht="15.75">
      <c r="A100" s="54">
        <f t="shared" si="3"/>
        <v>10</v>
      </c>
      <c r="B100" s="55" t="s">
        <v>69</v>
      </c>
      <c r="C100" s="52" t="s">
        <v>70</v>
      </c>
      <c r="D100" s="56">
        <v>2.145</v>
      </c>
      <c r="E100" s="89"/>
      <c r="F100" s="49">
        <f t="shared" si="2"/>
        <v>0</v>
      </c>
    </row>
    <row r="101" spans="1:6" ht="31.5">
      <c r="A101" s="54">
        <f t="shared" si="3"/>
        <v>11</v>
      </c>
      <c r="B101" s="46" t="s">
        <v>119</v>
      </c>
      <c r="C101" s="47" t="s">
        <v>115</v>
      </c>
      <c r="D101" s="53">
        <v>145</v>
      </c>
      <c r="E101" s="69"/>
      <c r="F101" s="49">
        <f t="shared" si="2"/>
        <v>0</v>
      </c>
    </row>
    <row r="102" spans="1:6" ht="15.75">
      <c r="A102" s="54"/>
      <c r="B102" s="71" t="s">
        <v>130</v>
      </c>
      <c r="C102" s="52"/>
      <c r="D102" s="72"/>
      <c r="E102" s="85"/>
      <c r="F102" s="49">
        <f t="shared" si="2"/>
        <v>0</v>
      </c>
    </row>
    <row r="103" spans="1:6" ht="15.75">
      <c r="A103" s="54">
        <f t="shared" si="3"/>
        <v>1</v>
      </c>
      <c r="B103" s="46" t="s">
        <v>131</v>
      </c>
      <c r="C103" s="52" t="s">
        <v>72</v>
      </c>
      <c r="D103" s="57">
        <v>7.2</v>
      </c>
      <c r="E103" s="67"/>
      <c r="F103" s="49">
        <f t="shared" si="2"/>
        <v>0</v>
      </c>
    </row>
    <row r="104" spans="1:6" ht="15.75">
      <c r="A104" s="54">
        <f t="shared" si="3"/>
        <v>2</v>
      </c>
      <c r="B104" s="59" t="s">
        <v>132</v>
      </c>
      <c r="C104" s="60" t="s">
        <v>72</v>
      </c>
      <c r="D104" s="68">
        <v>1.9</v>
      </c>
      <c r="E104" s="67"/>
      <c r="F104" s="49">
        <f t="shared" si="2"/>
        <v>0</v>
      </c>
    </row>
    <row r="105" spans="1:6" ht="15.75">
      <c r="A105" s="54">
        <f t="shared" si="3"/>
        <v>3</v>
      </c>
      <c r="B105" s="59" t="s">
        <v>133</v>
      </c>
      <c r="C105" s="60" t="s">
        <v>67</v>
      </c>
      <c r="D105" s="68">
        <v>12</v>
      </c>
      <c r="E105" s="89"/>
      <c r="F105" s="49">
        <f t="shared" si="2"/>
        <v>0</v>
      </c>
    </row>
    <row r="106" spans="1:6" ht="31.5">
      <c r="A106" s="54">
        <f t="shared" si="3"/>
        <v>4</v>
      </c>
      <c r="B106" s="46" t="s">
        <v>134</v>
      </c>
      <c r="C106" s="52" t="s">
        <v>72</v>
      </c>
      <c r="D106" s="57">
        <v>1.8</v>
      </c>
      <c r="E106" s="69"/>
      <c r="F106" s="49">
        <f t="shared" si="2"/>
        <v>0</v>
      </c>
    </row>
    <row r="107" spans="1:6" ht="15.75">
      <c r="A107" s="54">
        <f t="shared" si="3"/>
        <v>5</v>
      </c>
      <c r="B107" s="71" t="s">
        <v>135</v>
      </c>
      <c r="C107" s="52"/>
      <c r="D107" s="72"/>
      <c r="E107" s="85"/>
      <c r="F107" s="49">
        <f t="shared" si="2"/>
        <v>0</v>
      </c>
    </row>
    <row r="108" spans="1:6" ht="15.75">
      <c r="A108" s="54">
        <f t="shared" si="3"/>
        <v>6</v>
      </c>
      <c r="B108" s="46" t="s">
        <v>131</v>
      </c>
      <c r="C108" s="52" t="s">
        <v>72</v>
      </c>
      <c r="D108" s="57">
        <v>12</v>
      </c>
      <c r="E108" s="66"/>
      <c r="F108" s="49">
        <f t="shared" si="2"/>
        <v>0</v>
      </c>
    </row>
    <row r="109" spans="1:6" ht="15.75">
      <c r="A109" s="54">
        <f t="shared" si="3"/>
        <v>7</v>
      </c>
      <c r="B109" s="59" t="s">
        <v>133</v>
      </c>
      <c r="C109" s="60" t="s">
        <v>67</v>
      </c>
      <c r="D109" s="68">
        <v>19</v>
      </c>
      <c r="E109" s="67"/>
      <c r="F109" s="49">
        <f t="shared" si="2"/>
        <v>0</v>
      </c>
    </row>
    <row r="110" spans="1:6" ht="31.5">
      <c r="A110" s="54">
        <f t="shared" si="3"/>
        <v>8</v>
      </c>
      <c r="B110" s="46" t="s">
        <v>134</v>
      </c>
      <c r="C110" s="52" t="s">
        <v>72</v>
      </c>
      <c r="D110" s="57">
        <v>3</v>
      </c>
      <c r="E110" s="69"/>
      <c r="F110" s="49">
        <f t="shared" si="2"/>
        <v>0</v>
      </c>
    </row>
    <row r="111" spans="1:6" ht="31.5">
      <c r="A111" s="54">
        <f t="shared" si="3"/>
        <v>9</v>
      </c>
      <c r="B111" s="46" t="s">
        <v>136</v>
      </c>
      <c r="C111" s="47" t="s">
        <v>70</v>
      </c>
      <c r="D111" s="53">
        <v>1950.8939100000005</v>
      </c>
      <c r="E111" s="85"/>
      <c r="F111" s="49">
        <f t="shared" si="2"/>
        <v>0</v>
      </c>
    </row>
    <row r="112" spans="1:6" ht="47.25">
      <c r="A112" s="54">
        <f t="shared" si="3"/>
        <v>10</v>
      </c>
      <c r="B112" s="46" t="s">
        <v>137</v>
      </c>
      <c r="C112" s="47" t="s">
        <v>72</v>
      </c>
      <c r="D112" s="53">
        <v>1038.8299500000003</v>
      </c>
      <c r="E112" s="66"/>
      <c r="F112" s="49">
        <f t="shared" si="2"/>
        <v>0</v>
      </c>
    </row>
    <row r="113" spans="1:6" ht="31.5">
      <c r="A113" s="54">
        <f t="shared" si="3"/>
        <v>11</v>
      </c>
      <c r="B113" s="46" t="s">
        <v>138</v>
      </c>
      <c r="C113" s="47" t="s">
        <v>72</v>
      </c>
      <c r="D113" s="65">
        <v>45</v>
      </c>
      <c r="E113" s="67"/>
      <c r="F113" s="49">
        <f t="shared" si="2"/>
        <v>0</v>
      </c>
    </row>
    <row r="114" spans="1:6" ht="15.75">
      <c r="A114" s="54">
        <f t="shared" si="3"/>
        <v>12</v>
      </c>
      <c r="B114" s="46" t="s">
        <v>139</v>
      </c>
      <c r="C114" s="47" t="s">
        <v>70</v>
      </c>
      <c r="D114" s="53">
        <v>1950.8939100000005</v>
      </c>
      <c r="E114" s="90"/>
      <c r="F114" s="49">
        <f t="shared" si="2"/>
        <v>0</v>
      </c>
    </row>
    <row r="115" spans="1:6" ht="15.75">
      <c r="A115" s="91"/>
      <c r="B115" s="92" t="s">
        <v>64</v>
      </c>
      <c r="C115" s="92"/>
      <c r="D115" s="93"/>
      <c r="E115" s="85"/>
      <c r="F115" s="94">
        <f>SUM(F8:F114)</f>
        <v>0</v>
      </c>
    </row>
    <row r="116" spans="1:6" ht="15.75">
      <c r="A116" s="51"/>
      <c r="B116" s="95" t="s">
        <v>58</v>
      </c>
      <c r="C116" s="95"/>
      <c r="D116" s="96"/>
      <c r="E116" s="67"/>
      <c r="F116" s="49">
        <f>F10+F17+F29+F38+F41+F63+F65+F84+F100</f>
        <v>0</v>
      </c>
    </row>
  </sheetData>
  <mergeCells count="4">
    <mergeCell ref="A2:F2"/>
    <mergeCell ref="A3:F3"/>
    <mergeCell ref="A4:F4"/>
    <mergeCell ref="A5:F5"/>
  </mergeCells>
  <pageMargins left="0.51181102362204722" right="0.11811023622047245" top="0.55118110236220474" bottom="0.55118110236220474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2:F31"/>
  <sheetViews>
    <sheetView topLeftCell="A3" zoomScale="120" zoomScaleNormal="120" zoomScaleSheetLayoutView="90" workbookViewId="0">
      <selection activeCell="D31" sqref="D31"/>
    </sheetView>
  </sheetViews>
  <sheetFormatPr defaultColWidth="8" defaultRowHeight="15"/>
  <cols>
    <col min="1" max="1" width="4.125" style="50" customWidth="1"/>
    <col min="2" max="2" width="42.625" style="50" customWidth="1"/>
    <col min="3" max="3" width="6.75" style="50" customWidth="1"/>
    <col min="4" max="4" width="9.375" style="97" customWidth="1"/>
    <col min="5" max="5" width="8.5" style="50" customWidth="1"/>
    <col min="6" max="6" width="10.375" style="50" customWidth="1"/>
    <col min="7" max="7" width="8" style="50"/>
    <col min="8" max="8" width="10.75" style="50" bestFit="1" customWidth="1"/>
    <col min="9" max="16384" width="8" style="50"/>
  </cols>
  <sheetData>
    <row r="2" spans="1:6" s="35" customFormat="1" ht="43.5" customHeight="1">
      <c r="A2" s="206" t="str">
        <f>კრებ.!A1</f>
        <v>imereTis regioni, q. samtredia, mSvidobaZis q. #1-Si #12 sajaro skolis rabilitacia.</v>
      </c>
      <c r="B2" s="207"/>
      <c r="C2" s="207"/>
      <c r="D2" s="207"/>
      <c r="E2" s="207"/>
      <c r="F2" s="207"/>
    </row>
    <row r="3" spans="1:6" s="36" customFormat="1" ht="18.75">
      <c r="A3" s="208" t="s">
        <v>831</v>
      </c>
      <c r="B3" s="208"/>
      <c r="C3" s="208"/>
      <c r="D3" s="208"/>
      <c r="E3" s="208"/>
      <c r="F3" s="208"/>
    </row>
    <row r="4" spans="1:6" s="35" customFormat="1" ht="23.25" customHeight="1">
      <c r="A4" s="209" t="s">
        <v>44</v>
      </c>
      <c r="B4" s="209"/>
      <c r="C4" s="209"/>
      <c r="D4" s="209"/>
      <c r="E4" s="209"/>
      <c r="F4" s="209"/>
    </row>
    <row r="5" spans="1:6" s="36" customFormat="1" ht="18.75" customHeight="1">
      <c r="A5" s="210"/>
      <c r="B5" s="210"/>
      <c r="C5" s="210"/>
      <c r="D5" s="210"/>
      <c r="E5" s="210"/>
      <c r="F5" s="210"/>
    </row>
    <row r="6" spans="1:6" s="41" customFormat="1" ht="39" customHeight="1">
      <c r="A6" s="37"/>
      <c r="B6" s="38" t="s">
        <v>60</v>
      </c>
      <c r="C6" s="38" t="s">
        <v>61</v>
      </c>
      <c r="D6" s="38" t="s">
        <v>62</v>
      </c>
      <c r="E6" s="39" t="s">
        <v>63</v>
      </c>
      <c r="F6" s="40" t="s">
        <v>64</v>
      </c>
    </row>
    <row r="7" spans="1:6" s="44" customFormat="1" ht="15.75">
      <c r="A7" s="42" t="s">
        <v>65</v>
      </c>
      <c r="B7" s="42">
        <v>2</v>
      </c>
      <c r="C7" s="42">
        <v>3</v>
      </c>
      <c r="D7" s="43">
        <v>4</v>
      </c>
      <c r="E7" s="42">
        <v>5</v>
      </c>
      <c r="F7" s="43">
        <v>6</v>
      </c>
    </row>
    <row r="8" spans="1:6" ht="15.75">
      <c r="A8" s="52">
        <v>1</v>
      </c>
      <c r="B8" s="46" t="s">
        <v>158</v>
      </c>
      <c r="C8" s="47" t="s">
        <v>72</v>
      </c>
      <c r="D8" s="53">
        <v>3</v>
      </c>
      <c r="E8" s="99"/>
      <c r="F8" s="58">
        <f t="shared" ref="F8:F30" si="0">D8*E8</f>
        <v>0</v>
      </c>
    </row>
    <row r="9" spans="1:6" ht="31.5">
      <c r="A9" s="47">
        <v>2</v>
      </c>
      <c r="B9" s="46" t="s">
        <v>832</v>
      </c>
      <c r="C9" s="47" t="s">
        <v>72</v>
      </c>
      <c r="D9" s="53">
        <v>0.36</v>
      </c>
      <c r="E9" s="99"/>
      <c r="F9" s="58">
        <f t="shared" si="0"/>
        <v>0</v>
      </c>
    </row>
    <row r="10" spans="1:6" ht="31.5">
      <c r="A10" s="47">
        <v>3</v>
      </c>
      <c r="B10" s="46" t="s">
        <v>833</v>
      </c>
      <c r="C10" s="47" t="s">
        <v>72</v>
      </c>
      <c r="D10" s="53">
        <v>0.72</v>
      </c>
      <c r="E10" s="99"/>
      <c r="F10" s="58">
        <f t="shared" si="0"/>
        <v>0</v>
      </c>
    </row>
    <row r="11" spans="1:6" ht="31.5">
      <c r="A11" s="131">
        <v>4</v>
      </c>
      <c r="B11" s="46" t="s">
        <v>834</v>
      </c>
      <c r="C11" s="47" t="s">
        <v>72</v>
      </c>
      <c r="D11" s="53">
        <v>0.79200000000000004</v>
      </c>
      <c r="E11" s="99"/>
      <c r="F11" s="58">
        <f t="shared" si="0"/>
        <v>0</v>
      </c>
    </row>
    <row r="12" spans="1:6" ht="15.75">
      <c r="A12" s="47">
        <v>5</v>
      </c>
      <c r="B12" s="46" t="s">
        <v>835</v>
      </c>
      <c r="C12" s="47" t="s">
        <v>72</v>
      </c>
      <c r="D12" s="53">
        <v>0.36</v>
      </c>
      <c r="E12" s="99"/>
      <c r="F12" s="58">
        <f t="shared" si="0"/>
        <v>0</v>
      </c>
    </row>
    <row r="13" spans="1:6" ht="15.75">
      <c r="A13" s="47">
        <v>6</v>
      </c>
      <c r="B13" s="46" t="s">
        <v>836</v>
      </c>
      <c r="C13" s="47" t="s">
        <v>115</v>
      </c>
      <c r="D13" s="53">
        <v>80</v>
      </c>
      <c r="E13" s="99"/>
      <c r="F13" s="58">
        <f t="shared" si="0"/>
        <v>0</v>
      </c>
    </row>
    <row r="14" spans="1:6" ht="15.75">
      <c r="A14" s="47">
        <v>7</v>
      </c>
      <c r="B14" s="46" t="s">
        <v>345</v>
      </c>
      <c r="C14" s="47" t="s">
        <v>115</v>
      </c>
      <c r="D14" s="53">
        <v>70</v>
      </c>
      <c r="E14" s="99"/>
      <c r="F14" s="58">
        <f t="shared" si="0"/>
        <v>0</v>
      </c>
    </row>
    <row r="15" spans="1:6" ht="31.5">
      <c r="A15" s="47">
        <v>8</v>
      </c>
      <c r="B15" s="46" t="s">
        <v>400</v>
      </c>
      <c r="C15" s="47" t="s">
        <v>115</v>
      </c>
      <c r="D15" s="53">
        <v>30</v>
      </c>
      <c r="E15" s="99"/>
      <c r="F15" s="58">
        <f t="shared" si="0"/>
        <v>0</v>
      </c>
    </row>
    <row r="16" spans="1:6" ht="15.75">
      <c r="A16" s="47">
        <v>9</v>
      </c>
      <c r="B16" s="128" t="s">
        <v>403</v>
      </c>
      <c r="C16" s="47" t="s">
        <v>115</v>
      </c>
      <c r="D16" s="53">
        <f>SUM(D17:D18)</f>
        <v>220</v>
      </c>
      <c r="E16" s="99"/>
      <c r="F16" s="58">
        <f t="shared" si="0"/>
        <v>0</v>
      </c>
    </row>
    <row r="17" spans="1:6" ht="15.75">
      <c r="A17" s="52"/>
      <c r="B17" s="128" t="s">
        <v>837</v>
      </c>
      <c r="C17" s="103" t="s">
        <v>405</v>
      </c>
      <c r="D17" s="196">
        <v>150</v>
      </c>
      <c r="E17" s="99"/>
      <c r="F17" s="58">
        <f t="shared" si="0"/>
        <v>0</v>
      </c>
    </row>
    <row r="18" spans="1:6" ht="15.75">
      <c r="A18" s="52"/>
      <c r="B18" s="128" t="s">
        <v>838</v>
      </c>
      <c r="C18" s="103" t="s">
        <v>405</v>
      </c>
      <c r="D18" s="196">
        <v>70</v>
      </c>
      <c r="E18" s="99"/>
      <c r="F18" s="58">
        <f t="shared" si="0"/>
        <v>0</v>
      </c>
    </row>
    <row r="19" spans="1:6" ht="15.75">
      <c r="A19" s="47">
        <v>10</v>
      </c>
      <c r="B19" s="46" t="s">
        <v>839</v>
      </c>
      <c r="C19" s="47" t="s">
        <v>218</v>
      </c>
      <c r="D19" s="53">
        <f>SUM(D20:D23)</f>
        <v>57</v>
      </c>
      <c r="E19" s="99"/>
      <c r="F19" s="58">
        <f t="shared" si="0"/>
        <v>0</v>
      </c>
    </row>
    <row r="20" spans="1:6" ht="15.75">
      <c r="A20" s="60"/>
      <c r="B20" s="59" t="s">
        <v>380</v>
      </c>
      <c r="C20" s="60" t="s">
        <v>218</v>
      </c>
      <c r="D20" s="68">
        <v>8</v>
      </c>
      <c r="E20" s="99"/>
      <c r="F20" s="58">
        <f t="shared" si="0"/>
        <v>0</v>
      </c>
    </row>
    <row r="21" spans="1:6" ht="15.75">
      <c r="A21" s="60"/>
      <c r="B21" s="59" t="s">
        <v>382</v>
      </c>
      <c r="C21" s="60" t="s">
        <v>218</v>
      </c>
      <c r="D21" s="68">
        <v>4</v>
      </c>
      <c r="E21" s="99"/>
      <c r="F21" s="58">
        <f t="shared" si="0"/>
        <v>0</v>
      </c>
    </row>
    <row r="22" spans="1:6" ht="15.75">
      <c r="A22" s="60"/>
      <c r="B22" s="59" t="s">
        <v>372</v>
      </c>
      <c r="C22" s="60" t="s">
        <v>218</v>
      </c>
      <c r="D22" s="68">
        <v>25</v>
      </c>
      <c r="E22" s="99"/>
      <c r="F22" s="58">
        <f t="shared" si="0"/>
        <v>0</v>
      </c>
    </row>
    <row r="23" spans="1:6" ht="15.75">
      <c r="A23" s="60"/>
      <c r="B23" s="59" t="s">
        <v>374</v>
      </c>
      <c r="C23" s="60" t="s">
        <v>218</v>
      </c>
      <c r="D23" s="68">
        <v>20</v>
      </c>
      <c r="E23" s="99"/>
      <c r="F23" s="58">
        <f t="shared" si="0"/>
        <v>0</v>
      </c>
    </row>
    <row r="24" spans="1:6" ht="15.75">
      <c r="A24" s="60">
        <v>11</v>
      </c>
      <c r="B24" s="59" t="s">
        <v>840</v>
      </c>
      <c r="C24" s="60" t="s">
        <v>218</v>
      </c>
      <c r="D24" s="68">
        <v>1</v>
      </c>
      <c r="E24" s="99"/>
      <c r="F24" s="58">
        <f t="shared" si="0"/>
        <v>0</v>
      </c>
    </row>
    <row r="25" spans="1:6" ht="31.5">
      <c r="A25" s="47">
        <v>12</v>
      </c>
      <c r="B25" s="46" t="s">
        <v>841</v>
      </c>
      <c r="C25" s="47" t="s">
        <v>72</v>
      </c>
      <c r="D25" s="53">
        <v>0.61</v>
      </c>
      <c r="E25" s="99"/>
      <c r="F25" s="58">
        <f t="shared" si="0"/>
        <v>0</v>
      </c>
    </row>
    <row r="26" spans="1:6" ht="15.75">
      <c r="A26" s="60"/>
      <c r="B26" s="59" t="s">
        <v>842</v>
      </c>
      <c r="C26" s="60" t="s">
        <v>218</v>
      </c>
      <c r="D26" s="68">
        <v>1</v>
      </c>
      <c r="E26" s="99"/>
      <c r="F26" s="58">
        <f t="shared" si="0"/>
        <v>0</v>
      </c>
    </row>
    <row r="27" spans="1:6" ht="15.75">
      <c r="A27" s="60">
        <v>13</v>
      </c>
      <c r="B27" s="59" t="s">
        <v>843</v>
      </c>
      <c r="C27" s="60" t="s">
        <v>844</v>
      </c>
      <c r="D27" s="70">
        <v>1</v>
      </c>
      <c r="E27" s="99"/>
      <c r="F27" s="58">
        <f t="shared" si="0"/>
        <v>0</v>
      </c>
    </row>
    <row r="28" spans="1:6" ht="15.75">
      <c r="A28" s="60">
        <v>14</v>
      </c>
      <c r="B28" s="59" t="s">
        <v>845</v>
      </c>
      <c r="C28" s="60" t="s">
        <v>72</v>
      </c>
      <c r="D28" s="68">
        <v>1.56</v>
      </c>
      <c r="E28" s="99"/>
      <c r="F28" s="58">
        <f t="shared" si="0"/>
        <v>0</v>
      </c>
    </row>
    <row r="29" spans="1:6" ht="15.75">
      <c r="A29" s="52">
        <v>15</v>
      </c>
      <c r="B29" s="46" t="s">
        <v>159</v>
      </c>
      <c r="C29" s="52" t="s">
        <v>72</v>
      </c>
      <c r="D29" s="57">
        <v>3</v>
      </c>
      <c r="E29" s="99"/>
      <c r="F29" s="58">
        <f t="shared" si="0"/>
        <v>0</v>
      </c>
    </row>
    <row r="30" spans="1:6" ht="15.75">
      <c r="A30" s="47">
        <v>16</v>
      </c>
      <c r="B30" s="46" t="s">
        <v>846</v>
      </c>
      <c r="C30" s="47" t="s">
        <v>70</v>
      </c>
      <c r="D30" s="53">
        <f>3*1.91</f>
        <v>5.7299999999999995</v>
      </c>
      <c r="E30" s="99"/>
      <c r="F30" s="58">
        <f t="shared" si="0"/>
        <v>0</v>
      </c>
    </row>
    <row r="31" spans="1:6" ht="15.75">
      <c r="A31" s="197"/>
      <c r="B31" s="197" t="s">
        <v>64</v>
      </c>
      <c r="C31" s="197"/>
      <c r="D31" s="197"/>
      <c r="E31" s="99"/>
      <c r="F31" s="188">
        <f>SUM(F8:F30)</f>
        <v>0</v>
      </c>
    </row>
  </sheetData>
  <mergeCells count="4">
    <mergeCell ref="A2:F2"/>
    <mergeCell ref="A3:F3"/>
    <mergeCell ref="A4:F4"/>
    <mergeCell ref="A5:F5"/>
  </mergeCells>
  <pageMargins left="0.51181102362204722" right="0.11811023622047245" top="0.55118110236220474" bottom="0.55118110236220474" header="0.31496062992125984" footer="0.31496062992125984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2:F28"/>
  <sheetViews>
    <sheetView topLeftCell="A18" zoomScale="120" zoomScaleNormal="120" zoomScaleSheetLayoutView="90" workbookViewId="0">
      <selection activeCell="D31" sqref="D31"/>
    </sheetView>
  </sheetViews>
  <sheetFormatPr defaultColWidth="8" defaultRowHeight="15"/>
  <cols>
    <col min="1" max="1" width="4.125" style="50" customWidth="1"/>
    <col min="2" max="2" width="42.625" style="50" customWidth="1"/>
    <col min="3" max="3" width="6.75" style="50" customWidth="1"/>
    <col min="4" max="4" width="9.375" style="97" customWidth="1"/>
    <col min="5" max="5" width="8.5" style="50" customWidth="1"/>
    <col min="6" max="6" width="10.375" style="50" customWidth="1"/>
    <col min="7" max="7" width="8" style="50"/>
    <col min="8" max="8" width="10.75" style="50" bestFit="1" customWidth="1"/>
    <col min="9" max="16384" width="8" style="50"/>
  </cols>
  <sheetData>
    <row r="2" spans="1:6" s="35" customFormat="1" ht="43.5" customHeight="1">
      <c r="A2" s="206" t="str">
        <f>კრებ.!A1</f>
        <v>imereTis regioni, q. samtredia, mSvidobaZis q. #1-Si #12 sajaro skolis rabilitacia.</v>
      </c>
      <c r="B2" s="207"/>
      <c r="C2" s="207"/>
      <c r="D2" s="207"/>
      <c r="E2" s="207"/>
      <c r="F2" s="207"/>
    </row>
    <row r="3" spans="1:6" s="36" customFormat="1" ht="18.75">
      <c r="A3" s="208" t="s">
        <v>847</v>
      </c>
      <c r="B3" s="208"/>
      <c r="C3" s="208"/>
      <c r="D3" s="208"/>
      <c r="E3" s="208"/>
      <c r="F3" s="208"/>
    </row>
    <row r="4" spans="1:6" s="35" customFormat="1" ht="23.25" customHeight="1">
      <c r="A4" s="209" t="s">
        <v>848</v>
      </c>
      <c r="B4" s="209"/>
      <c r="C4" s="209"/>
      <c r="D4" s="209"/>
      <c r="E4" s="209"/>
      <c r="F4" s="209"/>
    </row>
    <row r="5" spans="1:6" s="36" customFormat="1" ht="18.75" customHeight="1">
      <c r="A5" s="210"/>
      <c r="B5" s="210"/>
      <c r="C5" s="210"/>
      <c r="D5" s="210"/>
      <c r="E5" s="210"/>
      <c r="F5" s="210"/>
    </row>
    <row r="6" spans="1:6" s="41" customFormat="1" ht="39" customHeight="1">
      <c r="A6" s="37"/>
      <c r="B6" s="38" t="s">
        <v>60</v>
      </c>
      <c r="C6" s="38" t="s">
        <v>61</v>
      </c>
      <c r="D6" s="38" t="s">
        <v>62</v>
      </c>
      <c r="E6" s="39" t="s">
        <v>63</v>
      </c>
      <c r="F6" s="40" t="s">
        <v>64</v>
      </c>
    </row>
    <row r="7" spans="1:6" s="44" customFormat="1" ht="15.75">
      <c r="A7" s="42" t="s">
        <v>65</v>
      </c>
      <c r="B7" s="42">
        <v>2</v>
      </c>
      <c r="C7" s="42">
        <v>3</v>
      </c>
      <c r="D7" s="43">
        <v>4</v>
      </c>
      <c r="E7" s="42">
        <v>5</v>
      </c>
      <c r="F7" s="43">
        <v>6</v>
      </c>
    </row>
    <row r="8" spans="1:6" ht="47.25">
      <c r="A8" s="47">
        <v>1</v>
      </c>
      <c r="B8" s="46" t="s">
        <v>849</v>
      </c>
      <c r="C8" s="52" t="s">
        <v>72</v>
      </c>
      <c r="D8" s="53">
        <v>244</v>
      </c>
      <c r="E8" s="99"/>
      <c r="F8" s="58">
        <f t="shared" ref="F8:F27" si="0">D8*E8</f>
        <v>0</v>
      </c>
    </row>
    <row r="9" spans="1:6" ht="15.75">
      <c r="A9" s="52">
        <v>2</v>
      </c>
      <c r="B9" s="46" t="s">
        <v>158</v>
      </c>
      <c r="C9" s="47" t="s">
        <v>72</v>
      </c>
      <c r="D9" s="53">
        <v>19</v>
      </c>
      <c r="E9" s="99"/>
      <c r="F9" s="58">
        <f t="shared" si="0"/>
        <v>0</v>
      </c>
    </row>
    <row r="10" spans="1:6" ht="31.5">
      <c r="A10" s="47">
        <v>3</v>
      </c>
      <c r="B10" s="46" t="s">
        <v>832</v>
      </c>
      <c r="C10" s="47" t="s">
        <v>72</v>
      </c>
      <c r="D10" s="53">
        <v>16</v>
      </c>
      <c r="E10" s="99"/>
      <c r="F10" s="58">
        <f t="shared" si="0"/>
        <v>0</v>
      </c>
    </row>
    <row r="11" spans="1:6" ht="15.75">
      <c r="A11" s="47">
        <v>4</v>
      </c>
      <c r="B11" s="46" t="s">
        <v>850</v>
      </c>
      <c r="C11" s="47" t="s">
        <v>72</v>
      </c>
      <c r="D11" s="53">
        <v>73</v>
      </c>
      <c r="E11" s="99"/>
      <c r="F11" s="58">
        <f t="shared" si="0"/>
        <v>0</v>
      </c>
    </row>
    <row r="12" spans="1:6" ht="31.5">
      <c r="A12" s="131">
        <v>5</v>
      </c>
      <c r="B12" s="46" t="s">
        <v>834</v>
      </c>
      <c r="C12" s="47" t="s">
        <v>72</v>
      </c>
      <c r="D12" s="53">
        <v>80.300000000000011</v>
      </c>
      <c r="E12" s="99"/>
      <c r="F12" s="58">
        <f t="shared" si="0"/>
        <v>0</v>
      </c>
    </row>
    <row r="13" spans="1:6" ht="15.75">
      <c r="A13" s="47">
        <v>6</v>
      </c>
      <c r="B13" s="46" t="s">
        <v>835</v>
      </c>
      <c r="C13" s="47" t="s">
        <v>72</v>
      </c>
      <c r="D13" s="53">
        <v>60</v>
      </c>
      <c r="E13" s="99"/>
      <c r="F13" s="58">
        <f t="shared" si="0"/>
        <v>0</v>
      </c>
    </row>
    <row r="14" spans="1:6" ht="31.5">
      <c r="A14" s="47">
        <v>7</v>
      </c>
      <c r="B14" s="46" t="s">
        <v>851</v>
      </c>
      <c r="C14" s="47" t="s">
        <v>115</v>
      </c>
      <c r="D14" s="53">
        <f>D15*3+D16*2+D17</f>
        <v>76</v>
      </c>
      <c r="E14" s="99"/>
      <c r="F14" s="58">
        <f t="shared" si="0"/>
        <v>0</v>
      </c>
    </row>
    <row r="15" spans="1:6" ht="15.75">
      <c r="A15" s="52"/>
      <c r="B15" s="127" t="s">
        <v>412</v>
      </c>
      <c r="C15" s="52" t="s">
        <v>218</v>
      </c>
      <c r="D15" s="57">
        <v>22</v>
      </c>
      <c r="E15" s="99"/>
      <c r="F15" s="58">
        <f t="shared" si="0"/>
        <v>0</v>
      </c>
    </row>
    <row r="16" spans="1:6" ht="15.75">
      <c r="A16" s="60"/>
      <c r="B16" s="59" t="s">
        <v>413</v>
      </c>
      <c r="C16" s="60" t="s">
        <v>218</v>
      </c>
      <c r="D16" s="68">
        <v>4</v>
      </c>
      <c r="E16" s="99"/>
      <c r="F16" s="58">
        <f t="shared" si="0"/>
        <v>0</v>
      </c>
    </row>
    <row r="17" spans="1:6" ht="15.75">
      <c r="A17" s="60"/>
      <c r="B17" s="59" t="s">
        <v>414</v>
      </c>
      <c r="C17" s="60" t="s">
        <v>218</v>
      </c>
      <c r="D17" s="68">
        <v>2</v>
      </c>
      <c r="E17" s="99"/>
      <c r="F17" s="58">
        <f t="shared" si="0"/>
        <v>0</v>
      </c>
    </row>
    <row r="18" spans="1:6" ht="31.5">
      <c r="A18" s="47">
        <v>8</v>
      </c>
      <c r="B18" s="46" t="s">
        <v>852</v>
      </c>
      <c r="C18" s="47" t="s">
        <v>115</v>
      </c>
      <c r="D18" s="53">
        <v>184</v>
      </c>
      <c r="E18" s="99"/>
      <c r="F18" s="58">
        <f t="shared" si="0"/>
        <v>0</v>
      </c>
    </row>
    <row r="19" spans="1:6" ht="31.5">
      <c r="A19" s="47">
        <v>9</v>
      </c>
      <c r="B19" s="46" t="s">
        <v>853</v>
      </c>
      <c r="C19" s="47" t="s">
        <v>72</v>
      </c>
      <c r="D19" s="53">
        <f>(0.614*9+0.771*7)</f>
        <v>10.923</v>
      </c>
      <c r="E19" s="99"/>
      <c r="F19" s="58">
        <f t="shared" si="0"/>
        <v>0</v>
      </c>
    </row>
    <row r="20" spans="1:6" ht="15.75">
      <c r="A20" s="60"/>
      <c r="B20" s="59" t="s">
        <v>854</v>
      </c>
      <c r="C20" s="60" t="s">
        <v>218</v>
      </c>
      <c r="D20" s="70">
        <v>7</v>
      </c>
      <c r="E20" s="99"/>
      <c r="F20" s="58">
        <f t="shared" si="0"/>
        <v>0</v>
      </c>
    </row>
    <row r="21" spans="1:6" ht="15.75">
      <c r="A21" s="60"/>
      <c r="B21" s="59" t="s">
        <v>855</v>
      </c>
      <c r="C21" s="60" t="s">
        <v>218</v>
      </c>
      <c r="D21" s="70">
        <v>9</v>
      </c>
      <c r="E21" s="99"/>
      <c r="F21" s="58">
        <f t="shared" si="0"/>
        <v>0</v>
      </c>
    </row>
    <row r="22" spans="1:6" ht="15.75">
      <c r="A22" s="60"/>
      <c r="B22" s="59" t="s">
        <v>856</v>
      </c>
      <c r="C22" s="60" t="s">
        <v>218</v>
      </c>
      <c r="D22" s="70">
        <v>14</v>
      </c>
      <c r="E22" s="99"/>
      <c r="F22" s="58">
        <f t="shared" si="0"/>
        <v>0</v>
      </c>
    </row>
    <row r="23" spans="1:6" ht="15.75">
      <c r="A23" s="60"/>
      <c r="B23" s="59" t="s">
        <v>857</v>
      </c>
      <c r="C23" s="60" t="s">
        <v>218</v>
      </c>
      <c r="D23" s="68">
        <v>14</v>
      </c>
      <c r="E23" s="99"/>
      <c r="F23" s="58">
        <f t="shared" si="0"/>
        <v>0</v>
      </c>
    </row>
    <row r="24" spans="1:6" ht="15.75">
      <c r="A24" s="47">
        <v>10</v>
      </c>
      <c r="B24" s="46" t="s">
        <v>858</v>
      </c>
      <c r="C24" s="47" t="s">
        <v>72</v>
      </c>
      <c r="D24" s="53">
        <v>14</v>
      </c>
      <c r="E24" s="99"/>
      <c r="F24" s="58">
        <f t="shared" si="0"/>
        <v>0</v>
      </c>
    </row>
    <row r="25" spans="1:6" ht="15.75">
      <c r="A25" s="52">
        <v>11</v>
      </c>
      <c r="B25" s="46" t="s">
        <v>159</v>
      </c>
      <c r="C25" s="52" t="s">
        <v>72</v>
      </c>
      <c r="D25" s="57">
        <v>19</v>
      </c>
      <c r="E25" s="99"/>
      <c r="F25" s="58">
        <f t="shared" si="0"/>
        <v>0</v>
      </c>
    </row>
    <row r="26" spans="1:6" ht="31.5">
      <c r="A26" s="47">
        <v>12</v>
      </c>
      <c r="B26" s="46" t="s">
        <v>859</v>
      </c>
      <c r="C26" s="47" t="s">
        <v>70</v>
      </c>
      <c r="D26" s="53">
        <f>(244+19)*1.91</f>
        <v>502.33</v>
      </c>
      <c r="E26" s="99"/>
      <c r="F26" s="58">
        <f t="shared" si="0"/>
        <v>0</v>
      </c>
    </row>
    <row r="27" spans="1:6" ht="15.75">
      <c r="A27" s="60">
        <v>13</v>
      </c>
      <c r="B27" s="59" t="s">
        <v>843</v>
      </c>
      <c r="C27" s="60" t="s">
        <v>844</v>
      </c>
      <c r="D27" s="68">
        <v>1</v>
      </c>
      <c r="E27" s="99"/>
      <c r="F27" s="58">
        <f t="shared" si="0"/>
        <v>0</v>
      </c>
    </row>
    <row r="28" spans="1:6" ht="15.75">
      <c r="A28" s="187"/>
      <c r="B28" s="187" t="s">
        <v>64</v>
      </c>
      <c r="C28" s="187"/>
      <c r="D28" s="187"/>
      <c r="E28" s="99"/>
      <c r="F28" s="188">
        <f>SUM(F8:F27)</f>
        <v>0</v>
      </c>
    </row>
  </sheetData>
  <mergeCells count="4">
    <mergeCell ref="A2:F2"/>
    <mergeCell ref="A3:F3"/>
    <mergeCell ref="A4:F4"/>
    <mergeCell ref="A5:F5"/>
  </mergeCells>
  <pageMargins left="0.51181102362204722" right="0.11811023622047245" top="0.55118110236220474" bottom="0.55118110236220474" header="0.31496062992125984" footer="0.31496062992125984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2:F48"/>
  <sheetViews>
    <sheetView topLeftCell="A34" zoomScale="120" zoomScaleNormal="120" zoomScaleSheetLayoutView="90" workbookViewId="0">
      <selection activeCell="D31" sqref="D31"/>
    </sheetView>
  </sheetViews>
  <sheetFormatPr defaultColWidth="8" defaultRowHeight="15"/>
  <cols>
    <col min="1" max="1" width="4.125" style="50" customWidth="1"/>
    <col min="2" max="2" width="42.625" style="50" customWidth="1"/>
    <col min="3" max="3" width="6.75" style="50" customWidth="1"/>
    <col min="4" max="4" width="9.375" style="97" customWidth="1"/>
    <col min="5" max="5" width="8.5" style="50" customWidth="1"/>
    <col min="6" max="6" width="10.375" style="50" customWidth="1"/>
    <col min="7" max="7" width="8" style="50"/>
    <col min="8" max="8" width="10.75" style="50" bestFit="1" customWidth="1"/>
    <col min="9" max="16384" width="8" style="50"/>
  </cols>
  <sheetData>
    <row r="2" spans="1:6" s="35" customFormat="1" ht="43.5" customHeight="1">
      <c r="A2" s="206" t="str">
        <f>კრებ.!A1</f>
        <v>imereTis regioni, q. samtredia, mSvidobaZis q. #1-Si #12 sajaro skolis rabilitacia.</v>
      </c>
      <c r="B2" s="207"/>
      <c r="C2" s="207"/>
      <c r="D2" s="207"/>
      <c r="E2" s="207"/>
      <c r="F2" s="207"/>
    </row>
    <row r="3" spans="1:6" s="36" customFormat="1" ht="18.75">
      <c r="A3" s="208" t="s">
        <v>860</v>
      </c>
      <c r="B3" s="208"/>
      <c r="C3" s="208"/>
      <c r="D3" s="208"/>
      <c r="E3" s="208"/>
      <c r="F3" s="208"/>
    </row>
    <row r="4" spans="1:6" s="35" customFormat="1" ht="23.25" customHeight="1">
      <c r="A4" s="209" t="s">
        <v>48</v>
      </c>
      <c r="B4" s="209"/>
      <c r="C4" s="209"/>
      <c r="D4" s="209"/>
      <c r="E4" s="209"/>
      <c r="F4" s="209"/>
    </row>
    <row r="5" spans="1:6" s="36" customFormat="1" ht="18.75" customHeight="1">
      <c r="A5" s="210"/>
      <c r="B5" s="210"/>
      <c r="C5" s="210"/>
      <c r="D5" s="210"/>
      <c r="E5" s="210"/>
      <c r="F5" s="210"/>
    </row>
    <row r="6" spans="1:6" s="41" customFormat="1" ht="39" customHeight="1">
      <c r="A6" s="37"/>
      <c r="B6" s="38" t="s">
        <v>60</v>
      </c>
      <c r="C6" s="38" t="s">
        <v>61</v>
      </c>
      <c r="D6" s="38" t="s">
        <v>62</v>
      </c>
      <c r="E6" s="39" t="s">
        <v>63</v>
      </c>
      <c r="F6" s="40" t="s">
        <v>64</v>
      </c>
    </row>
    <row r="7" spans="1:6" s="44" customFormat="1" ht="15.75">
      <c r="A7" s="42" t="s">
        <v>65</v>
      </c>
      <c r="B7" s="42">
        <v>2</v>
      </c>
      <c r="C7" s="42">
        <v>3</v>
      </c>
      <c r="D7" s="43">
        <v>4</v>
      </c>
      <c r="E7" s="42">
        <v>5</v>
      </c>
      <c r="F7" s="43">
        <v>6</v>
      </c>
    </row>
    <row r="8" spans="1:6" ht="15.75">
      <c r="A8" s="52">
        <v>1</v>
      </c>
      <c r="B8" s="46" t="s">
        <v>158</v>
      </c>
      <c r="C8" s="47" t="s">
        <v>72</v>
      </c>
      <c r="D8" s="53">
        <v>70</v>
      </c>
      <c r="E8" s="99"/>
      <c r="F8" s="58">
        <f t="shared" ref="F8:F47" si="0">D8*E8</f>
        <v>0</v>
      </c>
    </row>
    <row r="9" spans="1:6" ht="15.75">
      <c r="A9" s="47">
        <v>2</v>
      </c>
      <c r="B9" s="46" t="s">
        <v>159</v>
      </c>
      <c r="C9" s="47" t="s">
        <v>72</v>
      </c>
      <c r="D9" s="74">
        <v>63</v>
      </c>
      <c r="E9" s="99"/>
      <c r="F9" s="58">
        <f t="shared" si="0"/>
        <v>0</v>
      </c>
    </row>
    <row r="10" spans="1:6" ht="31.5">
      <c r="A10" s="47">
        <v>3</v>
      </c>
      <c r="B10" s="46" t="s">
        <v>861</v>
      </c>
      <c r="C10" s="47" t="s">
        <v>70</v>
      </c>
      <c r="D10" s="53">
        <f>63*1.91</f>
        <v>120.33</v>
      </c>
      <c r="E10" s="99"/>
      <c r="F10" s="58">
        <f t="shared" si="0"/>
        <v>0</v>
      </c>
    </row>
    <row r="11" spans="1:6" ht="47.25">
      <c r="A11" s="52">
        <v>4</v>
      </c>
      <c r="B11" s="46" t="s">
        <v>862</v>
      </c>
      <c r="C11" s="52" t="s">
        <v>72</v>
      </c>
      <c r="D11" s="53">
        <f>(21*1.3*2*0.2+21*0.5*2*0.1)</f>
        <v>13.020000000000001</v>
      </c>
      <c r="E11" s="99"/>
      <c r="F11" s="58">
        <f t="shared" si="0"/>
        <v>0</v>
      </c>
    </row>
    <row r="12" spans="1:6" ht="15.75">
      <c r="A12" s="60"/>
      <c r="B12" s="59" t="s">
        <v>863</v>
      </c>
      <c r="C12" s="60" t="s">
        <v>70</v>
      </c>
      <c r="D12" s="70">
        <v>1.6535400000000002</v>
      </c>
      <c r="E12" s="99"/>
      <c r="F12" s="58">
        <f t="shared" si="0"/>
        <v>0</v>
      </c>
    </row>
    <row r="13" spans="1:6" ht="47.25">
      <c r="A13" s="52">
        <v>5</v>
      </c>
      <c r="B13" s="46" t="s">
        <v>864</v>
      </c>
      <c r="C13" s="47" t="s">
        <v>72</v>
      </c>
      <c r="D13" s="53">
        <f>26*0.4*2*0.2+26*0.5*2*0.1</f>
        <v>6.76</v>
      </c>
      <c r="E13" s="99"/>
      <c r="F13" s="58">
        <f t="shared" si="0"/>
        <v>0</v>
      </c>
    </row>
    <row r="14" spans="1:6" ht="15.75">
      <c r="A14" s="60"/>
      <c r="B14" s="59" t="s">
        <v>863</v>
      </c>
      <c r="C14" s="60" t="s">
        <v>70</v>
      </c>
      <c r="D14" s="70">
        <v>0.85851999999999995</v>
      </c>
      <c r="E14" s="99"/>
      <c r="F14" s="58">
        <f t="shared" si="0"/>
        <v>0</v>
      </c>
    </row>
    <row r="15" spans="1:6" ht="47.25">
      <c r="A15" s="52">
        <v>6</v>
      </c>
      <c r="B15" s="46" t="s">
        <v>865</v>
      </c>
      <c r="C15" s="47" t="s">
        <v>72</v>
      </c>
      <c r="D15" s="53">
        <f>18*0.4*2*0.2+18*0.5*2*0.1</f>
        <v>4.6800000000000006</v>
      </c>
      <c r="E15" s="99"/>
      <c r="F15" s="58">
        <f t="shared" si="0"/>
        <v>0</v>
      </c>
    </row>
    <row r="16" spans="1:6" ht="15.75">
      <c r="A16" s="60"/>
      <c r="B16" s="59" t="s">
        <v>863</v>
      </c>
      <c r="C16" s="60" t="s">
        <v>70</v>
      </c>
      <c r="D16" s="70">
        <v>0.59436000000000011</v>
      </c>
      <c r="E16" s="99"/>
      <c r="F16" s="58">
        <f t="shared" si="0"/>
        <v>0</v>
      </c>
    </row>
    <row r="17" spans="1:6" ht="47.25">
      <c r="A17" s="52">
        <v>7</v>
      </c>
      <c r="B17" s="46" t="s">
        <v>866</v>
      </c>
      <c r="C17" s="47" t="s">
        <v>72</v>
      </c>
      <c r="D17" s="53">
        <f>8*0.4*2*0.2+8*0.5*2*0.1</f>
        <v>2.08</v>
      </c>
      <c r="E17" s="99"/>
      <c r="F17" s="58">
        <f t="shared" si="0"/>
        <v>0</v>
      </c>
    </row>
    <row r="18" spans="1:6" ht="15.75">
      <c r="A18" s="60"/>
      <c r="B18" s="59" t="s">
        <v>863</v>
      </c>
      <c r="C18" s="60" t="s">
        <v>70</v>
      </c>
      <c r="D18" s="70">
        <v>0.26416000000000001</v>
      </c>
      <c r="E18" s="99"/>
      <c r="F18" s="58">
        <f t="shared" si="0"/>
        <v>0</v>
      </c>
    </row>
    <row r="19" spans="1:6" ht="47.25">
      <c r="A19" s="52">
        <v>8</v>
      </c>
      <c r="B19" s="46" t="s">
        <v>867</v>
      </c>
      <c r="C19" s="47" t="s">
        <v>72</v>
      </c>
      <c r="D19" s="53">
        <f>30*0.4*2*0.2+30*0.5*2*0.1</f>
        <v>7.8000000000000007</v>
      </c>
      <c r="E19" s="99"/>
      <c r="F19" s="58">
        <f t="shared" si="0"/>
        <v>0</v>
      </c>
    </row>
    <row r="20" spans="1:6" ht="15.75">
      <c r="A20" s="60"/>
      <c r="B20" s="59" t="s">
        <v>863</v>
      </c>
      <c r="C20" s="60" t="s">
        <v>70</v>
      </c>
      <c r="D20" s="70">
        <v>0.99060000000000015</v>
      </c>
      <c r="E20" s="99"/>
      <c r="F20" s="58">
        <f t="shared" si="0"/>
        <v>0</v>
      </c>
    </row>
    <row r="21" spans="1:6" ht="47.25">
      <c r="A21" s="52">
        <v>9</v>
      </c>
      <c r="B21" s="46" t="s">
        <v>868</v>
      </c>
      <c r="C21" s="47" t="s">
        <v>72</v>
      </c>
      <c r="D21" s="53">
        <f>9*0.4*2*0.2+9*0.5*2*0.1</f>
        <v>2.3400000000000003</v>
      </c>
      <c r="E21" s="99"/>
      <c r="F21" s="58">
        <f t="shared" si="0"/>
        <v>0</v>
      </c>
    </row>
    <row r="22" spans="1:6" ht="15.75">
      <c r="A22" s="60"/>
      <c r="B22" s="59" t="s">
        <v>863</v>
      </c>
      <c r="C22" s="60" t="s">
        <v>70</v>
      </c>
      <c r="D22" s="70">
        <v>0.29718000000000006</v>
      </c>
      <c r="E22" s="99"/>
      <c r="F22" s="58">
        <f t="shared" si="0"/>
        <v>0</v>
      </c>
    </row>
    <row r="23" spans="1:6" ht="47.25">
      <c r="A23" s="52">
        <v>10</v>
      </c>
      <c r="B23" s="46" t="s">
        <v>869</v>
      </c>
      <c r="C23" s="52" t="s">
        <v>72</v>
      </c>
      <c r="D23" s="53">
        <f>(32*1.3*2*0.2+32*0.5*2*0.1)</f>
        <v>19.84</v>
      </c>
      <c r="E23" s="99"/>
      <c r="F23" s="58">
        <f t="shared" si="0"/>
        <v>0</v>
      </c>
    </row>
    <row r="24" spans="1:6" ht="15.75">
      <c r="A24" s="60"/>
      <c r="B24" s="59" t="s">
        <v>863</v>
      </c>
      <c r="C24" s="60" t="s">
        <v>70</v>
      </c>
      <c r="D24" s="70">
        <v>2.5196800000000001</v>
      </c>
      <c r="E24" s="99"/>
      <c r="F24" s="58">
        <f t="shared" si="0"/>
        <v>0</v>
      </c>
    </row>
    <row r="25" spans="1:6" ht="47.25">
      <c r="A25" s="52">
        <v>11</v>
      </c>
      <c r="B25" s="46" t="s">
        <v>870</v>
      </c>
      <c r="C25" s="52" t="s">
        <v>72</v>
      </c>
      <c r="D25" s="53">
        <f>(5*1.3*2*0.2+5*0.5*2*0.1)</f>
        <v>3.1</v>
      </c>
      <c r="E25" s="99"/>
      <c r="F25" s="58">
        <f t="shared" si="0"/>
        <v>0</v>
      </c>
    </row>
    <row r="26" spans="1:6" ht="15.75">
      <c r="A26" s="60"/>
      <c r="B26" s="59" t="s">
        <v>863</v>
      </c>
      <c r="C26" s="60" t="s">
        <v>70</v>
      </c>
      <c r="D26" s="70">
        <v>0.39369999999999999</v>
      </c>
      <c r="E26" s="99"/>
      <c r="F26" s="58">
        <f t="shared" si="0"/>
        <v>0</v>
      </c>
    </row>
    <row r="27" spans="1:6" ht="47.25">
      <c r="A27" s="52">
        <v>12</v>
      </c>
      <c r="B27" s="46" t="s">
        <v>871</v>
      </c>
      <c r="C27" s="47" t="s">
        <v>72</v>
      </c>
      <c r="D27" s="53">
        <f>5*0.4*2*0.2+5*0.5*2*0.1</f>
        <v>1.3</v>
      </c>
      <c r="E27" s="99"/>
      <c r="F27" s="58">
        <f t="shared" si="0"/>
        <v>0</v>
      </c>
    </row>
    <row r="28" spans="1:6" ht="15.75">
      <c r="A28" s="60"/>
      <c r="B28" s="59" t="s">
        <v>863</v>
      </c>
      <c r="C28" s="60" t="s">
        <v>70</v>
      </c>
      <c r="D28" s="70">
        <v>0.1651</v>
      </c>
      <c r="E28" s="99"/>
      <c r="F28" s="58">
        <f t="shared" si="0"/>
        <v>0</v>
      </c>
    </row>
    <row r="29" spans="1:6" ht="47.25">
      <c r="A29" s="52">
        <v>13</v>
      </c>
      <c r="B29" s="46" t="s">
        <v>872</v>
      </c>
      <c r="C29" s="52" t="s">
        <v>72</v>
      </c>
      <c r="D29" s="72">
        <f>1.1*1.1*0.2*4+1.1*4*0.1*4</f>
        <v>2.7280000000000006</v>
      </c>
      <c r="E29" s="99"/>
      <c r="F29" s="58">
        <f t="shared" si="0"/>
        <v>0</v>
      </c>
    </row>
    <row r="30" spans="1:6" ht="15.75">
      <c r="A30" s="60"/>
      <c r="B30" s="59" t="s">
        <v>873</v>
      </c>
      <c r="C30" s="60" t="s">
        <v>218</v>
      </c>
      <c r="D30" s="70">
        <v>4</v>
      </c>
      <c r="E30" s="99"/>
      <c r="F30" s="58">
        <f t="shared" si="0"/>
        <v>0</v>
      </c>
    </row>
    <row r="31" spans="1:6" ht="47.25">
      <c r="A31" s="52">
        <v>14</v>
      </c>
      <c r="B31" s="46" t="s">
        <v>874</v>
      </c>
      <c r="C31" s="52" t="s">
        <v>72</v>
      </c>
      <c r="D31" s="72">
        <f>0.5*0.5*2*5+0.5*4*0.1*5</f>
        <v>3.5</v>
      </c>
      <c r="E31" s="99"/>
      <c r="F31" s="58">
        <f t="shared" si="0"/>
        <v>0</v>
      </c>
    </row>
    <row r="32" spans="1:6" ht="15.75">
      <c r="A32" s="60"/>
      <c r="B32" s="59" t="s">
        <v>873</v>
      </c>
      <c r="C32" s="60" t="s">
        <v>218</v>
      </c>
      <c r="D32" s="70">
        <v>5</v>
      </c>
      <c r="E32" s="99"/>
      <c r="F32" s="58">
        <f t="shared" si="0"/>
        <v>0</v>
      </c>
    </row>
    <row r="33" spans="1:6" ht="15.75">
      <c r="A33" s="60">
        <v>15</v>
      </c>
      <c r="B33" s="59" t="s">
        <v>875</v>
      </c>
      <c r="C33" s="60" t="s">
        <v>115</v>
      </c>
      <c r="D33" s="68">
        <v>140</v>
      </c>
      <c r="E33" s="99"/>
      <c r="F33" s="58">
        <f t="shared" si="0"/>
        <v>0</v>
      </c>
    </row>
    <row r="34" spans="1:6" ht="15.75">
      <c r="A34" s="60">
        <v>16</v>
      </c>
      <c r="B34" s="59" t="s">
        <v>876</v>
      </c>
      <c r="C34" s="60" t="s">
        <v>115</v>
      </c>
      <c r="D34" s="68">
        <v>260</v>
      </c>
      <c r="E34" s="99"/>
      <c r="F34" s="58">
        <f t="shared" si="0"/>
        <v>0</v>
      </c>
    </row>
    <row r="35" spans="1:6" ht="15.75">
      <c r="A35" s="60">
        <v>17</v>
      </c>
      <c r="B35" s="59" t="s">
        <v>877</v>
      </c>
      <c r="C35" s="60" t="s">
        <v>115</v>
      </c>
      <c r="D35" s="68">
        <v>260</v>
      </c>
      <c r="E35" s="99"/>
      <c r="F35" s="58">
        <f t="shared" si="0"/>
        <v>0</v>
      </c>
    </row>
    <row r="36" spans="1:6" ht="31.5">
      <c r="A36" s="47">
        <v>18</v>
      </c>
      <c r="B36" s="46" t="s">
        <v>878</v>
      </c>
      <c r="C36" s="47" t="s">
        <v>218</v>
      </c>
      <c r="D36" s="53">
        <f>SUM(D37:D45)</f>
        <v>244</v>
      </c>
      <c r="E36" s="99"/>
      <c r="F36" s="58">
        <f t="shared" si="0"/>
        <v>0</v>
      </c>
    </row>
    <row r="37" spans="1:6" ht="16.5">
      <c r="A37" s="60"/>
      <c r="B37" s="198" t="s">
        <v>879</v>
      </c>
      <c r="C37" s="60" t="s">
        <v>218</v>
      </c>
      <c r="D37" s="199">
        <v>36</v>
      </c>
      <c r="E37" s="99"/>
      <c r="F37" s="58">
        <f t="shared" si="0"/>
        <v>0</v>
      </c>
    </row>
    <row r="38" spans="1:6" ht="16.5">
      <c r="A38" s="60"/>
      <c r="B38" s="198" t="s">
        <v>880</v>
      </c>
      <c r="C38" s="60" t="s">
        <v>218</v>
      </c>
      <c r="D38" s="199">
        <v>68</v>
      </c>
      <c r="E38" s="99"/>
      <c r="F38" s="58">
        <f t="shared" si="0"/>
        <v>0</v>
      </c>
    </row>
    <row r="39" spans="1:6" ht="16.5">
      <c r="A39" s="60"/>
      <c r="B39" s="198" t="s">
        <v>881</v>
      </c>
      <c r="C39" s="60" t="s">
        <v>218</v>
      </c>
      <c r="D39" s="199">
        <v>68</v>
      </c>
      <c r="E39" s="99"/>
      <c r="F39" s="58">
        <f t="shared" si="0"/>
        <v>0</v>
      </c>
    </row>
    <row r="40" spans="1:6" ht="16.5">
      <c r="A40" s="60"/>
      <c r="B40" s="198" t="s">
        <v>882</v>
      </c>
      <c r="C40" s="60" t="s">
        <v>218</v>
      </c>
      <c r="D40" s="199">
        <v>10</v>
      </c>
      <c r="E40" s="99"/>
      <c r="F40" s="58">
        <f t="shared" si="0"/>
        <v>0</v>
      </c>
    </row>
    <row r="41" spans="1:6" ht="16.5">
      <c r="A41" s="60"/>
      <c r="B41" s="198" t="s">
        <v>883</v>
      </c>
      <c r="C41" s="60" t="s">
        <v>218</v>
      </c>
      <c r="D41" s="199">
        <v>18</v>
      </c>
      <c r="E41" s="99"/>
      <c r="F41" s="58">
        <f t="shared" si="0"/>
        <v>0</v>
      </c>
    </row>
    <row r="42" spans="1:6" ht="16.5">
      <c r="A42" s="60"/>
      <c r="B42" s="198" t="s">
        <v>884</v>
      </c>
      <c r="C42" s="60" t="s">
        <v>218</v>
      </c>
      <c r="D42" s="199">
        <v>16</v>
      </c>
      <c r="E42" s="99"/>
      <c r="F42" s="58">
        <f t="shared" si="0"/>
        <v>0</v>
      </c>
    </row>
    <row r="43" spans="1:6" ht="16.5">
      <c r="A43" s="60"/>
      <c r="B43" s="198" t="s">
        <v>885</v>
      </c>
      <c r="C43" s="60" t="s">
        <v>218</v>
      </c>
      <c r="D43" s="199">
        <v>6</v>
      </c>
      <c r="E43" s="99"/>
      <c r="F43" s="58">
        <f t="shared" si="0"/>
        <v>0</v>
      </c>
    </row>
    <row r="44" spans="1:6" ht="16.5">
      <c r="A44" s="60"/>
      <c r="B44" s="198" t="s">
        <v>886</v>
      </c>
      <c r="C44" s="60" t="s">
        <v>218</v>
      </c>
      <c r="D44" s="199">
        <v>8</v>
      </c>
      <c r="E44" s="99"/>
      <c r="F44" s="58">
        <f t="shared" si="0"/>
        <v>0</v>
      </c>
    </row>
    <row r="45" spans="1:6" ht="16.5">
      <c r="A45" s="60"/>
      <c r="B45" s="198" t="s">
        <v>887</v>
      </c>
      <c r="C45" s="60" t="s">
        <v>218</v>
      </c>
      <c r="D45" s="199">
        <v>14</v>
      </c>
      <c r="E45" s="99"/>
      <c r="F45" s="58">
        <f t="shared" si="0"/>
        <v>0</v>
      </c>
    </row>
    <row r="46" spans="1:6" ht="15.75">
      <c r="A46" s="60">
        <v>13</v>
      </c>
      <c r="B46" s="59" t="s">
        <v>888</v>
      </c>
      <c r="C46" s="60" t="s">
        <v>72</v>
      </c>
      <c r="D46" s="68">
        <f>(0.37*140+0.37*260+0.21*260)*0.05</f>
        <v>10.130000000000001</v>
      </c>
      <c r="E46" s="99"/>
      <c r="F46" s="58">
        <f t="shared" si="0"/>
        <v>0</v>
      </c>
    </row>
    <row r="47" spans="1:6" ht="15.75">
      <c r="A47" s="60">
        <v>2</v>
      </c>
      <c r="B47" s="59" t="s">
        <v>161</v>
      </c>
      <c r="C47" s="60" t="s">
        <v>72</v>
      </c>
      <c r="D47" s="68">
        <v>7</v>
      </c>
      <c r="E47" s="99"/>
      <c r="F47" s="58">
        <f t="shared" si="0"/>
        <v>0</v>
      </c>
    </row>
    <row r="48" spans="1:6" ht="15.75">
      <c r="A48" s="134"/>
      <c r="B48" s="134" t="s">
        <v>64</v>
      </c>
      <c r="C48" s="95"/>
      <c r="D48" s="134"/>
      <c r="E48" s="99"/>
      <c r="F48" s="188">
        <f>SUM(F8:F47)</f>
        <v>0</v>
      </c>
    </row>
  </sheetData>
  <mergeCells count="4">
    <mergeCell ref="A2:F2"/>
    <mergeCell ref="A3:F3"/>
    <mergeCell ref="A4:F4"/>
    <mergeCell ref="A5:F5"/>
  </mergeCells>
  <pageMargins left="0.51181102362204722" right="0.11811023622047245" top="0.55118110236220474" bottom="0.55118110236220474" header="0.31496062992125984" footer="0.31496062992125984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2:F29"/>
  <sheetViews>
    <sheetView topLeftCell="A18" zoomScale="120" zoomScaleNormal="120" zoomScaleSheetLayoutView="90" workbookViewId="0">
      <selection activeCell="D31" sqref="D31"/>
    </sheetView>
  </sheetViews>
  <sheetFormatPr defaultColWidth="8" defaultRowHeight="15"/>
  <cols>
    <col min="1" max="1" width="4.125" style="50" customWidth="1"/>
    <col min="2" max="2" width="42.625" style="50" customWidth="1"/>
    <col min="3" max="3" width="6.75" style="50" customWidth="1"/>
    <col min="4" max="4" width="9.375" style="97" customWidth="1"/>
    <col min="5" max="5" width="8.5" style="50" customWidth="1"/>
    <col min="6" max="6" width="10.375" style="50" customWidth="1"/>
    <col min="7" max="7" width="8" style="50"/>
    <col min="8" max="8" width="10.75" style="50" bestFit="1" customWidth="1"/>
    <col min="9" max="16384" width="8" style="50"/>
  </cols>
  <sheetData>
    <row r="2" spans="1:6" s="35" customFormat="1" ht="43.5" customHeight="1">
      <c r="A2" s="206" t="str">
        <f>კრებ.!A1</f>
        <v>imereTis regioni, q. samtredia, mSvidobaZis q. #1-Si #12 sajaro skolis rabilitacia.</v>
      </c>
      <c r="B2" s="207"/>
      <c r="C2" s="207"/>
      <c r="D2" s="207"/>
      <c r="E2" s="207"/>
      <c r="F2" s="207"/>
    </row>
    <row r="3" spans="1:6" s="36" customFormat="1" ht="18.75">
      <c r="A3" s="208" t="s">
        <v>889</v>
      </c>
      <c r="B3" s="208"/>
      <c r="C3" s="208"/>
      <c r="D3" s="208"/>
      <c r="E3" s="208"/>
      <c r="F3" s="208"/>
    </row>
    <row r="4" spans="1:6" s="35" customFormat="1" ht="23.25" customHeight="1">
      <c r="A4" s="209" t="s">
        <v>50</v>
      </c>
      <c r="B4" s="209"/>
      <c r="C4" s="209"/>
      <c r="D4" s="209"/>
      <c r="E4" s="209"/>
      <c r="F4" s="209"/>
    </row>
    <row r="5" spans="1:6" s="36" customFormat="1" ht="18.75" customHeight="1">
      <c r="A5" s="210"/>
      <c r="B5" s="210"/>
      <c r="C5" s="210"/>
      <c r="D5" s="210"/>
      <c r="E5" s="210"/>
      <c r="F5" s="210"/>
    </row>
    <row r="6" spans="1:6" s="41" customFormat="1" ht="39" customHeight="1">
      <c r="A6" s="37"/>
      <c r="B6" s="38" t="s">
        <v>60</v>
      </c>
      <c r="C6" s="38" t="s">
        <v>61</v>
      </c>
      <c r="D6" s="38" t="s">
        <v>62</v>
      </c>
      <c r="E6" s="39" t="s">
        <v>63</v>
      </c>
      <c r="F6" s="40" t="s">
        <v>64</v>
      </c>
    </row>
    <row r="7" spans="1:6" s="44" customFormat="1" ht="15.75">
      <c r="A7" s="42" t="s">
        <v>65</v>
      </c>
      <c r="B7" s="42">
        <v>2</v>
      </c>
      <c r="C7" s="42">
        <v>3</v>
      </c>
      <c r="D7" s="43">
        <v>4</v>
      </c>
      <c r="E7" s="42">
        <v>5</v>
      </c>
      <c r="F7" s="43">
        <v>6</v>
      </c>
    </row>
    <row r="8" spans="1:6" ht="15.75">
      <c r="A8" s="200"/>
      <c r="B8" s="187" t="s">
        <v>890</v>
      </c>
      <c r="C8" s="200"/>
      <c r="D8" s="200"/>
      <c r="E8" s="99"/>
      <c r="F8" s="58">
        <f t="shared" ref="F8:F28" si="0">D8*E8</f>
        <v>0</v>
      </c>
    </row>
    <row r="9" spans="1:6" ht="31.5">
      <c r="A9" s="52">
        <v>1</v>
      </c>
      <c r="B9" s="46" t="s">
        <v>891</v>
      </c>
      <c r="C9" s="47" t="s">
        <v>892</v>
      </c>
      <c r="D9" s="65">
        <v>162</v>
      </c>
      <c r="E9" s="99"/>
      <c r="F9" s="58">
        <f t="shared" si="0"/>
        <v>0</v>
      </c>
    </row>
    <row r="10" spans="1:6" ht="31.5">
      <c r="A10" s="52">
        <v>2</v>
      </c>
      <c r="B10" s="46" t="s">
        <v>893</v>
      </c>
      <c r="C10" s="47" t="s">
        <v>892</v>
      </c>
      <c r="D10" s="65">
        <v>12.4</v>
      </c>
      <c r="E10" s="99"/>
      <c r="F10" s="58">
        <f t="shared" si="0"/>
        <v>0</v>
      </c>
    </row>
    <row r="11" spans="1:6" ht="15.75">
      <c r="A11" s="60">
        <v>3</v>
      </c>
      <c r="B11" s="59" t="s">
        <v>894</v>
      </c>
      <c r="C11" s="60" t="s">
        <v>72</v>
      </c>
      <c r="D11" s="61">
        <v>11.92</v>
      </c>
      <c r="E11" s="99"/>
      <c r="F11" s="58">
        <f t="shared" si="0"/>
        <v>0</v>
      </c>
    </row>
    <row r="12" spans="1:6" ht="31.5">
      <c r="A12" s="47">
        <v>4</v>
      </c>
      <c r="B12" s="46" t="s">
        <v>895</v>
      </c>
      <c r="C12" s="47" t="s">
        <v>72</v>
      </c>
      <c r="D12" s="48">
        <v>45</v>
      </c>
      <c r="E12" s="99"/>
      <c r="F12" s="58">
        <f t="shared" si="0"/>
        <v>0</v>
      </c>
    </row>
    <row r="13" spans="1:6" ht="32.25">
      <c r="A13" s="52">
        <v>5</v>
      </c>
      <c r="B13" s="46" t="s">
        <v>896</v>
      </c>
      <c r="C13" s="52" t="s">
        <v>115</v>
      </c>
      <c r="D13" s="57">
        <v>150</v>
      </c>
      <c r="E13" s="99"/>
      <c r="F13" s="58">
        <f t="shared" si="0"/>
        <v>0</v>
      </c>
    </row>
    <row r="14" spans="1:6" ht="32.25">
      <c r="A14" s="52">
        <v>6</v>
      </c>
      <c r="B14" s="46" t="s">
        <v>897</v>
      </c>
      <c r="C14" s="52" t="s">
        <v>115</v>
      </c>
      <c r="D14" s="142">
        <v>530</v>
      </c>
      <c r="E14" s="99"/>
      <c r="F14" s="58">
        <f t="shared" si="0"/>
        <v>0</v>
      </c>
    </row>
    <row r="15" spans="1:6" ht="15.75">
      <c r="A15" s="47">
        <v>7</v>
      </c>
      <c r="B15" s="46" t="s">
        <v>898</v>
      </c>
      <c r="C15" s="47" t="s">
        <v>222</v>
      </c>
      <c r="D15" s="149">
        <v>450</v>
      </c>
      <c r="E15" s="99"/>
      <c r="F15" s="58">
        <f t="shared" si="0"/>
        <v>0</v>
      </c>
    </row>
    <row r="16" spans="1:6" ht="15.75">
      <c r="A16" s="47">
        <v>8</v>
      </c>
      <c r="B16" s="46" t="s">
        <v>899</v>
      </c>
      <c r="C16" s="47" t="s">
        <v>900</v>
      </c>
      <c r="D16" s="48">
        <v>115.2</v>
      </c>
      <c r="E16" s="99"/>
      <c r="F16" s="58">
        <f t="shared" si="0"/>
        <v>0</v>
      </c>
    </row>
    <row r="17" spans="1:6" ht="31.5">
      <c r="A17" s="52">
        <v>9</v>
      </c>
      <c r="B17" s="46" t="s">
        <v>901</v>
      </c>
      <c r="C17" s="52" t="s">
        <v>72</v>
      </c>
      <c r="D17" s="57">
        <v>59.2</v>
      </c>
      <c r="E17" s="99"/>
      <c r="F17" s="58">
        <f t="shared" si="0"/>
        <v>0</v>
      </c>
    </row>
    <row r="18" spans="1:6" ht="31.5">
      <c r="A18" s="47">
        <v>10</v>
      </c>
      <c r="B18" s="46" t="s">
        <v>902</v>
      </c>
      <c r="C18" s="47" t="s">
        <v>70</v>
      </c>
      <c r="D18" s="53">
        <f>59.2*1.91</f>
        <v>113.072</v>
      </c>
      <c r="E18" s="99"/>
      <c r="F18" s="58">
        <f t="shared" si="0"/>
        <v>0</v>
      </c>
    </row>
    <row r="19" spans="1:6" ht="15.75">
      <c r="A19" s="152"/>
      <c r="B19" s="71" t="s">
        <v>903</v>
      </c>
      <c r="C19" s="152"/>
      <c r="D19" s="201"/>
      <c r="E19" s="99"/>
      <c r="F19" s="58"/>
    </row>
    <row r="20" spans="1:6" ht="31.5">
      <c r="A20" s="47">
        <v>1</v>
      </c>
      <c r="B20" s="46" t="s">
        <v>904</v>
      </c>
      <c r="C20" s="47" t="s">
        <v>218</v>
      </c>
      <c r="D20" s="53">
        <v>4</v>
      </c>
      <c r="E20" s="99"/>
      <c r="F20" s="58">
        <f t="shared" si="0"/>
        <v>0</v>
      </c>
    </row>
    <row r="21" spans="1:6" ht="31.5">
      <c r="A21" s="52">
        <v>2</v>
      </c>
      <c r="B21" s="46" t="s">
        <v>905</v>
      </c>
      <c r="C21" s="52" t="s">
        <v>218</v>
      </c>
      <c r="D21" s="57">
        <v>29</v>
      </c>
      <c r="E21" s="99"/>
      <c r="F21" s="58">
        <f t="shared" si="0"/>
        <v>0</v>
      </c>
    </row>
    <row r="22" spans="1:6" ht="15.75">
      <c r="A22" s="47">
        <v>3</v>
      </c>
      <c r="B22" s="46" t="s">
        <v>569</v>
      </c>
      <c r="C22" s="47" t="s">
        <v>222</v>
      </c>
      <c r="D22" s="48">
        <f>SUM(D23:D26)</f>
        <v>880</v>
      </c>
      <c r="E22" s="99"/>
      <c r="F22" s="58">
        <f t="shared" si="0"/>
        <v>0</v>
      </c>
    </row>
    <row r="23" spans="1:6" ht="31.5">
      <c r="A23" s="52"/>
      <c r="B23" s="46" t="s">
        <v>906</v>
      </c>
      <c r="C23" s="52" t="s">
        <v>222</v>
      </c>
      <c r="D23" s="142">
        <v>150</v>
      </c>
      <c r="E23" s="99"/>
      <c r="F23" s="58">
        <f t="shared" si="0"/>
        <v>0</v>
      </c>
    </row>
    <row r="24" spans="1:6" ht="15.75">
      <c r="A24" s="52"/>
      <c r="B24" s="46" t="s">
        <v>907</v>
      </c>
      <c r="C24" s="52" t="s">
        <v>222</v>
      </c>
      <c r="D24" s="142">
        <v>450</v>
      </c>
      <c r="E24" s="99"/>
      <c r="F24" s="58">
        <f t="shared" si="0"/>
        <v>0</v>
      </c>
    </row>
    <row r="25" spans="1:6" ht="15.75">
      <c r="A25" s="52"/>
      <c r="B25" s="46" t="s">
        <v>519</v>
      </c>
      <c r="C25" s="52" t="s">
        <v>222</v>
      </c>
      <c r="D25" s="142">
        <v>80</v>
      </c>
      <c r="E25" s="99"/>
      <c r="F25" s="58">
        <f t="shared" si="0"/>
        <v>0</v>
      </c>
    </row>
    <row r="26" spans="1:6" ht="15.75">
      <c r="A26" s="52"/>
      <c r="B26" s="46" t="s">
        <v>524</v>
      </c>
      <c r="C26" s="52" t="s">
        <v>222</v>
      </c>
      <c r="D26" s="142">
        <v>200</v>
      </c>
      <c r="E26" s="99"/>
      <c r="F26" s="58">
        <f t="shared" si="0"/>
        <v>0</v>
      </c>
    </row>
    <row r="27" spans="1:6" ht="15.75">
      <c r="A27" s="47">
        <v>4</v>
      </c>
      <c r="B27" s="46" t="s">
        <v>908</v>
      </c>
      <c r="C27" s="47" t="s">
        <v>222</v>
      </c>
      <c r="D27" s="53">
        <v>24.8</v>
      </c>
      <c r="E27" s="99"/>
      <c r="F27" s="58">
        <f t="shared" si="0"/>
        <v>0</v>
      </c>
    </row>
    <row r="28" spans="1:6" ht="15.75">
      <c r="A28" s="47">
        <v>5</v>
      </c>
      <c r="B28" s="46" t="s">
        <v>909</v>
      </c>
      <c r="C28" s="47" t="s">
        <v>218</v>
      </c>
      <c r="D28" s="53">
        <v>33</v>
      </c>
      <c r="E28" s="99"/>
      <c r="F28" s="58">
        <f t="shared" si="0"/>
        <v>0</v>
      </c>
    </row>
    <row r="29" spans="1:6" ht="15.75">
      <c r="A29" s="52"/>
      <c r="B29" s="156" t="s">
        <v>64</v>
      </c>
      <c r="C29" s="156"/>
      <c r="D29" s="170"/>
      <c r="E29" s="99"/>
      <c r="F29" s="188">
        <f>SUM(F8:F28)</f>
        <v>0</v>
      </c>
    </row>
  </sheetData>
  <mergeCells count="4">
    <mergeCell ref="A2:F2"/>
    <mergeCell ref="A3:F3"/>
    <mergeCell ref="A4:F4"/>
    <mergeCell ref="A5:F5"/>
  </mergeCells>
  <pageMargins left="0.51181102362204722" right="0.11811023622047245" top="0.55118110236220474" bottom="0.55118110236220474" header="0.31496062992125984" footer="0.31496062992125984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2:F107"/>
  <sheetViews>
    <sheetView topLeftCell="A94" zoomScale="120" zoomScaleNormal="120" zoomScaleSheetLayoutView="90" workbookViewId="0">
      <selection activeCell="D31" sqref="D31"/>
    </sheetView>
  </sheetViews>
  <sheetFormatPr defaultColWidth="8" defaultRowHeight="15"/>
  <cols>
    <col min="1" max="1" width="4.125" style="50" customWidth="1"/>
    <col min="2" max="2" width="42.625" style="50" customWidth="1"/>
    <col min="3" max="3" width="6.75" style="50" customWidth="1"/>
    <col min="4" max="4" width="9.375" style="97" customWidth="1"/>
    <col min="5" max="5" width="8.5" style="50" customWidth="1"/>
    <col min="6" max="6" width="10.375" style="50" customWidth="1"/>
    <col min="7" max="7" width="8" style="50"/>
    <col min="8" max="8" width="10.75" style="50" bestFit="1" customWidth="1"/>
    <col min="9" max="16384" width="8" style="50"/>
  </cols>
  <sheetData>
    <row r="2" spans="1:6" s="35" customFormat="1" ht="43.5" customHeight="1">
      <c r="A2" s="206" t="str">
        <f>კრებ.!A1</f>
        <v>imereTis regioni, q. samtredia, mSvidobaZis q. #1-Si #12 sajaro skolis rabilitacia.</v>
      </c>
      <c r="B2" s="207"/>
      <c r="C2" s="207"/>
      <c r="D2" s="207"/>
      <c r="E2" s="207"/>
      <c r="F2" s="207"/>
    </row>
    <row r="3" spans="1:6" s="36" customFormat="1" ht="18.75">
      <c r="A3" s="208" t="s">
        <v>910</v>
      </c>
      <c r="B3" s="208"/>
      <c r="C3" s="208"/>
      <c r="D3" s="208"/>
      <c r="E3" s="208"/>
      <c r="F3" s="208"/>
    </row>
    <row r="4" spans="1:6" s="35" customFormat="1" ht="23.25" customHeight="1">
      <c r="A4" s="209" t="s">
        <v>52</v>
      </c>
      <c r="B4" s="209"/>
      <c r="C4" s="209"/>
      <c r="D4" s="209"/>
      <c r="E4" s="209"/>
      <c r="F4" s="209"/>
    </row>
    <row r="5" spans="1:6" s="36" customFormat="1" ht="18.75" customHeight="1">
      <c r="A5" s="210"/>
      <c r="B5" s="210"/>
      <c r="C5" s="210"/>
      <c r="D5" s="210"/>
      <c r="E5" s="210"/>
      <c r="F5" s="210"/>
    </row>
    <row r="6" spans="1:6" s="41" customFormat="1" ht="39" customHeight="1">
      <c r="A6" s="37"/>
      <c r="B6" s="38" t="s">
        <v>60</v>
      </c>
      <c r="C6" s="38" t="s">
        <v>61</v>
      </c>
      <c r="D6" s="38" t="s">
        <v>62</v>
      </c>
      <c r="E6" s="39" t="s">
        <v>63</v>
      </c>
      <c r="F6" s="40" t="s">
        <v>64</v>
      </c>
    </row>
    <row r="7" spans="1:6" s="44" customFormat="1" ht="15.75">
      <c r="A7" s="42" t="s">
        <v>65</v>
      </c>
      <c r="B7" s="42">
        <v>2</v>
      </c>
      <c r="C7" s="42">
        <v>3</v>
      </c>
      <c r="D7" s="43">
        <v>4</v>
      </c>
      <c r="E7" s="42">
        <v>5</v>
      </c>
      <c r="F7" s="43">
        <v>6</v>
      </c>
    </row>
    <row r="8" spans="1:6" ht="63">
      <c r="A8" s="47">
        <v>1</v>
      </c>
      <c r="B8" s="46" t="s">
        <v>911</v>
      </c>
      <c r="C8" s="47" t="s">
        <v>72</v>
      </c>
      <c r="D8" s="53">
        <v>940</v>
      </c>
      <c r="E8" s="99"/>
      <c r="F8" s="58">
        <f t="shared" ref="F8:F71" si="0">D8*E8</f>
        <v>0</v>
      </c>
    </row>
    <row r="9" spans="1:6" ht="15.75">
      <c r="A9" s="131">
        <v>2</v>
      </c>
      <c r="B9" s="46" t="s">
        <v>912</v>
      </c>
      <c r="C9" s="47" t="s">
        <v>70</v>
      </c>
      <c r="D9" s="53">
        <f>D8*1.91</f>
        <v>1795.3999999999999</v>
      </c>
      <c r="E9" s="99"/>
      <c r="F9" s="58">
        <f t="shared" si="0"/>
        <v>0</v>
      </c>
    </row>
    <row r="10" spans="1:6" ht="15.75">
      <c r="A10" s="60"/>
      <c r="B10" s="112" t="s">
        <v>913</v>
      </c>
      <c r="C10" s="60"/>
      <c r="D10" s="70"/>
      <c r="E10" s="99"/>
      <c r="F10" s="58">
        <f t="shared" si="0"/>
        <v>0</v>
      </c>
    </row>
    <row r="11" spans="1:6" ht="15.75">
      <c r="A11" s="60"/>
      <c r="B11" s="112" t="s">
        <v>914</v>
      </c>
      <c r="C11" s="60"/>
      <c r="D11" s="70"/>
      <c r="E11" s="99"/>
      <c r="F11" s="58">
        <f t="shared" si="0"/>
        <v>0</v>
      </c>
    </row>
    <row r="12" spans="1:6" ht="31.5">
      <c r="A12" s="47">
        <v>1</v>
      </c>
      <c r="B12" s="46" t="s">
        <v>915</v>
      </c>
      <c r="C12" s="47" t="s">
        <v>218</v>
      </c>
      <c r="D12" s="74">
        <v>1</v>
      </c>
      <c r="E12" s="99"/>
      <c r="F12" s="58">
        <f t="shared" si="0"/>
        <v>0</v>
      </c>
    </row>
    <row r="13" spans="1:6" ht="15.75">
      <c r="A13" s="60"/>
      <c r="B13" s="59" t="s">
        <v>916</v>
      </c>
      <c r="C13" s="60" t="s">
        <v>72</v>
      </c>
      <c r="D13" s="70">
        <v>3.5</v>
      </c>
      <c r="E13" s="99"/>
      <c r="F13" s="58">
        <f t="shared" si="0"/>
        <v>0</v>
      </c>
    </row>
    <row r="14" spans="1:6" ht="15.75">
      <c r="A14" s="60"/>
      <c r="B14" s="59" t="s">
        <v>917</v>
      </c>
      <c r="C14" s="60" t="s">
        <v>70</v>
      </c>
      <c r="D14" s="70">
        <v>0.7</v>
      </c>
      <c r="E14" s="99"/>
      <c r="F14" s="58">
        <f t="shared" si="0"/>
        <v>0</v>
      </c>
    </row>
    <row r="15" spans="1:6" ht="31.5">
      <c r="A15" s="52"/>
      <c r="B15" s="46" t="s">
        <v>918</v>
      </c>
      <c r="C15" s="52" t="s">
        <v>67</v>
      </c>
      <c r="D15" s="57">
        <f>4.2*2.75</f>
        <v>11.55</v>
      </c>
      <c r="E15" s="99"/>
      <c r="F15" s="58">
        <f t="shared" si="0"/>
        <v>0</v>
      </c>
    </row>
    <row r="16" spans="1:6" ht="15.75">
      <c r="A16" s="47">
        <v>2</v>
      </c>
      <c r="B16" s="46" t="s">
        <v>919</v>
      </c>
      <c r="C16" s="47" t="s">
        <v>218</v>
      </c>
      <c r="D16" s="53">
        <v>1</v>
      </c>
      <c r="E16" s="99"/>
      <c r="F16" s="58">
        <f t="shared" si="0"/>
        <v>0</v>
      </c>
    </row>
    <row r="17" spans="1:6" ht="31.5">
      <c r="A17" s="52"/>
      <c r="B17" s="46" t="s">
        <v>920</v>
      </c>
      <c r="C17" s="52" t="s">
        <v>67</v>
      </c>
      <c r="D17" s="57">
        <f>1.64*2.75</f>
        <v>4.51</v>
      </c>
      <c r="E17" s="99"/>
      <c r="F17" s="58">
        <f t="shared" si="0"/>
        <v>0</v>
      </c>
    </row>
    <row r="18" spans="1:6" ht="31.5">
      <c r="A18" s="77">
        <v>3</v>
      </c>
      <c r="B18" s="46" t="s">
        <v>921</v>
      </c>
      <c r="C18" s="52" t="s">
        <v>67</v>
      </c>
      <c r="D18" s="65">
        <v>17</v>
      </c>
      <c r="E18" s="99"/>
      <c r="F18" s="58">
        <f t="shared" si="0"/>
        <v>0</v>
      </c>
    </row>
    <row r="19" spans="1:6" ht="15.75">
      <c r="A19" s="131">
        <v>4</v>
      </c>
      <c r="B19" s="79" t="s">
        <v>922</v>
      </c>
      <c r="C19" s="131" t="s">
        <v>67</v>
      </c>
      <c r="D19" s="48">
        <v>12</v>
      </c>
      <c r="E19" s="99"/>
      <c r="F19" s="58">
        <f t="shared" si="0"/>
        <v>0</v>
      </c>
    </row>
    <row r="20" spans="1:6" ht="31.5">
      <c r="A20" s="77">
        <v>5</v>
      </c>
      <c r="B20" s="79" t="s">
        <v>923</v>
      </c>
      <c r="C20" s="77" t="s">
        <v>67</v>
      </c>
      <c r="D20" s="65">
        <f>D19</f>
        <v>12</v>
      </c>
      <c r="E20" s="99"/>
      <c r="F20" s="58">
        <f t="shared" si="0"/>
        <v>0</v>
      </c>
    </row>
    <row r="21" spans="1:6" ht="15.75">
      <c r="A21" s="60"/>
      <c r="B21" s="112" t="s">
        <v>924</v>
      </c>
      <c r="C21" s="60"/>
      <c r="D21" s="70"/>
      <c r="E21" s="99"/>
      <c r="F21" s="58">
        <f t="shared" si="0"/>
        <v>0</v>
      </c>
    </row>
    <row r="22" spans="1:6" ht="15.75">
      <c r="A22" s="47">
        <v>1</v>
      </c>
      <c r="B22" s="46" t="s">
        <v>925</v>
      </c>
      <c r="C22" s="47" t="s">
        <v>218</v>
      </c>
      <c r="D22" s="53">
        <v>1</v>
      </c>
      <c r="E22" s="99"/>
      <c r="F22" s="58">
        <f t="shared" si="0"/>
        <v>0</v>
      </c>
    </row>
    <row r="23" spans="1:6" ht="15.75">
      <c r="A23" s="60"/>
      <c r="B23" s="59" t="s">
        <v>916</v>
      </c>
      <c r="C23" s="60" t="s">
        <v>72</v>
      </c>
      <c r="D23" s="70">
        <v>1.7</v>
      </c>
      <c r="E23" s="99"/>
      <c r="F23" s="58">
        <f t="shared" si="0"/>
        <v>0</v>
      </c>
    </row>
    <row r="24" spans="1:6" ht="15.75">
      <c r="A24" s="60"/>
      <c r="B24" s="59" t="s">
        <v>917</v>
      </c>
      <c r="C24" s="60" t="s">
        <v>70</v>
      </c>
      <c r="D24" s="70">
        <v>0.3</v>
      </c>
      <c r="E24" s="99"/>
      <c r="F24" s="58">
        <f t="shared" si="0"/>
        <v>0</v>
      </c>
    </row>
    <row r="25" spans="1:6" ht="31.5">
      <c r="A25" s="52"/>
      <c r="B25" s="46" t="s">
        <v>920</v>
      </c>
      <c r="C25" s="52" t="s">
        <v>67</v>
      </c>
      <c r="D25" s="57">
        <f>1.64*2.75</f>
        <v>4.51</v>
      </c>
      <c r="E25" s="99"/>
      <c r="F25" s="58">
        <f t="shared" si="0"/>
        <v>0</v>
      </c>
    </row>
    <row r="26" spans="1:6" ht="31.5">
      <c r="A26" s="77">
        <v>2</v>
      </c>
      <c r="B26" s="46" t="s">
        <v>926</v>
      </c>
      <c r="C26" s="52" t="s">
        <v>67</v>
      </c>
      <c r="D26" s="65">
        <v>4.8</v>
      </c>
      <c r="E26" s="99"/>
      <c r="F26" s="58">
        <f t="shared" si="0"/>
        <v>0</v>
      </c>
    </row>
    <row r="27" spans="1:6" ht="15.75">
      <c r="A27" s="131">
        <v>3</v>
      </c>
      <c r="B27" s="79" t="s">
        <v>922</v>
      </c>
      <c r="C27" s="131" t="s">
        <v>67</v>
      </c>
      <c r="D27" s="48">
        <v>6.75</v>
      </c>
      <c r="E27" s="99"/>
      <c r="F27" s="58">
        <f t="shared" si="0"/>
        <v>0</v>
      </c>
    </row>
    <row r="28" spans="1:6" ht="31.5">
      <c r="A28" s="77">
        <v>4</v>
      </c>
      <c r="B28" s="79" t="s">
        <v>923</v>
      </c>
      <c r="C28" s="77" t="s">
        <v>67</v>
      </c>
      <c r="D28" s="65">
        <f>D27</f>
        <v>6.75</v>
      </c>
      <c r="E28" s="99"/>
      <c r="F28" s="58">
        <f t="shared" si="0"/>
        <v>0</v>
      </c>
    </row>
    <row r="29" spans="1:6" ht="15.75">
      <c r="A29" s="60"/>
      <c r="B29" s="112" t="s">
        <v>927</v>
      </c>
      <c r="C29" s="60"/>
      <c r="D29" s="70"/>
      <c r="E29" s="99"/>
      <c r="F29" s="58">
        <f t="shared" si="0"/>
        <v>0</v>
      </c>
    </row>
    <row r="30" spans="1:6" ht="31.5">
      <c r="A30" s="47">
        <v>1</v>
      </c>
      <c r="B30" s="46" t="s">
        <v>928</v>
      </c>
      <c r="C30" s="47" t="s">
        <v>218</v>
      </c>
      <c r="D30" s="74">
        <v>1</v>
      </c>
      <c r="E30" s="99"/>
      <c r="F30" s="58">
        <f t="shared" si="0"/>
        <v>0</v>
      </c>
    </row>
    <row r="31" spans="1:6" ht="15.75">
      <c r="A31" s="60"/>
      <c r="B31" s="59" t="s">
        <v>916</v>
      </c>
      <c r="C31" s="60" t="s">
        <v>72</v>
      </c>
      <c r="D31" s="70">
        <v>1.7</v>
      </c>
      <c r="E31" s="99"/>
      <c r="F31" s="58">
        <f t="shared" si="0"/>
        <v>0</v>
      </c>
    </row>
    <row r="32" spans="1:6" ht="15.75">
      <c r="A32" s="60"/>
      <c r="B32" s="59" t="s">
        <v>917</v>
      </c>
      <c r="C32" s="60" t="s">
        <v>70</v>
      </c>
      <c r="D32" s="70">
        <v>0.3</v>
      </c>
      <c r="E32" s="99"/>
      <c r="F32" s="58">
        <f t="shared" si="0"/>
        <v>0</v>
      </c>
    </row>
    <row r="33" spans="1:6" ht="31.5">
      <c r="A33" s="52"/>
      <c r="B33" s="46" t="s">
        <v>918</v>
      </c>
      <c r="C33" s="52" t="s">
        <v>67</v>
      </c>
      <c r="D33" s="57">
        <f>4.2*2.75</f>
        <v>11.55</v>
      </c>
      <c r="E33" s="99"/>
      <c r="F33" s="58">
        <f t="shared" si="0"/>
        <v>0</v>
      </c>
    </row>
    <row r="34" spans="1:6" ht="31.5">
      <c r="A34" s="77">
        <v>2</v>
      </c>
      <c r="B34" s="46" t="s">
        <v>929</v>
      </c>
      <c r="C34" s="52" t="s">
        <v>67</v>
      </c>
      <c r="D34" s="65">
        <v>12.5</v>
      </c>
      <c r="E34" s="99"/>
      <c r="F34" s="58">
        <f t="shared" si="0"/>
        <v>0</v>
      </c>
    </row>
    <row r="35" spans="1:6" ht="15.75">
      <c r="A35" s="131">
        <v>3</v>
      </c>
      <c r="B35" s="79" t="s">
        <v>922</v>
      </c>
      <c r="C35" s="131" t="s">
        <v>67</v>
      </c>
      <c r="D35" s="48">
        <v>6.75</v>
      </c>
      <c r="E35" s="99"/>
      <c r="F35" s="58">
        <f t="shared" si="0"/>
        <v>0</v>
      </c>
    </row>
    <row r="36" spans="1:6" ht="31.5">
      <c r="A36" s="77">
        <v>4</v>
      </c>
      <c r="B36" s="79" t="s">
        <v>923</v>
      </c>
      <c r="C36" s="77" t="s">
        <v>67</v>
      </c>
      <c r="D36" s="65">
        <f>D35</f>
        <v>6.75</v>
      </c>
      <c r="E36" s="99"/>
      <c r="F36" s="58">
        <f t="shared" si="0"/>
        <v>0</v>
      </c>
    </row>
    <row r="37" spans="1:6" ht="15.75">
      <c r="A37" s="60"/>
      <c r="B37" s="112" t="s">
        <v>930</v>
      </c>
      <c r="C37" s="60"/>
      <c r="D37" s="70"/>
      <c r="E37" s="99"/>
      <c r="F37" s="58">
        <f t="shared" si="0"/>
        <v>0</v>
      </c>
    </row>
    <row r="38" spans="1:6" ht="15.75">
      <c r="A38" s="47">
        <v>1</v>
      </c>
      <c r="B38" s="46" t="s">
        <v>931</v>
      </c>
      <c r="C38" s="47" t="s">
        <v>72</v>
      </c>
      <c r="D38" s="53">
        <v>358.95</v>
      </c>
      <c r="E38" s="99"/>
      <c r="F38" s="58">
        <f t="shared" si="0"/>
        <v>0</v>
      </c>
    </row>
    <row r="39" spans="1:6" ht="15.75">
      <c r="A39" s="60"/>
      <c r="B39" s="59" t="s">
        <v>917</v>
      </c>
      <c r="C39" s="60" t="s">
        <v>70</v>
      </c>
      <c r="D39" s="70">
        <v>71.8</v>
      </c>
      <c r="E39" s="99"/>
      <c r="F39" s="58">
        <f t="shared" si="0"/>
        <v>0</v>
      </c>
    </row>
    <row r="40" spans="1:6" ht="31.5">
      <c r="A40" s="77">
        <v>2</v>
      </c>
      <c r="B40" s="128" t="s">
        <v>932</v>
      </c>
      <c r="C40" s="129" t="s">
        <v>67</v>
      </c>
      <c r="D40" s="65">
        <v>1400</v>
      </c>
      <c r="E40" s="99"/>
      <c r="F40" s="58">
        <f t="shared" si="0"/>
        <v>0</v>
      </c>
    </row>
    <row r="41" spans="1:6" ht="15.75">
      <c r="A41" s="60"/>
      <c r="B41" s="112" t="s">
        <v>933</v>
      </c>
      <c r="C41" s="60"/>
      <c r="D41" s="70"/>
      <c r="E41" s="99"/>
      <c r="F41" s="58">
        <f t="shared" si="0"/>
        <v>0</v>
      </c>
    </row>
    <row r="42" spans="1:6" ht="31.5">
      <c r="A42" s="52">
        <v>1</v>
      </c>
      <c r="B42" s="46" t="s">
        <v>934</v>
      </c>
      <c r="C42" s="52" t="s">
        <v>72</v>
      </c>
      <c r="D42" s="57">
        <f>1100*0.15</f>
        <v>165</v>
      </c>
      <c r="E42" s="99"/>
      <c r="F42" s="58">
        <f t="shared" si="0"/>
        <v>0</v>
      </c>
    </row>
    <row r="43" spans="1:6" ht="15.75">
      <c r="A43" s="60">
        <v>2</v>
      </c>
      <c r="B43" s="59" t="s">
        <v>935</v>
      </c>
      <c r="C43" s="60" t="s">
        <v>70</v>
      </c>
      <c r="D43" s="68">
        <f>1100*0.3/1000</f>
        <v>0.33</v>
      </c>
      <c r="E43" s="99"/>
      <c r="F43" s="58">
        <f t="shared" si="0"/>
        <v>0</v>
      </c>
    </row>
    <row r="44" spans="1:6" ht="31.5">
      <c r="A44" s="47">
        <v>3</v>
      </c>
      <c r="B44" s="46" t="s">
        <v>936</v>
      </c>
      <c r="C44" s="47" t="s">
        <v>937</v>
      </c>
      <c r="D44" s="53">
        <v>11</v>
      </c>
      <c r="E44" s="99"/>
      <c r="F44" s="58">
        <f t="shared" si="0"/>
        <v>0</v>
      </c>
    </row>
    <row r="45" spans="1:6" ht="15.75">
      <c r="A45" s="60">
        <v>4</v>
      </c>
      <c r="B45" s="59" t="s">
        <v>938</v>
      </c>
      <c r="C45" s="60" t="s">
        <v>70</v>
      </c>
      <c r="D45" s="68">
        <f>1100*0.6/1000</f>
        <v>0.66</v>
      </c>
      <c r="E45" s="99"/>
      <c r="F45" s="58">
        <f t="shared" si="0"/>
        <v>0</v>
      </c>
    </row>
    <row r="46" spans="1:6" ht="31.5">
      <c r="A46" s="47">
        <v>5</v>
      </c>
      <c r="B46" s="46" t="s">
        <v>939</v>
      </c>
      <c r="C46" s="47" t="s">
        <v>937</v>
      </c>
      <c r="D46" s="53">
        <f>D44</f>
        <v>11</v>
      </c>
      <c r="E46" s="99"/>
      <c r="F46" s="58">
        <f t="shared" si="0"/>
        <v>0</v>
      </c>
    </row>
    <row r="47" spans="1:6" ht="15.75">
      <c r="A47" s="77"/>
      <c r="B47" s="76" t="s">
        <v>940</v>
      </c>
      <c r="C47" s="77"/>
      <c r="D47" s="78"/>
      <c r="E47" s="99"/>
      <c r="F47" s="58">
        <f t="shared" si="0"/>
        <v>0</v>
      </c>
    </row>
    <row r="48" spans="1:6" ht="15.75">
      <c r="A48" s="47">
        <v>1</v>
      </c>
      <c r="B48" s="46" t="s">
        <v>941</v>
      </c>
      <c r="C48" s="47" t="s">
        <v>67</v>
      </c>
      <c r="D48" s="53">
        <v>600</v>
      </c>
      <c r="E48" s="99"/>
      <c r="F48" s="58">
        <f t="shared" si="0"/>
        <v>0</v>
      </c>
    </row>
    <row r="49" spans="1:6" ht="15.75">
      <c r="A49" s="52">
        <v>2</v>
      </c>
      <c r="B49" s="75" t="s">
        <v>942</v>
      </c>
      <c r="C49" s="52" t="s">
        <v>67</v>
      </c>
      <c r="D49" s="57">
        <v>600</v>
      </c>
      <c r="E49" s="99"/>
      <c r="F49" s="58">
        <f t="shared" si="0"/>
        <v>0</v>
      </c>
    </row>
    <row r="50" spans="1:6" ht="15.75">
      <c r="A50" s="60">
        <v>3</v>
      </c>
      <c r="B50" s="59" t="s">
        <v>943</v>
      </c>
      <c r="C50" s="60" t="s">
        <v>72</v>
      </c>
      <c r="D50" s="68">
        <f>300*0.6*0.05</f>
        <v>9</v>
      </c>
      <c r="E50" s="99"/>
      <c r="F50" s="58">
        <f t="shared" si="0"/>
        <v>0</v>
      </c>
    </row>
    <row r="51" spans="1:6" ht="15.75">
      <c r="A51" s="60">
        <v>4</v>
      </c>
      <c r="B51" s="59" t="s">
        <v>944</v>
      </c>
      <c r="C51" s="202" t="s">
        <v>945</v>
      </c>
      <c r="D51" s="70">
        <v>0.3</v>
      </c>
      <c r="E51" s="99"/>
      <c r="F51" s="58">
        <f t="shared" si="0"/>
        <v>0</v>
      </c>
    </row>
    <row r="52" spans="1:6" ht="15.75">
      <c r="A52" s="60"/>
      <c r="B52" s="59" t="s">
        <v>946</v>
      </c>
      <c r="C52" s="60" t="s">
        <v>72</v>
      </c>
      <c r="D52" s="68">
        <f>0.7*0.6*300</f>
        <v>126</v>
      </c>
      <c r="E52" s="99"/>
      <c r="F52" s="58">
        <f t="shared" si="0"/>
        <v>0</v>
      </c>
    </row>
    <row r="53" spans="1:6" ht="15.75">
      <c r="A53" s="52">
        <v>5</v>
      </c>
      <c r="B53" s="46" t="s">
        <v>947</v>
      </c>
      <c r="C53" s="52" t="s">
        <v>72</v>
      </c>
      <c r="D53" s="57">
        <f>300*0.7</f>
        <v>210</v>
      </c>
      <c r="E53" s="99"/>
      <c r="F53" s="58">
        <f t="shared" si="0"/>
        <v>0</v>
      </c>
    </row>
    <row r="54" spans="1:6" ht="15.75">
      <c r="A54" s="52">
        <v>6</v>
      </c>
      <c r="B54" s="75" t="s">
        <v>948</v>
      </c>
      <c r="C54" s="52" t="s">
        <v>67</v>
      </c>
      <c r="D54" s="57">
        <v>700</v>
      </c>
      <c r="E54" s="99"/>
      <c r="F54" s="58">
        <f t="shared" si="0"/>
        <v>0</v>
      </c>
    </row>
    <row r="55" spans="1:6" ht="15.75">
      <c r="A55" s="60">
        <v>7</v>
      </c>
      <c r="B55" s="59" t="s">
        <v>943</v>
      </c>
      <c r="C55" s="60" t="s">
        <v>72</v>
      </c>
      <c r="D55" s="68">
        <f>300*0.05</f>
        <v>15</v>
      </c>
      <c r="E55" s="99"/>
      <c r="F55" s="58">
        <f t="shared" si="0"/>
        <v>0</v>
      </c>
    </row>
    <row r="56" spans="1:6" ht="31.5">
      <c r="A56" s="52">
        <v>8</v>
      </c>
      <c r="B56" s="46" t="s">
        <v>949</v>
      </c>
      <c r="C56" s="52" t="s">
        <v>67</v>
      </c>
      <c r="D56" s="57">
        <v>300</v>
      </c>
      <c r="E56" s="99"/>
      <c r="F56" s="58">
        <f t="shared" si="0"/>
        <v>0</v>
      </c>
    </row>
    <row r="57" spans="1:6" ht="15.75">
      <c r="A57" s="60">
        <v>9</v>
      </c>
      <c r="B57" s="59" t="s">
        <v>950</v>
      </c>
      <c r="C57" s="60" t="s">
        <v>115</v>
      </c>
      <c r="D57" s="68">
        <v>300</v>
      </c>
      <c r="E57" s="99"/>
      <c r="F57" s="58">
        <f t="shared" si="0"/>
        <v>0</v>
      </c>
    </row>
    <row r="58" spans="1:6" ht="15.75">
      <c r="A58" s="52"/>
      <c r="B58" s="71" t="s">
        <v>951</v>
      </c>
      <c r="C58" s="52"/>
      <c r="D58" s="72"/>
      <c r="E58" s="99"/>
      <c r="F58" s="58">
        <f t="shared" si="0"/>
        <v>0</v>
      </c>
    </row>
    <row r="59" spans="1:6" ht="15.75">
      <c r="A59" s="47">
        <v>1</v>
      </c>
      <c r="B59" s="46" t="s">
        <v>952</v>
      </c>
      <c r="C59" s="47" t="s">
        <v>67</v>
      </c>
      <c r="D59" s="53">
        <v>1600</v>
      </c>
      <c r="E59" s="99"/>
      <c r="F59" s="58">
        <f t="shared" si="0"/>
        <v>0</v>
      </c>
    </row>
    <row r="60" spans="1:6" ht="15.75">
      <c r="A60" s="47">
        <v>2</v>
      </c>
      <c r="B60" s="46" t="s">
        <v>953</v>
      </c>
      <c r="C60" s="47" t="s">
        <v>67</v>
      </c>
      <c r="D60" s="53">
        <v>2050</v>
      </c>
      <c r="E60" s="99"/>
      <c r="F60" s="58">
        <f t="shared" si="0"/>
        <v>0</v>
      </c>
    </row>
    <row r="61" spans="1:6" ht="15.75">
      <c r="A61" s="52"/>
      <c r="B61" s="71" t="s">
        <v>954</v>
      </c>
      <c r="C61" s="52"/>
      <c r="D61" s="72"/>
      <c r="E61" s="99"/>
      <c r="F61" s="58">
        <f t="shared" si="0"/>
        <v>0</v>
      </c>
    </row>
    <row r="62" spans="1:6" ht="31.5">
      <c r="A62" s="131">
        <v>1</v>
      </c>
      <c r="B62" s="46" t="s">
        <v>955</v>
      </c>
      <c r="C62" s="130" t="s">
        <v>956</v>
      </c>
      <c r="D62" s="74">
        <v>3.65</v>
      </c>
      <c r="E62" s="99"/>
      <c r="F62" s="58">
        <f t="shared" si="0"/>
        <v>0</v>
      </c>
    </row>
    <row r="63" spans="1:6" ht="15.75">
      <c r="A63" s="52">
        <v>2</v>
      </c>
      <c r="B63" s="46" t="s">
        <v>947</v>
      </c>
      <c r="C63" s="52" t="s">
        <v>72</v>
      </c>
      <c r="D63" s="57">
        <f>D62*1000*0.045</f>
        <v>164.25</v>
      </c>
      <c r="E63" s="99"/>
      <c r="F63" s="58">
        <f t="shared" si="0"/>
        <v>0</v>
      </c>
    </row>
    <row r="64" spans="1:6" ht="15.75">
      <c r="A64" s="60">
        <v>3</v>
      </c>
      <c r="B64" s="59" t="s">
        <v>957</v>
      </c>
      <c r="C64" s="60" t="s">
        <v>72</v>
      </c>
      <c r="D64" s="68">
        <f>D62*1000*0.02</f>
        <v>73</v>
      </c>
      <c r="E64" s="99"/>
      <c r="F64" s="58">
        <f t="shared" si="0"/>
        <v>0</v>
      </c>
    </row>
    <row r="65" spans="1:6" ht="47.25">
      <c r="A65" s="47">
        <v>4</v>
      </c>
      <c r="B65" s="46" t="s">
        <v>958</v>
      </c>
      <c r="C65" s="103" t="s">
        <v>67</v>
      </c>
      <c r="D65" s="53">
        <v>3650</v>
      </c>
      <c r="E65" s="99"/>
      <c r="F65" s="58">
        <f t="shared" si="0"/>
        <v>0</v>
      </c>
    </row>
    <row r="66" spans="1:6" ht="15.75">
      <c r="A66" s="52">
        <v>5</v>
      </c>
      <c r="B66" s="75" t="s">
        <v>959</v>
      </c>
      <c r="C66" s="52" t="s">
        <v>67</v>
      </c>
      <c r="D66" s="57">
        <v>3650</v>
      </c>
      <c r="E66" s="99"/>
      <c r="F66" s="58">
        <f t="shared" si="0"/>
        <v>0</v>
      </c>
    </row>
    <row r="67" spans="1:6" ht="15.75">
      <c r="A67" s="47"/>
      <c r="B67" s="55" t="s">
        <v>960</v>
      </c>
      <c r="C67" s="47"/>
      <c r="D67" s="74"/>
      <c r="E67" s="99"/>
      <c r="F67" s="58">
        <f t="shared" si="0"/>
        <v>0</v>
      </c>
    </row>
    <row r="68" spans="1:6" ht="15.75">
      <c r="A68" s="77">
        <v>1</v>
      </c>
      <c r="B68" s="75" t="s">
        <v>961</v>
      </c>
      <c r="C68" s="52" t="s">
        <v>67</v>
      </c>
      <c r="D68" s="65">
        <v>750</v>
      </c>
      <c r="E68" s="99"/>
      <c r="F68" s="58">
        <f t="shared" si="0"/>
        <v>0</v>
      </c>
    </row>
    <row r="69" spans="1:6" ht="47.25">
      <c r="A69" s="47">
        <v>2</v>
      </c>
      <c r="B69" s="46" t="s">
        <v>962</v>
      </c>
      <c r="C69" s="47" t="s">
        <v>67</v>
      </c>
      <c r="D69" s="53">
        <v>620</v>
      </c>
      <c r="E69" s="99"/>
      <c r="F69" s="58">
        <f t="shared" si="0"/>
        <v>0</v>
      </c>
    </row>
    <row r="70" spans="1:6" ht="67.5">
      <c r="A70" s="47">
        <v>3</v>
      </c>
      <c r="B70" s="148" t="s">
        <v>963</v>
      </c>
      <c r="C70" s="47" t="s">
        <v>67</v>
      </c>
      <c r="D70" s="48">
        <v>600</v>
      </c>
      <c r="E70" s="99"/>
      <c r="F70" s="58">
        <f t="shared" si="0"/>
        <v>0</v>
      </c>
    </row>
    <row r="71" spans="1:6" ht="15.75">
      <c r="A71" s="52"/>
      <c r="B71" s="75" t="s">
        <v>964</v>
      </c>
      <c r="C71" s="52" t="s">
        <v>115</v>
      </c>
      <c r="D71" s="65">
        <v>100</v>
      </c>
      <c r="E71" s="99"/>
      <c r="F71" s="58">
        <f t="shared" si="0"/>
        <v>0</v>
      </c>
    </row>
    <row r="72" spans="1:6" ht="15.75">
      <c r="A72" s="52"/>
      <c r="B72" s="75" t="s">
        <v>965</v>
      </c>
      <c r="C72" s="52" t="s">
        <v>146</v>
      </c>
      <c r="D72" s="65">
        <v>48</v>
      </c>
      <c r="E72" s="99"/>
      <c r="F72" s="58">
        <f t="shared" ref="F72:F106" si="1">D72*E72</f>
        <v>0</v>
      </c>
    </row>
    <row r="73" spans="1:6" ht="31.5">
      <c r="A73" s="52"/>
      <c r="B73" s="46" t="s">
        <v>966</v>
      </c>
      <c r="C73" s="52" t="s">
        <v>72</v>
      </c>
      <c r="D73" s="65">
        <v>7.2</v>
      </c>
      <c r="E73" s="99"/>
      <c r="F73" s="58">
        <f t="shared" si="1"/>
        <v>0</v>
      </c>
    </row>
    <row r="74" spans="1:6" ht="47.25">
      <c r="A74" s="129">
        <v>4</v>
      </c>
      <c r="B74" s="46" t="s">
        <v>967</v>
      </c>
      <c r="C74" s="52" t="s">
        <v>70</v>
      </c>
      <c r="D74" s="57">
        <v>5.0999999999999996</v>
      </c>
      <c r="E74" s="99"/>
      <c r="F74" s="58">
        <f t="shared" si="1"/>
        <v>0</v>
      </c>
    </row>
    <row r="75" spans="1:6" ht="47.25">
      <c r="A75" s="47">
        <v>5</v>
      </c>
      <c r="B75" s="46" t="s">
        <v>968</v>
      </c>
      <c r="C75" s="47" t="s">
        <v>67</v>
      </c>
      <c r="D75" s="53">
        <v>600</v>
      </c>
      <c r="E75" s="99"/>
      <c r="F75" s="58">
        <f t="shared" si="1"/>
        <v>0</v>
      </c>
    </row>
    <row r="76" spans="1:6" ht="31.5">
      <c r="A76" s="52"/>
      <c r="B76" s="46" t="s">
        <v>969</v>
      </c>
      <c r="C76" s="52" t="s">
        <v>115</v>
      </c>
      <c r="D76" s="57">
        <v>205</v>
      </c>
      <c r="E76" s="99"/>
      <c r="F76" s="58">
        <f t="shared" si="1"/>
        <v>0</v>
      </c>
    </row>
    <row r="77" spans="1:6" ht="15.75">
      <c r="A77" s="60"/>
      <c r="B77" s="59" t="s">
        <v>970</v>
      </c>
      <c r="C77" s="60" t="s">
        <v>218</v>
      </c>
      <c r="D77" s="68">
        <v>16</v>
      </c>
      <c r="E77" s="99"/>
      <c r="F77" s="58">
        <f t="shared" si="1"/>
        <v>0</v>
      </c>
    </row>
    <row r="78" spans="1:6" ht="31.5">
      <c r="A78" s="52"/>
      <c r="B78" s="46" t="s">
        <v>971</v>
      </c>
      <c r="C78" s="52" t="s">
        <v>146</v>
      </c>
      <c r="D78" s="57">
        <v>75</v>
      </c>
      <c r="E78" s="99"/>
      <c r="F78" s="58">
        <f t="shared" si="1"/>
        <v>0</v>
      </c>
    </row>
    <row r="79" spans="1:6" ht="15.75">
      <c r="A79" s="52"/>
      <c r="B79" s="46" t="s">
        <v>972</v>
      </c>
      <c r="C79" s="52" t="s">
        <v>115</v>
      </c>
      <c r="D79" s="57">
        <v>700</v>
      </c>
      <c r="E79" s="99"/>
      <c r="F79" s="58">
        <f t="shared" si="1"/>
        <v>0</v>
      </c>
    </row>
    <row r="80" spans="1:6" ht="15.75">
      <c r="A80" s="52"/>
      <c r="B80" s="46" t="s">
        <v>973</v>
      </c>
      <c r="C80" s="52" t="s">
        <v>218</v>
      </c>
      <c r="D80" s="57">
        <v>480</v>
      </c>
      <c r="E80" s="99"/>
      <c r="F80" s="58">
        <f t="shared" si="1"/>
        <v>0</v>
      </c>
    </row>
    <row r="81" spans="1:6" ht="15.75">
      <c r="A81" s="47">
        <v>6</v>
      </c>
      <c r="B81" s="46" t="s">
        <v>974</v>
      </c>
      <c r="C81" s="47" t="s">
        <v>218</v>
      </c>
      <c r="D81" s="53">
        <v>2</v>
      </c>
      <c r="E81" s="99"/>
      <c r="F81" s="58">
        <f t="shared" si="1"/>
        <v>0</v>
      </c>
    </row>
    <row r="82" spans="1:6" ht="15.75">
      <c r="A82" s="52"/>
      <c r="B82" s="75" t="s">
        <v>975</v>
      </c>
      <c r="C82" s="52" t="s">
        <v>67</v>
      </c>
      <c r="D82" s="72">
        <f>1.92*2</f>
        <v>3.84</v>
      </c>
      <c r="E82" s="99"/>
      <c r="F82" s="58">
        <f t="shared" si="1"/>
        <v>0</v>
      </c>
    </row>
    <row r="83" spans="1:6" ht="31.5">
      <c r="A83" s="52">
        <v>7</v>
      </c>
      <c r="B83" s="46" t="s">
        <v>976</v>
      </c>
      <c r="C83" s="52" t="s">
        <v>263</v>
      </c>
      <c r="D83" s="53">
        <v>260</v>
      </c>
      <c r="E83" s="99"/>
      <c r="F83" s="58">
        <f t="shared" si="1"/>
        <v>0</v>
      </c>
    </row>
    <row r="84" spans="1:6" ht="31.5">
      <c r="A84" s="77">
        <v>8</v>
      </c>
      <c r="B84" s="46" t="s">
        <v>977</v>
      </c>
      <c r="C84" s="52" t="s">
        <v>67</v>
      </c>
      <c r="D84" s="65">
        <v>260</v>
      </c>
      <c r="E84" s="99"/>
      <c r="F84" s="58">
        <f t="shared" si="1"/>
        <v>0</v>
      </c>
    </row>
    <row r="85" spans="1:6" ht="15.75">
      <c r="A85" s="47"/>
      <c r="B85" s="55" t="s">
        <v>978</v>
      </c>
      <c r="C85" s="47"/>
      <c r="D85" s="74"/>
      <c r="E85" s="99"/>
      <c r="F85" s="58">
        <f t="shared" si="1"/>
        <v>0</v>
      </c>
    </row>
    <row r="86" spans="1:6" ht="31.5">
      <c r="A86" s="52">
        <v>1</v>
      </c>
      <c r="B86" s="46" t="s">
        <v>979</v>
      </c>
      <c r="C86" s="52" t="s">
        <v>72</v>
      </c>
      <c r="D86" s="72">
        <v>0.5</v>
      </c>
      <c r="E86" s="99"/>
      <c r="F86" s="58">
        <f t="shared" si="1"/>
        <v>0</v>
      </c>
    </row>
    <row r="87" spans="1:6" ht="31.5">
      <c r="A87" s="47">
        <v>2</v>
      </c>
      <c r="B87" s="46" t="s">
        <v>980</v>
      </c>
      <c r="C87" s="47" t="s">
        <v>72</v>
      </c>
      <c r="D87" s="53">
        <v>2.8</v>
      </c>
      <c r="E87" s="99"/>
      <c r="F87" s="58">
        <f t="shared" si="1"/>
        <v>0</v>
      </c>
    </row>
    <row r="88" spans="1:6" ht="15.75">
      <c r="A88" s="77">
        <v>3</v>
      </c>
      <c r="B88" s="46" t="s">
        <v>981</v>
      </c>
      <c r="C88" s="52" t="s">
        <v>679</v>
      </c>
      <c r="D88" s="57">
        <v>2</v>
      </c>
      <c r="E88" s="99"/>
      <c r="F88" s="58">
        <f t="shared" si="1"/>
        <v>0</v>
      </c>
    </row>
    <row r="89" spans="1:6" ht="15.75">
      <c r="A89" s="77">
        <v>4</v>
      </c>
      <c r="B89" s="46" t="s">
        <v>982</v>
      </c>
      <c r="C89" s="52" t="s">
        <v>679</v>
      </c>
      <c r="D89" s="57">
        <v>2</v>
      </c>
      <c r="E89" s="99"/>
      <c r="F89" s="58">
        <f t="shared" si="1"/>
        <v>0</v>
      </c>
    </row>
    <row r="90" spans="1:6" ht="15.75">
      <c r="A90" s="47"/>
      <c r="B90" s="55" t="s">
        <v>983</v>
      </c>
      <c r="C90" s="47"/>
      <c r="D90" s="74"/>
      <c r="E90" s="99"/>
      <c r="F90" s="58">
        <f t="shared" si="1"/>
        <v>0</v>
      </c>
    </row>
    <row r="91" spans="1:6" ht="31.5">
      <c r="A91" s="52">
        <v>1</v>
      </c>
      <c r="B91" s="46" t="s">
        <v>979</v>
      </c>
      <c r="C91" s="52" t="s">
        <v>72</v>
      </c>
      <c r="D91" s="72">
        <v>0.3</v>
      </c>
      <c r="E91" s="99"/>
      <c r="F91" s="58">
        <f t="shared" si="1"/>
        <v>0</v>
      </c>
    </row>
    <row r="92" spans="1:6" ht="31.5">
      <c r="A92" s="47">
        <v>2</v>
      </c>
      <c r="B92" s="46" t="s">
        <v>980</v>
      </c>
      <c r="C92" s="47" t="s">
        <v>72</v>
      </c>
      <c r="D92" s="53">
        <v>0.7</v>
      </c>
      <c r="E92" s="99"/>
      <c r="F92" s="58">
        <f t="shared" si="1"/>
        <v>0</v>
      </c>
    </row>
    <row r="93" spans="1:6" ht="15.75">
      <c r="A93" s="129">
        <v>3</v>
      </c>
      <c r="B93" s="46" t="s">
        <v>984</v>
      </c>
      <c r="C93" s="52" t="s">
        <v>70</v>
      </c>
      <c r="D93" s="52">
        <v>0.24726000000000001</v>
      </c>
      <c r="E93" s="99"/>
      <c r="F93" s="58">
        <f t="shared" si="1"/>
        <v>0</v>
      </c>
    </row>
    <row r="94" spans="1:6" ht="31.5">
      <c r="A94" s="52">
        <v>4</v>
      </c>
      <c r="B94" s="46" t="s">
        <v>985</v>
      </c>
      <c r="C94" s="52" t="s">
        <v>70</v>
      </c>
      <c r="D94" s="203">
        <f>D93</f>
        <v>0.24726000000000001</v>
      </c>
      <c r="E94" s="99"/>
      <c r="F94" s="58">
        <f t="shared" si="1"/>
        <v>0</v>
      </c>
    </row>
    <row r="95" spans="1:6" ht="15.75">
      <c r="A95" s="52">
        <v>5</v>
      </c>
      <c r="B95" s="75" t="s">
        <v>986</v>
      </c>
      <c r="C95" s="52" t="s">
        <v>67</v>
      </c>
      <c r="D95" s="57">
        <v>4.8</v>
      </c>
      <c r="E95" s="99"/>
      <c r="F95" s="58">
        <f t="shared" si="1"/>
        <v>0</v>
      </c>
    </row>
    <row r="96" spans="1:6" ht="15.75">
      <c r="A96" s="131">
        <v>6</v>
      </c>
      <c r="B96" s="46" t="s">
        <v>987</v>
      </c>
      <c r="C96" s="47" t="s">
        <v>218</v>
      </c>
      <c r="D96" s="74">
        <v>30</v>
      </c>
      <c r="E96" s="99"/>
      <c r="F96" s="58">
        <f t="shared" si="1"/>
        <v>0</v>
      </c>
    </row>
    <row r="97" spans="1:6" ht="15.75">
      <c r="A97" s="47"/>
      <c r="B97" s="55" t="s">
        <v>988</v>
      </c>
      <c r="C97" s="47"/>
      <c r="D97" s="74"/>
      <c r="E97" s="99"/>
      <c r="F97" s="58">
        <f t="shared" si="1"/>
        <v>0</v>
      </c>
    </row>
    <row r="98" spans="1:6" ht="31.5">
      <c r="A98" s="52">
        <v>1</v>
      </c>
      <c r="B98" s="46" t="s">
        <v>989</v>
      </c>
      <c r="C98" s="52" t="s">
        <v>72</v>
      </c>
      <c r="D98" s="72">
        <v>0.33</v>
      </c>
      <c r="E98" s="99"/>
      <c r="F98" s="58">
        <f t="shared" si="1"/>
        <v>0</v>
      </c>
    </row>
    <row r="99" spans="1:6" ht="15.75">
      <c r="A99" s="60">
        <v>2</v>
      </c>
      <c r="B99" s="59" t="s">
        <v>990</v>
      </c>
      <c r="C99" s="60" t="s">
        <v>72</v>
      </c>
      <c r="D99" s="68">
        <v>1</v>
      </c>
      <c r="E99" s="99"/>
      <c r="F99" s="58">
        <f t="shared" si="1"/>
        <v>0</v>
      </c>
    </row>
    <row r="100" spans="1:6" ht="15.75">
      <c r="A100" s="60"/>
      <c r="B100" s="59" t="s">
        <v>991</v>
      </c>
      <c r="C100" s="60" t="s">
        <v>70</v>
      </c>
      <c r="D100" s="186">
        <v>1.172E-2</v>
      </c>
      <c r="E100" s="99"/>
      <c r="F100" s="58">
        <f t="shared" si="1"/>
        <v>0</v>
      </c>
    </row>
    <row r="101" spans="1:6" ht="15.75">
      <c r="A101" s="60"/>
      <c r="B101" s="59" t="s">
        <v>992</v>
      </c>
      <c r="C101" s="60" t="s">
        <v>70</v>
      </c>
      <c r="D101" s="186">
        <v>6.8559999999999996E-2</v>
      </c>
      <c r="E101" s="99"/>
      <c r="F101" s="58">
        <f t="shared" si="1"/>
        <v>0</v>
      </c>
    </row>
    <row r="102" spans="1:6" ht="15.75">
      <c r="A102" s="77">
        <v>3</v>
      </c>
      <c r="B102" s="46" t="s">
        <v>993</v>
      </c>
      <c r="C102" s="47" t="s">
        <v>115</v>
      </c>
      <c r="D102" s="48">
        <v>3.7</v>
      </c>
      <c r="E102" s="99"/>
      <c r="F102" s="58">
        <f t="shared" si="1"/>
        <v>0</v>
      </c>
    </row>
    <row r="103" spans="1:6" ht="31.5">
      <c r="A103" s="77">
        <v>4</v>
      </c>
      <c r="B103" s="46" t="s">
        <v>276</v>
      </c>
      <c r="C103" s="52" t="s">
        <v>67</v>
      </c>
      <c r="D103" s="65">
        <v>2.5</v>
      </c>
      <c r="E103" s="99"/>
      <c r="F103" s="58">
        <f t="shared" si="1"/>
        <v>0</v>
      </c>
    </row>
    <row r="104" spans="1:6" ht="15.75">
      <c r="A104" s="52">
        <v>5</v>
      </c>
      <c r="B104" s="46" t="s">
        <v>994</v>
      </c>
      <c r="C104" s="52" t="s">
        <v>218</v>
      </c>
      <c r="D104" s="65">
        <v>17</v>
      </c>
      <c r="E104" s="99"/>
      <c r="F104" s="58">
        <f t="shared" si="1"/>
        <v>0</v>
      </c>
    </row>
    <row r="105" spans="1:6" ht="15.75">
      <c r="A105" s="52">
        <v>6</v>
      </c>
      <c r="B105" s="46" t="s">
        <v>995</v>
      </c>
      <c r="C105" s="52" t="s">
        <v>218</v>
      </c>
      <c r="D105" s="65">
        <v>17</v>
      </c>
      <c r="E105" s="99"/>
      <c r="F105" s="58">
        <f t="shared" si="1"/>
        <v>0</v>
      </c>
    </row>
    <row r="106" spans="1:6" ht="15.75">
      <c r="A106" s="77">
        <v>7</v>
      </c>
      <c r="B106" s="75" t="s">
        <v>996</v>
      </c>
      <c r="C106" s="52" t="s">
        <v>679</v>
      </c>
      <c r="D106" s="57">
        <v>4</v>
      </c>
      <c r="E106" s="99"/>
      <c r="F106" s="58">
        <f t="shared" si="1"/>
        <v>0</v>
      </c>
    </row>
    <row r="107" spans="1:6" ht="15.75">
      <c r="A107" s="187"/>
      <c r="B107" s="187" t="s">
        <v>64</v>
      </c>
      <c r="C107" s="187"/>
      <c r="D107" s="187"/>
      <c r="E107" s="99"/>
      <c r="F107" s="188">
        <f>SUM(F8:F106)</f>
        <v>0</v>
      </c>
    </row>
  </sheetData>
  <mergeCells count="4">
    <mergeCell ref="A2:F2"/>
    <mergeCell ref="A3:F3"/>
    <mergeCell ref="A4:F4"/>
    <mergeCell ref="A5:F5"/>
  </mergeCells>
  <pageMargins left="0.51181102362204722" right="0.11811023622047245" top="0.55118110236220474" bottom="0.55118110236220474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2:F293"/>
  <sheetViews>
    <sheetView topLeftCell="A281" zoomScale="120" zoomScaleNormal="120" zoomScaleSheetLayoutView="90" workbookViewId="0">
      <selection activeCell="D31" sqref="D31"/>
    </sheetView>
  </sheetViews>
  <sheetFormatPr defaultColWidth="8" defaultRowHeight="15"/>
  <cols>
    <col min="1" max="1" width="4.125" style="50" customWidth="1"/>
    <col min="2" max="2" width="42.625" style="50" customWidth="1"/>
    <col min="3" max="3" width="6.75" style="50" customWidth="1"/>
    <col min="4" max="4" width="9.375" style="97" customWidth="1"/>
    <col min="5" max="5" width="8.5" style="50" customWidth="1"/>
    <col min="6" max="6" width="10.375" style="50" customWidth="1"/>
    <col min="7" max="7" width="8" style="50"/>
    <col min="8" max="8" width="10.75" style="50" bestFit="1" customWidth="1"/>
    <col min="9" max="16384" width="8" style="50"/>
  </cols>
  <sheetData>
    <row r="2" spans="1:6" s="35" customFormat="1" ht="43.5" customHeight="1">
      <c r="A2" s="206" t="str">
        <f>კრებ.!A1</f>
        <v>imereTis regioni, q. samtredia, mSvidobaZis q. #1-Si #12 sajaro skolis rabilitacia.</v>
      </c>
      <c r="B2" s="207"/>
      <c r="C2" s="207"/>
      <c r="D2" s="207"/>
      <c r="E2" s="207"/>
      <c r="F2" s="207"/>
    </row>
    <row r="3" spans="1:6" s="36" customFormat="1" ht="18.75">
      <c r="A3" s="208" t="s">
        <v>140</v>
      </c>
      <c r="B3" s="208"/>
      <c r="C3" s="208"/>
      <c r="D3" s="208"/>
      <c r="E3" s="208"/>
      <c r="F3" s="208"/>
    </row>
    <row r="4" spans="1:6" s="35" customFormat="1" ht="23.25" customHeight="1">
      <c r="A4" s="209" t="s">
        <v>10</v>
      </c>
      <c r="B4" s="209"/>
      <c r="C4" s="209"/>
      <c r="D4" s="209"/>
      <c r="E4" s="209"/>
      <c r="F4" s="209"/>
    </row>
    <row r="5" spans="1:6" s="36" customFormat="1" ht="18.75" customHeight="1">
      <c r="A5" s="210"/>
      <c r="B5" s="210"/>
      <c r="C5" s="210"/>
      <c r="D5" s="210"/>
      <c r="E5" s="210"/>
      <c r="F5" s="210"/>
    </row>
    <row r="6" spans="1:6" s="41" customFormat="1" ht="39" customHeight="1">
      <c r="A6" s="37"/>
      <c r="B6" s="38" t="s">
        <v>60</v>
      </c>
      <c r="C6" s="38" t="s">
        <v>61</v>
      </c>
      <c r="D6" s="38" t="s">
        <v>62</v>
      </c>
      <c r="E6" s="39" t="s">
        <v>63</v>
      </c>
      <c r="F6" s="40" t="s">
        <v>64</v>
      </c>
    </row>
    <row r="7" spans="1:6" s="44" customFormat="1" ht="15.75">
      <c r="A7" s="42" t="s">
        <v>65</v>
      </c>
      <c r="B7" s="42">
        <v>2</v>
      </c>
      <c r="C7" s="42">
        <v>3</v>
      </c>
      <c r="D7" s="43">
        <v>4</v>
      </c>
      <c r="E7" s="42">
        <v>5</v>
      </c>
      <c r="F7" s="43">
        <v>6</v>
      </c>
    </row>
    <row r="8" spans="1:6" ht="15.75">
      <c r="A8" s="98"/>
      <c r="B8" s="71" t="s">
        <v>141</v>
      </c>
      <c r="C8" s="52"/>
      <c r="D8" s="99"/>
      <c r="E8" s="48"/>
      <c r="F8" s="49"/>
    </row>
    <row r="9" spans="1:6" ht="15.75">
      <c r="A9" s="100">
        <v>1</v>
      </c>
      <c r="B9" s="71" t="s">
        <v>83</v>
      </c>
      <c r="C9" s="52"/>
      <c r="D9" s="101"/>
      <c r="E9" s="53"/>
      <c r="F9" s="49"/>
    </row>
    <row r="10" spans="1:6" ht="31.5">
      <c r="A10" s="102">
        <f>A9+1</f>
        <v>2</v>
      </c>
      <c r="B10" s="46" t="s">
        <v>142</v>
      </c>
      <c r="C10" s="103" t="s">
        <v>143</v>
      </c>
      <c r="D10" s="104">
        <v>48</v>
      </c>
      <c r="E10" s="56"/>
      <c r="F10" s="49">
        <f t="shared" ref="F10:F73" si="0">D10*E10</f>
        <v>0</v>
      </c>
    </row>
    <row r="11" spans="1:6" ht="31.5">
      <c r="A11" s="102">
        <f t="shared" ref="A11:A74" si="1">A10+1</f>
        <v>3</v>
      </c>
      <c r="B11" s="46" t="s">
        <v>144</v>
      </c>
      <c r="C11" s="47" t="s">
        <v>72</v>
      </c>
      <c r="D11" s="105">
        <v>10</v>
      </c>
      <c r="E11" s="57"/>
      <c r="F11" s="49">
        <f t="shared" si="0"/>
        <v>0</v>
      </c>
    </row>
    <row r="12" spans="1:6" ht="15.75">
      <c r="A12" s="102">
        <f t="shared" si="1"/>
        <v>4</v>
      </c>
      <c r="B12" s="59" t="s">
        <v>145</v>
      </c>
      <c r="C12" s="60" t="s">
        <v>146</v>
      </c>
      <c r="D12" s="106">
        <v>24</v>
      </c>
      <c r="E12" s="62"/>
      <c r="F12" s="49">
        <f t="shared" si="0"/>
        <v>0</v>
      </c>
    </row>
    <row r="13" spans="1:6" ht="15.75">
      <c r="A13" s="102">
        <f t="shared" si="1"/>
        <v>5</v>
      </c>
      <c r="B13" s="75" t="s">
        <v>147</v>
      </c>
      <c r="C13" s="52" t="s">
        <v>67</v>
      </c>
      <c r="D13" s="105">
        <v>220</v>
      </c>
      <c r="E13" s="63"/>
      <c r="F13" s="49">
        <f t="shared" si="0"/>
        <v>0</v>
      </c>
    </row>
    <row r="14" spans="1:6" ht="15.75">
      <c r="A14" s="102">
        <f t="shared" si="1"/>
        <v>6</v>
      </c>
      <c r="B14" s="59" t="s">
        <v>148</v>
      </c>
      <c r="C14" s="60" t="s">
        <v>72</v>
      </c>
      <c r="D14" s="105">
        <v>11</v>
      </c>
      <c r="E14" s="64"/>
      <c r="F14" s="49">
        <f t="shared" si="0"/>
        <v>0</v>
      </c>
    </row>
    <row r="15" spans="1:6" ht="47.25">
      <c r="A15" s="102">
        <f t="shared" si="1"/>
        <v>7</v>
      </c>
      <c r="B15" s="46" t="s">
        <v>149</v>
      </c>
      <c r="C15" s="47" t="s">
        <v>72</v>
      </c>
      <c r="D15" s="107">
        <v>12.3</v>
      </c>
      <c r="E15" s="66"/>
      <c r="F15" s="49">
        <f t="shared" si="0"/>
        <v>0</v>
      </c>
    </row>
    <row r="16" spans="1:6" ht="15.75">
      <c r="A16" s="102"/>
      <c r="B16" s="71" t="s">
        <v>107</v>
      </c>
      <c r="C16" s="52"/>
      <c r="D16" s="101"/>
      <c r="E16" s="67"/>
      <c r="F16" s="49"/>
    </row>
    <row r="17" spans="1:6" ht="31.5">
      <c r="A17" s="102">
        <f t="shared" si="1"/>
        <v>1</v>
      </c>
      <c r="B17" s="46" t="s">
        <v>150</v>
      </c>
      <c r="C17" s="108" t="s">
        <v>151</v>
      </c>
      <c r="D17" s="104">
        <v>74.069999999999993</v>
      </c>
      <c r="E17" s="67"/>
      <c r="F17" s="49">
        <f t="shared" si="0"/>
        <v>0</v>
      </c>
    </row>
    <row r="18" spans="1:6" ht="15.75">
      <c r="A18" s="102">
        <f t="shared" si="1"/>
        <v>2</v>
      </c>
      <c r="B18" s="46" t="s">
        <v>152</v>
      </c>
      <c r="C18" s="47" t="s">
        <v>70</v>
      </c>
      <c r="D18" s="109">
        <v>2.3879999999999999</v>
      </c>
      <c r="E18" s="69"/>
      <c r="F18" s="49">
        <f t="shared" si="0"/>
        <v>0</v>
      </c>
    </row>
    <row r="19" spans="1:6" ht="15.75">
      <c r="A19" s="102">
        <f t="shared" si="1"/>
        <v>3</v>
      </c>
      <c r="B19" s="59" t="s">
        <v>153</v>
      </c>
      <c r="C19" s="60" t="s">
        <v>70</v>
      </c>
      <c r="D19" s="105">
        <v>2.3879999999999999</v>
      </c>
      <c r="E19" s="62"/>
      <c r="F19" s="49">
        <f t="shared" si="0"/>
        <v>0</v>
      </c>
    </row>
    <row r="20" spans="1:6" ht="15.75">
      <c r="A20" s="102">
        <f t="shared" si="1"/>
        <v>4</v>
      </c>
      <c r="B20" s="46" t="s">
        <v>154</v>
      </c>
      <c r="C20" s="47" t="s">
        <v>67</v>
      </c>
      <c r="D20" s="110">
        <v>2388</v>
      </c>
      <c r="E20" s="63"/>
      <c r="F20" s="49">
        <f t="shared" si="0"/>
        <v>0</v>
      </c>
    </row>
    <row r="21" spans="1:6" ht="15.75">
      <c r="A21" s="102">
        <f t="shared" si="1"/>
        <v>5</v>
      </c>
      <c r="B21" s="59" t="s">
        <v>155</v>
      </c>
      <c r="C21" s="60" t="s">
        <v>70</v>
      </c>
      <c r="D21" s="105">
        <v>19.10679</v>
      </c>
      <c r="E21" s="66"/>
      <c r="F21" s="49">
        <f t="shared" si="0"/>
        <v>0</v>
      </c>
    </row>
    <row r="22" spans="1:6" ht="31.5">
      <c r="A22" s="102">
        <f t="shared" si="1"/>
        <v>6</v>
      </c>
      <c r="B22" s="46" t="s">
        <v>156</v>
      </c>
      <c r="C22" s="47" t="s">
        <v>67</v>
      </c>
      <c r="D22" s="111">
        <v>2388</v>
      </c>
      <c r="E22" s="69"/>
      <c r="F22" s="49">
        <f t="shared" si="0"/>
        <v>0</v>
      </c>
    </row>
    <row r="23" spans="1:6" ht="15.75">
      <c r="A23" s="102"/>
      <c r="B23" s="112" t="s">
        <v>157</v>
      </c>
      <c r="C23" s="60"/>
      <c r="D23" s="113"/>
      <c r="E23" s="67"/>
      <c r="F23" s="49"/>
    </row>
    <row r="24" spans="1:6" ht="15.75">
      <c r="A24" s="102">
        <f t="shared" si="1"/>
        <v>1</v>
      </c>
      <c r="B24" s="46" t="s">
        <v>158</v>
      </c>
      <c r="C24" s="47" t="s">
        <v>72</v>
      </c>
      <c r="D24" s="105">
        <v>55</v>
      </c>
      <c r="E24" s="69"/>
      <c r="F24" s="49">
        <f t="shared" si="0"/>
        <v>0</v>
      </c>
    </row>
    <row r="25" spans="1:6" ht="15.75">
      <c r="A25" s="102">
        <f t="shared" si="1"/>
        <v>2</v>
      </c>
      <c r="B25" s="46" t="s">
        <v>159</v>
      </c>
      <c r="C25" s="47" t="s">
        <v>72</v>
      </c>
      <c r="D25" s="105">
        <v>20</v>
      </c>
      <c r="E25" s="67"/>
      <c r="F25" s="49">
        <f t="shared" si="0"/>
        <v>0</v>
      </c>
    </row>
    <row r="26" spans="1:6" ht="15.75">
      <c r="A26" s="102">
        <f t="shared" si="1"/>
        <v>3</v>
      </c>
      <c r="B26" s="46" t="s">
        <v>160</v>
      </c>
      <c r="C26" s="47" t="s">
        <v>70</v>
      </c>
      <c r="D26" s="113">
        <v>38.199999999999996</v>
      </c>
      <c r="E26" s="69"/>
      <c r="F26" s="49">
        <f t="shared" si="0"/>
        <v>0</v>
      </c>
    </row>
    <row r="27" spans="1:6" ht="15.75">
      <c r="A27" s="102">
        <f t="shared" si="1"/>
        <v>4</v>
      </c>
      <c r="B27" s="59" t="s">
        <v>161</v>
      </c>
      <c r="C27" s="60" t="s">
        <v>72</v>
      </c>
      <c r="D27" s="111">
        <v>35</v>
      </c>
      <c r="E27" s="69"/>
      <c r="F27" s="49">
        <f t="shared" si="0"/>
        <v>0</v>
      </c>
    </row>
    <row r="28" spans="1:6" ht="15.75">
      <c r="A28" s="102">
        <f t="shared" si="1"/>
        <v>5</v>
      </c>
      <c r="B28" s="46" t="s">
        <v>162</v>
      </c>
      <c r="C28" s="47" t="s">
        <v>72</v>
      </c>
      <c r="D28" s="101">
        <v>5</v>
      </c>
      <c r="E28" s="67"/>
      <c r="F28" s="49">
        <f t="shared" si="0"/>
        <v>0</v>
      </c>
    </row>
    <row r="29" spans="1:6" ht="15.75">
      <c r="A29" s="102">
        <f t="shared" si="1"/>
        <v>6</v>
      </c>
      <c r="B29" s="59" t="s">
        <v>163</v>
      </c>
      <c r="C29" s="60" t="s">
        <v>72</v>
      </c>
      <c r="D29" s="104">
        <v>2.5</v>
      </c>
      <c r="E29" s="69"/>
      <c r="F29" s="49">
        <f t="shared" si="0"/>
        <v>0</v>
      </c>
    </row>
    <row r="30" spans="1:6" ht="31.5">
      <c r="A30" s="102">
        <f t="shared" si="1"/>
        <v>7</v>
      </c>
      <c r="B30" s="46" t="s">
        <v>164</v>
      </c>
      <c r="C30" s="47" t="s">
        <v>72</v>
      </c>
      <c r="D30" s="105">
        <v>9.1999999999999993</v>
      </c>
      <c r="E30" s="69"/>
      <c r="F30" s="49">
        <f t="shared" si="0"/>
        <v>0</v>
      </c>
    </row>
    <row r="31" spans="1:6" ht="15.75">
      <c r="A31" s="102">
        <f t="shared" si="1"/>
        <v>8</v>
      </c>
      <c r="B31" s="59" t="s">
        <v>165</v>
      </c>
      <c r="C31" s="60" t="s">
        <v>70</v>
      </c>
      <c r="D31" s="105">
        <v>1.52E-2</v>
      </c>
      <c r="E31" s="67"/>
      <c r="F31" s="49">
        <f t="shared" si="0"/>
        <v>0</v>
      </c>
    </row>
    <row r="32" spans="1:6" ht="15.75">
      <c r="A32" s="102">
        <f t="shared" si="1"/>
        <v>9</v>
      </c>
      <c r="B32" s="59" t="s">
        <v>166</v>
      </c>
      <c r="C32" s="60" t="s">
        <v>70</v>
      </c>
      <c r="D32" s="105">
        <v>0.3805</v>
      </c>
      <c r="E32" s="69"/>
      <c r="F32" s="49">
        <f t="shared" si="0"/>
        <v>0</v>
      </c>
    </row>
    <row r="33" spans="1:6" ht="31.5">
      <c r="A33" s="102">
        <f t="shared" si="1"/>
        <v>10</v>
      </c>
      <c r="B33" s="46" t="s">
        <v>167</v>
      </c>
      <c r="C33" s="52" t="s">
        <v>72</v>
      </c>
      <c r="D33" s="109">
        <v>0.184</v>
      </c>
      <c r="E33" s="63"/>
      <c r="F33" s="49">
        <f t="shared" si="0"/>
        <v>0</v>
      </c>
    </row>
    <row r="34" spans="1:6" ht="15.75">
      <c r="A34" s="102">
        <f t="shared" si="1"/>
        <v>11</v>
      </c>
      <c r="B34" s="59" t="s">
        <v>165</v>
      </c>
      <c r="C34" s="60" t="s">
        <v>70</v>
      </c>
      <c r="D34" s="109">
        <v>7.0000000000000001E-3</v>
      </c>
      <c r="E34" s="63"/>
      <c r="F34" s="49">
        <f t="shared" si="0"/>
        <v>0</v>
      </c>
    </row>
    <row r="35" spans="1:6" ht="15.75">
      <c r="A35" s="102">
        <f t="shared" si="1"/>
        <v>12</v>
      </c>
      <c r="B35" s="59" t="s">
        <v>166</v>
      </c>
      <c r="C35" s="60" t="s">
        <v>70</v>
      </c>
      <c r="D35" s="109">
        <v>2.07E-2</v>
      </c>
      <c r="E35" s="69"/>
      <c r="F35" s="49">
        <f t="shared" si="0"/>
        <v>0</v>
      </c>
    </row>
    <row r="36" spans="1:6" ht="31.5">
      <c r="A36" s="102">
        <f t="shared" si="1"/>
        <v>13</v>
      </c>
      <c r="B36" s="114" t="s">
        <v>168</v>
      </c>
      <c r="C36" s="108" t="s">
        <v>151</v>
      </c>
      <c r="D36" s="105">
        <v>0.14000000000000001</v>
      </c>
      <c r="E36" s="69"/>
      <c r="F36" s="49">
        <f t="shared" si="0"/>
        <v>0</v>
      </c>
    </row>
    <row r="37" spans="1:6" ht="15.75">
      <c r="A37" s="102">
        <f t="shared" si="1"/>
        <v>14</v>
      </c>
      <c r="B37" s="46" t="s">
        <v>169</v>
      </c>
      <c r="C37" s="47" t="s">
        <v>70</v>
      </c>
      <c r="D37" s="105">
        <v>6.4399999999999999E-2</v>
      </c>
      <c r="E37" s="67"/>
      <c r="F37" s="49">
        <f t="shared" si="0"/>
        <v>0</v>
      </c>
    </row>
    <row r="38" spans="1:6" ht="15.75">
      <c r="A38" s="102">
        <f t="shared" si="1"/>
        <v>15</v>
      </c>
      <c r="B38" s="59" t="s">
        <v>170</v>
      </c>
      <c r="C38" s="60" t="s">
        <v>70</v>
      </c>
      <c r="D38" s="115">
        <v>2.52E-2</v>
      </c>
      <c r="E38" s="69"/>
      <c r="F38" s="49">
        <f t="shared" si="0"/>
        <v>0</v>
      </c>
    </row>
    <row r="39" spans="1:6" ht="15.75">
      <c r="A39" s="102">
        <f t="shared" si="1"/>
        <v>16</v>
      </c>
      <c r="B39" s="59" t="s">
        <v>171</v>
      </c>
      <c r="C39" s="60" t="s">
        <v>70</v>
      </c>
      <c r="D39" s="109">
        <v>3.9199999999999999E-2</v>
      </c>
      <c r="E39" s="63"/>
      <c r="F39" s="49">
        <f t="shared" si="0"/>
        <v>0</v>
      </c>
    </row>
    <row r="40" spans="1:6" ht="31.5">
      <c r="A40" s="102">
        <f t="shared" si="1"/>
        <v>17</v>
      </c>
      <c r="B40" s="46" t="s">
        <v>172</v>
      </c>
      <c r="C40" s="47" t="s">
        <v>173</v>
      </c>
      <c r="D40" s="105">
        <v>1</v>
      </c>
      <c r="E40" s="69"/>
      <c r="F40" s="49">
        <f t="shared" si="0"/>
        <v>0</v>
      </c>
    </row>
    <row r="41" spans="1:6" ht="15.75">
      <c r="A41" s="102">
        <f t="shared" si="1"/>
        <v>18</v>
      </c>
      <c r="B41" s="59" t="s">
        <v>174</v>
      </c>
      <c r="C41" s="60" t="s">
        <v>70</v>
      </c>
      <c r="D41" s="115">
        <v>8.6210000000000004</v>
      </c>
      <c r="E41" s="63"/>
      <c r="F41" s="49">
        <f t="shared" si="0"/>
        <v>0</v>
      </c>
    </row>
    <row r="42" spans="1:6" ht="31.5">
      <c r="A42" s="102">
        <f t="shared" si="1"/>
        <v>19</v>
      </c>
      <c r="B42" s="46" t="s">
        <v>175</v>
      </c>
      <c r="C42" s="52" t="s">
        <v>70</v>
      </c>
      <c r="D42" s="101">
        <v>8.6210000000000004</v>
      </c>
      <c r="E42" s="67"/>
      <c r="F42" s="49">
        <f t="shared" si="0"/>
        <v>0</v>
      </c>
    </row>
    <row r="43" spans="1:6" ht="15.75">
      <c r="A43" s="102"/>
      <c r="B43" s="112" t="s">
        <v>176</v>
      </c>
      <c r="C43" s="60"/>
      <c r="D43" s="101"/>
      <c r="E43" s="63"/>
      <c r="F43" s="49"/>
    </row>
    <row r="44" spans="1:6" ht="15.75">
      <c r="A44" s="102">
        <f t="shared" si="1"/>
        <v>1</v>
      </c>
      <c r="B44" s="46" t="s">
        <v>158</v>
      </c>
      <c r="C44" s="47" t="s">
        <v>72</v>
      </c>
      <c r="D44" s="115">
        <v>210</v>
      </c>
      <c r="E44" s="69"/>
      <c r="F44" s="49">
        <f t="shared" si="0"/>
        <v>0</v>
      </c>
    </row>
    <row r="45" spans="1:6" ht="15.75">
      <c r="A45" s="102">
        <f t="shared" si="1"/>
        <v>2</v>
      </c>
      <c r="B45" s="46" t="s">
        <v>159</v>
      </c>
      <c r="C45" s="47" t="s">
        <v>72</v>
      </c>
      <c r="D45" s="101">
        <v>195</v>
      </c>
      <c r="E45" s="67"/>
      <c r="F45" s="49">
        <f t="shared" si="0"/>
        <v>0</v>
      </c>
    </row>
    <row r="46" spans="1:6" ht="15.75">
      <c r="A46" s="102">
        <f t="shared" si="1"/>
        <v>3</v>
      </c>
      <c r="B46" s="46" t="s">
        <v>177</v>
      </c>
      <c r="C46" s="47" t="s">
        <v>70</v>
      </c>
      <c r="D46" s="105">
        <v>372.45</v>
      </c>
      <c r="E46" s="63"/>
      <c r="F46" s="49">
        <f t="shared" si="0"/>
        <v>0</v>
      </c>
    </row>
    <row r="47" spans="1:6" ht="15.75">
      <c r="A47" s="102">
        <f t="shared" si="1"/>
        <v>4</v>
      </c>
      <c r="B47" s="59" t="s">
        <v>161</v>
      </c>
      <c r="C47" s="60" t="s">
        <v>72</v>
      </c>
      <c r="D47" s="105">
        <v>15</v>
      </c>
      <c r="E47" s="66"/>
      <c r="F47" s="49">
        <f t="shared" si="0"/>
        <v>0</v>
      </c>
    </row>
    <row r="48" spans="1:6" ht="15.75">
      <c r="A48" s="102">
        <f t="shared" si="1"/>
        <v>5</v>
      </c>
      <c r="B48" s="59" t="s">
        <v>122</v>
      </c>
      <c r="C48" s="60" t="s">
        <v>123</v>
      </c>
      <c r="D48" s="101">
        <v>14.895</v>
      </c>
      <c r="E48" s="80"/>
      <c r="F48" s="49">
        <f t="shared" si="0"/>
        <v>0</v>
      </c>
    </row>
    <row r="49" spans="1:6" ht="15.75">
      <c r="A49" s="102">
        <f t="shared" si="1"/>
        <v>6</v>
      </c>
      <c r="B49" s="46" t="s">
        <v>178</v>
      </c>
      <c r="C49" s="47" t="s">
        <v>72</v>
      </c>
      <c r="D49" s="111">
        <v>65</v>
      </c>
      <c r="E49" s="69"/>
      <c r="F49" s="49">
        <f t="shared" si="0"/>
        <v>0</v>
      </c>
    </row>
    <row r="50" spans="1:6" ht="15.75">
      <c r="A50" s="102">
        <f t="shared" si="1"/>
        <v>7</v>
      </c>
      <c r="B50" s="59" t="s">
        <v>179</v>
      </c>
      <c r="C50" s="60" t="s">
        <v>72</v>
      </c>
      <c r="D50" s="106">
        <v>21.7</v>
      </c>
      <c r="E50" s="63"/>
      <c r="F50" s="49">
        <f t="shared" si="0"/>
        <v>0</v>
      </c>
    </row>
    <row r="51" spans="1:6" ht="15.75">
      <c r="A51" s="102">
        <f t="shared" si="1"/>
        <v>8</v>
      </c>
      <c r="B51" s="59" t="s">
        <v>180</v>
      </c>
      <c r="C51" s="60" t="s">
        <v>72</v>
      </c>
      <c r="D51" s="109">
        <v>65</v>
      </c>
      <c r="E51" s="80"/>
      <c r="F51" s="49">
        <f t="shared" si="0"/>
        <v>0</v>
      </c>
    </row>
    <row r="52" spans="1:6" ht="15.75">
      <c r="A52" s="102">
        <f t="shared" si="1"/>
        <v>9</v>
      </c>
      <c r="B52" s="59" t="s">
        <v>165</v>
      </c>
      <c r="C52" s="60" t="s">
        <v>70</v>
      </c>
      <c r="D52" s="105">
        <v>0.17380000000000001</v>
      </c>
      <c r="E52" s="69"/>
      <c r="F52" s="49">
        <f t="shared" si="0"/>
        <v>0</v>
      </c>
    </row>
    <row r="53" spans="1:6" ht="15.75">
      <c r="A53" s="102">
        <f t="shared" si="1"/>
        <v>10</v>
      </c>
      <c r="B53" s="59" t="s">
        <v>166</v>
      </c>
      <c r="C53" s="60" t="s">
        <v>70</v>
      </c>
      <c r="D53" s="101">
        <v>3.1408</v>
      </c>
      <c r="E53" s="63"/>
      <c r="F53" s="49">
        <f t="shared" si="0"/>
        <v>0</v>
      </c>
    </row>
    <row r="54" spans="1:6" ht="31.5">
      <c r="A54" s="102">
        <f t="shared" si="1"/>
        <v>11</v>
      </c>
      <c r="B54" s="114" t="s">
        <v>181</v>
      </c>
      <c r="C54" s="108" t="s">
        <v>151</v>
      </c>
      <c r="D54" s="101">
        <v>0.72</v>
      </c>
      <c r="E54" s="69"/>
      <c r="F54" s="49">
        <f t="shared" si="0"/>
        <v>0</v>
      </c>
    </row>
    <row r="55" spans="1:6" ht="47.25">
      <c r="A55" s="102">
        <f t="shared" si="1"/>
        <v>12</v>
      </c>
      <c r="B55" s="46" t="s">
        <v>182</v>
      </c>
      <c r="C55" s="47" t="s">
        <v>70</v>
      </c>
      <c r="D55" s="109">
        <v>0.79679999999999995</v>
      </c>
      <c r="E55" s="80"/>
      <c r="F55" s="49">
        <f t="shared" si="0"/>
        <v>0</v>
      </c>
    </row>
    <row r="56" spans="1:6" ht="31.5">
      <c r="A56" s="102">
        <f t="shared" si="1"/>
        <v>13</v>
      </c>
      <c r="B56" s="46" t="s">
        <v>183</v>
      </c>
      <c r="C56" s="52" t="s">
        <v>72</v>
      </c>
      <c r="D56" s="109">
        <v>48.2</v>
      </c>
      <c r="E56" s="69"/>
      <c r="F56" s="49">
        <f t="shared" si="0"/>
        <v>0</v>
      </c>
    </row>
    <row r="57" spans="1:6" ht="15.75">
      <c r="A57" s="102">
        <f t="shared" si="1"/>
        <v>14</v>
      </c>
      <c r="B57" s="59" t="s">
        <v>165</v>
      </c>
      <c r="C57" s="60" t="s">
        <v>70</v>
      </c>
      <c r="D57" s="109">
        <v>2.0705</v>
      </c>
      <c r="E57" s="63"/>
      <c r="F57" s="49">
        <f t="shared" si="0"/>
        <v>0</v>
      </c>
    </row>
    <row r="58" spans="1:6" ht="15.75">
      <c r="A58" s="102">
        <f t="shared" si="1"/>
        <v>15</v>
      </c>
      <c r="B58" s="59" t="s">
        <v>166</v>
      </c>
      <c r="C58" s="60" t="s">
        <v>70</v>
      </c>
      <c r="D58" s="109">
        <v>4.7922000000000002</v>
      </c>
      <c r="E58" s="67"/>
      <c r="F58" s="49">
        <f t="shared" si="0"/>
        <v>0</v>
      </c>
    </row>
    <row r="59" spans="1:6" ht="15.75">
      <c r="A59" s="102">
        <f t="shared" si="1"/>
        <v>16</v>
      </c>
      <c r="B59" s="46" t="s">
        <v>184</v>
      </c>
      <c r="C59" s="47" t="s">
        <v>72</v>
      </c>
      <c r="D59" s="105">
        <v>35</v>
      </c>
      <c r="E59" s="69"/>
      <c r="F59" s="49">
        <f t="shared" si="0"/>
        <v>0</v>
      </c>
    </row>
    <row r="60" spans="1:6" ht="15.75">
      <c r="A60" s="102">
        <f t="shared" si="1"/>
        <v>17</v>
      </c>
      <c r="B60" s="59" t="s">
        <v>165</v>
      </c>
      <c r="C60" s="60" t="s">
        <v>70</v>
      </c>
      <c r="D60" s="99">
        <v>1.274</v>
      </c>
      <c r="E60" s="63"/>
      <c r="F60" s="49">
        <f t="shared" si="0"/>
        <v>0</v>
      </c>
    </row>
    <row r="61" spans="1:6" ht="15.75">
      <c r="A61" s="102">
        <f t="shared" si="1"/>
        <v>18</v>
      </c>
      <c r="B61" s="59" t="s">
        <v>166</v>
      </c>
      <c r="C61" s="60" t="s">
        <v>70</v>
      </c>
      <c r="D61" s="105">
        <v>2.7440000000000002</v>
      </c>
      <c r="E61" s="67"/>
      <c r="F61" s="49">
        <f t="shared" si="0"/>
        <v>0</v>
      </c>
    </row>
    <row r="62" spans="1:6" ht="15.75">
      <c r="A62" s="102">
        <f t="shared" si="1"/>
        <v>19</v>
      </c>
      <c r="B62" s="59" t="s">
        <v>185</v>
      </c>
      <c r="C62" s="60" t="s">
        <v>70</v>
      </c>
      <c r="D62" s="111">
        <v>0.8</v>
      </c>
      <c r="E62" s="69"/>
      <c r="F62" s="49">
        <f t="shared" si="0"/>
        <v>0</v>
      </c>
    </row>
    <row r="63" spans="1:6" ht="16.5">
      <c r="A63" s="102">
        <f t="shared" si="1"/>
        <v>20</v>
      </c>
      <c r="B63" s="59" t="s">
        <v>166</v>
      </c>
      <c r="C63" s="60" t="s">
        <v>70</v>
      </c>
      <c r="D63" s="115">
        <v>0.8</v>
      </c>
      <c r="E63" s="81"/>
      <c r="F63" s="49">
        <f t="shared" si="0"/>
        <v>0</v>
      </c>
    </row>
    <row r="64" spans="1:6" ht="31.5">
      <c r="A64" s="102">
        <f t="shared" si="1"/>
        <v>21</v>
      </c>
      <c r="B64" s="46" t="s">
        <v>186</v>
      </c>
      <c r="C64" s="47" t="s">
        <v>72</v>
      </c>
      <c r="D64" s="105">
        <v>20.799999999999997</v>
      </c>
      <c r="E64" s="82"/>
      <c r="F64" s="49">
        <f t="shared" si="0"/>
        <v>0</v>
      </c>
    </row>
    <row r="65" spans="1:6" ht="15.75">
      <c r="A65" s="102">
        <f t="shared" si="1"/>
        <v>22</v>
      </c>
      <c r="B65" s="59" t="s">
        <v>165</v>
      </c>
      <c r="C65" s="60" t="s">
        <v>70</v>
      </c>
      <c r="D65" s="115">
        <v>0.89869999999999994</v>
      </c>
      <c r="E65" s="83"/>
      <c r="F65" s="49">
        <f t="shared" si="0"/>
        <v>0</v>
      </c>
    </row>
    <row r="66" spans="1:6" ht="15.75">
      <c r="A66" s="102">
        <f t="shared" si="1"/>
        <v>23</v>
      </c>
      <c r="B66" s="59" t="s">
        <v>166</v>
      </c>
      <c r="C66" s="60" t="s">
        <v>70</v>
      </c>
      <c r="D66" s="101">
        <v>1.1185</v>
      </c>
      <c r="E66" s="83"/>
      <c r="F66" s="49">
        <f t="shared" si="0"/>
        <v>0</v>
      </c>
    </row>
    <row r="67" spans="1:6" ht="15.75">
      <c r="A67" s="102">
        <f t="shared" si="1"/>
        <v>24</v>
      </c>
      <c r="B67" s="59" t="s">
        <v>187</v>
      </c>
      <c r="C67" s="60" t="s">
        <v>72</v>
      </c>
      <c r="D67" s="111">
        <v>39.299999999999997</v>
      </c>
      <c r="E67" s="83"/>
      <c r="F67" s="49">
        <f t="shared" si="0"/>
        <v>0</v>
      </c>
    </row>
    <row r="68" spans="1:6" ht="15.75">
      <c r="A68" s="102">
        <f t="shared" si="1"/>
        <v>25</v>
      </c>
      <c r="B68" s="59" t="s">
        <v>165</v>
      </c>
      <c r="C68" s="60" t="s">
        <v>70</v>
      </c>
      <c r="D68" s="106">
        <v>0.36</v>
      </c>
      <c r="E68" s="67"/>
      <c r="F68" s="49">
        <f t="shared" si="0"/>
        <v>0</v>
      </c>
    </row>
    <row r="69" spans="1:6" ht="15.75">
      <c r="A69" s="102">
        <f t="shared" si="1"/>
        <v>26</v>
      </c>
      <c r="B69" s="59" t="s">
        <v>166</v>
      </c>
      <c r="C69" s="60" t="s">
        <v>70</v>
      </c>
      <c r="D69" s="109">
        <v>5.5411000000000001</v>
      </c>
      <c r="E69" s="67"/>
      <c r="F69" s="49">
        <f t="shared" si="0"/>
        <v>0</v>
      </c>
    </row>
    <row r="70" spans="1:6" ht="31.5">
      <c r="A70" s="102">
        <f t="shared" si="1"/>
        <v>27</v>
      </c>
      <c r="B70" s="46" t="s">
        <v>188</v>
      </c>
      <c r="C70" s="47" t="s">
        <v>72</v>
      </c>
      <c r="D70" s="99">
        <v>11.399999999999999</v>
      </c>
      <c r="E70" s="67"/>
      <c r="F70" s="49">
        <f t="shared" si="0"/>
        <v>0</v>
      </c>
    </row>
    <row r="71" spans="1:6" ht="15.75">
      <c r="A71" s="102">
        <f t="shared" si="1"/>
        <v>28</v>
      </c>
      <c r="B71" s="59" t="s">
        <v>165</v>
      </c>
      <c r="C71" s="60" t="s">
        <v>70</v>
      </c>
      <c r="D71" s="105">
        <v>0.22939999999999999</v>
      </c>
      <c r="E71" s="67"/>
      <c r="F71" s="49">
        <f t="shared" si="0"/>
        <v>0</v>
      </c>
    </row>
    <row r="72" spans="1:6" ht="15.75">
      <c r="A72" s="102">
        <f t="shared" si="1"/>
        <v>29</v>
      </c>
      <c r="B72" s="59" t="s">
        <v>155</v>
      </c>
      <c r="C72" s="60" t="s">
        <v>70</v>
      </c>
      <c r="D72" s="101">
        <v>2.6153999999999997</v>
      </c>
      <c r="E72" s="67"/>
      <c r="F72" s="49">
        <f t="shared" si="0"/>
        <v>0</v>
      </c>
    </row>
    <row r="73" spans="1:6" ht="15.75">
      <c r="A73" s="102">
        <f t="shared" si="1"/>
        <v>30</v>
      </c>
      <c r="B73" s="116" t="s">
        <v>189</v>
      </c>
      <c r="C73" s="60" t="s">
        <v>81</v>
      </c>
      <c r="D73" s="101">
        <v>10.601999999999999</v>
      </c>
      <c r="E73" s="67"/>
      <c r="F73" s="49">
        <f t="shared" si="0"/>
        <v>0</v>
      </c>
    </row>
    <row r="74" spans="1:6" ht="31.5">
      <c r="A74" s="102">
        <f t="shared" si="1"/>
        <v>31</v>
      </c>
      <c r="B74" s="46" t="s">
        <v>190</v>
      </c>
      <c r="C74" s="47" t="s">
        <v>70</v>
      </c>
      <c r="D74" s="105">
        <v>0.89949999999999997</v>
      </c>
      <c r="E74" s="67"/>
      <c r="F74" s="49">
        <f t="shared" ref="F74:F137" si="2">D74*E74</f>
        <v>0</v>
      </c>
    </row>
    <row r="75" spans="1:6" ht="31.5">
      <c r="A75" s="102">
        <f t="shared" ref="A75:A138" si="3">A74+1</f>
        <v>32</v>
      </c>
      <c r="B75" s="117" t="s">
        <v>191</v>
      </c>
      <c r="C75" s="108" t="s">
        <v>151</v>
      </c>
      <c r="D75" s="105">
        <v>1.44</v>
      </c>
      <c r="E75" s="67"/>
      <c r="F75" s="49">
        <f t="shared" si="2"/>
        <v>0</v>
      </c>
    </row>
    <row r="76" spans="1:6" ht="15.75" customHeight="1">
      <c r="A76" s="102">
        <f t="shared" si="3"/>
        <v>33</v>
      </c>
      <c r="B76" s="46" t="s">
        <v>192</v>
      </c>
      <c r="C76" s="47" t="s">
        <v>70</v>
      </c>
      <c r="D76" s="109">
        <v>7.2800000000000004E-2</v>
      </c>
      <c r="E76" s="67"/>
      <c r="F76" s="49">
        <f t="shared" si="2"/>
        <v>0</v>
      </c>
    </row>
    <row r="77" spans="1:6" ht="31.5">
      <c r="A77" s="102">
        <f t="shared" si="3"/>
        <v>34</v>
      </c>
      <c r="B77" s="46" t="s">
        <v>193</v>
      </c>
      <c r="C77" s="47" t="s">
        <v>72</v>
      </c>
      <c r="D77" s="109">
        <v>13</v>
      </c>
      <c r="E77" s="84"/>
      <c r="F77" s="49">
        <f t="shared" si="2"/>
        <v>0</v>
      </c>
    </row>
    <row r="78" spans="1:6" ht="15.75">
      <c r="A78" s="102">
        <f t="shared" si="3"/>
        <v>35</v>
      </c>
      <c r="B78" s="59" t="s">
        <v>194</v>
      </c>
      <c r="C78" s="60" t="s">
        <v>146</v>
      </c>
      <c r="D78" s="109">
        <v>109.8</v>
      </c>
      <c r="E78" s="83"/>
      <c r="F78" s="49">
        <f t="shared" si="2"/>
        <v>0</v>
      </c>
    </row>
    <row r="79" spans="1:6" ht="15.75">
      <c r="A79" s="102"/>
      <c r="B79" s="71" t="s">
        <v>120</v>
      </c>
      <c r="C79" s="52"/>
      <c r="D79" s="109"/>
      <c r="E79" s="83"/>
      <c r="F79" s="49"/>
    </row>
    <row r="80" spans="1:6" ht="31.5">
      <c r="A80" s="102">
        <f t="shared" si="3"/>
        <v>1</v>
      </c>
      <c r="B80" s="46" t="s">
        <v>195</v>
      </c>
      <c r="C80" s="47" t="s">
        <v>70</v>
      </c>
      <c r="D80" s="105">
        <v>1.3366999999999998</v>
      </c>
      <c r="E80" s="67"/>
      <c r="F80" s="49">
        <f t="shared" si="2"/>
        <v>0</v>
      </c>
    </row>
    <row r="81" spans="1:6" ht="31.5">
      <c r="A81" s="102">
        <f t="shared" si="3"/>
        <v>2</v>
      </c>
      <c r="B81" s="46" t="s">
        <v>196</v>
      </c>
      <c r="C81" s="52" t="s">
        <v>70</v>
      </c>
      <c r="D81" s="105">
        <v>1.3366999999999998</v>
      </c>
      <c r="E81" s="85"/>
      <c r="F81" s="49">
        <f t="shared" si="2"/>
        <v>0</v>
      </c>
    </row>
    <row r="82" spans="1:6" ht="47.25">
      <c r="A82" s="102">
        <f t="shared" si="3"/>
        <v>3</v>
      </c>
      <c r="B82" s="46" t="s">
        <v>197</v>
      </c>
      <c r="C82" s="47" t="s">
        <v>72</v>
      </c>
      <c r="D82" s="99">
        <v>44.260000000000005</v>
      </c>
      <c r="E82" s="85"/>
      <c r="F82" s="49">
        <f t="shared" si="2"/>
        <v>0</v>
      </c>
    </row>
    <row r="83" spans="1:6" ht="31.5">
      <c r="A83" s="102">
        <f t="shared" si="3"/>
        <v>4</v>
      </c>
      <c r="B83" s="114" t="s">
        <v>198</v>
      </c>
      <c r="C83" s="108" t="s">
        <v>151</v>
      </c>
      <c r="D83" s="105">
        <v>6.45</v>
      </c>
      <c r="E83" s="83"/>
      <c r="F83" s="49">
        <f t="shared" si="2"/>
        <v>0</v>
      </c>
    </row>
    <row r="84" spans="1:6" ht="63">
      <c r="A84" s="102">
        <f t="shared" si="3"/>
        <v>5</v>
      </c>
      <c r="B84" s="79" t="s">
        <v>199</v>
      </c>
      <c r="C84" s="118" t="s">
        <v>70</v>
      </c>
      <c r="D84" s="104">
        <v>10.08</v>
      </c>
      <c r="E84" s="86"/>
      <c r="F84" s="49">
        <f t="shared" si="2"/>
        <v>0</v>
      </c>
    </row>
    <row r="85" spans="1:6" ht="15.75">
      <c r="A85" s="102">
        <f t="shared" si="3"/>
        <v>6</v>
      </c>
      <c r="B85" s="59" t="s">
        <v>170</v>
      </c>
      <c r="C85" s="60" t="s">
        <v>70</v>
      </c>
      <c r="D85" s="107">
        <v>1.0423</v>
      </c>
      <c r="E85" s="87"/>
      <c r="F85" s="49">
        <f t="shared" si="2"/>
        <v>0</v>
      </c>
    </row>
    <row r="86" spans="1:6" ht="31.5">
      <c r="A86" s="102">
        <f t="shared" si="3"/>
        <v>7</v>
      </c>
      <c r="B86" s="46" t="s">
        <v>196</v>
      </c>
      <c r="C86" s="52" t="s">
        <v>70</v>
      </c>
      <c r="D86" s="105">
        <v>10.08</v>
      </c>
      <c r="E86" s="85"/>
      <c r="F86" s="49">
        <f t="shared" si="2"/>
        <v>0</v>
      </c>
    </row>
    <row r="87" spans="1:6" ht="15.75">
      <c r="A87" s="102">
        <f t="shared" si="3"/>
        <v>8</v>
      </c>
      <c r="B87" s="59" t="s">
        <v>122</v>
      </c>
      <c r="C87" s="60" t="s">
        <v>123</v>
      </c>
      <c r="D87" s="105">
        <v>334.65600000000001</v>
      </c>
      <c r="E87" s="83"/>
      <c r="F87" s="49">
        <f t="shared" si="2"/>
        <v>0</v>
      </c>
    </row>
    <row r="88" spans="1:6" ht="15.75">
      <c r="A88" s="102">
        <f t="shared" si="3"/>
        <v>9</v>
      </c>
      <c r="B88" s="46" t="s">
        <v>158</v>
      </c>
      <c r="C88" s="47" t="s">
        <v>72</v>
      </c>
      <c r="D88" s="105">
        <v>9</v>
      </c>
      <c r="E88" s="83"/>
      <c r="F88" s="49">
        <f t="shared" si="2"/>
        <v>0</v>
      </c>
    </row>
    <row r="89" spans="1:6" ht="15.75">
      <c r="A89" s="102">
        <f t="shared" si="3"/>
        <v>10</v>
      </c>
      <c r="B89" s="46" t="s">
        <v>159</v>
      </c>
      <c r="C89" s="47" t="s">
        <v>72</v>
      </c>
      <c r="D89" s="104">
        <v>8</v>
      </c>
      <c r="E89" s="83"/>
      <c r="F89" s="49">
        <f t="shared" si="2"/>
        <v>0</v>
      </c>
    </row>
    <row r="90" spans="1:6" ht="15.75">
      <c r="A90" s="102">
        <f t="shared" si="3"/>
        <v>11</v>
      </c>
      <c r="B90" s="46" t="s">
        <v>200</v>
      </c>
      <c r="C90" s="47" t="s">
        <v>70</v>
      </c>
      <c r="D90" s="111">
        <v>15.28</v>
      </c>
      <c r="E90" s="83"/>
      <c r="F90" s="49">
        <f t="shared" si="2"/>
        <v>0</v>
      </c>
    </row>
    <row r="91" spans="1:6" ht="15.75">
      <c r="A91" s="102">
        <f t="shared" si="3"/>
        <v>12</v>
      </c>
      <c r="B91" s="59" t="s">
        <v>161</v>
      </c>
      <c r="C91" s="60" t="s">
        <v>72</v>
      </c>
      <c r="D91" s="109">
        <v>1</v>
      </c>
      <c r="E91" s="83"/>
      <c r="F91" s="49">
        <f t="shared" si="2"/>
        <v>0</v>
      </c>
    </row>
    <row r="92" spans="1:6" ht="15.75">
      <c r="A92" s="102">
        <f t="shared" si="3"/>
        <v>13</v>
      </c>
      <c r="B92" s="46" t="s">
        <v>201</v>
      </c>
      <c r="C92" s="47" t="s">
        <v>72</v>
      </c>
      <c r="D92" s="101">
        <v>3.4</v>
      </c>
      <c r="E92" s="85"/>
      <c r="F92" s="49">
        <f t="shared" si="2"/>
        <v>0</v>
      </c>
    </row>
    <row r="93" spans="1:6" ht="15.75">
      <c r="A93" s="102">
        <f t="shared" si="3"/>
        <v>14</v>
      </c>
      <c r="B93" s="59" t="s">
        <v>179</v>
      </c>
      <c r="C93" s="60" t="s">
        <v>72</v>
      </c>
      <c r="D93" s="101">
        <v>0.85</v>
      </c>
      <c r="E93" s="67"/>
      <c r="F93" s="49">
        <f t="shared" si="2"/>
        <v>0</v>
      </c>
    </row>
    <row r="94" spans="1:6" ht="15.75">
      <c r="A94" s="102">
        <f t="shared" si="3"/>
        <v>15</v>
      </c>
      <c r="B94" s="59" t="s">
        <v>202</v>
      </c>
      <c r="C94" s="60" t="s">
        <v>123</v>
      </c>
      <c r="D94" s="105">
        <v>1.3391749999999998</v>
      </c>
      <c r="E94" s="67"/>
      <c r="F94" s="49">
        <f t="shared" si="2"/>
        <v>0</v>
      </c>
    </row>
    <row r="95" spans="1:6" ht="31.5">
      <c r="A95" s="102">
        <f t="shared" si="3"/>
        <v>16</v>
      </c>
      <c r="B95" s="46" t="s">
        <v>203</v>
      </c>
      <c r="C95" s="52" t="s">
        <v>72</v>
      </c>
      <c r="D95" s="109">
        <v>3.5</v>
      </c>
      <c r="E95" s="89"/>
      <c r="F95" s="49">
        <f t="shared" si="2"/>
        <v>0</v>
      </c>
    </row>
    <row r="96" spans="1:6" ht="15.75">
      <c r="A96" s="102">
        <f t="shared" si="3"/>
        <v>17</v>
      </c>
      <c r="B96" s="59" t="s">
        <v>165</v>
      </c>
      <c r="C96" s="60" t="s">
        <v>70</v>
      </c>
      <c r="D96" s="109">
        <v>2.5250000000000002E-2</v>
      </c>
      <c r="E96" s="69"/>
      <c r="F96" s="49">
        <f t="shared" si="2"/>
        <v>0</v>
      </c>
    </row>
    <row r="97" spans="1:6" ht="15.75">
      <c r="A97" s="102">
        <f t="shared" si="3"/>
        <v>18</v>
      </c>
      <c r="B97" s="59" t="s">
        <v>155</v>
      </c>
      <c r="C97" s="60" t="s">
        <v>70</v>
      </c>
      <c r="D97" s="109">
        <v>0.16070000000000001</v>
      </c>
      <c r="E97" s="85"/>
      <c r="F97" s="49">
        <f t="shared" si="2"/>
        <v>0</v>
      </c>
    </row>
    <row r="98" spans="1:6" ht="31.5">
      <c r="A98" s="102">
        <f t="shared" si="3"/>
        <v>19</v>
      </c>
      <c r="B98" s="46" t="s">
        <v>204</v>
      </c>
      <c r="C98" s="119" t="s">
        <v>67</v>
      </c>
      <c r="D98" s="105">
        <v>8.4500000000000011</v>
      </c>
      <c r="E98" s="67"/>
      <c r="F98" s="49">
        <f t="shared" si="2"/>
        <v>0</v>
      </c>
    </row>
    <row r="99" spans="1:6" ht="15.75">
      <c r="A99" s="102">
        <f t="shared" si="3"/>
        <v>20</v>
      </c>
      <c r="B99" s="59" t="s">
        <v>205</v>
      </c>
      <c r="C99" s="60" t="s">
        <v>70</v>
      </c>
      <c r="D99" s="105">
        <v>0.54301999999999995</v>
      </c>
      <c r="E99" s="67"/>
      <c r="F99" s="49">
        <f t="shared" si="2"/>
        <v>0</v>
      </c>
    </row>
    <row r="100" spans="1:6" ht="15.75">
      <c r="A100" s="102">
        <f t="shared" si="3"/>
        <v>21</v>
      </c>
      <c r="B100" s="46" t="s">
        <v>206</v>
      </c>
      <c r="C100" s="47" t="s">
        <v>70</v>
      </c>
      <c r="D100" s="104">
        <v>7.9065500000000002</v>
      </c>
      <c r="E100" s="89"/>
      <c r="F100" s="49">
        <f t="shared" si="2"/>
        <v>0</v>
      </c>
    </row>
    <row r="101" spans="1:6" ht="31.5">
      <c r="A101" s="102">
        <f t="shared" si="3"/>
        <v>22</v>
      </c>
      <c r="B101" s="46" t="s">
        <v>207</v>
      </c>
      <c r="C101" s="47" t="s">
        <v>70</v>
      </c>
      <c r="D101" s="101">
        <v>10.70218</v>
      </c>
      <c r="E101" s="69"/>
      <c r="F101" s="49">
        <f t="shared" si="2"/>
        <v>0</v>
      </c>
    </row>
    <row r="102" spans="1:6" ht="31.5">
      <c r="A102" s="102">
        <f t="shared" si="3"/>
        <v>23</v>
      </c>
      <c r="B102" s="46" t="s">
        <v>196</v>
      </c>
      <c r="C102" s="52" t="s">
        <v>70</v>
      </c>
      <c r="D102" s="111">
        <v>18.608730000000001</v>
      </c>
      <c r="E102" s="85"/>
      <c r="F102" s="49">
        <f t="shared" si="2"/>
        <v>0</v>
      </c>
    </row>
    <row r="103" spans="1:6" ht="15.75">
      <c r="A103" s="102"/>
      <c r="B103" s="112" t="s">
        <v>208</v>
      </c>
      <c r="C103" s="60"/>
      <c r="D103" s="105"/>
      <c r="E103" s="67"/>
      <c r="F103" s="49"/>
    </row>
    <row r="104" spans="1:6" ht="15.75">
      <c r="A104" s="102">
        <f t="shared" si="3"/>
        <v>1</v>
      </c>
      <c r="B104" s="46" t="s">
        <v>158</v>
      </c>
      <c r="C104" s="47" t="s">
        <v>72</v>
      </c>
      <c r="D104" s="109">
        <v>85</v>
      </c>
      <c r="E104" s="67"/>
      <c r="F104" s="49">
        <f t="shared" si="2"/>
        <v>0</v>
      </c>
    </row>
    <row r="105" spans="1:6" ht="15.75">
      <c r="A105" s="102">
        <f t="shared" si="3"/>
        <v>2</v>
      </c>
      <c r="B105" s="46" t="s">
        <v>159</v>
      </c>
      <c r="C105" s="47" t="s">
        <v>72</v>
      </c>
      <c r="D105" s="109">
        <v>30</v>
      </c>
      <c r="E105" s="89"/>
      <c r="F105" s="49">
        <f t="shared" si="2"/>
        <v>0</v>
      </c>
    </row>
    <row r="106" spans="1:6" ht="15.75">
      <c r="A106" s="102">
        <f t="shared" si="3"/>
        <v>3</v>
      </c>
      <c r="B106" s="46" t="s">
        <v>209</v>
      </c>
      <c r="C106" s="47" t="s">
        <v>70</v>
      </c>
      <c r="D106" s="105">
        <v>57.3</v>
      </c>
      <c r="E106" s="69"/>
      <c r="F106" s="49">
        <f t="shared" si="2"/>
        <v>0</v>
      </c>
    </row>
    <row r="107" spans="1:6" ht="15.75">
      <c r="A107" s="102">
        <f t="shared" si="3"/>
        <v>4</v>
      </c>
      <c r="B107" s="59" t="s">
        <v>161</v>
      </c>
      <c r="C107" s="60" t="s">
        <v>72</v>
      </c>
      <c r="D107" s="111">
        <v>55</v>
      </c>
      <c r="E107" s="85"/>
      <c r="F107" s="49">
        <f t="shared" si="2"/>
        <v>0</v>
      </c>
    </row>
    <row r="108" spans="1:6" ht="15.75">
      <c r="A108" s="102">
        <f t="shared" si="3"/>
        <v>5</v>
      </c>
      <c r="B108" s="46" t="s">
        <v>162</v>
      </c>
      <c r="C108" s="47" t="s">
        <v>72</v>
      </c>
      <c r="D108" s="105">
        <v>8</v>
      </c>
      <c r="E108" s="66"/>
      <c r="F108" s="49">
        <f t="shared" si="2"/>
        <v>0</v>
      </c>
    </row>
    <row r="109" spans="1:6" ht="15.75">
      <c r="A109" s="102">
        <f t="shared" si="3"/>
        <v>6</v>
      </c>
      <c r="B109" s="59" t="s">
        <v>210</v>
      </c>
      <c r="C109" s="60" t="s">
        <v>72</v>
      </c>
      <c r="D109" s="109">
        <v>4</v>
      </c>
      <c r="E109" s="67"/>
      <c r="F109" s="49">
        <f t="shared" si="2"/>
        <v>0</v>
      </c>
    </row>
    <row r="110" spans="1:6" ht="15.75">
      <c r="A110" s="102">
        <f t="shared" si="3"/>
        <v>7</v>
      </c>
      <c r="B110" s="59" t="s">
        <v>211</v>
      </c>
      <c r="C110" s="60" t="s">
        <v>72</v>
      </c>
      <c r="D110" s="105">
        <v>15.2</v>
      </c>
      <c r="E110" s="69"/>
      <c r="F110" s="49">
        <f t="shared" si="2"/>
        <v>0</v>
      </c>
    </row>
    <row r="111" spans="1:6" ht="15.75">
      <c r="A111" s="102">
        <f t="shared" si="3"/>
        <v>8</v>
      </c>
      <c r="B111" s="59" t="s">
        <v>165</v>
      </c>
      <c r="C111" s="60" t="s">
        <v>70</v>
      </c>
      <c r="D111" s="101">
        <v>3.2599999999999997E-2</v>
      </c>
      <c r="E111" s="85"/>
      <c r="F111" s="49">
        <f t="shared" si="2"/>
        <v>0</v>
      </c>
    </row>
    <row r="112" spans="1:6" ht="15.75">
      <c r="A112" s="102">
        <f t="shared" si="3"/>
        <v>9</v>
      </c>
      <c r="B112" s="59" t="s">
        <v>166</v>
      </c>
      <c r="C112" s="60" t="s">
        <v>70</v>
      </c>
      <c r="D112" s="101">
        <v>0.61609999999999998</v>
      </c>
      <c r="E112" s="66"/>
      <c r="F112" s="49">
        <f t="shared" si="2"/>
        <v>0</v>
      </c>
    </row>
    <row r="113" spans="1:6" ht="31.5">
      <c r="A113" s="102">
        <f t="shared" si="3"/>
        <v>10</v>
      </c>
      <c r="B113" s="46" t="s">
        <v>212</v>
      </c>
      <c r="C113" s="52" t="s">
        <v>72</v>
      </c>
      <c r="D113" s="107">
        <v>1.5</v>
      </c>
      <c r="E113" s="67"/>
      <c r="F113" s="49">
        <f t="shared" si="2"/>
        <v>0</v>
      </c>
    </row>
    <row r="114" spans="1:6" ht="15.75">
      <c r="A114" s="102">
        <f t="shared" si="3"/>
        <v>11</v>
      </c>
      <c r="B114" s="59" t="s">
        <v>165</v>
      </c>
      <c r="C114" s="60" t="s">
        <v>70</v>
      </c>
      <c r="D114" s="101">
        <v>5.6000000000000001E-2</v>
      </c>
      <c r="E114" s="90"/>
      <c r="F114" s="49">
        <f t="shared" si="2"/>
        <v>0</v>
      </c>
    </row>
    <row r="115" spans="1:6" ht="15.75">
      <c r="A115" s="102">
        <f t="shared" si="3"/>
        <v>12</v>
      </c>
      <c r="B115" s="59" t="s">
        <v>166</v>
      </c>
      <c r="C115" s="60" t="s">
        <v>70</v>
      </c>
      <c r="D115" s="120">
        <v>0.19799999999999998</v>
      </c>
      <c r="E115" s="85"/>
      <c r="F115" s="49">
        <f t="shared" si="2"/>
        <v>0</v>
      </c>
    </row>
    <row r="116" spans="1:6" ht="31.5">
      <c r="A116" s="102">
        <f t="shared" si="3"/>
        <v>13</v>
      </c>
      <c r="B116" s="114" t="s">
        <v>168</v>
      </c>
      <c r="C116" s="108" t="s">
        <v>151</v>
      </c>
      <c r="D116" s="121">
        <v>0.16</v>
      </c>
      <c r="E116" s="67"/>
      <c r="F116" s="49">
        <f t="shared" si="2"/>
        <v>0</v>
      </c>
    </row>
    <row r="117" spans="1:6" ht="31.5">
      <c r="A117" s="102">
        <f t="shared" si="3"/>
        <v>14</v>
      </c>
      <c r="B117" s="46" t="s">
        <v>213</v>
      </c>
      <c r="C117" s="47" t="s">
        <v>70</v>
      </c>
      <c r="D117" s="122">
        <v>6.1600000000000002E-2</v>
      </c>
      <c r="E117" s="123"/>
      <c r="F117" s="49">
        <f t="shared" si="2"/>
        <v>0</v>
      </c>
    </row>
    <row r="118" spans="1:6" ht="15.75">
      <c r="A118" s="102">
        <f t="shared" si="3"/>
        <v>15</v>
      </c>
      <c r="B118" s="59" t="s">
        <v>170</v>
      </c>
      <c r="C118" s="60" t="s">
        <v>70</v>
      </c>
      <c r="D118" s="122">
        <v>2.8799999999999999E-2</v>
      </c>
      <c r="E118" s="123"/>
      <c r="F118" s="49">
        <f t="shared" si="2"/>
        <v>0</v>
      </c>
    </row>
    <row r="119" spans="1:6" ht="15.75">
      <c r="A119" s="102">
        <f t="shared" si="3"/>
        <v>16</v>
      </c>
      <c r="B119" s="59" t="s">
        <v>171</v>
      </c>
      <c r="C119" s="60" t="s">
        <v>70</v>
      </c>
      <c r="D119" s="124">
        <v>3.2800000000000003E-2</v>
      </c>
      <c r="E119" s="123"/>
      <c r="F119" s="49">
        <f t="shared" si="2"/>
        <v>0</v>
      </c>
    </row>
    <row r="120" spans="1:6" ht="31.5">
      <c r="A120" s="102">
        <f t="shared" si="3"/>
        <v>17</v>
      </c>
      <c r="B120" s="46" t="s">
        <v>172</v>
      </c>
      <c r="C120" s="47" t="s">
        <v>173</v>
      </c>
      <c r="D120" s="125">
        <v>1</v>
      </c>
      <c r="E120" s="123"/>
      <c r="F120" s="49">
        <f t="shared" si="2"/>
        <v>0</v>
      </c>
    </row>
    <row r="121" spans="1:6" ht="15.75">
      <c r="A121" s="102">
        <f t="shared" si="3"/>
        <v>18</v>
      </c>
      <c r="B121" s="59" t="s">
        <v>174</v>
      </c>
      <c r="C121" s="60" t="s">
        <v>70</v>
      </c>
      <c r="D121" s="122">
        <v>4.2647999999999993</v>
      </c>
      <c r="E121" s="123"/>
      <c r="F121" s="49">
        <f t="shared" si="2"/>
        <v>0</v>
      </c>
    </row>
    <row r="122" spans="1:6" ht="31.5">
      <c r="A122" s="102">
        <f t="shared" si="3"/>
        <v>19</v>
      </c>
      <c r="B122" s="46" t="s">
        <v>175</v>
      </c>
      <c r="C122" s="52" t="s">
        <v>70</v>
      </c>
      <c r="D122" s="122">
        <v>4.2647999999999993</v>
      </c>
      <c r="E122" s="123"/>
      <c r="F122" s="49">
        <f t="shared" si="2"/>
        <v>0</v>
      </c>
    </row>
    <row r="123" spans="1:6" ht="15.75">
      <c r="A123" s="102"/>
      <c r="B123" s="112" t="s">
        <v>129</v>
      </c>
      <c r="C123" s="60"/>
      <c r="D123" s="122"/>
      <c r="E123" s="123"/>
      <c r="F123" s="49"/>
    </row>
    <row r="124" spans="1:6" ht="31.5">
      <c r="A124" s="102">
        <f t="shared" si="3"/>
        <v>1</v>
      </c>
      <c r="B124" s="114" t="s">
        <v>198</v>
      </c>
      <c r="C124" s="108" t="s">
        <v>151</v>
      </c>
      <c r="D124" s="122">
        <v>6.13</v>
      </c>
      <c r="E124" s="123"/>
      <c r="F124" s="49">
        <f t="shared" si="2"/>
        <v>0</v>
      </c>
    </row>
    <row r="125" spans="1:6" ht="63">
      <c r="A125" s="102">
        <f t="shared" si="3"/>
        <v>2</v>
      </c>
      <c r="B125" s="79" t="s">
        <v>199</v>
      </c>
      <c r="C125" s="118" t="s">
        <v>70</v>
      </c>
      <c r="D125" s="122">
        <v>7.7279999999999998</v>
      </c>
      <c r="E125" s="123"/>
      <c r="F125" s="49">
        <f t="shared" si="2"/>
        <v>0</v>
      </c>
    </row>
    <row r="126" spans="1:6" ht="15.75">
      <c r="A126" s="102">
        <f t="shared" si="3"/>
        <v>3</v>
      </c>
      <c r="B126" s="59" t="s">
        <v>214</v>
      </c>
      <c r="C126" s="60" t="s">
        <v>70</v>
      </c>
      <c r="D126" s="122">
        <v>0.81100000000000005</v>
      </c>
      <c r="E126" s="123"/>
      <c r="F126" s="49">
        <f t="shared" si="2"/>
        <v>0</v>
      </c>
    </row>
    <row r="127" spans="1:6" ht="31.5">
      <c r="A127" s="102">
        <f t="shared" si="3"/>
        <v>4</v>
      </c>
      <c r="B127" s="46" t="s">
        <v>196</v>
      </c>
      <c r="C127" s="52" t="s">
        <v>70</v>
      </c>
      <c r="D127" s="122">
        <v>7.7279999999999998</v>
      </c>
      <c r="E127" s="123"/>
      <c r="F127" s="49">
        <f t="shared" si="2"/>
        <v>0</v>
      </c>
    </row>
    <row r="128" spans="1:6" ht="15.75">
      <c r="A128" s="102">
        <f t="shared" si="3"/>
        <v>5</v>
      </c>
      <c r="B128" s="76" t="s">
        <v>215</v>
      </c>
      <c r="C128" s="52"/>
      <c r="D128" s="122"/>
      <c r="E128" s="123"/>
      <c r="F128" s="49"/>
    </row>
    <row r="129" spans="1:6" ht="15.75">
      <c r="A129" s="102">
        <f t="shared" si="3"/>
        <v>6</v>
      </c>
      <c r="B129" s="46" t="s">
        <v>216</v>
      </c>
      <c r="C129" s="52" t="s">
        <v>67</v>
      </c>
      <c r="D129" s="122">
        <v>220</v>
      </c>
      <c r="E129" s="123"/>
      <c r="F129" s="49">
        <f t="shared" si="2"/>
        <v>0</v>
      </c>
    </row>
    <row r="130" spans="1:6" ht="15.75">
      <c r="A130" s="102">
        <f t="shared" si="3"/>
        <v>7</v>
      </c>
      <c r="B130" s="59" t="s">
        <v>217</v>
      </c>
      <c r="C130" s="52" t="s">
        <v>218</v>
      </c>
      <c r="D130" s="122">
        <v>74.5</v>
      </c>
      <c r="E130" s="123"/>
      <c r="F130" s="49">
        <f t="shared" si="2"/>
        <v>0</v>
      </c>
    </row>
    <row r="131" spans="1:6" ht="15.75">
      <c r="A131" s="102">
        <f t="shared" si="3"/>
        <v>8</v>
      </c>
      <c r="B131" s="79" t="s">
        <v>219</v>
      </c>
      <c r="C131" s="52" t="s">
        <v>220</v>
      </c>
      <c r="D131" s="122">
        <v>0.95</v>
      </c>
      <c r="E131" s="123"/>
      <c r="F131" s="49">
        <f t="shared" si="2"/>
        <v>0</v>
      </c>
    </row>
    <row r="132" spans="1:6" ht="15.75">
      <c r="A132" s="102">
        <f t="shared" si="3"/>
        <v>9</v>
      </c>
      <c r="B132" s="75" t="s">
        <v>221</v>
      </c>
      <c r="C132" s="52" t="s">
        <v>222</v>
      </c>
      <c r="D132" s="122">
        <v>41</v>
      </c>
      <c r="E132" s="123"/>
      <c r="F132" s="49">
        <f t="shared" si="2"/>
        <v>0</v>
      </c>
    </row>
    <row r="133" spans="1:6" ht="15.75">
      <c r="A133" s="102">
        <f t="shared" si="3"/>
        <v>10</v>
      </c>
      <c r="B133" s="75" t="s">
        <v>223</v>
      </c>
      <c r="C133" s="52" t="s">
        <v>222</v>
      </c>
      <c r="D133" s="122">
        <v>54</v>
      </c>
      <c r="E133" s="123"/>
      <c r="F133" s="49">
        <f t="shared" si="2"/>
        <v>0</v>
      </c>
    </row>
    <row r="134" spans="1:6" ht="15.75">
      <c r="A134" s="102">
        <f t="shared" si="3"/>
        <v>11</v>
      </c>
      <c r="B134" s="88" t="s">
        <v>224</v>
      </c>
      <c r="C134" s="52" t="s">
        <v>218</v>
      </c>
      <c r="D134" s="122">
        <v>4</v>
      </c>
      <c r="E134" s="123"/>
      <c r="F134" s="49">
        <f t="shared" si="2"/>
        <v>0</v>
      </c>
    </row>
    <row r="135" spans="1:6" ht="15.75">
      <c r="A135" s="102">
        <f t="shared" si="3"/>
        <v>12</v>
      </c>
      <c r="B135" s="126" t="s">
        <v>225</v>
      </c>
      <c r="C135" s="60" t="s">
        <v>218</v>
      </c>
      <c r="D135" s="122">
        <v>4</v>
      </c>
      <c r="E135" s="123"/>
      <c r="F135" s="49">
        <f t="shared" si="2"/>
        <v>0</v>
      </c>
    </row>
    <row r="136" spans="1:6" ht="63">
      <c r="A136" s="102">
        <f t="shared" si="3"/>
        <v>13</v>
      </c>
      <c r="B136" s="46" t="s">
        <v>226</v>
      </c>
      <c r="C136" s="52" t="s">
        <v>67</v>
      </c>
      <c r="D136" s="122">
        <v>6.29</v>
      </c>
      <c r="E136" s="123"/>
      <c r="F136" s="49">
        <f t="shared" si="2"/>
        <v>0</v>
      </c>
    </row>
    <row r="137" spans="1:6" ht="31.5">
      <c r="A137" s="102">
        <f t="shared" si="3"/>
        <v>14</v>
      </c>
      <c r="B137" s="127" t="s">
        <v>227</v>
      </c>
      <c r="C137" s="47" t="s">
        <v>67</v>
      </c>
      <c r="D137" s="122">
        <v>13.209000000000001</v>
      </c>
      <c r="E137" s="123"/>
      <c r="F137" s="49">
        <f t="shared" si="2"/>
        <v>0</v>
      </c>
    </row>
    <row r="138" spans="1:6" ht="31.5">
      <c r="A138" s="102">
        <f t="shared" si="3"/>
        <v>15</v>
      </c>
      <c r="B138" s="46" t="s">
        <v>228</v>
      </c>
      <c r="C138" s="52" t="s">
        <v>67</v>
      </c>
      <c r="D138" s="122">
        <v>13.209000000000001</v>
      </c>
      <c r="E138" s="123"/>
      <c r="F138" s="49">
        <f t="shared" ref="F138:F201" si="4">D138*E138</f>
        <v>0</v>
      </c>
    </row>
    <row r="139" spans="1:6" ht="63">
      <c r="A139" s="102">
        <f t="shared" ref="A139:A202" si="5">A138+1</f>
        <v>16</v>
      </c>
      <c r="B139" s="46" t="s">
        <v>229</v>
      </c>
      <c r="C139" s="52" t="s">
        <v>67</v>
      </c>
      <c r="D139" s="122">
        <v>1.89</v>
      </c>
      <c r="E139" s="123"/>
      <c r="F139" s="49">
        <f t="shared" si="4"/>
        <v>0</v>
      </c>
    </row>
    <row r="140" spans="1:6" ht="63">
      <c r="A140" s="102">
        <f t="shared" si="5"/>
        <v>17</v>
      </c>
      <c r="B140" s="46" t="s">
        <v>230</v>
      </c>
      <c r="C140" s="52" t="s">
        <v>67</v>
      </c>
      <c r="D140" s="122">
        <v>31.3</v>
      </c>
      <c r="E140" s="123"/>
      <c r="F140" s="49">
        <f t="shared" si="4"/>
        <v>0</v>
      </c>
    </row>
    <row r="141" spans="1:6" ht="31.5">
      <c r="A141" s="102">
        <f t="shared" si="5"/>
        <v>18</v>
      </c>
      <c r="B141" s="127" t="s">
        <v>231</v>
      </c>
      <c r="C141" s="47" t="s">
        <v>67</v>
      </c>
      <c r="D141" s="122">
        <v>89.613</v>
      </c>
      <c r="E141" s="123"/>
      <c r="F141" s="49">
        <f t="shared" si="4"/>
        <v>0</v>
      </c>
    </row>
    <row r="142" spans="1:6" ht="31.5">
      <c r="A142" s="102">
        <f t="shared" si="5"/>
        <v>19</v>
      </c>
      <c r="B142" s="46" t="s">
        <v>232</v>
      </c>
      <c r="C142" s="52" t="s">
        <v>67</v>
      </c>
      <c r="D142" s="122">
        <v>89.613</v>
      </c>
      <c r="E142" s="123"/>
      <c r="F142" s="49">
        <f t="shared" si="4"/>
        <v>0</v>
      </c>
    </row>
    <row r="143" spans="1:6" ht="47.25">
      <c r="A143" s="102">
        <f t="shared" si="5"/>
        <v>20</v>
      </c>
      <c r="B143" s="46" t="s">
        <v>233</v>
      </c>
      <c r="C143" s="47" t="s">
        <v>67</v>
      </c>
      <c r="D143" s="122">
        <v>8.4</v>
      </c>
      <c r="E143" s="123"/>
      <c r="F143" s="49">
        <f t="shared" si="4"/>
        <v>0</v>
      </c>
    </row>
    <row r="144" spans="1:6" ht="31.5">
      <c r="A144" s="102">
        <f t="shared" si="5"/>
        <v>21</v>
      </c>
      <c r="B144" s="46" t="s">
        <v>234</v>
      </c>
      <c r="C144" s="52" t="s">
        <v>67</v>
      </c>
      <c r="D144" s="122">
        <v>4.2</v>
      </c>
      <c r="E144" s="123"/>
      <c r="F144" s="49">
        <f t="shared" si="4"/>
        <v>0</v>
      </c>
    </row>
    <row r="145" spans="1:6" ht="31.5">
      <c r="A145" s="102">
        <f t="shared" si="5"/>
        <v>22</v>
      </c>
      <c r="B145" s="127" t="s">
        <v>235</v>
      </c>
      <c r="C145" s="47" t="s">
        <v>67</v>
      </c>
      <c r="D145" s="122">
        <v>11.340000000000002</v>
      </c>
      <c r="E145" s="123"/>
      <c r="F145" s="49">
        <f t="shared" si="4"/>
        <v>0</v>
      </c>
    </row>
    <row r="146" spans="1:6" ht="47.25">
      <c r="A146" s="102">
        <f t="shared" si="5"/>
        <v>23</v>
      </c>
      <c r="B146" s="46" t="s">
        <v>236</v>
      </c>
      <c r="C146" s="52" t="s">
        <v>67</v>
      </c>
      <c r="D146" s="122">
        <v>11.340000000000002</v>
      </c>
      <c r="E146" s="123"/>
      <c r="F146" s="49">
        <f t="shared" si="4"/>
        <v>0</v>
      </c>
    </row>
    <row r="147" spans="1:6" ht="31.5">
      <c r="A147" s="102">
        <f t="shared" si="5"/>
        <v>24</v>
      </c>
      <c r="B147" s="46" t="s">
        <v>237</v>
      </c>
      <c r="C147" s="103" t="s">
        <v>238</v>
      </c>
      <c r="D147" s="122">
        <v>2</v>
      </c>
      <c r="E147" s="123"/>
      <c r="F147" s="49">
        <f t="shared" si="4"/>
        <v>0</v>
      </c>
    </row>
    <row r="148" spans="1:6" ht="40.5">
      <c r="A148" s="102">
        <f t="shared" si="5"/>
        <v>25</v>
      </c>
      <c r="B148" s="46" t="s">
        <v>239</v>
      </c>
      <c r="C148" s="103" t="s">
        <v>240</v>
      </c>
      <c r="D148" s="122">
        <v>2</v>
      </c>
      <c r="E148" s="123"/>
      <c r="F148" s="49">
        <f t="shared" si="4"/>
        <v>0</v>
      </c>
    </row>
    <row r="149" spans="1:6" ht="94.5">
      <c r="A149" s="102">
        <f t="shared" si="5"/>
        <v>26</v>
      </c>
      <c r="B149" s="46" t="s">
        <v>241</v>
      </c>
      <c r="C149" s="52" t="s">
        <v>67</v>
      </c>
      <c r="D149" s="122">
        <v>10.5</v>
      </c>
      <c r="E149" s="123"/>
      <c r="F149" s="49">
        <f t="shared" si="4"/>
        <v>0</v>
      </c>
    </row>
    <row r="150" spans="1:6" ht="63">
      <c r="A150" s="102">
        <f t="shared" si="5"/>
        <v>27</v>
      </c>
      <c r="B150" s="46" t="s">
        <v>242</v>
      </c>
      <c r="C150" s="52" t="s">
        <v>67</v>
      </c>
      <c r="D150" s="122">
        <v>8.1000000000000014</v>
      </c>
      <c r="E150" s="123"/>
      <c r="F150" s="49">
        <f t="shared" si="4"/>
        <v>0</v>
      </c>
    </row>
    <row r="151" spans="1:6" ht="31.5">
      <c r="A151" s="102">
        <f t="shared" si="5"/>
        <v>28</v>
      </c>
      <c r="B151" s="127" t="s">
        <v>243</v>
      </c>
      <c r="C151" s="47" t="s">
        <v>67</v>
      </c>
      <c r="D151" s="122">
        <v>28.35</v>
      </c>
      <c r="E151" s="123"/>
      <c r="F151" s="49">
        <f t="shared" si="4"/>
        <v>0</v>
      </c>
    </row>
    <row r="152" spans="1:6" ht="31.5">
      <c r="A152" s="102">
        <f t="shared" si="5"/>
        <v>29</v>
      </c>
      <c r="B152" s="46" t="s">
        <v>244</v>
      </c>
      <c r="C152" s="52" t="s">
        <v>67</v>
      </c>
      <c r="D152" s="122">
        <v>28.35</v>
      </c>
      <c r="E152" s="123"/>
      <c r="F152" s="49">
        <f t="shared" si="4"/>
        <v>0</v>
      </c>
    </row>
    <row r="153" spans="1:6" ht="31.5">
      <c r="A153" s="102">
        <f t="shared" si="5"/>
        <v>30</v>
      </c>
      <c r="B153" s="46" t="s">
        <v>245</v>
      </c>
      <c r="C153" s="103" t="s">
        <v>238</v>
      </c>
      <c r="D153" s="122">
        <v>28</v>
      </c>
      <c r="E153" s="123"/>
      <c r="F153" s="49">
        <f t="shared" si="4"/>
        <v>0</v>
      </c>
    </row>
    <row r="154" spans="1:6" ht="63">
      <c r="A154" s="102">
        <f t="shared" si="5"/>
        <v>31</v>
      </c>
      <c r="B154" s="46" t="s">
        <v>246</v>
      </c>
      <c r="C154" s="52" t="s">
        <v>67</v>
      </c>
      <c r="D154" s="122">
        <v>94.35</v>
      </c>
      <c r="E154" s="123"/>
      <c r="F154" s="49">
        <f t="shared" si="4"/>
        <v>0</v>
      </c>
    </row>
    <row r="155" spans="1:6" ht="63">
      <c r="A155" s="102">
        <f t="shared" si="5"/>
        <v>32</v>
      </c>
      <c r="B155" s="46" t="s">
        <v>247</v>
      </c>
      <c r="C155" s="47" t="s">
        <v>67</v>
      </c>
      <c r="D155" s="122">
        <v>72.330000000000013</v>
      </c>
      <c r="E155" s="123"/>
      <c r="F155" s="49">
        <f t="shared" si="4"/>
        <v>0</v>
      </c>
    </row>
    <row r="156" spans="1:6" ht="15.75">
      <c r="A156" s="102">
        <f t="shared" si="5"/>
        <v>33</v>
      </c>
      <c r="B156" s="75" t="s">
        <v>248</v>
      </c>
      <c r="C156" s="52" t="s">
        <v>67</v>
      </c>
      <c r="D156" s="122">
        <v>12.48</v>
      </c>
      <c r="E156" s="123"/>
      <c r="F156" s="49">
        <f t="shared" si="4"/>
        <v>0</v>
      </c>
    </row>
    <row r="157" spans="1:6" ht="15.75">
      <c r="A157" s="102">
        <f t="shared" si="5"/>
        <v>34</v>
      </c>
      <c r="B157" s="75" t="s">
        <v>249</v>
      </c>
      <c r="C157" s="52" t="s">
        <v>115</v>
      </c>
      <c r="D157" s="122">
        <v>31.2</v>
      </c>
      <c r="E157" s="123"/>
      <c r="F157" s="49">
        <f t="shared" si="4"/>
        <v>0</v>
      </c>
    </row>
    <row r="158" spans="1:6" ht="15.75">
      <c r="A158" s="102">
        <f t="shared" si="5"/>
        <v>35</v>
      </c>
      <c r="B158" s="46" t="s">
        <v>250</v>
      </c>
      <c r="C158" s="52" t="s">
        <v>67</v>
      </c>
      <c r="D158" s="122">
        <v>141.52499999999998</v>
      </c>
      <c r="E158" s="123"/>
      <c r="F158" s="49">
        <f t="shared" si="4"/>
        <v>0</v>
      </c>
    </row>
    <row r="159" spans="1:6" ht="31.5">
      <c r="A159" s="102">
        <f t="shared" si="5"/>
        <v>36</v>
      </c>
      <c r="B159" s="46" t="s">
        <v>251</v>
      </c>
      <c r="C159" s="47" t="s">
        <v>67</v>
      </c>
      <c r="D159" s="122">
        <v>141.52499999999998</v>
      </c>
      <c r="E159" s="123"/>
      <c r="F159" s="49">
        <f t="shared" si="4"/>
        <v>0</v>
      </c>
    </row>
    <row r="160" spans="1:6" ht="47.25">
      <c r="A160" s="102">
        <f t="shared" si="5"/>
        <v>37</v>
      </c>
      <c r="B160" s="46" t="s">
        <v>252</v>
      </c>
      <c r="C160" s="52" t="s">
        <v>67</v>
      </c>
      <c r="D160" s="122">
        <v>94.35</v>
      </c>
      <c r="E160" s="123"/>
      <c r="F160" s="49">
        <f t="shared" si="4"/>
        <v>0</v>
      </c>
    </row>
    <row r="161" spans="1:6" ht="15.75">
      <c r="A161" s="102">
        <f t="shared" si="5"/>
        <v>38</v>
      </c>
      <c r="B161" s="127" t="s">
        <v>253</v>
      </c>
      <c r="C161" s="47" t="s">
        <v>67</v>
      </c>
      <c r="D161" s="122">
        <v>254.745</v>
      </c>
      <c r="E161" s="123"/>
      <c r="F161" s="49">
        <f t="shared" si="4"/>
        <v>0</v>
      </c>
    </row>
    <row r="162" spans="1:6" ht="31.5">
      <c r="A162" s="102">
        <f t="shared" si="5"/>
        <v>39</v>
      </c>
      <c r="B162" s="46" t="s">
        <v>254</v>
      </c>
      <c r="C162" s="52" t="s">
        <v>67</v>
      </c>
      <c r="D162" s="122">
        <v>254.745</v>
      </c>
      <c r="E162" s="123"/>
      <c r="F162" s="49">
        <f t="shared" si="4"/>
        <v>0</v>
      </c>
    </row>
    <row r="163" spans="1:6" ht="15.75">
      <c r="A163" s="102">
        <f t="shared" si="5"/>
        <v>40</v>
      </c>
      <c r="B163" s="75" t="s">
        <v>255</v>
      </c>
      <c r="C163" s="52" t="s">
        <v>67</v>
      </c>
      <c r="D163" s="122">
        <v>140</v>
      </c>
      <c r="E163" s="123"/>
      <c r="F163" s="49">
        <f t="shared" si="4"/>
        <v>0</v>
      </c>
    </row>
    <row r="164" spans="1:6" ht="15.75">
      <c r="A164" s="102">
        <f t="shared" si="5"/>
        <v>41</v>
      </c>
      <c r="B164" s="75" t="s">
        <v>256</v>
      </c>
      <c r="C164" s="52" t="s">
        <v>115</v>
      </c>
      <c r="D164" s="122">
        <v>250</v>
      </c>
      <c r="E164" s="123"/>
      <c r="F164" s="49">
        <f t="shared" si="4"/>
        <v>0</v>
      </c>
    </row>
    <row r="165" spans="1:6" ht="15.75">
      <c r="A165" s="102">
        <f t="shared" si="5"/>
        <v>42</v>
      </c>
      <c r="B165" s="46" t="s">
        <v>257</v>
      </c>
      <c r="C165" s="47" t="s">
        <v>67</v>
      </c>
      <c r="D165" s="122">
        <v>70</v>
      </c>
      <c r="E165" s="123"/>
      <c r="F165" s="49">
        <f t="shared" si="4"/>
        <v>0</v>
      </c>
    </row>
    <row r="166" spans="1:6" ht="47.25">
      <c r="A166" s="102">
        <f t="shared" si="5"/>
        <v>43</v>
      </c>
      <c r="B166" s="128" t="s">
        <v>258</v>
      </c>
      <c r="C166" s="129" t="s">
        <v>67</v>
      </c>
      <c r="D166" s="122">
        <v>96</v>
      </c>
      <c r="E166" s="123"/>
      <c r="F166" s="49">
        <f t="shared" si="4"/>
        <v>0</v>
      </c>
    </row>
    <row r="167" spans="1:6" ht="31.5">
      <c r="A167" s="102">
        <f t="shared" si="5"/>
        <v>44</v>
      </c>
      <c r="B167" s="128" t="s">
        <v>259</v>
      </c>
      <c r="C167" s="129" t="s">
        <v>218</v>
      </c>
      <c r="D167" s="122">
        <v>2</v>
      </c>
      <c r="E167" s="123"/>
      <c r="F167" s="49">
        <f t="shared" si="4"/>
        <v>0</v>
      </c>
    </row>
    <row r="168" spans="1:6" ht="31.5">
      <c r="A168" s="102">
        <f t="shared" si="5"/>
        <v>45</v>
      </c>
      <c r="B168" s="46" t="s">
        <v>260</v>
      </c>
      <c r="C168" s="52" t="s">
        <v>67</v>
      </c>
      <c r="D168" s="122">
        <v>600</v>
      </c>
      <c r="E168" s="123"/>
      <c r="F168" s="49">
        <f t="shared" si="4"/>
        <v>0</v>
      </c>
    </row>
    <row r="169" spans="1:6" ht="31.5">
      <c r="A169" s="102">
        <f t="shared" si="5"/>
        <v>46</v>
      </c>
      <c r="B169" s="46" t="s">
        <v>261</v>
      </c>
      <c r="C169" s="52" t="s">
        <v>67</v>
      </c>
      <c r="D169" s="122">
        <v>918</v>
      </c>
      <c r="E169" s="123"/>
      <c r="F169" s="49">
        <f t="shared" si="4"/>
        <v>0</v>
      </c>
    </row>
    <row r="170" spans="1:6" ht="31.5">
      <c r="A170" s="102">
        <f t="shared" si="5"/>
        <v>47</v>
      </c>
      <c r="B170" s="46" t="s">
        <v>262</v>
      </c>
      <c r="C170" s="47" t="s">
        <v>263</v>
      </c>
      <c r="D170" s="122">
        <v>300</v>
      </c>
      <c r="E170" s="123"/>
      <c r="F170" s="49">
        <f t="shared" si="4"/>
        <v>0</v>
      </c>
    </row>
    <row r="171" spans="1:6" ht="31.5">
      <c r="A171" s="102">
        <f t="shared" si="5"/>
        <v>48</v>
      </c>
      <c r="B171" s="46" t="s">
        <v>264</v>
      </c>
      <c r="C171" s="52" t="s">
        <v>67</v>
      </c>
      <c r="D171" s="122">
        <v>330</v>
      </c>
      <c r="E171" s="123"/>
      <c r="F171" s="49">
        <f t="shared" si="4"/>
        <v>0</v>
      </c>
    </row>
    <row r="172" spans="1:6" ht="31.5">
      <c r="A172" s="102">
        <f t="shared" si="5"/>
        <v>49</v>
      </c>
      <c r="B172" s="46" t="s">
        <v>265</v>
      </c>
      <c r="C172" s="52" t="s">
        <v>67</v>
      </c>
      <c r="D172" s="122">
        <v>45</v>
      </c>
      <c r="E172" s="123"/>
      <c r="F172" s="49">
        <f t="shared" si="4"/>
        <v>0</v>
      </c>
    </row>
    <row r="173" spans="1:6" ht="47.25">
      <c r="A173" s="102">
        <f t="shared" si="5"/>
        <v>50</v>
      </c>
      <c r="B173" s="46" t="s">
        <v>266</v>
      </c>
      <c r="C173" s="52" t="s">
        <v>267</v>
      </c>
      <c r="D173" s="122">
        <v>40</v>
      </c>
      <c r="E173" s="123"/>
      <c r="F173" s="49">
        <f t="shared" si="4"/>
        <v>0</v>
      </c>
    </row>
    <row r="174" spans="1:6" ht="31.5">
      <c r="A174" s="102">
        <f t="shared" si="5"/>
        <v>51</v>
      </c>
      <c r="B174" s="46" t="s">
        <v>268</v>
      </c>
      <c r="C174" s="52" t="s">
        <v>67</v>
      </c>
      <c r="D174" s="122">
        <v>0.4</v>
      </c>
      <c r="E174" s="123"/>
      <c r="F174" s="49">
        <f t="shared" si="4"/>
        <v>0</v>
      </c>
    </row>
    <row r="175" spans="1:6" ht="47.25">
      <c r="A175" s="102">
        <f t="shared" si="5"/>
        <v>52</v>
      </c>
      <c r="B175" s="128" t="s">
        <v>269</v>
      </c>
      <c r="C175" s="129" t="s">
        <v>67</v>
      </c>
      <c r="D175" s="122">
        <v>3</v>
      </c>
      <c r="E175" s="123"/>
      <c r="F175" s="49">
        <f t="shared" si="4"/>
        <v>0</v>
      </c>
    </row>
    <row r="176" spans="1:6" ht="47.25">
      <c r="A176" s="102">
        <f t="shared" si="5"/>
        <v>53</v>
      </c>
      <c r="B176" s="46" t="s">
        <v>270</v>
      </c>
      <c r="C176" s="130" t="s">
        <v>271</v>
      </c>
      <c r="D176" s="122">
        <v>35</v>
      </c>
      <c r="E176" s="123"/>
      <c r="F176" s="49">
        <f t="shared" si="4"/>
        <v>0</v>
      </c>
    </row>
    <row r="177" spans="1:6" ht="31.5">
      <c r="A177" s="102">
        <f t="shared" si="5"/>
        <v>54</v>
      </c>
      <c r="B177" s="46" t="s">
        <v>272</v>
      </c>
      <c r="C177" s="52" t="s">
        <v>67</v>
      </c>
      <c r="D177" s="122">
        <v>18</v>
      </c>
      <c r="E177" s="123"/>
      <c r="F177" s="49">
        <f t="shared" si="4"/>
        <v>0</v>
      </c>
    </row>
    <row r="178" spans="1:6" ht="47.25">
      <c r="A178" s="102">
        <f t="shared" si="5"/>
        <v>55</v>
      </c>
      <c r="B178" s="46" t="s">
        <v>273</v>
      </c>
      <c r="C178" s="52" t="s">
        <v>72</v>
      </c>
      <c r="D178" s="122">
        <v>3.4499999999999997</v>
      </c>
      <c r="E178" s="123"/>
      <c r="F178" s="49">
        <f t="shared" si="4"/>
        <v>0</v>
      </c>
    </row>
    <row r="179" spans="1:6" ht="15.75">
      <c r="A179" s="102">
        <f t="shared" si="5"/>
        <v>56</v>
      </c>
      <c r="B179" s="75" t="s">
        <v>122</v>
      </c>
      <c r="C179" s="52" t="s">
        <v>123</v>
      </c>
      <c r="D179" s="122">
        <v>47.954999999999998</v>
      </c>
      <c r="E179" s="123"/>
      <c r="F179" s="49">
        <f t="shared" si="4"/>
        <v>0</v>
      </c>
    </row>
    <row r="180" spans="1:6" ht="15.75">
      <c r="A180" s="102">
        <f t="shared" si="5"/>
        <v>57</v>
      </c>
      <c r="B180" s="75" t="s">
        <v>274</v>
      </c>
      <c r="C180" s="52" t="s">
        <v>70</v>
      </c>
      <c r="D180" s="122">
        <v>0.43814999999999998</v>
      </c>
      <c r="E180" s="123"/>
      <c r="F180" s="49">
        <f t="shared" si="4"/>
        <v>0</v>
      </c>
    </row>
    <row r="181" spans="1:6" ht="15.75">
      <c r="A181" s="102">
        <f t="shared" si="5"/>
        <v>58</v>
      </c>
      <c r="B181" s="46" t="s">
        <v>275</v>
      </c>
      <c r="C181" s="47" t="s">
        <v>115</v>
      </c>
      <c r="D181" s="122">
        <v>4.2</v>
      </c>
      <c r="E181" s="123"/>
      <c r="F181" s="49">
        <f t="shared" si="4"/>
        <v>0</v>
      </c>
    </row>
    <row r="182" spans="1:6" ht="31.5">
      <c r="A182" s="102">
        <f t="shared" si="5"/>
        <v>59</v>
      </c>
      <c r="B182" s="46" t="s">
        <v>276</v>
      </c>
      <c r="C182" s="52" t="s">
        <v>67</v>
      </c>
      <c r="D182" s="122">
        <v>4.2</v>
      </c>
      <c r="E182" s="123"/>
      <c r="F182" s="49">
        <f t="shared" si="4"/>
        <v>0</v>
      </c>
    </row>
    <row r="183" spans="1:6" ht="15.75">
      <c r="A183" s="102">
        <f t="shared" si="5"/>
        <v>60</v>
      </c>
      <c r="B183" s="46" t="s">
        <v>277</v>
      </c>
      <c r="C183" s="52" t="s">
        <v>263</v>
      </c>
      <c r="D183" s="122">
        <v>10</v>
      </c>
      <c r="E183" s="123"/>
      <c r="F183" s="49">
        <f t="shared" si="4"/>
        <v>0</v>
      </c>
    </row>
    <row r="184" spans="1:6" ht="31.5">
      <c r="A184" s="102">
        <f t="shared" si="5"/>
        <v>61</v>
      </c>
      <c r="B184" s="46" t="s">
        <v>278</v>
      </c>
      <c r="C184" s="52" t="s">
        <v>67</v>
      </c>
      <c r="D184" s="122">
        <v>10</v>
      </c>
      <c r="E184" s="123"/>
      <c r="F184" s="49">
        <f t="shared" si="4"/>
        <v>0</v>
      </c>
    </row>
    <row r="185" spans="1:6" ht="31.5">
      <c r="A185" s="102">
        <f t="shared" si="5"/>
        <v>62</v>
      </c>
      <c r="B185" s="46" t="s">
        <v>279</v>
      </c>
      <c r="C185" s="47" t="s">
        <v>115</v>
      </c>
      <c r="D185" s="122">
        <v>10</v>
      </c>
      <c r="E185" s="123"/>
      <c r="F185" s="49">
        <f t="shared" si="4"/>
        <v>0</v>
      </c>
    </row>
    <row r="186" spans="1:6" ht="31.5">
      <c r="A186" s="102">
        <f t="shared" si="5"/>
        <v>63</v>
      </c>
      <c r="B186" s="46" t="s">
        <v>280</v>
      </c>
      <c r="C186" s="52" t="s">
        <v>67</v>
      </c>
      <c r="D186" s="122">
        <v>3</v>
      </c>
      <c r="E186" s="123"/>
      <c r="F186" s="49">
        <f t="shared" si="4"/>
        <v>0</v>
      </c>
    </row>
    <row r="187" spans="1:6" ht="47.25">
      <c r="A187" s="102">
        <f t="shared" si="5"/>
        <v>64</v>
      </c>
      <c r="B187" s="46" t="s">
        <v>281</v>
      </c>
      <c r="C187" s="47" t="s">
        <v>67</v>
      </c>
      <c r="D187" s="122">
        <v>3</v>
      </c>
      <c r="E187" s="123"/>
      <c r="F187" s="49">
        <f t="shared" si="4"/>
        <v>0</v>
      </c>
    </row>
    <row r="188" spans="1:6" ht="15.75">
      <c r="A188" s="102">
        <f t="shared" si="5"/>
        <v>65</v>
      </c>
      <c r="B188" s="46" t="s">
        <v>282</v>
      </c>
      <c r="C188" s="52" t="s">
        <v>67</v>
      </c>
      <c r="D188" s="122">
        <v>120</v>
      </c>
      <c r="E188" s="123"/>
      <c r="F188" s="49">
        <f t="shared" si="4"/>
        <v>0</v>
      </c>
    </row>
    <row r="189" spans="1:6" ht="31.5">
      <c r="A189" s="102">
        <f t="shared" si="5"/>
        <v>66</v>
      </c>
      <c r="B189" s="46" t="s">
        <v>283</v>
      </c>
      <c r="C189" s="47" t="s">
        <v>72</v>
      </c>
      <c r="D189" s="122">
        <v>12</v>
      </c>
      <c r="E189" s="123"/>
      <c r="F189" s="49">
        <f t="shared" si="4"/>
        <v>0</v>
      </c>
    </row>
    <row r="190" spans="1:6" ht="47.25">
      <c r="A190" s="102">
        <f t="shared" si="5"/>
        <v>67</v>
      </c>
      <c r="B190" s="46" t="s">
        <v>284</v>
      </c>
      <c r="C190" s="52" t="s">
        <v>67</v>
      </c>
      <c r="D190" s="122">
        <v>600</v>
      </c>
      <c r="E190" s="123"/>
      <c r="F190" s="49">
        <f t="shared" si="4"/>
        <v>0</v>
      </c>
    </row>
    <row r="191" spans="1:6" ht="31.5">
      <c r="A191" s="102">
        <f t="shared" si="5"/>
        <v>68</v>
      </c>
      <c r="B191" s="128" t="s">
        <v>285</v>
      </c>
      <c r="C191" s="129" t="s">
        <v>67</v>
      </c>
      <c r="D191" s="122">
        <v>18</v>
      </c>
      <c r="E191" s="123"/>
      <c r="F191" s="49">
        <f t="shared" si="4"/>
        <v>0</v>
      </c>
    </row>
    <row r="192" spans="1:6" ht="63">
      <c r="A192" s="102">
        <f t="shared" si="5"/>
        <v>69</v>
      </c>
      <c r="B192" s="128" t="s">
        <v>286</v>
      </c>
      <c r="C192" s="129" t="s">
        <v>72</v>
      </c>
      <c r="D192" s="122">
        <v>2</v>
      </c>
      <c r="E192" s="123"/>
      <c r="F192" s="49">
        <f t="shared" si="4"/>
        <v>0</v>
      </c>
    </row>
    <row r="193" spans="1:6" ht="47.25">
      <c r="A193" s="102">
        <f t="shared" si="5"/>
        <v>70</v>
      </c>
      <c r="B193" s="128" t="s">
        <v>287</v>
      </c>
      <c r="C193" s="129" t="s">
        <v>67</v>
      </c>
      <c r="D193" s="125">
        <v>9</v>
      </c>
      <c r="E193" s="123"/>
      <c r="F193" s="49">
        <f t="shared" si="4"/>
        <v>0</v>
      </c>
    </row>
    <row r="194" spans="1:6" ht="31.5">
      <c r="A194" s="102">
        <f t="shared" si="5"/>
        <v>71</v>
      </c>
      <c r="B194" s="79" t="s">
        <v>288</v>
      </c>
      <c r="C194" s="129" t="s">
        <v>67</v>
      </c>
      <c r="D194" s="125">
        <v>9</v>
      </c>
      <c r="E194" s="123"/>
      <c r="F194" s="49">
        <f t="shared" si="4"/>
        <v>0</v>
      </c>
    </row>
    <row r="195" spans="1:6" ht="63">
      <c r="A195" s="102">
        <f t="shared" si="5"/>
        <v>72</v>
      </c>
      <c r="B195" s="128" t="s">
        <v>289</v>
      </c>
      <c r="C195" s="129" t="s">
        <v>67</v>
      </c>
      <c r="D195" s="125">
        <v>9</v>
      </c>
      <c r="E195" s="123"/>
      <c r="F195" s="49">
        <f t="shared" si="4"/>
        <v>0</v>
      </c>
    </row>
    <row r="196" spans="1:6" ht="15.75">
      <c r="A196" s="102"/>
      <c r="B196" s="76" t="s">
        <v>290</v>
      </c>
      <c r="C196" s="52"/>
      <c r="D196" s="122"/>
      <c r="E196" s="123"/>
      <c r="F196" s="49"/>
    </row>
    <row r="197" spans="1:6" ht="15.75">
      <c r="A197" s="102">
        <f t="shared" si="5"/>
        <v>1</v>
      </c>
      <c r="B197" s="76" t="s">
        <v>291</v>
      </c>
      <c r="C197" s="52"/>
      <c r="D197" s="122"/>
      <c r="E197" s="123"/>
      <c r="F197" s="49"/>
    </row>
    <row r="198" spans="1:6" ht="31.5">
      <c r="A198" s="102">
        <f t="shared" si="5"/>
        <v>2</v>
      </c>
      <c r="B198" s="79" t="s">
        <v>292</v>
      </c>
      <c r="C198" s="131" t="s">
        <v>67</v>
      </c>
      <c r="D198" s="125">
        <v>500</v>
      </c>
      <c r="E198" s="123"/>
      <c r="F198" s="49">
        <f t="shared" si="4"/>
        <v>0</v>
      </c>
    </row>
    <row r="199" spans="1:6" ht="31.5">
      <c r="A199" s="102">
        <f t="shared" si="5"/>
        <v>3</v>
      </c>
      <c r="B199" s="46" t="s">
        <v>293</v>
      </c>
      <c r="C199" s="52" t="s">
        <v>67</v>
      </c>
      <c r="D199" s="125">
        <v>2875.16</v>
      </c>
      <c r="E199" s="123"/>
      <c r="F199" s="49">
        <f t="shared" si="4"/>
        <v>0</v>
      </c>
    </row>
    <row r="200" spans="1:6" ht="15.75">
      <c r="A200" s="102">
        <f t="shared" si="5"/>
        <v>4</v>
      </c>
      <c r="B200" s="79" t="s">
        <v>294</v>
      </c>
      <c r="C200" s="77" t="s">
        <v>67</v>
      </c>
      <c r="D200" s="125">
        <v>156.4</v>
      </c>
      <c r="E200" s="123"/>
      <c r="F200" s="49">
        <f t="shared" si="4"/>
        <v>0</v>
      </c>
    </row>
    <row r="201" spans="1:6" ht="31.5">
      <c r="A201" s="102">
        <f t="shared" si="5"/>
        <v>5</v>
      </c>
      <c r="B201" s="46" t="s">
        <v>295</v>
      </c>
      <c r="C201" s="52" t="s">
        <v>67</v>
      </c>
      <c r="D201" s="125">
        <v>3718.76</v>
      </c>
      <c r="E201" s="123"/>
      <c r="F201" s="49">
        <f t="shared" si="4"/>
        <v>0</v>
      </c>
    </row>
    <row r="202" spans="1:6" ht="31.5">
      <c r="A202" s="102">
        <f t="shared" si="5"/>
        <v>6</v>
      </c>
      <c r="B202" s="46" t="s">
        <v>296</v>
      </c>
      <c r="C202" s="52" t="s">
        <v>67</v>
      </c>
      <c r="D202" s="125">
        <v>1188</v>
      </c>
      <c r="E202" s="123"/>
      <c r="F202" s="49">
        <f t="shared" ref="F202:F265" si="6">D202*E202</f>
        <v>0</v>
      </c>
    </row>
    <row r="203" spans="1:6" ht="15.75">
      <c r="A203" s="102">
        <f t="shared" ref="A203:A266" si="7">A202+1</f>
        <v>7</v>
      </c>
      <c r="B203" s="46" t="s">
        <v>297</v>
      </c>
      <c r="C203" s="47" t="s">
        <v>67</v>
      </c>
      <c r="D203" s="125">
        <v>587</v>
      </c>
      <c r="E203" s="123"/>
      <c r="F203" s="49">
        <f t="shared" si="6"/>
        <v>0</v>
      </c>
    </row>
    <row r="204" spans="1:6" ht="15.75">
      <c r="A204" s="102">
        <f t="shared" si="7"/>
        <v>8</v>
      </c>
      <c r="B204" s="79" t="s">
        <v>298</v>
      </c>
      <c r="C204" s="131" t="s">
        <v>67</v>
      </c>
      <c r="D204" s="125">
        <v>366</v>
      </c>
      <c r="E204" s="123"/>
      <c r="F204" s="49">
        <f t="shared" si="6"/>
        <v>0</v>
      </c>
    </row>
    <row r="205" spans="1:6" ht="15.75">
      <c r="A205" s="102">
        <f t="shared" si="7"/>
        <v>9</v>
      </c>
      <c r="B205" s="59" t="s">
        <v>299</v>
      </c>
      <c r="C205" s="60" t="s">
        <v>67</v>
      </c>
      <c r="D205" s="125">
        <v>235</v>
      </c>
      <c r="E205" s="123"/>
      <c r="F205" s="49">
        <f t="shared" si="6"/>
        <v>0</v>
      </c>
    </row>
    <row r="206" spans="1:6" ht="31.5">
      <c r="A206" s="102">
        <f t="shared" si="7"/>
        <v>10</v>
      </c>
      <c r="B206" s="79" t="s">
        <v>300</v>
      </c>
      <c r="C206" s="52" t="s">
        <v>67</v>
      </c>
      <c r="D206" s="125">
        <v>235</v>
      </c>
      <c r="E206" s="123"/>
      <c r="F206" s="49">
        <f t="shared" si="6"/>
        <v>0</v>
      </c>
    </row>
    <row r="207" spans="1:6" ht="31.5">
      <c r="A207" s="102">
        <f t="shared" si="7"/>
        <v>11</v>
      </c>
      <c r="B207" s="46" t="s">
        <v>301</v>
      </c>
      <c r="C207" s="52" t="s">
        <v>67</v>
      </c>
      <c r="D207" s="125">
        <v>235</v>
      </c>
      <c r="E207" s="123"/>
      <c r="F207" s="49">
        <f t="shared" si="6"/>
        <v>0</v>
      </c>
    </row>
    <row r="208" spans="1:6" ht="31.5">
      <c r="A208" s="102">
        <f t="shared" si="7"/>
        <v>12</v>
      </c>
      <c r="B208" s="46" t="s">
        <v>302</v>
      </c>
      <c r="C208" s="47" t="s">
        <v>263</v>
      </c>
      <c r="D208" s="125">
        <v>1057</v>
      </c>
      <c r="E208" s="123"/>
      <c r="F208" s="49">
        <f t="shared" si="6"/>
        <v>0</v>
      </c>
    </row>
    <row r="209" spans="1:6" ht="31.5">
      <c r="A209" s="102">
        <f t="shared" si="7"/>
        <v>13</v>
      </c>
      <c r="B209" s="46" t="s">
        <v>264</v>
      </c>
      <c r="C209" s="52" t="s">
        <v>67</v>
      </c>
      <c r="D209" s="125">
        <v>1057</v>
      </c>
      <c r="E209" s="123"/>
      <c r="F209" s="49">
        <f t="shared" si="6"/>
        <v>0</v>
      </c>
    </row>
    <row r="210" spans="1:6" ht="31.5">
      <c r="A210" s="102">
        <f t="shared" si="7"/>
        <v>14</v>
      </c>
      <c r="B210" s="46" t="s">
        <v>303</v>
      </c>
      <c r="C210" s="52" t="s">
        <v>67</v>
      </c>
      <c r="D210" s="125">
        <v>110</v>
      </c>
      <c r="E210" s="123"/>
      <c r="F210" s="49">
        <f t="shared" si="6"/>
        <v>0</v>
      </c>
    </row>
    <row r="211" spans="1:6" ht="31.5">
      <c r="A211" s="102">
        <f t="shared" si="7"/>
        <v>15</v>
      </c>
      <c r="B211" s="46" t="s">
        <v>304</v>
      </c>
      <c r="C211" s="52" t="s">
        <v>67</v>
      </c>
      <c r="D211" s="125">
        <v>10</v>
      </c>
      <c r="E211" s="123"/>
      <c r="F211" s="49">
        <f t="shared" si="6"/>
        <v>0</v>
      </c>
    </row>
    <row r="212" spans="1:6" ht="31.5">
      <c r="A212" s="102">
        <f t="shared" si="7"/>
        <v>16</v>
      </c>
      <c r="B212" s="46" t="s">
        <v>305</v>
      </c>
      <c r="C212" s="52" t="s">
        <v>67</v>
      </c>
      <c r="D212" s="125">
        <v>26.07</v>
      </c>
      <c r="E212" s="123"/>
      <c r="F212" s="49">
        <f t="shared" si="6"/>
        <v>0</v>
      </c>
    </row>
    <row r="213" spans="1:6" ht="31.5">
      <c r="A213" s="102">
        <f t="shared" si="7"/>
        <v>17</v>
      </c>
      <c r="B213" s="46" t="s">
        <v>306</v>
      </c>
      <c r="C213" s="52" t="s">
        <v>67</v>
      </c>
      <c r="D213" s="125">
        <v>2.0699999999999998</v>
      </c>
      <c r="E213" s="123"/>
      <c r="F213" s="49">
        <f t="shared" si="6"/>
        <v>0</v>
      </c>
    </row>
    <row r="214" spans="1:6" ht="15.75">
      <c r="A214" s="102">
        <f t="shared" si="7"/>
        <v>18</v>
      </c>
      <c r="B214" s="46" t="s">
        <v>307</v>
      </c>
      <c r="C214" s="52" t="s">
        <v>67</v>
      </c>
      <c r="D214" s="125">
        <v>120.76</v>
      </c>
      <c r="E214" s="123"/>
      <c r="F214" s="49">
        <f t="shared" si="6"/>
        <v>0</v>
      </c>
    </row>
    <row r="215" spans="1:6" ht="47.25">
      <c r="A215" s="102">
        <f t="shared" si="7"/>
        <v>19</v>
      </c>
      <c r="B215" s="46" t="s">
        <v>308</v>
      </c>
      <c r="C215" s="52" t="s">
        <v>67</v>
      </c>
      <c r="D215" s="125">
        <v>79.960000000000008</v>
      </c>
      <c r="E215" s="123"/>
      <c r="F215" s="49">
        <f t="shared" si="6"/>
        <v>0</v>
      </c>
    </row>
    <row r="216" spans="1:6" ht="15.75">
      <c r="A216" s="102">
        <f t="shared" si="7"/>
        <v>20</v>
      </c>
      <c r="B216" s="75" t="s">
        <v>248</v>
      </c>
      <c r="C216" s="52" t="s">
        <v>67</v>
      </c>
      <c r="D216" s="125">
        <v>9.9</v>
      </c>
      <c r="E216" s="123"/>
      <c r="F216" s="49">
        <f t="shared" si="6"/>
        <v>0</v>
      </c>
    </row>
    <row r="217" spans="1:6" ht="15.75">
      <c r="A217" s="102">
        <f t="shared" si="7"/>
        <v>21</v>
      </c>
      <c r="B217" s="75" t="s">
        <v>309</v>
      </c>
      <c r="C217" s="52" t="s">
        <v>115</v>
      </c>
      <c r="D217" s="125">
        <v>33</v>
      </c>
      <c r="E217" s="123"/>
      <c r="F217" s="49">
        <f t="shared" si="6"/>
        <v>0</v>
      </c>
    </row>
    <row r="218" spans="1:6" ht="15.75">
      <c r="A218" s="102">
        <f t="shared" si="7"/>
        <v>22</v>
      </c>
      <c r="B218" s="46" t="s">
        <v>250</v>
      </c>
      <c r="C218" s="52" t="s">
        <v>67</v>
      </c>
      <c r="D218" s="125">
        <v>119.94000000000001</v>
      </c>
      <c r="E218" s="123"/>
      <c r="F218" s="49">
        <f t="shared" si="6"/>
        <v>0</v>
      </c>
    </row>
    <row r="219" spans="1:6" ht="31.5">
      <c r="A219" s="102">
        <f t="shared" si="7"/>
        <v>23</v>
      </c>
      <c r="B219" s="46" t="s">
        <v>310</v>
      </c>
      <c r="C219" s="47" t="s">
        <v>67</v>
      </c>
      <c r="D219" s="125">
        <v>119.94000000000001</v>
      </c>
      <c r="E219" s="123"/>
      <c r="F219" s="49">
        <f t="shared" si="6"/>
        <v>0</v>
      </c>
    </row>
    <row r="220" spans="1:6" ht="63">
      <c r="A220" s="102">
        <f t="shared" si="7"/>
        <v>24</v>
      </c>
      <c r="B220" s="46" t="s">
        <v>311</v>
      </c>
      <c r="C220" s="52" t="s">
        <v>67</v>
      </c>
      <c r="D220" s="125">
        <v>2.2000000000000002</v>
      </c>
      <c r="E220" s="123"/>
      <c r="F220" s="49">
        <f t="shared" si="6"/>
        <v>0</v>
      </c>
    </row>
    <row r="221" spans="1:6" ht="63">
      <c r="A221" s="102">
        <f t="shared" si="7"/>
        <v>25</v>
      </c>
      <c r="B221" s="46" t="s">
        <v>312</v>
      </c>
      <c r="C221" s="52" t="s">
        <v>67</v>
      </c>
      <c r="D221" s="125">
        <v>7.9050000000000002</v>
      </c>
      <c r="E221" s="123"/>
      <c r="F221" s="49">
        <f t="shared" si="6"/>
        <v>0</v>
      </c>
    </row>
    <row r="222" spans="1:6" ht="63">
      <c r="A222" s="102">
        <f t="shared" si="7"/>
        <v>26</v>
      </c>
      <c r="B222" s="46" t="s">
        <v>313</v>
      </c>
      <c r="C222" s="52" t="s">
        <v>67</v>
      </c>
      <c r="D222" s="125">
        <v>7.27</v>
      </c>
      <c r="E222" s="123"/>
      <c r="F222" s="49">
        <f t="shared" si="6"/>
        <v>0</v>
      </c>
    </row>
    <row r="223" spans="1:6" ht="31.5">
      <c r="A223" s="102">
        <f t="shared" si="7"/>
        <v>27</v>
      </c>
      <c r="B223" s="127" t="s">
        <v>314</v>
      </c>
      <c r="C223" s="47" t="s">
        <v>67</v>
      </c>
      <c r="D223" s="125">
        <v>46.912500000000001</v>
      </c>
      <c r="E223" s="123"/>
      <c r="F223" s="49">
        <f t="shared" si="6"/>
        <v>0</v>
      </c>
    </row>
    <row r="224" spans="1:6" ht="31.5">
      <c r="A224" s="102">
        <f t="shared" si="7"/>
        <v>28</v>
      </c>
      <c r="B224" s="46" t="s">
        <v>315</v>
      </c>
      <c r="C224" s="47" t="s">
        <v>67</v>
      </c>
      <c r="D224" s="125">
        <v>46.912500000000001</v>
      </c>
      <c r="E224" s="123"/>
      <c r="F224" s="49">
        <f t="shared" si="6"/>
        <v>0</v>
      </c>
    </row>
    <row r="225" spans="1:6" ht="15.75">
      <c r="A225" s="102">
        <f t="shared" si="7"/>
        <v>29</v>
      </c>
      <c r="B225" s="79" t="s">
        <v>316</v>
      </c>
      <c r="C225" s="131" t="s">
        <v>67</v>
      </c>
      <c r="D225" s="125">
        <v>25.3</v>
      </c>
      <c r="E225" s="123"/>
      <c r="F225" s="49">
        <f t="shared" si="6"/>
        <v>0</v>
      </c>
    </row>
    <row r="226" spans="1:6" ht="15.75">
      <c r="A226" s="102">
        <f t="shared" si="7"/>
        <v>30</v>
      </c>
      <c r="B226" s="79" t="s">
        <v>317</v>
      </c>
      <c r="C226" s="131" t="s">
        <v>67</v>
      </c>
      <c r="D226" s="125">
        <v>29.7</v>
      </c>
      <c r="E226" s="123"/>
      <c r="F226" s="49">
        <f t="shared" si="6"/>
        <v>0</v>
      </c>
    </row>
    <row r="227" spans="1:6" ht="15.75">
      <c r="A227" s="102">
        <f t="shared" si="7"/>
        <v>31</v>
      </c>
      <c r="B227" s="46" t="s">
        <v>318</v>
      </c>
      <c r="C227" s="52" t="s">
        <v>67</v>
      </c>
      <c r="D227" s="125">
        <v>10.605</v>
      </c>
      <c r="E227" s="123"/>
      <c r="F227" s="49">
        <f t="shared" si="6"/>
        <v>0</v>
      </c>
    </row>
    <row r="228" spans="1:6" ht="31.5">
      <c r="A228" s="102">
        <f t="shared" si="7"/>
        <v>32</v>
      </c>
      <c r="B228" s="46" t="s">
        <v>319</v>
      </c>
      <c r="C228" s="52" t="s">
        <v>67</v>
      </c>
      <c r="D228" s="125">
        <v>21.21</v>
      </c>
      <c r="E228" s="123"/>
      <c r="F228" s="49">
        <f t="shared" si="6"/>
        <v>0</v>
      </c>
    </row>
    <row r="229" spans="1:6" ht="15.75">
      <c r="A229" s="102"/>
      <c r="B229" s="76" t="s">
        <v>320</v>
      </c>
      <c r="C229" s="52"/>
      <c r="D229" s="125"/>
      <c r="E229" s="123"/>
      <c r="F229" s="49"/>
    </row>
    <row r="230" spans="1:6" ht="31.5">
      <c r="A230" s="102">
        <f t="shared" si="7"/>
        <v>1</v>
      </c>
      <c r="B230" s="79" t="s">
        <v>292</v>
      </c>
      <c r="C230" s="131" t="s">
        <v>67</v>
      </c>
      <c r="D230" s="125">
        <v>420.11</v>
      </c>
      <c r="E230" s="123"/>
      <c r="F230" s="49">
        <f t="shared" si="6"/>
        <v>0</v>
      </c>
    </row>
    <row r="231" spans="1:6" ht="31.5">
      <c r="A231" s="102">
        <f t="shared" si="7"/>
        <v>2</v>
      </c>
      <c r="B231" s="46" t="s">
        <v>293</v>
      </c>
      <c r="C231" s="52" t="s">
        <v>67</v>
      </c>
      <c r="D231" s="125">
        <v>3007.28</v>
      </c>
      <c r="E231" s="123"/>
      <c r="F231" s="49">
        <f t="shared" si="6"/>
        <v>0</v>
      </c>
    </row>
    <row r="232" spans="1:6" ht="15.75">
      <c r="A232" s="102">
        <f t="shared" si="7"/>
        <v>3</v>
      </c>
      <c r="B232" s="79" t="s">
        <v>294</v>
      </c>
      <c r="C232" s="77" t="s">
        <v>67</v>
      </c>
      <c r="D232" s="125">
        <v>268.60000000000002</v>
      </c>
      <c r="E232" s="123"/>
      <c r="F232" s="49">
        <f t="shared" si="6"/>
        <v>0</v>
      </c>
    </row>
    <row r="233" spans="1:6" ht="31.5">
      <c r="A233" s="102">
        <f t="shared" si="7"/>
        <v>4</v>
      </c>
      <c r="B233" s="46" t="s">
        <v>295</v>
      </c>
      <c r="C233" s="52" t="s">
        <v>67</v>
      </c>
      <c r="D233" s="125">
        <v>3578.9</v>
      </c>
      <c r="E233" s="123"/>
      <c r="F233" s="49">
        <f t="shared" si="6"/>
        <v>0</v>
      </c>
    </row>
    <row r="234" spans="1:6" ht="31.5">
      <c r="A234" s="102">
        <f t="shared" si="7"/>
        <v>5</v>
      </c>
      <c r="B234" s="46" t="s">
        <v>296</v>
      </c>
      <c r="C234" s="52" t="s">
        <v>67</v>
      </c>
      <c r="D234" s="125">
        <v>1192</v>
      </c>
      <c r="E234" s="123"/>
      <c r="F234" s="49">
        <f t="shared" si="6"/>
        <v>0</v>
      </c>
    </row>
    <row r="235" spans="1:6" ht="15.75">
      <c r="A235" s="102">
        <f t="shared" si="7"/>
        <v>6</v>
      </c>
      <c r="B235" s="46" t="s">
        <v>321</v>
      </c>
      <c r="C235" s="47" t="s">
        <v>67</v>
      </c>
      <c r="D235" s="125">
        <v>1192</v>
      </c>
      <c r="E235" s="123"/>
      <c r="F235" s="49">
        <f t="shared" si="6"/>
        <v>0</v>
      </c>
    </row>
    <row r="236" spans="1:6" ht="31.5">
      <c r="A236" s="102">
        <f t="shared" si="7"/>
        <v>7</v>
      </c>
      <c r="B236" s="79" t="s">
        <v>322</v>
      </c>
      <c r="C236" s="47" t="s">
        <v>67</v>
      </c>
      <c r="D236" s="125">
        <v>65</v>
      </c>
      <c r="E236" s="123"/>
      <c r="F236" s="49">
        <f t="shared" si="6"/>
        <v>0</v>
      </c>
    </row>
    <row r="237" spans="1:6" ht="15.75">
      <c r="A237" s="102">
        <f t="shared" si="7"/>
        <v>8</v>
      </c>
      <c r="B237" s="46" t="s">
        <v>297</v>
      </c>
      <c r="C237" s="47" t="s">
        <v>67</v>
      </c>
      <c r="D237" s="125">
        <v>533</v>
      </c>
      <c r="E237" s="123"/>
      <c r="F237" s="49">
        <f t="shared" si="6"/>
        <v>0</v>
      </c>
    </row>
    <row r="238" spans="1:6" ht="15.75">
      <c r="A238" s="102">
        <f t="shared" si="7"/>
        <v>9</v>
      </c>
      <c r="B238" s="79" t="s">
        <v>298</v>
      </c>
      <c r="C238" s="131" t="s">
        <v>67</v>
      </c>
      <c r="D238" s="125">
        <v>659</v>
      </c>
      <c r="E238" s="123"/>
      <c r="F238" s="49">
        <f t="shared" si="6"/>
        <v>0</v>
      </c>
    </row>
    <row r="239" spans="1:6" ht="31.5">
      <c r="A239" s="102">
        <f t="shared" si="7"/>
        <v>10</v>
      </c>
      <c r="B239" s="46" t="s">
        <v>302</v>
      </c>
      <c r="C239" s="47" t="s">
        <v>263</v>
      </c>
      <c r="D239" s="125">
        <v>1171</v>
      </c>
      <c r="E239" s="123"/>
      <c r="F239" s="49">
        <f t="shared" si="6"/>
        <v>0</v>
      </c>
    </row>
    <row r="240" spans="1:6" ht="31.5">
      <c r="A240" s="102">
        <f t="shared" si="7"/>
        <v>11</v>
      </c>
      <c r="B240" s="46" t="s">
        <v>264</v>
      </c>
      <c r="C240" s="52" t="s">
        <v>67</v>
      </c>
      <c r="D240" s="125">
        <v>1171</v>
      </c>
      <c r="E240" s="123"/>
      <c r="F240" s="49">
        <f t="shared" si="6"/>
        <v>0</v>
      </c>
    </row>
    <row r="241" spans="1:6" ht="31.5">
      <c r="A241" s="102">
        <f t="shared" si="7"/>
        <v>12</v>
      </c>
      <c r="B241" s="46" t="s">
        <v>323</v>
      </c>
      <c r="C241" s="52" t="s">
        <v>67</v>
      </c>
      <c r="D241" s="125">
        <v>16.39</v>
      </c>
      <c r="E241" s="123"/>
      <c r="F241" s="49">
        <f t="shared" si="6"/>
        <v>0</v>
      </c>
    </row>
    <row r="242" spans="1:6" ht="15.75">
      <c r="A242" s="102">
        <f t="shared" si="7"/>
        <v>13</v>
      </c>
      <c r="B242" s="46" t="s">
        <v>307</v>
      </c>
      <c r="C242" s="52" t="s">
        <v>67</v>
      </c>
      <c r="D242" s="125">
        <v>152.74</v>
      </c>
      <c r="E242" s="123"/>
      <c r="F242" s="49">
        <f t="shared" si="6"/>
        <v>0</v>
      </c>
    </row>
    <row r="243" spans="1:6" ht="47.25">
      <c r="A243" s="102">
        <f t="shared" si="7"/>
        <v>14</v>
      </c>
      <c r="B243" s="46" t="s">
        <v>308</v>
      </c>
      <c r="C243" s="52" t="s">
        <v>67</v>
      </c>
      <c r="D243" s="125">
        <v>86.5</v>
      </c>
      <c r="E243" s="123"/>
      <c r="F243" s="49">
        <f t="shared" si="6"/>
        <v>0</v>
      </c>
    </row>
    <row r="244" spans="1:6" ht="15.75">
      <c r="A244" s="102">
        <f t="shared" si="7"/>
        <v>15</v>
      </c>
      <c r="B244" s="75" t="s">
        <v>248</v>
      </c>
      <c r="C244" s="52" t="s">
        <v>67</v>
      </c>
      <c r="D244" s="125">
        <v>11.94</v>
      </c>
      <c r="E244" s="123"/>
      <c r="F244" s="49">
        <f t="shared" si="6"/>
        <v>0</v>
      </c>
    </row>
    <row r="245" spans="1:6" ht="15.75">
      <c r="A245" s="102">
        <f t="shared" si="7"/>
        <v>16</v>
      </c>
      <c r="B245" s="75" t="s">
        <v>309</v>
      </c>
      <c r="C245" s="52" t="s">
        <v>115</v>
      </c>
      <c r="D245" s="125">
        <v>39.799999999999997</v>
      </c>
      <c r="E245" s="123"/>
      <c r="F245" s="49">
        <f t="shared" si="6"/>
        <v>0</v>
      </c>
    </row>
    <row r="246" spans="1:6" ht="15.75">
      <c r="A246" s="102">
        <f t="shared" si="7"/>
        <v>17</v>
      </c>
      <c r="B246" s="46" t="s">
        <v>250</v>
      </c>
      <c r="C246" s="52" t="s">
        <v>67</v>
      </c>
      <c r="D246" s="125">
        <v>129.75</v>
      </c>
      <c r="E246" s="123"/>
      <c r="F246" s="49">
        <f t="shared" si="6"/>
        <v>0</v>
      </c>
    </row>
    <row r="247" spans="1:6" ht="31.5">
      <c r="A247" s="102">
        <f t="shared" si="7"/>
        <v>18</v>
      </c>
      <c r="B247" s="46" t="s">
        <v>310</v>
      </c>
      <c r="C247" s="47" t="s">
        <v>67</v>
      </c>
      <c r="D247" s="125">
        <v>129.75</v>
      </c>
      <c r="E247" s="123"/>
      <c r="F247" s="49">
        <f t="shared" si="6"/>
        <v>0</v>
      </c>
    </row>
    <row r="248" spans="1:6" ht="47.25">
      <c r="A248" s="102">
        <f t="shared" si="7"/>
        <v>19</v>
      </c>
      <c r="B248" s="46" t="s">
        <v>324</v>
      </c>
      <c r="C248" s="52" t="s">
        <v>67</v>
      </c>
      <c r="D248" s="125">
        <v>4.8</v>
      </c>
      <c r="E248" s="123"/>
      <c r="F248" s="49">
        <f t="shared" si="6"/>
        <v>0</v>
      </c>
    </row>
    <row r="249" spans="1:6" ht="15.75">
      <c r="A249" s="102">
        <f t="shared" si="7"/>
        <v>20</v>
      </c>
      <c r="B249" s="127" t="s">
        <v>325</v>
      </c>
      <c r="C249" s="47" t="s">
        <v>67</v>
      </c>
      <c r="D249" s="125">
        <v>12.96</v>
      </c>
      <c r="E249" s="123"/>
      <c r="F249" s="49">
        <f t="shared" si="6"/>
        <v>0</v>
      </c>
    </row>
    <row r="250" spans="1:6" ht="31.5">
      <c r="A250" s="102">
        <f t="shared" si="7"/>
        <v>21</v>
      </c>
      <c r="B250" s="46" t="s">
        <v>315</v>
      </c>
      <c r="C250" s="47" t="s">
        <v>67</v>
      </c>
      <c r="D250" s="125">
        <v>12.96</v>
      </c>
      <c r="E250" s="123"/>
      <c r="F250" s="49">
        <f t="shared" si="6"/>
        <v>0</v>
      </c>
    </row>
    <row r="251" spans="1:6" ht="15.75">
      <c r="A251" s="102">
        <f t="shared" si="7"/>
        <v>22</v>
      </c>
      <c r="B251" s="79" t="s">
        <v>326</v>
      </c>
      <c r="C251" s="131" t="s">
        <v>67</v>
      </c>
      <c r="D251" s="125">
        <v>20.02</v>
      </c>
      <c r="E251" s="123"/>
      <c r="F251" s="49">
        <f t="shared" si="6"/>
        <v>0</v>
      </c>
    </row>
    <row r="252" spans="1:6" ht="15.75">
      <c r="A252" s="102">
        <f t="shared" si="7"/>
        <v>23</v>
      </c>
      <c r="B252" s="79" t="s">
        <v>317</v>
      </c>
      <c r="C252" s="131" t="s">
        <v>67</v>
      </c>
      <c r="D252" s="125">
        <v>52.8</v>
      </c>
      <c r="E252" s="123"/>
      <c r="F252" s="49">
        <f t="shared" si="6"/>
        <v>0</v>
      </c>
    </row>
    <row r="253" spans="1:6" ht="15.75">
      <c r="A253" s="102">
        <f t="shared" si="7"/>
        <v>24</v>
      </c>
      <c r="B253" s="46" t="s">
        <v>327</v>
      </c>
      <c r="C253" s="52" t="s">
        <v>67</v>
      </c>
      <c r="D253" s="125">
        <v>7.5</v>
      </c>
      <c r="E253" s="123"/>
      <c r="F253" s="49">
        <f t="shared" si="6"/>
        <v>0</v>
      </c>
    </row>
    <row r="254" spans="1:6" ht="31.5">
      <c r="A254" s="102">
        <f t="shared" si="7"/>
        <v>25</v>
      </c>
      <c r="B254" s="46" t="s">
        <v>319</v>
      </c>
      <c r="C254" s="52" t="s">
        <v>67</v>
      </c>
      <c r="D254" s="125">
        <v>15</v>
      </c>
      <c r="E254" s="123"/>
      <c r="F254" s="49">
        <f t="shared" si="6"/>
        <v>0</v>
      </c>
    </row>
    <row r="255" spans="1:6" ht="15.75">
      <c r="A255" s="102"/>
      <c r="B255" s="76" t="s">
        <v>328</v>
      </c>
      <c r="C255" s="52"/>
      <c r="D255" s="125"/>
      <c r="E255" s="123"/>
      <c r="F255" s="49"/>
    </row>
    <row r="256" spans="1:6" ht="31.5">
      <c r="A256" s="102">
        <f t="shared" si="7"/>
        <v>1</v>
      </c>
      <c r="B256" s="79" t="s">
        <v>292</v>
      </c>
      <c r="C256" s="131" t="s">
        <v>67</v>
      </c>
      <c r="D256" s="125">
        <v>94.6</v>
      </c>
      <c r="E256" s="123"/>
      <c r="F256" s="49">
        <f t="shared" si="6"/>
        <v>0</v>
      </c>
    </row>
    <row r="257" spans="1:6" ht="31.5">
      <c r="A257" s="102">
        <f t="shared" si="7"/>
        <v>2</v>
      </c>
      <c r="B257" s="46" t="s">
        <v>293</v>
      </c>
      <c r="C257" s="52" t="s">
        <v>67</v>
      </c>
      <c r="D257" s="125">
        <v>1568</v>
      </c>
      <c r="E257" s="123"/>
      <c r="F257" s="49">
        <f t="shared" si="6"/>
        <v>0</v>
      </c>
    </row>
    <row r="258" spans="1:6" ht="15.75">
      <c r="A258" s="102">
        <f t="shared" si="7"/>
        <v>3</v>
      </c>
      <c r="B258" s="79" t="s">
        <v>294</v>
      </c>
      <c r="C258" s="77" t="s">
        <v>67</v>
      </c>
      <c r="D258" s="125">
        <v>132.6</v>
      </c>
      <c r="E258" s="123"/>
      <c r="F258" s="49">
        <f t="shared" si="6"/>
        <v>0</v>
      </c>
    </row>
    <row r="259" spans="1:6" ht="31.5">
      <c r="A259" s="102">
        <f t="shared" si="7"/>
        <v>4</v>
      </c>
      <c r="B259" s="46" t="s">
        <v>295</v>
      </c>
      <c r="C259" s="52" t="s">
        <v>67</v>
      </c>
      <c r="D259" s="125">
        <v>1624.6</v>
      </c>
      <c r="E259" s="123"/>
      <c r="F259" s="49">
        <f t="shared" si="6"/>
        <v>0</v>
      </c>
    </row>
    <row r="260" spans="1:6" ht="31.5">
      <c r="A260" s="102">
        <f t="shared" si="7"/>
        <v>5</v>
      </c>
      <c r="B260" s="46" t="s">
        <v>296</v>
      </c>
      <c r="C260" s="52" t="s">
        <v>67</v>
      </c>
      <c r="D260" s="125">
        <v>523</v>
      </c>
      <c r="E260" s="123"/>
      <c r="F260" s="49">
        <f t="shared" si="6"/>
        <v>0</v>
      </c>
    </row>
    <row r="261" spans="1:6" ht="15.75">
      <c r="A261" s="102">
        <f t="shared" si="7"/>
        <v>6</v>
      </c>
      <c r="B261" s="46" t="s">
        <v>321</v>
      </c>
      <c r="C261" s="47" t="s">
        <v>67</v>
      </c>
      <c r="D261" s="125">
        <v>523</v>
      </c>
      <c r="E261" s="123"/>
      <c r="F261" s="49">
        <f t="shared" si="6"/>
        <v>0</v>
      </c>
    </row>
    <row r="262" spans="1:6" ht="31.5">
      <c r="A262" s="102">
        <f t="shared" si="7"/>
        <v>7</v>
      </c>
      <c r="B262" s="79" t="s">
        <v>322</v>
      </c>
      <c r="C262" s="47" t="s">
        <v>67</v>
      </c>
      <c r="D262" s="125">
        <v>48</v>
      </c>
      <c r="E262" s="123"/>
      <c r="F262" s="49">
        <f t="shared" si="6"/>
        <v>0</v>
      </c>
    </row>
    <row r="263" spans="1:6" ht="15.75">
      <c r="A263" s="102">
        <f t="shared" si="7"/>
        <v>8</v>
      </c>
      <c r="B263" s="46" t="s">
        <v>297</v>
      </c>
      <c r="C263" s="47" t="s">
        <v>67</v>
      </c>
      <c r="D263" s="125">
        <v>271</v>
      </c>
      <c r="E263" s="123"/>
      <c r="F263" s="49">
        <f t="shared" si="6"/>
        <v>0</v>
      </c>
    </row>
    <row r="264" spans="1:6" ht="15.75">
      <c r="A264" s="102">
        <f t="shared" si="7"/>
        <v>9</v>
      </c>
      <c r="B264" s="79" t="s">
        <v>298</v>
      </c>
      <c r="C264" s="131" t="s">
        <v>67</v>
      </c>
      <c r="D264" s="125">
        <v>252</v>
      </c>
      <c r="E264" s="123"/>
      <c r="F264" s="49">
        <f t="shared" si="6"/>
        <v>0</v>
      </c>
    </row>
    <row r="265" spans="1:6" ht="31.5">
      <c r="A265" s="102">
        <f t="shared" si="7"/>
        <v>10</v>
      </c>
      <c r="B265" s="46" t="s">
        <v>302</v>
      </c>
      <c r="C265" s="47" t="s">
        <v>263</v>
      </c>
      <c r="D265" s="125">
        <v>523</v>
      </c>
      <c r="E265" s="123"/>
      <c r="F265" s="49">
        <f t="shared" si="6"/>
        <v>0</v>
      </c>
    </row>
    <row r="266" spans="1:6" ht="31.5">
      <c r="A266" s="102">
        <f t="shared" si="7"/>
        <v>11</v>
      </c>
      <c r="B266" s="46" t="s">
        <v>264</v>
      </c>
      <c r="C266" s="52" t="s">
        <v>67</v>
      </c>
      <c r="D266" s="125">
        <v>523</v>
      </c>
      <c r="E266" s="123"/>
      <c r="F266" s="49">
        <f t="shared" ref="F266:F292" si="8">D266*E266</f>
        <v>0</v>
      </c>
    </row>
    <row r="267" spans="1:6" ht="31.5">
      <c r="A267" s="102">
        <f t="shared" ref="A267:A292" si="9">A266+1</f>
        <v>12</v>
      </c>
      <c r="B267" s="46" t="s">
        <v>329</v>
      </c>
      <c r="C267" s="52" t="s">
        <v>67</v>
      </c>
      <c r="D267" s="125">
        <v>21</v>
      </c>
      <c r="E267" s="123"/>
      <c r="F267" s="49">
        <f t="shared" si="8"/>
        <v>0</v>
      </c>
    </row>
    <row r="268" spans="1:6" ht="31.5">
      <c r="A268" s="102">
        <f t="shared" si="9"/>
        <v>13</v>
      </c>
      <c r="B268" s="46" t="s">
        <v>330</v>
      </c>
      <c r="C268" s="52" t="s">
        <v>67</v>
      </c>
      <c r="D268" s="125">
        <v>4.1399999999999997</v>
      </c>
      <c r="E268" s="123"/>
      <c r="F268" s="49">
        <f t="shared" si="8"/>
        <v>0</v>
      </c>
    </row>
    <row r="269" spans="1:6" ht="15.75">
      <c r="A269" s="102">
        <f t="shared" si="9"/>
        <v>14</v>
      </c>
      <c r="B269" s="46" t="s">
        <v>307</v>
      </c>
      <c r="C269" s="52" t="s">
        <v>67</v>
      </c>
      <c r="D269" s="125">
        <v>43.93</v>
      </c>
      <c r="E269" s="123"/>
      <c r="F269" s="49">
        <f t="shared" si="8"/>
        <v>0</v>
      </c>
    </row>
    <row r="270" spans="1:6" ht="15.75">
      <c r="A270" s="102">
        <f t="shared" si="9"/>
        <v>15</v>
      </c>
      <c r="B270" s="79" t="s">
        <v>326</v>
      </c>
      <c r="C270" s="131" t="s">
        <v>67</v>
      </c>
      <c r="D270" s="125">
        <v>14.06</v>
      </c>
      <c r="E270" s="123"/>
      <c r="F270" s="49">
        <f t="shared" si="8"/>
        <v>0</v>
      </c>
    </row>
    <row r="271" spans="1:6" ht="15.75">
      <c r="A271" s="102">
        <f t="shared" si="9"/>
        <v>16</v>
      </c>
      <c r="B271" s="79" t="s">
        <v>331</v>
      </c>
      <c r="C271" s="131" t="s">
        <v>67</v>
      </c>
      <c r="D271" s="125">
        <v>16.5</v>
      </c>
      <c r="E271" s="123"/>
      <c r="F271" s="49">
        <f t="shared" si="8"/>
        <v>0</v>
      </c>
    </row>
    <row r="272" spans="1:6" ht="15.75">
      <c r="A272" s="102">
        <f t="shared" si="9"/>
        <v>17</v>
      </c>
      <c r="B272" s="46" t="s">
        <v>318</v>
      </c>
      <c r="C272" s="52" t="s">
        <v>67</v>
      </c>
      <c r="D272" s="125">
        <v>3.6</v>
      </c>
      <c r="E272" s="123"/>
      <c r="F272" s="49">
        <f t="shared" si="8"/>
        <v>0</v>
      </c>
    </row>
    <row r="273" spans="1:6" ht="31.5">
      <c r="A273" s="102">
        <f t="shared" si="9"/>
        <v>18</v>
      </c>
      <c r="B273" s="46" t="s">
        <v>319</v>
      </c>
      <c r="C273" s="52" t="s">
        <v>67</v>
      </c>
      <c r="D273" s="125">
        <v>7.2</v>
      </c>
      <c r="E273" s="123"/>
      <c r="F273" s="49">
        <f t="shared" si="8"/>
        <v>0</v>
      </c>
    </row>
    <row r="274" spans="1:6" ht="15.75">
      <c r="A274" s="102"/>
      <c r="B274" s="76" t="s">
        <v>332</v>
      </c>
      <c r="C274" s="77"/>
      <c r="D274" s="125"/>
      <c r="E274" s="123"/>
      <c r="F274" s="49"/>
    </row>
    <row r="275" spans="1:6" ht="15.75">
      <c r="A275" s="102">
        <f t="shared" si="9"/>
        <v>1</v>
      </c>
      <c r="B275" s="46" t="s">
        <v>333</v>
      </c>
      <c r="C275" s="47" t="s">
        <v>67</v>
      </c>
      <c r="D275" s="132">
        <v>2500</v>
      </c>
      <c r="E275" s="123"/>
      <c r="F275" s="49">
        <f t="shared" si="8"/>
        <v>0</v>
      </c>
    </row>
    <row r="276" spans="1:6" ht="15.75">
      <c r="A276" s="102">
        <f t="shared" si="9"/>
        <v>2</v>
      </c>
      <c r="B276" s="46" t="s">
        <v>334</v>
      </c>
      <c r="C276" s="47" t="s">
        <v>115</v>
      </c>
      <c r="D276" s="125">
        <v>875</v>
      </c>
      <c r="E276" s="123"/>
      <c r="F276" s="49">
        <f t="shared" si="8"/>
        <v>0</v>
      </c>
    </row>
    <row r="277" spans="1:6" ht="31.5">
      <c r="A277" s="102">
        <f t="shared" si="9"/>
        <v>3</v>
      </c>
      <c r="B277" s="128" t="s">
        <v>335</v>
      </c>
      <c r="C277" s="129" t="s">
        <v>67</v>
      </c>
      <c r="D277" s="132">
        <v>2500</v>
      </c>
      <c r="E277" s="123"/>
      <c r="F277" s="49">
        <f t="shared" si="8"/>
        <v>0</v>
      </c>
    </row>
    <row r="278" spans="1:6" ht="15.75">
      <c r="A278" s="102"/>
      <c r="B278" s="76" t="s">
        <v>336</v>
      </c>
      <c r="C278" s="77"/>
      <c r="D278" s="125"/>
      <c r="E278" s="123"/>
      <c r="F278" s="49"/>
    </row>
    <row r="279" spans="1:6" ht="31.5">
      <c r="A279" s="102">
        <f t="shared" si="9"/>
        <v>1</v>
      </c>
      <c r="B279" s="46" t="s">
        <v>337</v>
      </c>
      <c r="C279" s="77" t="s">
        <v>67</v>
      </c>
      <c r="D279" s="125">
        <v>568.5</v>
      </c>
      <c r="E279" s="123"/>
      <c r="F279" s="49">
        <f t="shared" si="8"/>
        <v>0</v>
      </c>
    </row>
    <row r="280" spans="1:6" ht="47.25">
      <c r="A280" s="102">
        <f t="shared" si="9"/>
        <v>2</v>
      </c>
      <c r="B280" s="46" t="s">
        <v>338</v>
      </c>
      <c r="C280" s="52" t="s">
        <v>67</v>
      </c>
      <c r="D280" s="125">
        <v>7.1999999999999993</v>
      </c>
      <c r="E280" s="123"/>
      <c r="F280" s="49">
        <f t="shared" si="8"/>
        <v>0</v>
      </c>
    </row>
    <row r="281" spans="1:6" ht="15.75">
      <c r="A281" s="102">
        <f t="shared" si="9"/>
        <v>3</v>
      </c>
      <c r="B281" s="46" t="s">
        <v>333</v>
      </c>
      <c r="C281" s="47" t="s">
        <v>67</v>
      </c>
      <c r="D281" s="125">
        <v>36</v>
      </c>
      <c r="E281" s="123"/>
      <c r="F281" s="49">
        <f t="shared" si="8"/>
        <v>0</v>
      </c>
    </row>
    <row r="282" spans="1:6" ht="31.5">
      <c r="A282" s="102">
        <f t="shared" si="9"/>
        <v>4</v>
      </c>
      <c r="B282" s="128" t="s">
        <v>335</v>
      </c>
      <c r="C282" s="129" t="s">
        <v>67</v>
      </c>
      <c r="D282" s="125">
        <v>36</v>
      </c>
      <c r="E282" s="123"/>
      <c r="F282" s="49">
        <f t="shared" si="8"/>
        <v>0</v>
      </c>
    </row>
    <row r="283" spans="1:6" ht="15.75">
      <c r="A283" s="102"/>
      <c r="B283" s="76" t="s">
        <v>339</v>
      </c>
      <c r="C283" s="77"/>
      <c r="D283" s="125"/>
      <c r="E283" s="123"/>
      <c r="F283" s="49"/>
    </row>
    <row r="284" spans="1:6" ht="31.5">
      <c r="A284" s="102">
        <f t="shared" si="9"/>
        <v>1</v>
      </c>
      <c r="B284" s="46" t="s">
        <v>340</v>
      </c>
      <c r="C284" s="47" t="s">
        <v>263</v>
      </c>
      <c r="D284" s="132">
        <v>2200</v>
      </c>
      <c r="E284" s="123"/>
      <c r="F284" s="49">
        <f t="shared" si="8"/>
        <v>0</v>
      </c>
    </row>
    <row r="285" spans="1:6" ht="15.75">
      <c r="A285" s="102">
        <f t="shared" si="9"/>
        <v>2</v>
      </c>
      <c r="B285" s="79" t="s">
        <v>219</v>
      </c>
      <c r="C285" s="52" t="s">
        <v>220</v>
      </c>
      <c r="D285" s="125">
        <v>7.15</v>
      </c>
      <c r="E285" s="123"/>
      <c r="F285" s="49">
        <f t="shared" si="8"/>
        <v>0</v>
      </c>
    </row>
    <row r="286" spans="1:6" ht="15.75">
      <c r="A286" s="102">
        <f t="shared" si="9"/>
        <v>3</v>
      </c>
      <c r="B286" s="75" t="s">
        <v>221</v>
      </c>
      <c r="C286" s="52" t="s">
        <v>222</v>
      </c>
      <c r="D286" s="125">
        <v>358</v>
      </c>
      <c r="E286" s="123"/>
      <c r="F286" s="49">
        <f t="shared" si="8"/>
        <v>0</v>
      </c>
    </row>
    <row r="287" spans="1:6" ht="15.75">
      <c r="A287" s="102">
        <f t="shared" si="9"/>
        <v>4</v>
      </c>
      <c r="B287" s="75" t="s">
        <v>223</v>
      </c>
      <c r="C287" s="52" t="s">
        <v>222</v>
      </c>
      <c r="D287" s="125">
        <v>357</v>
      </c>
      <c r="E287" s="123"/>
      <c r="F287" s="49">
        <f t="shared" si="8"/>
        <v>0</v>
      </c>
    </row>
    <row r="288" spans="1:6" ht="15.75">
      <c r="A288" s="102">
        <f t="shared" si="9"/>
        <v>5</v>
      </c>
      <c r="B288" s="88" t="s">
        <v>224</v>
      </c>
      <c r="C288" s="52" t="s">
        <v>218</v>
      </c>
      <c r="D288" s="125">
        <v>16</v>
      </c>
      <c r="E288" s="123"/>
      <c r="F288" s="49">
        <f t="shared" si="8"/>
        <v>0</v>
      </c>
    </row>
    <row r="289" spans="1:6" ht="15.75">
      <c r="A289" s="102">
        <f t="shared" si="9"/>
        <v>6</v>
      </c>
      <c r="B289" s="126" t="s">
        <v>225</v>
      </c>
      <c r="C289" s="60" t="s">
        <v>218</v>
      </c>
      <c r="D289" s="125">
        <v>16</v>
      </c>
      <c r="E289" s="123"/>
      <c r="F289" s="49">
        <f t="shared" si="8"/>
        <v>0</v>
      </c>
    </row>
    <row r="290" spans="1:6" ht="31.5">
      <c r="A290" s="102">
        <f t="shared" si="9"/>
        <v>7</v>
      </c>
      <c r="B290" s="46" t="s">
        <v>341</v>
      </c>
      <c r="C290" s="52" t="s">
        <v>67</v>
      </c>
      <c r="D290" s="125">
        <v>4.8</v>
      </c>
      <c r="E290" s="123"/>
      <c r="F290" s="49">
        <f t="shared" si="8"/>
        <v>0</v>
      </c>
    </row>
    <row r="291" spans="1:6" ht="31.5">
      <c r="A291" s="102">
        <f t="shared" si="9"/>
        <v>8</v>
      </c>
      <c r="B291" s="46" t="s">
        <v>342</v>
      </c>
      <c r="C291" s="47" t="s">
        <v>115</v>
      </c>
      <c r="D291" s="125">
        <v>106</v>
      </c>
      <c r="E291" s="123"/>
      <c r="F291" s="49">
        <f t="shared" si="8"/>
        <v>0</v>
      </c>
    </row>
    <row r="292" spans="1:6" ht="31.5">
      <c r="A292" s="102">
        <f t="shared" si="9"/>
        <v>9</v>
      </c>
      <c r="B292" s="46" t="s">
        <v>276</v>
      </c>
      <c r="C292" s="52" t="s">
        <v>67</v>
      </c>
      <c r="D292" s="125">
        <v>106</v>
      </c>
      <c r="E292" s="123"/>
      <c r="F292" s="49">
        <f t="shared" si="8"/>
        <v>0</v>
      </c>
    </row>
    <row r="293" spans="1:6" ht="15.75">
      <c r="A293" s="133"/>
      <c r="B293" s="134" t="s">
        <v>64</v>
      </c>
      <c r="C293" s="95"/>
      <c r="D293" s="135"/>
      <c r="E293" s="133"/>
      <c r="F293" s="136">
        <f>SUM(F10:F292)</f>
        <v>0</v>
      </c>
    </row>
  </sheetData>
  <mergeCells count="4">
    <mergeCell ref="A2:F2"/>
    <mergeCell ref="A3:F3"/>
    <mergeCell ref="A4:F4"/>
    <mergeCell ref="A5:F5"/>
  </mergeCells>
  <pageMargins left="0.51181102362204722" right="0.11811023622047245" top="0.55118110236220474" bottom="0.55118110236220474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2:F112"/>
  <sheetViews>
    <sheetView topLeftCell="A96" zoomScale="120" zoomScaleNormal="120" zoomScaleSheetLayoutView="90" workbookViewId="0">
      <selection activeCell="D31" sqref="D31"/>
    </sheetView>
  </sheetViews>
  <sheetFormatPr defaultColWidth="8" defaultRowHeight="15"/>
  <cols>
    <col min="1" max="1" width="4.125" style="50" customWidth="1"/>
    <col min="2" max="2" width="42.625" style="50" customWidth="1"/>
    <col min="3" max="3" width="6.75" style="50" customWidth="1"/>
    <col min="4" max="4" width="9.375" style="97" customWidth="1"/>
    <col min="5" max="5" width="8.5" style="50" customWidth="1"/>
    <col min="6" max="6" width="10.375" style="50" customWidth="1"/>
    <col min="7" max="7" width="8" style="50"/>
    <col min="8" max="8" width="10.75" style="50" bestFit="1" customWidth="1"/>
    <col min="9" max="16384" width="8" style="50"/>
  </cols>
  <sheetData>
    <row r="2" spans="1:6" s="35" customFormat="1" ht="43.5" customHeight="1">
      <c r="A2" s="206" t="str">
        <f>კრებ.!A1</f>
        <v>imereTis regioni, q. samtredia, mSvidobaZis q. #1-Si #12 sajaro skolis rabilitacia.</v>
      </c>
      <c r="B2" s="207"/>
      <c r="C2" s="207"/>
      <c r="D2" s="207"/>
      <c r="E2" s="207"/>
      <c r="F2" s="207"/>
    </row>
    <row r="3" spans="1:6" s="36" customFormat="1" ht="18.75">
      <c r="A3" s="208" t="s">
        <v>343</v>
      </c>
      <c r="B3" s="208"/>
      <c r="C3" s="208"/>
      <c r="D3" s="208"/>
      <c r="E3" s="208"/>
      <c r="F3" s="208"/>
    </row>
    <row r="4" spans="1:6" s="35" customFormat="1" ht="23.25" customHeight="1">
      <c r="A4" s="209" t="s">
        <v>12</v>
      </c>
      <c r="B4" s="209"/>
      <c r="C4" s="209"/>
      <c r="D4" s="209"/>
      <c r="E4" s="209"/>
      <c r="F4" s="209"/>
    </row>
    <row r="5" spans="1:6" s="36" customFormat="1" ht="18.75" customHeight="1">
      <c r="A5" s="210"/>
      <c r="B5" s="210"/>
      <c r="C5" s="210"/>
      <c r="D5" s="210"/>
      <c r="E5" s="210"/>
      <c r="F5" s="210"/>
    </row>
    <row r="6" spans="1:6" s="41" customFormat="1" ht="39" customHeight="1">
      <c r="A6" s="37"/>
      <c r="B6" s="38" t="s">
        <v>60</v>
      </c>
      <c r="C6" s="38" t="s">
        <v>61</v>
      </c>
      <c r="D6" s="38" t="s">
        <v>62</v>
      </c>
      <c r="E6" s="39" t="s">
        <v>63</v>
      </c>
      <c r="F6" s="40" t="s">
        <v>64</v>
      </c>
    </row>
    <row r="7" spans="1:6" s="44" customFormat="1" ht="15.75">
      <c r="A7" s="42" t="s">
        <v>65</v>
      </c>
      <c r="B7" s="42">
        <v>2</v>
      </c>
      <c r="C7" s="42">
        <v>3</v>
      </c>
      <c r="D7" s="43">
        <v>4</v>
      </c>
      <c r="E7" s="42">
        <v>5</v>
      </c>
      <c r="F7" s="43">
        <v>6</v>
      </c>
    </row>
    <row r="8" spans="1:6" ht="15.75">
      <c r="A8" s="98"/>
      <c r="B8" s="137" t="s">
        <v>344</v>
      </c>
      <c r="C8" s="138"/>
      <c r="D8" s="99"/>
      <c r="E8" s="48"/>
      <c r="F8" s="49"/>
    </row>
    <row r="9" spans="1:6" ht="15.75">
      <c r="A9" s="100">
        <v>1</v>
      </c>
      <c r="B9" s="46" t="s">
        <v>345</v>
      </c>
      <c r="C9" s="52" t="s">
        <v>115</v>
      </c>
      <c r="D9" s="101">
        <v>44</v>
      </c>
      <c r="E9" s="53"/>
      <c r="F9" s="49">
        <f>D9*E9</f>
        <v>0</v>
      </c>
    </row>
    <row r="10" spans="1:6" ht="15.75">
      <c r="A10" s="102">
        <f>A9+1</f>
        <v>2</v>
      </c>
      <c r="B10" s="46" t="s">
        <v>346</v>
      </c>
      <c r="C10" s="52" t="s">
        <v>115</v>
      </c>
      <c r="D10" s="107">
        <v>35</v>
      </c>
      <c r="E10" s="56"/>
      <c r="F10" s="49">
        <f t="shared" ref="F10:F73" si="0">D10*E10</f>
        <v>0</v>
      </c>
    </row>
    <row r="11" spans="1:6" ht="15.75">
      <c r="A11" s="102">
        <f t="shared" ref="A11:A74" si="1">A10+1</f>
        <v>3</v>
      </c>
      <c r="B11" s="59" t="s">
        <v>347</v>
      </c>
      <c r="C11" s="60" t="s">
        <v>218</v>
      </c>
      <c r="D11" s="105">
        <v>3</v>
      </c>
      <c r="E11" s="57"/>
      <c r="F11" s="49">
        <f t="shared" si="0"/>
        <v>0</v>
      </c>
    </row>
    <row r="12" spans="1:6" ht="15.75">
      <c r="A12" s="102">
        <f t="shared" si="1"/>
        <v>4</v>
      </c>
      <c r="B12" s="46" t="s">
        <v>348</v>
      </c>
      <c r="C12" s="52" t="s">
        <v>115</v>
      </c>
      <c r="D12" s="106">
        <v>18</v>
      </c>
      <c r="E12" s="62"/>
      <c r="F12" s="49">
        <f t="shared" si="0"/>
        <v>0</v>
      </c>
    </row>
    <row r="13" spans="1:6" ht="15.75">
      <c r="A13" s="102">
        <f t="shared" si="1"/>
        <v>5</v>
      </c>
      <c r="B13" s="59" t="s">
        <v>349</v>
      </c>
      <c r="C13" s="60" t="s">
        <v>218</v>
      </c>
      <c r="D13" s="105">
        <v>3</v>
      </c>
      <c r="E13" s="63"/>
      <c r="F13" s="49">
        <f t="shared" si="0"/>
        <v>0</v>
      </c>
    </row>
    <row r="14" spans="1:6" ht="15.75">
      <c r="A14" s="102">
        <f t="shared" si="1"/>
        <v>6</v>
      </c>
      <c r="B14" s="46" t="s">
        <v>350</v>
      </c>
      <c r="C14" s="52" t="s">
        <v>115</v>
      </c>
      <c r="D14" s="105">
        <v>143</v>
      </c>
      <c r="E14" s="64"/>
      <c r="F14" s="49">
        <f t="shared" si="0"/>
        <v>0</v>
      </c>
    </row>
    <row r="15" spans="1:6" ht="15.75">
      <c r="A15" s="102">
        <f t="shared" si="1"/>
        <v>7</v>
      </c>
      <c r="B15" s="59" t="s">
        <v>351</v>
      </c>
      <c r="C15" s="60" t="s">
        <v>218</v>
      </c>
      <c r="D15" s="107">
        <v>7</v>
      </c>
      <c r="E15" s="66"/>
      <c r="F15" s="49">
        <f t="shared" si="0"/>
        <v>0</v>
      </c>
    </row>
    <row r="16" spans="1:6" ht="15.75">
      <c r="A16" s="102"/>
      <c r="B16" s="46" t="s">
        <v>352</v>
      </c>
      <c r="C16" s="52" t="s">
        <v>115</v>
      </c>
      <c r="D16" s="101">
        <v>154</v>
      </c>
      <c r="E16" s="67"/>
      <c r="F16" s="49">
        <f t="shared" si="0"/>
        <v>0</v>
      </c>
    </row>
    <row r="17" spans="1:6" ht="15.75">
      <c r="A17" s="102">
        <f t="shared" si="1"/>
        <v>1</v>
      </c>
      <c r="B17" s="59" t="s">
        <v>353</v>
      </c>
      <c r="C17" s="60" t="s">
        <v>218</v>
      </c>
      <c r="D17" s="107">
        <v>105</v>
      </c>
      <c r="E17" s="67"/>
      <c r="F17" s="49">
        <f t="shared" si="0"/>
        <v>0</v>
      </c>
    </row>
    <row r="18" spans="1:6" ht="15.75">
      <c r="A18" s="102">
        <f t="shared" si="1"/>
        <v>2</v>
      </c>
      <c r="B18" s="46" t="s">
        <v>354</v>
      </c>
      <c r="C18" s="52" t="s">
        <v>218</v>
      </c>
      <c r="D18" s="109">
        <v>21</v>
      </c>
      <c r="E18" s="69"/>
      <c r="F18" s="49">
        <f t="shared" si="0"/>
        <v>0</v>
      </c>
    </row>
    <row r="19" spans="1:6" ht="15.75">
      <c r="A19" s="102">
        <f t="shared" si="1"/>
        <v>3</v>
      </c>
      <c r="B19" s="59" t="s">
        <v>355</v>
      </c>
      <c r="C19" s="60" t="s">
        <v>218</v>
      </c>
      <c r="D19" s="105">
        <v>2</v>
      </c>
      <c r="E19" s="62"/>
      <c r="F19" s="49">
        <f t="shared" si="0"/>
        <v>0</v>
      </c>
    </row>
    <row r="20" spans="1:6" ht="15.75">
      <c r="A20" s="102">
        <f t="shared" si="1"/>
        <v>4</v>
      </c>
      <c r="B20" s="59" t="s">
        <v>356</v>
      </c>
      <c r="C20" s="60" t="s">
        <v>218</v>
      </c>
      <c r="D20" s="109">
        <v>13</v>
      </c>
      <c r="E20" s="63"/>
      <c r="F20" s="49">
        <f t="shared" si="0"/>
        <v>0</v>
      </c>
    </row>
    <row r="21" spans="1:6" ht="15.75">
      <c r="A21" s="102">
        <f t="shared" si="1"/>
        <v>5</v>
      </c>
      <c r="B21" s="59" t="s">
        <v>357</v>
      </c>
      <c r="C21" s="60" t="s">
        <v>218</v>
      </c>
      <c r="D21" s="105">
        <v>6</v>
      </c>
      <c r="E21" s="66"/>
      <c r="F21" s="49">
        <f t="shared" si="0"/>
        <v>0</v>
      </c>
    </row>
    <row r="22" spans="1:6" ht="15.75">
      <c r="A22" s="102">
        <f t="shared" si="1"/>
        <v>6</v>
      </c>
      <c r="B22" s="46" t="s">
        <v>358</v>
      </c>
      <c r="C22" s="47" t="s">
        <v>218</v>
      </c>
      <c r="D22" s="105">
        <v>97</v>
      </c>
      <c r="E22" s="69"/>
      <c r="F22" s="49">
        <f t="shared" si="0"/>
        <v>0</v>
      </c>
    </row>
    <row r="23" spans="1:6" ht="15.75">
      <c r="A23" s="102"/>
      <c r="B23" s="139" t="s">
        <v>359</v>
      </c>
      <c r="C23" s="47"/>
      <c r="D23" s="101"/>
      <c r="E23" s="67"/>
      <c r="F23" s="49"/>
    </row>
    <row r="24" spans="1:6" ht="15.75">
      <c r="A24" s="102">
        <v>7</v>
      </c>
      <c r="B24" s="59" t="s">
        <v>360</v>
      </c>
      <c r="C24" s="60" t="s">
        <v>218</v>
      </c>
      <c r="D24" s="105">
        <v>1</v>
      </c>
      <c r="E24" s="69"/>
      <c r="F24" s="49">
        <f t="shared" si="0"/>
        <v>0</v>
      </c>
    </row>
    <row r="25" spans="1:6" ht="15.75">
      <c r="A25" s="102">
        <f t="shared" si="1"/>
        <v>8</v>
      </c>
      <c r="B25" s="59" t="s">
        <v>361</v>
      </c>
      <c r="C25" s="60" t="s">
        <v>218</v>
      </c>
      <c r="D25" s="105">
        <v>2</v>
      </c>
      <c r="E25" s="67"/>
      <c r="F25" s="49">
        <f t="shared" si="0"/>
        <v>0</v>
      </c>
    </row>
    <row r="26" spans="1:6" ht="15.75">
      <c r="A26" s="102">
        <f t="shared" si="1"/>
        <v>9</v>
      </c>
      <c r="B26" s="59" t="s">
        <v>362</v>
      </c>
      <c r="C26" s="60" t="s">
        <v>218</v>
      </c>
      <c r="D26" s="101">
        <v>1</v>
      </c>
      <c r="E26" s="69"/>
      <c r="F26" s="49">
        <f t="shared" si="0"/>
        <v>0</v>
      </c>
    </row>
    <row r="27" spans="1:6" ht="15.75">
      <c r="A27" s="102">
        <f t="shared" si="1"/>
        <v>10</v>
      </c>
      <c r="B27" s="59" t="s">
        <v>363</v>
      </c>
      <c r="C27" s="60" t="s">
        <v>218</v>
      </c>
      <c r="D27" s="105">
        <v>1</v>
      </c>
      <c r="E27" s="69"/>
      <c r="F27" s="49">
        <f t="shared" si="0"/>
        <v>0</v>
      </c>
    </row>
    <row r="28" spans="1:6" ht="15.75">
      <c r="A28" s="102">
        <f t="shared" si="1"/>
        <v>11</v>
      </c>
      <c r="B28" s="59" t="s">
        <v>364</v>
      </c>
      <c r="C28" s="60" t="s">
        <v>218</v>
      </c>
      <c r="D28" s="101">
        <v>1</v>
      </c>
      <c r="E28" s="67"/>
      <c r="F28" s="49">
        <f t="shared" si="0"/>
        <v>0</v>
      </c>
    </row>
    <row r="29" spans="1:6" ht="15.75">
      <c r="A29" s="102">
        <f t="shared" si="1"/>
        <v>12</v>
      </c>
      <c r="B29" s="59" t="s">
        <v>365</v>
      </c>
      <c r="C29" s="60" t="s">
        <v>218</v>
      </c>
      <c r="D29" s="107">
        <v>2</v>
      </c>
      <c r="E29" s="69"/>
      <c r="F29" s="49">
        <f t="shared" si="0"/>
        <v>0</v>
      </c>
    </row>
    <row r="30" spans="1:6" ht="15.75">
      <c r="A30" s="102">
        <f t="shared" si="1"/>
        <v>13</v>
      </c>
      <c r="B30" s="59" t="s">
        <v>366</v>
      </c>
      <c r="C30" s="60" t="s">
        <v>218</v>
      </c>
      <c r="D30" s="105">
        <v>9</v>
      </c>
      <c r="E30" s="69"/>
      <c r="F30" s="49">
        <f t="shared" si="0"/>
        <v>0</v>
      </c>
    </row>
    <row r="31" spans="1:6" ht="15.75">
      <c r="A31" s="102">
        <f t="shared" si="1"/>
        <v>14</v>
      </c>
      <c r="B31" s="59" t="s">
        <v>367</v>
      </c>
      <c r="C31" s="60" t="s">
        <v>218</v>
      </c>
      <c r="D31" s="105">
        <v>2</v>
      </c>
      <c r="E31" s="67"/>
      <c r="F31" s="49">
        <f t="shared" si="0"/>
        <v>0</v>
      </c>
    </row>
    <row r="32" spans="1:6" ht="15.75">
      <c r="A32" s="102">
        <f t="shared" si="1"/>
        <v>15</v>
      </c>
      <c r="B32" s="59" t="s">
        <v>368</v>
      </c>
      <c r="C32" s="60" t="s">
        <v>218</v>
      </c>
      <c r="D32" s="105">
        <v>7</v>
      </c>
      <c r="E32" s="69"/>
      <c r="F32" s="49">
        <f t="shared" si="0"/>
        <v>0</v>
      </c>
    </row>
    <row r="33" spans="1:6" ht="15.75">
      <c r="A33" s="102">
        <f t="shared" si="1"/>
        <v>16</v>
      </c>
      <c r="B33" s="59" t="s">
        <v>369</v>
      </c>
      <c r="C33" s="60" t="s">
        <v>218</v>
      </c>
      <c r="D33" s="109">
        <v>11</v>
      </c>
      <c r="E33" s="63"/>
      <c r="F33" s="49">
        <f t="shared" si="0"/>
        <v>0</v>
      </c>
    </row>
    <row r="34" spans="1:6" ht="15.75">
      <c r="A34" s="102">
        <f t="shared" si="1"/>
        <v>17</v>
      </c>
      <c r="B34" s="59" t="s">
        <v>370</v>
      </c>
      <c r="C34" s="60" t="s">
        <v>218</v>
      </c>
      <c r="D34" s="109">
        <v>34</v>
      </c>
      <c r="E34" s="63"/>
      <c r="F34" s="49">
        <f t="shared" si="0"/>
        <v>0</v>
      </c>
    </row>
    <row r="35" spans="1:6" ht="15.75">
      <c r="A35" s="102">
        <f t="shared" si="1"/>
        <v>18</v>
      </c>
      <c r="B35" s="59" t="s">
        <v>371</v>
      </c>
      <c r="C35" s="60" t="s">
        <v>218</v>
      </c>
      <c r="D35" s="109">
        <v>28</v>
      </c>
      <c r="E35" s="69"/>
      <c r="F35" s="49">
        <f t="shared" si="0"/>
        <v>0</v>
      </c>
    </row>
    <row r="36" spans="1:6" ht="15.75">
      <c r="A36" s="102">
        <f t="shared" si="1"/>
        <v>19</v>
      </c>
      <c r="B36" s="59" t="s">
        <v>372</v>
      </c>
      <c r="C36" s="60" t="s">
        <v>218</v>
      </c>
      <c r="D36" s="105">
        <v>11</v>
      </c>
      <c r="E36" s="69"/>
      <c r="F36" s="49">
        <f t="shared" si="0"/>
        <v>0</v>
      </c>
    </row>
    <row r="37" spans="1:6" ht="15.75">
      <c r="A37" s="102">
        <f t="shared" si="1"/>
        <v>20</v>
      </c>
      <c r="B37" s="59" t="s">
        <v>373</v>
      </c>
      <c r="C37" s="60" t="s">
        <v>218</v>
      </c>
      <c r="D37" s="105">
        <v>9</v>
      </c>
      <c r="E37" s="67"/>
      <c r="F37" s="49">
        <f t="shared" si="0"/>
        <v>0</v>
      </c>
    </row>
    <row r="38" spans="1:6" ht="15.75">
      <c r="A38" s="102">
        <f t="shared" si="1"/>
        <v>21</v>
      </c>
      <c r="B38" s="59" t="s">
        <v>374</v>
      </c>
      <c r="C38" s="60" t="s">
        <v>218</v>
      </c>
      <c r="D38" s="107">
        <v>4</v>
      </c>
      <c r="E38" s="69"/>
      <c r="F38" s="49">
        <f t="shared" si="0"/>
        <v>0</v>
      </c>
    </row>
    <row r="39" spans="1:6" ht="15.75">
      <c r="A39" s="102">
        <f t="shared" si="1"/>
        <v>22</v>
      </c>
      <c r="B39" s="59" t="s">
        <v>375</v>
      </c>
      <c r="C39" s="60" t="s">
        <v>218</v>
      </c>
      <c r="D39" s="109">
        <v>35</v>
      </c>
      <c r="E39" s="63"/>
      <c r="F39" s="49">
        <f t="shared" si="0"/>
        <v>0</v>
      </c>
    </row>
    <row r="40" spans="1:6" ht="15.75">
      <c r="A40" s="102">
        <f t="shared" si="1"/>
        <v>23</v>
      </c>
      <c r="B40" s="59" t="s">
        <v>376</v>
      </c>
      <c r="C40" s="60" t="s">
        <v>218</v>
      </c>
      <c r="D40" s="105">
        <v>40</v>
      </c>
      <c r="E40" s="69"/>
      <c r="F40" s="49">
        <f t="shared" si="0"/>
        <v>0</v>
      </c>
    </row>
    <row r="41" spans="1:6" ht="15.75">
      <c r="A41" s="102">
        <f t="shared" si="1"/>
        <v>24</v>
      </c>
      <c r="B41" s="59" t="s">
        <v>377</v>
      </c>
      <c r="C41" s="60" t="s">
        <v>218</v>
      </c>
      <c r="D41" s="107">
        <v>97</v>
      </c>
      <c r="E41" s="63"/>
      <c r="F41" s="49">
        <f t="shared" si="0"/>
        <v>0</v>
      </c>
    </row>
    <row r="42" spans="1:6" ht="15.75">
      <c r="A42" s="102">
        <f t="shared" si="1"/>
        <v>25</v>
      </c>
      <c r="B42" s="59" t="s">
        <v>378</v>
      </c>
      <c r="C42" s="60" t="s">
        <v>218</v>
      </c>
      <c r="D42" s="101">
        <v>84</v>
      </c>
      <c r="E42" s="67"/>
      <c r="F42" s="49">
        <f t="shared" si="0"/>
        <v>0</v>
      </c>
    </row>
    <row r="43" spans="1:6" ht="15.75">
      <c r="A43" s="102">
        <f t="shared" si="1"/>
        <v>26</v>
      </c>
      <c r="B43" s="59" t="s">
        <v>379</v>
      </c>
      <c r="C43" s="60" t="s">
        <v>218</v>
      </c>
      <c r="D43" s="101">
        <v>13</v>
      </c>
      <c r="E43" s="63"/>
      <c r="F43" s="49">
        <f t="shared" si="0"/>
        <v>0</v>
      </c>
    </row>
    <row r="44" spans="1:6" ht="15.75">
      <c r="A44" s="102">
        <f t="shared" si="1"/>
        <v>27</v>
      </c>
      <c r="B44" s="59" t="s">
        <v>380</v>
      </c>
      <c r="C44" s="60" t="s">
        <v>218</v>
      </c>
      <c r="D44" s="107">
        <v>6</v>
      </c>
      <c r="E44" s="69"/>
      <c r="F44" s="49">
        <f t="shared" si="0"/>
        <v>0</v>
      </c>
    </row>
    <row r="45" spans="1:6" ht="15.75">
      <c r="A45" s="102">
        <f t="shared" si="1"/>
        <v>28</v>
      </c>
      <c r="B45" s="59" t="s">
        <v>381</v>
      </c>
      <c r="C45" s="60" t="s">
        <v>218</v>
      </c>
      <c r="D45" s="101">
        <v>4</v>
      </c>
      <c r="E45" s="67"/>
      <c r="F45" s="49">
        <f t="shared" si="0"/>
        <v>0</v>
      </c>
    </row>
    <row r="46" spans="1:6" ht="15.75">
      <c r="A46" s="102">
        <f t="shared" si="1"/>
        <v>29</v>
      </c>
      <c r="B46" s="59" t="s">
        <v>382</v>
      </c>
      <c r="C46" s="60" t="s">
        <v>218</v>
      </c>
      <c r="D46" s="105">
        <v>6</v>
      </c>
      <c r="E46" s="63"/>
      <c r="F46" s="49">
        <f t="shared" si="0"/>
        <v>0</v>
      </c>
    </row>
    <row r="47" spans="1:6" ht="15.75">
      <c r="A47" s="102">
        <f t="shared" si="1"/>
        <v>30</v>
      </c>
      <c r="B47" s="59" t="s">
        <v>383</v>
      </c>
      <c r="C47" s="60" t="s">
        <v>218</v>
      </c>
      <c r="D47" s="105">
        <v>20</v>
      </c>
      <c r="E47" s="66"/>
      <c r="F47" s="49">
        <f t="shared" si="0"/>
        <v>0</v>
      </c>
    </row>
    <row r="48" spans="1:6" ht="15.75">
      <c r="A48" s="102">
        <f t="shared" si="1"/>
        <v>31</v>
      </c>
      <c r="B48" s="59" t="s">
        <v>384</v>
      </c>
      <c r="C48" s="60" t="s">
        <v>218</v>
      </c>
      <c r="D48" s="101">
        <v>51</v>
      </c>
      <c r="E48" s="80"/>
      <c r="F48" s="49">
        <f t="shared" si="0"/>
        <v>0</v>
      </c>
    </row>
    <row r="49" spans="1:6" ht="15.75">
      <c r="A49" s="102">
        <f t="shared" si="1"/>
        <v>32</v>
      </c>
      <c r="B49" s="59" t="s">
        <v>385</v>
      </c>
      <c r="C49" s="60" t="s">
        <v>218</v>
      </c>
      <c r="D49" s="105">
        <v>1</v>
      </c>
      <c r="E49" s="69"/>
      <c r="F49" s="49">
        <f t="shared" si="0"/>
        <v>0</v>
      </c>
    </row>
    <row r="50" spans="1:6" ht="15.75">
      <c r="A50" s="102">
        <f t="shared" si="1"/>
        <v>33</v>
      </c>
      <c r="B50" s="59" t="s">
        <v>386</v>
      </c>
      <c r="C50" s="60" t="s">
        <v>218</v>
      </c>
      <c r="D50" s="106">
        <v>1</v>
      </c>
      <c r="E50" s="63"/>
      <c r="F50" s="49">
        <f t="shared" si="0"/>
        <v>0</v>
      </c>
    </row>
    <row r="51" spans="1:6" ht="15.75">
      <c r="A51" s="102">
        <f t="shared" si="1"/>
        <v>34</v>
      </c>
      <c r="B51" s="59" t="s">
        <v>387</v>
      </c>
      <c r="C51" s="60" t="s">
        <v>218</v>
      </c>
      <c r="D51" s="109">
        <v>3</v>
      </c>
      <c r="E51" s="80"/>
      <c r="F51" s="49">
        <f t="shared" si="0"/>
        <v>0</v>
      </c>
    </row>
    <row r="52" spans="1:6" ht="15.75">
      <c r="A52" s="102">
        <f t="shared" si="1"/>
        <v>35</v>
      </c>
      <c r="B52" s="59" t="s">
        <v>388</v>
      </c>
      <c r="C52" s="60" t="s">
        <v>218</v>
      </c>
      <c r="D52" s="105">
        <v>3</v>
      </c>
      <c r="E52" s="69"/>
      <c r="F52" s="49">
        <f t="shared" si="0"/>
        <v>0</v>
      </c>
    </row>
    <row r="53" spans="1:6" ht="15.75">
      <c r="A53" s="102">
        <f t="shared" si="1"/>
        <v>36</v>
      </c>
      <c r="B53" s="59" t="s">
        <v>389</v>
      </c>
      <c r="C53" s="60" t="s">
        <v>218</v>
      </c>
      <c r="D53" s="101">
        <v>22</v>
      </c>
      <c r="E53" s="63"/>
      <c r="F53" s="49">
        <f t="shared" si="0"/>
        <v>0</v>
      </c>
    </row>
    <row r="54" spans="1:6" ht="15.75">
      <c r="A54" s="102">
        <f t="shared" si="1"/>
        <v>37</v>
      </c>
      <c r="B54" s="59" t="s">
        <v>390</v>
      </c>
      <c r="C54" s="60" t="s">
        <v>218</v>
      </c>
      <c r="D54" s="101">
        <v>39</v>
      </c>
      <c r="E54" s="69"/>
      <c r="F54" s="49">
        <f t="shared" si="0"/>
        <v>0</v>
      </c>
    </row>
    <row r="55" spans="1:6" ht="31.5">
      <c r="A55" s="102">
        <f t="shared" si="1"/>
        <v>38</v>
      </c>
      <c r="B55" s="46" t="s">
        <v>391</v>
      </c>
      <c r="C55" s="47" t="s">
        <v>218</v>
      </c>
      <c r="D55" s="109">
        <v>4</v>
      </c>
      <c r="E55" s="80"/>
      <c r="F55" s="49">
        <f t="shared" si="0"/>
        <v>0</v>
      </c>
    </row>
    <row r="56" spans="1:6" ht="15.75">
      <c r="A56" s="102">
        <f t="shared" si="1"/>
        <v>39</v>
      </c>
      <c r="B56" s="46" t="s">
        <v>392</v>
      </c>
      <c r="C56" s="47" t="s">
        <v>218</v>
      </c>
      <c r="D56" s="109">
        <v>6</v>
      </c>
      <c r="E56" s="69"/>
      <c r="F56" s="49">
        <f t="shared" si="0"/>
        <v>0</v>
      </c>
    </row>
    <row r="57" spans="1:6" ht="31.5">
      <c r="A57" s="102">
        <f t="shared" si="1"/>
        <v>40</v>
      </c>
      <c r="B57" s="46" t="s">
        <v>393</v>
      </c>
      <c r="C57" s="47" t="s">
        <v>218</v>
      </c>
      <c r="D57" s="109">
        <v>30</v>
      </c>
      <c r="E57" s="63"/>
      <c r="F57" s="49">
        <f t="shared" si="0"/>
        <v>0</v>
      </c>
    </row>
    <row r="58" spans="1:6" ht="31.5">
      <c r="A58" s="102">
        <f t="shared" si="1"/>
        <v>41</v>
      </c>
      <c r="B58" s="46" t="s">
        <v>394</v>
      </c>
      <c r="C58" s="47" t="s">
        <v>218</v>
      </c>
      <c r="D58" s="109">
        <v>4</v>
      </c>
      <c r="E58" s="67"/>
      <c r="F58" s="49">
        <f t="shared" si="0"/>
        <v>0</v>
      </c>
    </row>
    <row r="59" spans="1:6" ht="31.5">
      <c r="A59" s="102">
        <f t="shared" si="1"/>
        <v>42</v>
      </c>
      <c r="B59" s="46" t="s">
        <v>395</v>
      </c>
      <c r="C59" s="47" t="s">
        <v>218</v>
      </c>
      <c r="D59" s="105">
        <v>1</v>
      </c>
      <c r="E59" s="69"/>
      <c r="F59" s="49">
        <f t="shared" si="0"/>
        <v>0</v>
      </c>
    </row>
    <row r="60" spans="1:6" ht="31.5">
      <c r="A60" s="102">
        <f t="shared" si="1"/>
        <v>43</v>
      </c>
      <c r="B60" s="46" t="s">
        <v>396</v>
      </c>
      <c r="C60" s="47" t="s">
        <v>218</v>
      </c>
      <c r="D60" s="99">
        <v>13</v>
      </c>
      <c r="E60" s="63"/>
      <c r="F60" s="49">
        <f t="shared" si="0"/>
        <v>0</v>
      </c>
    </row>
    <row r="61" spans="1:6" ht="15.75">
      <c r="A61" s="102"/>
      <c r="B61" s="137" t="s">
        <v>397</v>
      </c>
      <c r="C61" s="138"/>
      <c r="D61" s="105"/>
      <c r="E61" s="67"/>
      <c r="F61" s="49"/>
    </row>
    <row r="62" spans="1:6" ht="31.5">
      <c r="A62" s="102">
        <f t="shared" si="1"/>
        <v>1</v>
      </c>
      <c r="B62" s="46" t="s">
        <v>398</v>
      </c>
      <c r="C62" s="52" t="s">
        <v>115</v>
      </c>
      <c r="D62" s="105">
        <v>44</v>
      </c>
      <c r="E62" s="69"/>
      <c r="F62" s="49">
        <f t="shared" si="0"/>
        <v>0</v>
      </c>
    </row>
    <row r="63" spans="1:6" ht="31.5">
      <c r="A63" s="102">
        <f t="shared" si="1"/>
        <v>2</v>
      </c>
      <c r="B63" s="46" t="s">
        <v>399</v>
      </c>
      <c r="C63" s="52" t="s">
        <v>115</v>
      </c>
      <c r="D63" s="107">
        <v>35</v>
      </c>
      <c r="E63" s="81"/>
      <c r="F63" s="49">
        <f t="shared" si="0"/>
        <v>0</v>
      </c>
    </row>
    <row r="64" spans="1:6" ht="15.75">
      <c r="A64" s="102">
        <f t="shared" si="1"/>
        <v>3</v>
      </c>
      <c r="B64" s="59" t="s">
        <v>347</v>
      </c>
      <c r="C64" s="60" t="s">
        <v>218</v>
      </c>
      <c r="D64" s="105">
        <v>3</v>
      </c>
      <c r="E64" s="82"/>
      <c r="F64" s="49">
        <f t="shared" si="0"/>
        <v>0</v>
      </c>
    </row>
    <row r="65" spans="1:6" ht="31.5">
      <c r="A65" s="102">
        <f t="shared" si="1"/>
        <v>4</v>
      </c>
      <c r="B65" s="46" t="s">
        <v>400</v>
      </c>
      <c r="C65" s="52" t="s">
        <v>115</v>
      </c>
      <c r="D65" s="107">
        <v>33</v>
      </c>
      <c r="E65" s="83"/>
      <c r="F65" s="49">
        <f t="shared" si="0"/>
        <v>0</v>
      </c>
    </row>
    <row r="66" spans="1:6" ht="15.75">
      <c r="A66" s="102">
        <f t="shared" si="1"/>
        <v>5</v>
      </c>
      <c r="B66" s="59" t="s">
        <v>349</v>
      </c>
      <c r="C66" s="60" t="s">
        <v>218</v>
      </c>
      <c r="D66" s="101">
        <v>3</v>
      </c>
      <c r="E66" s="83"/>
      <c r="F66" s="49">
        <f t="shared" si="0"/>
        <v>0</v>
      </c>
    </row>
    <row r="67" spans="1:6" ht="31.5">
      <c r="A67" s="102">
        <f t="shared" si="1"/>
        <v>6</v>
      </c>
      <c r="B67" s="46" t="s">
        <v>401</v>
      </c>
      <c r="C67" s="52" t="s">
        <v>115</v>
      </c>
      <c r="D67" s="105">
        <v>121</v>
      </c>
      <c r="E67" s="83"/>
      <c r="F67" s="49">
        <f t="shared" si="0"/>
        <v>0</v>
      </c>
    </row>
    <row r="68" spans="1:6" ht="15.75">
      <c r="A68" s="102">
        <f t="shared" si="1"/>
        <v>7</v>
      </c>
      <c r="B68" s="59" t="s">
        <v>351</v>
      </c>
      <c r="C68" s="60" t="s">
        <v>218</v>
      </c>
      <c r="D68" s="106">
        <v>7</v>
      </c>
      <c r="E68" s="67"/>
      <c r="F68" s="49">
        <f t="shared" si="0"/>
        <v>0</v>
      </c>
    </row>
    <row r="69" spans="1:6" ht="31.5">
      <c r="A69" s="102">
        <f t="shared" si="1"/>
        <v>8</v>
      </c>
      <c r="B69" s="46" t="s">
        <v>402</v>
      </c>
      <c r="C69" s="52" t="s">
        <v>115</v>
      </c>
      <c r="D69" s="109">
        <v>242</v>
      </c>
      <c r="E69" s="67"/>
      <c r="F69" s="49">
        <f t="shared" si="0"/>
        <v>0</v>
      </c>
    </row>
    <row r="70" spans="1:6" ht="15.75">
      <c r="A70" s="102">
        <f t="shared" si="1"/>
        <v>9</v>
      </c>
      <c r="B70" s="59" t="s">
        <v>353</v>
      </c>
      <c r="C70" s="60" t="s">
        <v>218</v>
      </c>
      <c r="D70" s="99">
        <v>105</v>
      </c>
      <c r="E70" s="67"/>
      <c r="F70" s="49">
        <f t="shared" si="0"/>
        <v>0</v>
      </c>
    </row>
    <row r="71" spans="1:6" ht="15.75">
      <c r="A71" s="102">
        <f t="shared" si="1"/>
        <v>10</v>
      </c>
      <c r="B71" s="128" t="s">
        <v>403</v>
      </c>
      <c r="C71" s="47" t="s">
        <v>115</v>
      </c>
      <c r="D71" s="105">
        <v>475</v>
      </c>
      <c r="E71" s="67"/>
      <c r="F71" s="49">
        <f t="shared" si="0"/>
        <v>0</v>
      </c>
    </row>
    <row r="72" spans="1:6" ht="15.75">
      <c r="A72" s="102">
        <f t="shared" si="1"/>
        <v>11</v>
      </c>
      <c r="B72" s="128" t="s">
        <v>404</v>
      </c>
      <c r="C72" s="103" t="s">
        <v>405</v>
      </c>
      <c r="D72" s="101">
        <v>44</v>
      </c>
      <c r="E72" s="67"/>
      <c r="F72" s="49">
        <f t="shared" si="0"/>
        <v>0</v>
      </c>
    </row>
    <row r="73" spans="1:6" ht="15.75">
      <c r="A73" s="102">
        <f t="shared" si="1"/>
        <v>12</v>
      </c>
      <c r="B73" s="128" t="s">
        <v>406</v>
      </c>
      <c r="C73" s="103" t="s">
        <v>405</v>
      </c>
      <c r="D73" s="101">
        <v>35</v>
      </c>
      <c r="E73" s="67"/>
      <c r="F73" s="49">
        <f t="shared" si="0"/>
        <v>0</v>
      </c>
    </row>
    <row r="74" spans="1:6" ht="15.75">
      <c r="A74" s="102">
        <f t="shared" si="1"/>
        <v>13</v>
      </c>
      <c r="B74" s="128" t="s">
        <v>407</v>
      </c>
      <c r="C74" s="103" t="s">
        <v>405</v>
      </c>
      <c r="D74" s="105">
        <v>33</v>
      </c>
      <c r="E74" s="67"/>
      <c r="F74" s="49">
        <f t="shared" ref="F74:F111" si="2">D74*E74</f>
        <v>0</v>
      </c>
    </row>
    <row r="75" spans="1:6" ht="15.75">
      <c r="A75" s="102">
        <f t="shared" ref="A75:A112" si="3">A74+1</f>
        <v>14</v>
      </c>
      <c r="B75" s="128" t="s">
        <v>408</v>
      </c>
      <c r="C75" s="103" t="s">
        <v>405</v>
      </c>
      <c r="D75" s="105">
        <v>121</v>
      </c>
      <c r="E75" s="67"/>
      <c r="F75" s="49">
        <f t="shared" si="2"/>
        <v>0</v>
      </c>
    </row>
    <row r="76" spans="1:6" ht="15.75" customHeight="1">
      <c r="A76" s="102">
        <f t="shared" si="3"/>
        <v>15</v>
      </c>
      <c r="B76" s="128" t="s">
        <v>409</v>
      </c>
      <c r="C76" s="103" t="s">
        <v>405</v>
      </c>
      <c r="D76" s="109">
        <v>242</v>
      </c>
      <c r="E76" s="67"/>
      <c r="F76" s="49">
        <f t="shared" si="2"/>
        <v>0</v>
      </c>
    </row>
    <row r="77" spans="1:6" ht="16.5">
      <c r="A77" s="102">
        <f t="shared" si="3"/>
        <v>16</v>
      </c>
      <c r="B77" s="46" t="s">
        <v>354</v>
      </c>
      <c r="C77" s="52" t="s">
        <v>218</v>
      </c>
      <c r="D77" s="109">
        <v>21</v>
      </c>
      <c r="E77" s="84"/>
      <c r="F77" s="49">
        <f t="shared" si="2"/>
        <v>0</v>
      </c>
    </row>
    <row r="78" spans="1:6" ht="15.75">
      <c r="A78" s="102">
        <f t="shared" si="3"/>
        <v>17</v>
      </c>
      <c r="B78" s="59" t="s">
        <v>355</v>
      </c>
      <c r="C78" s="60" t="s">
        <v>218</v>
      </c>
      <c r="D78" s="109">
        <v>2</v>
      </c>
      <c r="E78" s="83"/>
      <c r="F78" s="49">
        <f t="shared" si="2"/>
        <v>0</v>
      </c>
    </row>
    <row r="79" spans="1:6" ht="15.75">
      <c r="A79" s="102">
        <f t="shared" si="3"/>
        <v>18</v>
      </c>
      <c r="B79" s="59" t="s">
        <v>356</v>
      </c>
      <c r="C79" s="60" t="s">
        <v>218</v>
      </c>
      <c r="D79" s="109">
        <v>13</v>
      </c>
      <c r="E79" s="83"/>
      <c r="F79" s="49">
        <f t="shared" si="2"/>
        <v>0</v>
      </c>
    </row>
    <row r="80" spans="1:6" ht="15.75">
      <c r="A80" s="102">
        <f t="shared" si="3"/>
        <v>19</v>
      </c>
      <c r="B80" s="59" t="s">
        <v>357</v>
      </c>
      <c r="C80" s="60" t="s">
        <v>218</v>
      </c>
      <c r="D80" s="105">
        <v>6</v>
      </c>
      <c r="E80" s="67"/>
      <c r="F80" s="49">
        <f t="shared" si="2"/>
        <v>0</v>
      </c>
    </row>
    <row r="81" spans="1:6" ht="15.75">
      <c r="A81" s="102">
        <f t="shared" si="3"/>
        <v>20</v>
      </c>
      <c r="B81" s="46" t="s">
        <v>358</v>
      </c>
      <c r="C81" s="47" t="s">
        <v>218</v>
      </c>
      <c r="D81" s="105">
        <v>48</v>
      </c>
      <c r="E81" s="85"/>
      <c r="F81" s="49">
        <f t="shared" si="2"/>
        <v>0</v>
      </c>
    </row>
    <row r="82" spans="1:6" ht="15.75">
      <c r="A82" s="102"/>
      <c r="B82" s="139" t="s">
        <v>359</v>
      </c>
      <c r="C82" s="47"/>
      <c r="D82" s="99"/>
      <c r="E82" s="85"/>
      <c r="F82" s="49"/>
    </row>
    <row r="83" spans="1:6" ht="15.75">
      <c r="A83" s="102">
        <v>21</v>
      </c>
      <c r="B83" s="59" t="s">
        <v>360</v>
      </c>
      <c r="C83" s="60" t="s">
        <v>218</v>
      </c>
      <c r="D83" s="105">
        <v>1</v>
      </c>
      <c r="E83" s="83"/>
      <c r="F83" s="49">
        <f t="shared" si="2"/>
        <v>0</v>
      </c>
    </row>
    <row r="84" spans="1:6" ht="15.75">
      <c r="A84" s="102">
        <f t="shared" si="3"/>
        <v>22</v>
      </c>
      <c r="B84" s="59" t="s">
        <v>361</v>
      </c>
      <c r="C84" s="60" t="s">
        <v>218</v>
      </c>
      <c r="D84" s="107">
        <v>2</v>
      </c>
      <c r="E84" s="86"/>
      <c r="F84" s="49">
        <f t="shared" si="2"/>
        <v>0</v>
      </c>
    </row>
    <row r="85" spans="1:6" ht="15.75">
      <c r="A85" s="102">
        <f t="shared" si="3"/>
        <v>23</v>
      </c>
      <c r="B85" s="59" t="s">
        <v>362</v>
      </c>
      <c r="C85" s="60" t="s">
        <v>218</v>
      </c>
      <c r="D85" s="107">
        <v>1</v>
      </c>
      <c r="E85" s="87"/>
      <c r="F85" s="49">
        <f t="shared" si="2"/>
        <v>0</v>
      </c>
    </row>
    <row r="86" spans="1:6" ht="15.75">
      <c r="A86" s="102">
        <f t="shared" si="3"/>
        <v>24</v>
      </c>
      <c r="B86" s="59" t="s">
        <v>363</v>
      </c>
      <c r="C86" s="60" t="s">
        <v>218</v>
      </c>
      <c r="D86" s="105">
        <v>1</v>
      </c>
      <c r="E86" s="85"/>
      <c r="F86" s="49">
        <f t="shared" si="2"/>
        <v>0</v>
      </c>
    </row>
    <row r="87" spans="1:6" ht="15.75">
      <c r="A87" s="102">
        <f t="shared" si="3"/>
        <v>25</v>
      </c>
      <c r="B87" s="59" t="s">
        <v>364</v>
      </c>
      <c r="C87" s="60" t="s">
        <v>218</v>
      </c>
      <c r="D87" s="105">
        <v>1</v>
      </c>
      <c r="E87" s="83"/>
      <c r="F87" s="49">
        <f t="shared" si="2"/>
        <v>0</v>
      </c>
    </row>
    <row r="88" spans="1:6" ht="15.75">
      <c r="A88" s="102">
        <f t="shared" si="3"/>
        <v>26</v>
      </c>
      <c r="B88" s="59" t="s">
        <v>365</v>
      </c>
      <c r="C88" s="60" t="s">
        <v>218</v>
      </c>
      <c r="D88" s="105">
        <v>2</v>
      </c>
      <c r="E88" s="83"/>
      <c r="F88" s="49">
        <f t="shared" si="2"/>
        <v>0</v>
      </c>
    </row>
    <row r="89" spans="1:6" ht="15.75">
      <c r="A89" s="102">
        <f t="shared" si="3"/>
        <v>27</v>
      </c>
      <c r="B89" s="59" t="s">
        <v>366</v>
      </c>
      <c r="C89" s="60" t="s">
        <v>218</v>
      </c>
      <c r="D89" s="107">
        <v>9</v>
      </c>
      <c r="E89" s="83"/>
      <c r="F89" s="49">
        <f t="shared" si="2"/>
        <v>0</v>
      </c>
    </row>
    <row r="90" spans="1:6" ht="15.75">
      <c r="A90" s="102">
        <f t="shared" si="3"/>
        <v>28</v>
      </c>
      <c r="B90" s="59" t="s">
        <v>367</v>
      </c>
      <c r="C90" s="60" t="s">
        <v>218</v>
      </c>
      <c r="D90" s="105">
        <v>2</v>
      </c>
      <c r="E90" s="83"/>
      <c r="F90" s="49">
        <f t="shared" si="2"/>
        <v>0</v>
      </c>
    </row>
    <row r="91" spans="1:6" ht="15.75">
      <c r="A91" s="102">
        <f t="shared" si="3"/>
        <v>29</v>
      </c>
      <c r="B91" s="59" t="s">
        <v>368</v>
      </c>
      <c r="C91" s="60" t="s">
        <v>218</v>
      </c>
      <c r="D91" s="109">
        <v>7</v>
      </c>
      <c r="E91" s="83"/>
      <c r="F91" s="49">
        <f t="shared" si="2"/>
        <v>0</v>
      </c>
    </row>
    <row r="92" spans="1:6" ht="15.75">
      <c r="A92" s="102">
        <f t="shared" si="3"/>
        <v>30</v>
      </c>
      <c r="B92" s="59" t="s">
        <v>369</v>
      </c>
      <c r="C92" s="60" t="s">
        <v>218</v>
      </c>
      <c r="D92" s="101">
        <v>11</v>
      </c>
      <c r="E92" s="85"/>
      <c r="F92" s="49">
        <f t="shared" si="2"/>
        <v>0</v>
      </c>
    </row>
    <row r="93" spans="1:6" ht="15.75">
      <c r="A93" s="102">
        <f t="shared" si="3"/>
        <v>31</v>
      </c>
      <c r="B93" s="59" t="s">
        <v>370</v>
      </c>
      <c r="C93" s="60" t="s">
        <v>218</v>
      </c>
      <c r="D93" s="101">
        <v>29</v>
      </c>
      <c r="E93" s="67"/>
      <c r="F93" s="49">
        <f t="shared" si="2"/>
        <v>0</v>
      </c>
    </row>
    <row r="94" spans="1:6" ht="15.75">
      <c r="A94" s="102">
        <f t="shared" si="3"/>
        <v>32</v>
      </c>
      <c r="B94" s="59" t="s">
        <v>371</v>
      </c>
      <c r="C94" s="60" t="s">
        <v>218</v>
      </c>
      <c r="D94" s="105">
        <v>22</v>
      </c>
      <c r="E94" s="67"/>
      <c r="F94" s="49">
        <f t="shared" si="2"/>
        <v>0</v>
      </c>
    </row>
    <row r="95" spans="1:6" ht="15.75">
      <c r="A95" s="102">
        <f t="shared" si="3"/>
        <v>33</v>
      </c>
      <c r="B95" s="59" t="s">
        <v>372</v>
      </c>
      <c r="C95" s="60" t="s">
        <v>218</v>
      </c>
      <c r="D95" s="109">
        <v>11</v>
      </c>
      <c r="E95" s="89"/>
      <c r="F95" s="49">
        <f t="shared" si="2"/>
        <v>0</v>
      </c>
    </row>
    <row r="96" spans="1:6" ht="15.75">
      <c r="A96" s="102">
        <f t="shared" si="3"/>
        <v>34</v>
      </c>
      <c r="B96" s="59" t="s">
        <v>373</v>
      </c>
      <c r="C96" s="60" t="s">
        <v>218</v>
      </c>
      <c r="D96" s="109">
        <v>9</v>
      </c>
      <c r="E96" s="69"/>
      <c r="F96" s="49">
        <f t="shared" si="2"/>
        <v>0</v>
      </c>
    </row>
    <row r="97" spans="1:6" ht="15.75">
      <c r="A97" s="102">
        <f t="shared" si="3"/>
        <v>35</v>
      </c>
      <c r="B97" s="59" t="s">
        <v>374</v>
      </c>
      <c r="C97" s="60" t="s">
        <v>218</v>
      </c>
      <c r="D97" s="109">
        <v>9</v>
      </c>
      <c r="E97" s="85"/>
      <c r="F97" s="49">
        <f t="shared" si="2"/>
        <v>0</v>
      </c>
    </row>
    <row r="98" spans="1:6" ht="15.75">
      <c r="A98" s="102">
        <f t="shared" si="3"/>
        <v>36</v>
      </c>
      <c r="B98" s="59" t="s">
        <v>375</v>
      </c>
      <c r="C98" s="60" t="s">
        <v>218</v>
      </c>
      <c r="D98" s="105">
        <v>33</v>
      </c>
      <c r="E98" s="67"/>
      <c r="F98" s="49">
        <f t="shared" si="2"/>
        <v>0</v>
      </c>
    </row>
    <row r="99" spans="1:6" ht="15.75">
      <c r="A99" s="102">
        <f t="shared" si="3"/>
        <v>37</v>
      </c>
      <c r="B99" s="59" t="s">
        <v>376</v>
      </c>
      <c r="C99" s="60" t="s">
        <v>218</v>
      </c>
      <c r="D99" s="105">
        <v>61</v>
      </c>
      <c r="E99" s="67"/>
      <c r="F99" s="49">
        <f t="shared" si="2"/>
        <v>0</v>
      </c>
    </row>
    <row r="100" spans="1:6" ht="15.75">
      <c r="A100" s="102">
        <f t="shared" si="3"/>
        <v>38</v>
      </c>
      <c r="B100" s="59" t="s">
        <v>377</v>
      </c>
      <c r="C100" s="60" t="s">
        <v>218</v>
      </c>
      <c r="D100" s="107">
        <v>48</v>
      </c>
      <c r="E100" s="89"/>
      <c r="F100" s="49">
        <f t="shared" si="2"/>
        <v>0</v>
      </c>
    </row>
    <row r="101" spans="1:6" ht="15.75">
      <c r="A101" s="102">
        <f t="shared" si="3"/>
        <v>39</v>
      </c>
      <c r="B101" s="59" t="s">
        <v>378</v>
      </c>
      <c r="C101" s="60" t="s">
        <v>218</v>
      </c>
      <c r="D101" s="101">
        <v>35</v>
      </c>
      <c r="E101" s="69"/>
      <c r="F101" s="49">
        <f t="shared" si="2"/>
        <v>0</v>
      </c>
    </row>
    <row r="102" spans="1:6" ht="15.75">
      <c r="A102" s="102">
        <f t="shared" si="3"/>
        <v>40</v>
      </c>
      <c r="B102" s="59" t="s">
        <v>380</v>
      </c>
      <c r="C102" s="60" t="s">
        <v>218</v>
      </c>
      <c r="D102" s="105">
        <v>6</v>
      </c>
      <c r="E102" s="85"/>
      <c r="F102" s="49">
        <f t="shared" si="2"/>
        <v>0</v>
      </c>
    </row>
    <row r="103" spans="1:6" ht="15.75">
      <c r="A103" s="102">
        <f t="shared" si="3"/>
        <v>41</v>
      </c>
      <c r="B103" s="59" t="s">
        <v>381</v>
      </c>
      <c r="C103" s="60" t="s">
        <v>218</v>
      </c>
      <c r="D103" s="105">
        <v>4</v>
      </c>
      <c r="E103" s="67"/>
      <c r="F103" s="49">
        <f t="shared" si="2"/>
        <v>0</v>
      </c>
    </row>
    <row r="104" spans="1:6" ht="15.75">
      <c r="A104" s="102">
        <f t="shared" si="3"/>
        <v>42</v>
      </c>
      <c r="B104" s="59" t="s">
        <v>382</v>
      </c>
      <c r="C104" s="60" t="s">
        <v>218</v>
      </c>
      <c r="D104" s="109">
        <v>6</v>
      </c>
      <c r="E104" s="67"/>
      <c r="F104" s="49">
        <f t="shared" si="2"/>
        <v>0</v>
      </c>
    </row>
    <row r="105" spans="1:6" ht="15.75">
      <c r="A105" s="102">
        <f t="shared" si="3"/>
        <v>43</v>
      </c>
      <c r="B105" s="59" t="s">
        <v>383</v>
      </c>
      <c r="C105" s="60" t="s">
        <v>218</v>
      </c>
      <c r="D105" s="109">
        <v>33</v>
      </c>
      <c r="E105" s="89"/>
      <c r="F105" s="49">
        <f t="shared" si="2"/>
        <v>0</v>
      </c>
    </row>
    <row r="106" spans="1:6" ht="15.75">
      <c r="A106" s="102">
        <f t="shared" si="3"/>
        <v>44</v>
      </c>
      <c r="B106" s="59" t="s">
        <v>384</v>
      </c>
      <c r="C106" s="60" t="s">
        <v>218</v>
      </c>
      <c r="D106" s="105">
        <v>99</v>
      </c>
      <c r="E106" s="69"/>
      <c r="F106" s="49">
        <f t="shared" si="2"/>
        <v>0</v>
      </c>
    </row>
    <row r="107" spans="1:6" ht="15.75">
      <c r="A107" s="102">
        <f t="shared" si="3"/>
        <v>45</v>
      </c>
      <c r="B107" s="59" t="s">
        <v>385</v>
      </c>
      <c r="C107" s="60" t="s">
        <v>218</v>
      </c>
      <c r="D107" s="105">
        <v>1</v>
      </c>
      <c r="E107" s="85"/>
      <c r="F107" s="49">
        <f t="shared" si="2"/>
        <v>0</v>
      </c>
    </row>
    <row r="108" spans="1:6" ht="15.75">
      <c r="A108" s="102">
        <f t="shared" si="3"/>
        <v>46</v>
      </c>
      <c r="B108" s="59" t="s">
        <v>386</v>
      </c>
      <c r="C108" s="60" t="s">
        <v>218</v>
      </c>
      <c r="D108" s="105">
        <v>1</v>
      </c>
      <c r="E108" s="66"/>
      <c r="F108" s="49">
        <f t="shared" si="2"/>
        <v>0</v>
      </c>
    </row>
    <row r="109" spans="1:6" ht="15.75">
      <c r="A109" s="102">
        <f t="shared" si="3"/>
        <v>47</v>
      </c>
      <c r="B109" s="59" t="s">
        <v>387</v>
      </c>
      <c r="C109" s="60" t="s">
        <v>218</v>
      </c>
      <c r="D109" s="109">
        <v>3</v>
      </c>
      <c r="E109" s="67"/>
      <c r="F109" s="49">
        <f t="shared" si="2"/>
        <v>0</v>
      </c>
    </row>
    <row r="110" spans="1:6" ht="15.75">
      <c r="A110" s="102">
        <f t="shared" si="3"/>
        <v>48</v>
      </c>
      <c r="B110" s="59" t="s">
        <v>388</v>
      </c>
      <c r="C110" s="60" t="s">
        <v>218</v>
      </c>
      <c r="D110" s="105">
        <v>3</v>
      </c>
      <c r="E110" s="69"/>
      <c r="F110" s="49">
        <f t="shared" si="2"/>
        <v>0</v>
      </c>
    </row>
    <row r="111" spans="1:6" ht="15.75">
      <c r="A111" s="102">
        <f t="shared" si="3"/>
        <v>49</v>
      </c>
      <c r="B111" s="59" t="s">
        <v>389</v>
      </c>
      <c r="C111" s="60" t="s">
        <v>218</v>
      </c>
      <c r="D111" s="101">
        <v>18</v>
      </c>
      <c r="E111" s="85"/>
      <c r="F111" s="49">
        <f t="shared" si="2"/>
        <v>0</v>
      </c>
    </row>
    <row r="112" spans="1:6" ht="15.75">
      <c r="A112" s="102">
        <f t="shared" si="3"/>
        <v>50</v>
      </c>
      <c r="B112" s="112" t="s">
        <v>64</v>
      </c>
      <c r="C112" s="140"/>
      <c r="D112" s="101"/>
      <c r="E112" s="66"/>
      <c r="F112" s="94">
        <f>SUM(F9:F111)</f>
        <v>0</v>
      </c>
    </row>
  </sheetData>
  <mergeCells count="4">
    <mergeCell ref="A2:F2"/>
    <mergeCell ref="A3:F3"/>
    <mergeCell ref="A4:F4"/>
    <mergeCell ref="A5:F5"/>
  </mergeCells>
  <pageMargins left="0.51181102362204722" right="0.11811023622047245" top="0.55118110236220474" bottom="0.55118110236220474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2:F47"/>
  <sheetViews>
    <sheetView zoomScale="120" zoomScaleNormal="120" zoomScaleSheetLayoutView="90" workbookViewId="0">
      <selection activeCell="D31" sqref="D31"/>
    </sheetView>
  </sheetViews>
  <sheetFormatPr defaultColWidth="8" defaultRowHeight="15"/>
  <cols>
    <col min="1" max="1" width="4.125" style="50" customWidth="1"/>
    <col min="2" max="2" width="42.625" style="50" customWidth="1"/>
    <col min="3" max="3" width="6.75" style="50" customWidth="1"/>
    <col min="4" max="4" width="9.375" style="97" customWidth="1"/>
    <col min="5" max="5" width="8.5" style="50" customWidth="1"/>
    <col min="6" max="6" width="10.375" style="50" customWidth="1"/>
    <col min="7" max="7" width="8" style="50"/>
    <col min="8" max="8" width="10.75" style="50" bestFit="1" customWidth="1"/>
    <col min="9" max="16384" width="8" style="50"/>
  </cols>
  <sheetData>
    <row r="2" spans="1:6" s="35" customFormat="1" ht="43.5" customHeight="1">
      <c r="A2" s="206" t="str">
        <f>კრებ.!A1</f>
        <v>imereTis regioni, q. samtredia, mSvidobaZis q. #1-Si #12 sajaro skolis rabilitacia.</v>
      </c>
      <c r="B2" s="207"/>
      <c r="C2" s="207"/>
      <c r="D2" s="207"/>
      <c r="E2" s="207"/>
      <c r="F2" s="207"/>
    </row>
    <row r="3" spans="1:6" s="36" customFormat="1" ht="18.75">
      <c r="A3" s="208" t="s">
        <v>410</v>
      </c>
      <c r="B3" s="208"/>
      <c r="C3" s="208"/>
      <c r="D3" s="208"/>
      <c r="E3" s="208"/>
      <c r="F3" s="208"/>
    </row>
    <row r="4" spans="1:6" s="35" customFormat="1" ht="23.25" customHeight="1">
      <c r="A4" s="209" t="s">
        <v>14</v>
      </c>
      <c r="B4" s="209"/>
      <c r="C4" s="209"/>
      <c r="D4" s="209"/>
      <c r="E4" s="209"/>
      <c r="F4" s="209"/>
    </row>
    <row r="5" spans="1:6" s="36" customFormat="1" ht="18.75" customHeight="1">
      <c r="A5" s="210"/>
      <c r="B5" s="210"/>
      <c r="C5" s="210"/>
      <c r="D5" s="210"/>
      <c r="E5" s="210"/>
      <c r="F5" s="210"/>
    </row>
    <row r="6" spans="1:6" s="41" customFormat="1" ht="39" customHeight="1">
      <c r="A6" s="37"/>
      <c r="B6" s="38" t="s">
        <v>60</v>
      </c>
      <c r="C6" s="38" t="s">
        <v>61</v>
      </c>
      <c r="D6" s="38" t="s">
        <v>62</v>
      </c>
      <c r="E6" s="39" t="s">
        <v>63</v>
      </c>
      <c r="F6" s="40" t="s">
        <v>64</v>
      </c>
    </row>
    <row r="7" spans="1:6" s="44" customFormat="1" ht="15.75">
      <c r="A7" s="42" t="s">
        <v>65</v>
      </c>
      <c r="B7" s="42">
        <v>2</v>
      </c>
      <c r="C7" s="42">
        <v>3</v>
      </c>
      <c r="D7" s="43">
        <v>4</v>
      </c>
      <c r="E7" s="42">
        <v>5</v>
      </c>
      <c r="F7" s="43">
        <v>6</v>
      </c>
    </row>
    <row r="8" spans="1:6" ht="31.5">
      <c r="A8" s="100">
        <v>1</v>
      </c>
      <c r="B8" s="46" t="s">
        <v>411</v>
      </c>
      <c r="C8" s="103" t="s">
        <v>115</v>
      </c>
      <c r="D8" s="99">
        <v>206</v>
      </c>
      <c r="E8" s="48"/>
      <c r="F8" s="49">
        <f>D8*E8</f>
        <v>0</v>
      </c>
    </row>
    <row r="9" spans="1:6" ht="15.75">
      <c r="A9" s="102">
        <f>A8+1</f>
        <v>2</v>
      </c>
      <c r="B9" s="59" t="s">
        <v>412</v>
      </c>
      <c r="C9" s="60" t="s">
        <v>218</v>
      </c>
      <c r="D9" s="101">
        <v>37</v>
      </c>
      <c r="E9" s="53"/>
      <c r="F9" s="49">
        <f t="shared" ref="F9:F46" si="0">D9*E9</f>
        <v>0</v>
      </c>
    </row>
    <row r="10" spans="1:6" ht="15.75">
      <c r="A10" s="102">
        <f>A9+1</f>
        <v>3</v>
      </c>
      <c r="B10" s="59" t="s">
        <v>413</v>
      </c>
      <c r="C10" s="60" t="s">
        <v>218</v>
      </c>
      <c r="D10" s="107">
        <v>18</v>
      </c>
      <c r="E10" s="56"/>
      <c r="F10" s="49">
        <f t="shared" si="0"/>
        <v>0</v>
      </c>
    </row>
    <row r="11" spans="1:6" ht="15.75">
      <c r="A11" s="102">
        <f t="shared" ref="A11:A46" si="1">A10+1</f>
        <v>4</v>
      </c>
      <c r="B11" s="59" t="s">
        <v>414</v>
      </c>
      <c r="C11" s="60" t="s">
        <v>218</v>
      </c>
      <c r="D11" s="105">
        <v>48</v>
      </c>
      <c r="E11" s="57"/>
      <c r="F11" s="49">
        <f t="shared" si="0"/>
        <v>0</v>
      </c>
    </row>
    <row r="12" spans="1:6" ht="15.75">
      <c r="A12" s="102">
        <f t="shared" si="1"/>
        <v>5</v>
      </c>
      <c r="B12" s="59" t="s">
        <v>415</v>
      </c>
      <c r="C12" s="60" t="s">
        <v>218</v>
      </c>
      <c r="D12" s="106">
        <v>22</v>
      </c>
      <c r="E12" s="62"/>
      <c r="F12" s="49">
        <f t="shared" si="0"/>
        <v>0</v>
      </c>
    </row>
    <row r="13" spans="1:6" ht="15.75">
      <c r="A13" s="102">
        <f t="shared" si="1"/>
        <v>6</v>
      </c>
      <c r="B13" s="59" t="s">
        <v>416</v>
      </c>
      <c r="C13" s="60" t="s">
        <v>218</v>
      </c>
      <c r="D13" s="105">
        <v>40</v>
      </c>
      <c r="E13" s="63"/>
      <c r="F13" s="49">
        <f t="shared" si="0"/>
        <v>0</v>
      </c>
    </row>
    <row r="14" spans="1:6" ht="31.5">
      <c r="A14" s="102">
        <f t="shared" si="1"/>
        <v>7</v>
      </c>
      <c r="B14" s="46" t="s">
        <v>417</v>
      </c>
      <c r="C14" s="103" t="s">
        <v>115</v>
      </c>
      <c r="D14" s="105">
        <v>127.25</v>
      </c>
      <c r="E14" s="64"/>
      <c r="F14" s="49">
        <f t="shared" si="0"/>
        <v>0</v>
      </c>
    </row>
    <row r="15" spans="1:6" ht="15.75">
      <c r="A15" s="102">
        <f t="shared" si="1"/>
        <v>8</v>
      </c>
      <c r="B15" s="59" t="s">
        <v>418</v>
      </c>
      <c r="C15" s="60" t="s">
        <v>218</v>
      </c>
      <c r="D15" s="107">
        <v>20</v>
      </c>
      <c r="E15" s="66"/>
      <c r="F15" s="49">
        <f t="shared" si="0"/>
        <v>0</v>
      </c>
    </row>
    <row r="16" spans="1:6" ht="15.75">
      <c r="A16" s="102"/>
      <c r="B16" s="59" t="s">
        <v>419</v>
      </c>
      <c r="C16" s="60" t="s">
        <v>218</v>
      </c>
      <c r="D16" s="101">
        <v>8</v>
      </c>
      <c r="E16" s="67"/>
      <c r="F16" s="49">
        <f t="shared" si="0"/>
        <v>0</v>
      </c>
    </row>
    <row r="17" spans="1:6" ht="15.75">
      <c r="A17" s="102">
        <f t="shared" si="1"/>
        <v>1</v>
      </c>
      <c r="B17" s="59" t="s">
        <v>420</v>
      </c>
      <c r="C17" s="60" t="s">
        <v>218</v>
      </c>
      <c r="D17" s="107">
        <v>13</v>
      </c>
      <c r="E17" s="67"/>
      <c r="F17" s="49">
        <f t="shared" si="0"/>
        <v>0</v>
      </c>
    </row>
    <row r="18" spans="1:6" ht="15.75">
      <c r="A18" s="102">
        <f t="shared" si="1"/>
        <v>2</v>
      </c>
      <c r="B18" s="59" t="s">
        <v>421</v>
      </c>
      <c r="C18" s="60" t="s">
        <v>218</v>
      </c>
      <c r="D18" s="109">
        <v>69</v>
      </c>
      <c r="E18" s="69"/>
      <c r="F18" s="49">
        <f t="shared" si="0"/>
        <v>0</v>
      </c>
    </row>
    <row r="19" spans="1:6" ht="15.75">
      <c r="A19" s="102">
        <f t="shared" si="1"/>
        <v>3</v>
      </c>
      <c r="B19" s="59" t="s">
        <v>422</v>
      </c>
      <c r="C19" s="60" t="s">
        <v>218</v>
      </c>
      <c r="D19" s="105">
        <v>15</v>
      </c>
      <c r="E19" s="62"/>
      <c r="F19" s="49">
        <f t="shared" si="0"/>
        <v>0</v>
      </c>
    </row>
    <row r="20" spans="1:6" ht="15.75">
      <c r="A20" s="102">
        <f t="shared" si="1"/>
        <v>4</v>
      </c>
      <c r="B20" s="59" t="s">
        <v>423</v>
      </c>
      <c r="C20" s="60" t="s">
        <v>218</v>
      </c>
      <c r="D20" s="109">
        <v>38</v>
      </c>
      <c r="E20" s="63"/>
      <c r="F20" s="49">
        <f t="shared" si="0"/>
        <v>0</v>
      </c>
    </row>
    <row r="21" spans="1:6" ht="15.75">
      <c r="A21" s="102">
        <f t="shared" si="1"/>
        <v>5</v>
      </c>
      <c r="B21" s="46" t="s">
        <v>424</v>
      </c>
      <c r="C21" s="47" t="s">
        <v>218</v>
      </c>
      <c r="D21" s="105">
        <v>101</v>
      </c>
      <c r="E21" s="66"/>
      <c r="F21" s="49">
        <f t="shared" si="0"/>
        <v>0</v>
      </c>
    </row>
    <row r="22" spans="1:6" ht="15.75">
      <c r="A22" s="102">
        <f t="shared" si="1"/>
        <v>6</v>
      </c>
      <c r="B22" s="59" t="s">
        <v>425</v>
      </c>
      <c r="C22" s="60" t="s">
        <v>218</v>
      </c>
      <c r="D22" s="105">
        <v>11</v>
      </c>
      <c r="E22" s="69"/>
      <c r="F22" s="49">
        <f t="shared" si="0"/>
        <v>0</v>
      </c>
    </row>
    <row r="23" spans="1:6" ht="15.75">
      <c r="A23" s="102"/>
      <c r="B23" s="59" t="s">
        <v>426</v>
      </c>
      <c r="C23" s="60" t="s">
        <v>218</v>
      </c>
      <c r="D23" s="101">
        <v>28</v>
      </c>
      <c r="E23" s="67"/>
      <c r="F23" s="49">
        <f t="shared" si="0"/>
        <v>0</v>
      </c>
    </row>
    <row r="24" spans="1:6" ht="15.75">
      <c r="A24" s="102">
        <v>7</v>
      </c>
      <c r="B24" s="59" t="s">
        <v>427</v>
      </c>
      <c r="C24" s="60" t="s">
        <v>218</v>
      </c>
      <c r="D24" s="105">
        <v>40</v>
      </c>
      <c r="E24" s="69"/>
      <c r="F24" s="49">
        <f t="shared" si="0"/>
        <v>0</v>
      </c>
    </row>
    <row r="25" spans="1:6" ht="15.75">
      <c r="A25" s="102">
        <f t="shared" si="1"/>
        <v>8</v>
      </c>
      <c r="B25" s="59" t="s">
        <v>428</v>
      </c>
      <c r="C25" s="60" t="s">
        <v>218</v>
      </c>
      <c r="D25" s="105">
        <v>7</v>
      </c>
      <c r="E25" s="67"/>
      <c r="F25" s="49">
        <f t="shared" si="0"/>
        <v>0</v>
      </c>
    </row>
    <row r="26" spans="1:6" ht="15.75">
      <c r="A26" s="102">
        <f t="shared" si="1"/>
        <v>9</v>
      </c>
      <c r="B26" s="59" t="s">
        <v>429</v>
      </c>
      <c r="C26" s="60" t="s">
        <v>218</v>
      </c>
      <c r="D26" s="101">
        <v>15</v>
      </c>
      <c r="E26" s="69"/>
      <c r="F26" s="49">
        <f t="shared" si="0"/>
        <v>0</v>
      </c>
    </row>
    <row r="27" spans="1:6" ht="15.75">
      <c r="A27" s="102">
        <f t="shared" si="1"/>
        <v>10</v>
      </c>
      <c r="B27" s="46" t="s">
        <v>430</v>
      </c>
      <c r="C27" s="47" t="s">
        <v>218</v>
      </c>
      <c r="D27" s="105">
        <v>6</v>
      </c>
      <c r="E27" s="69"/>
      <c r="F27" s="49">
        <f t="shared" si="0"/>
        <v>0</v>
      </c>
    </row>
    <row r="28" spans="1:6" ht="15.75">
      <c r="A28" s="102">
        <f t="shared" si="1"/>
        <v>11</v>
      </c>
      <c r="B28" s="59" t="s">
        <v>431</v>
      </c>
      <c r="C28" s="60" t="s">
        <v>218</v>
      </c>
      <c r="D28" s="101">
        <v>3</v>
      </c>
      <c r="E28" s="67"/>
      <c r="F28" s="49">
        <f t="shared" si="0"/>
        <v>0</v>
      </c>
    </row>
    <row r="29" spans="1:6" ht="15.75">
      <c r="A29" s="102">
        <f t="shared" si="1"/>
        <v>12</v>
      </c>
      <c r="B29" s="59" t="s">
        <v>432</v>
      </c>
      <c r="C29" s="60" t="s">
        <v>218</v>
      </c>
      <c r="D29" s="107">
        <v>3</v>
      </c>
      <c r="E29" s="69"/>
      <c r="F29" s="49">
        <f t="shared" si="0"/>
        <v>0</v>
      </c>
    </row>
    <row r="30" spans="1:6" ht="31.5">
      <c r="A30" s="102">
        <f t="shared" si="1"/>
        <v>13</v>
      </c>
      <c r="B30" s="46" t="s">
        <v>433</v>
      </c>
      <c r="C30" s="47" t="s">
        <v>218</v>
      </c>
      <c r="D30" s="105">
        <v>233</v>
      </c>
      <c r="E30" s="69"/>
      <c r="F30" s="49">
        <f t="shared" si="0"/>
        <v>0</v>
      </c>
    </row>
    <row r="31" spans="1:6" ht="15.75">
      <c r="A31" s="102">
        <f t="shared" si="1"/>
        <v>14</v>
      </c>
      <c r="B31" s="59" t="s">
        <v>434</v>
      </c>
      <c r="C31" s="60" t="s">
        <v>218</v>
      </c>
      <c r="D31" s="105">
        <v>40</v>
      </c>
      <c r="E31" s="67"/>
      <c r="F31" s="49">
        <f t="shared" si="0"/>
        <v>0</v>
      </c>
    </row>
    <row r="32" spans="1:6" ht="15.75">
      <c r="A32" s="102">
        <f t="shared" si="1"/>
        <v>15</v>
      </c>
      <c r="B32" s="59" t="s">
        <v>435</v>
      </c>
      <c r="C32" s="60" t="s">
        <v>218</v>
      </c>
      <c r="D32" s="105">
        <v>46</v>
      </c>
      <c r="E32" s="69"/>
      <c r="F32" s="49">
        <f t="shared" si="0"/>
        <v>0</v>
      </c>
    </row>
    <row r="33" spans="1:6" ht="15.75">
      <c r="A33" s="102">
        <f t="shared" si="1"/>
        <v>16</v>
      </c>
      <c r="B33" s="59" t="s">
        <v>436</v>
      </c>
      <c r="C33" s="60" t="s">
        <v>218</v>
      </c>
      <c r="D33" s="109">
        <v>7</v>
      </c>
      <c r="E33" s="63"/>
      <c r="F33" s="49">
        <f t="shared" si="0"/>
        <v>0</v>
      </c>
    </row>
    <row r="34" spans="1:6" ht="15.75">
      <c r="A34" s="102">
        <f t="shared" si="1"/>
        <v>17</v>
      </c>
      <c r="B34" s="59" t="s">
        <v>437</v>
      </c>
      <c r="C34" s="60" t="s">
        <v>218</v>
      </c>
      <c r="D34" s="109">
        <v>41</v>
      </c>
      <c r="E34" s="63"/>
      <c r="F34" s="49">
        <f t="shared" si="0"/>
        <v>0</v>
      </c>
    </row>
    <row r="35" spans="1:6" ht="15.75">
      <c r="A35" s="102">
        <f t="shared" si="1"/>
        <v>18</v>
      </c>
      <c r="B35" s="59" t="s">
        <v>438</v>
      </c>
      <c r="C35" s="60" t="s">
        <v>218</v>
      </c>
      <c r="D35" s="109">
        <v>43</v>
      </c>
      <c r="E35" s="69"/>
      <c r="F35" s="49">
        <f t="shared" si="0"/>
        <v>0</v>
      </c>
    </row>
    <row r="36" spans="1:6" ht="15.75">
      <c r="A36" s="102">
        <f t="shared" si="1"/>
        <v>19</v>
      </c>
      <c r="B36" s="59" t="s">
        <v>439</v>
      </c>
      <c r="C36" s="60" t="s">
        <v>218</v>
      </c>
      <c r="D36" s="105">
        <v>41</v>
      </c>
      <c r="E36" s="69"/>
      <c r="F36" s="49">
        <f t="shared" si="0"/>
        <v>0</v>
      </c>
    </row>
    <row r="37" spans="1:6" ht="15.75">
      <c r="A37" s="102">
        <f t="shared" si="1"/>
        <v>20</v>
      </c>
      <c r="B37" s="59" t="s">
        <v>440</v>
      </c>
      <c r="C37" s="60" t="s">
        <v>218</v>
      </c>
      <c r="D37" s="105">
        <v>15</v>
      </c>
      <c r="E37" s="67"/>
      <c r="F37" s="49">
        <f t="shared" si="0"/>
        <v>0</v>
      </c>
    </row>
    <row r="38" spans="1:6" ht="15.75">
      <c r="A38" s="102">
        <f t="shared" si="1"/>
        <v>21</v>
      </c>
      <c r="B38" s="59" t="s">
        <v>441</v>
      </c>
      <c r="C38" s="60" t="s">
        <v>218</v>
      </c>
      <c r="D38" s="107">
        <v>17</v>
      </c>
      <c r="E38" s="69"/>
      <c r="F38" s="49">
        <f t="shared" si="0"/>
        <v>0</v>
      </c>
    </row>
    <row r="39" spans="1:6" ht="15.75">
      <c r="A39" s="102">
        <f t="shared" si="1"/>
        <v>22</v>
      </c>
      <c r="B39" s="59" t="s">
        <v>442</v>
      </c>
      <c r="C39" s="60" t="s">
        <v>115</v>
      </c>
      <c r="D39" s="109">
        <v>13</v>
      </c>
      <c r="E39" s="63"/>
      <c r="F39" s="49">
        <f t="shared" si="0"/>
        <v>0</v>
      </c>
    </row>
    <row r="40" spans="1:6" ht="31.5">
      <c r="A40" s="102">
        <f t="shared" si="1"/>
        <v>23</v>
      </c>
      <c r="B40" s="46" t="s">
        <v>443</v>
      </c>
      <c r="C40" s="47" t="s">
        <v>218</v>
      </c>
      <c r="D40" s="105">
        <v>39</v>
      </c>
      <c r="E40" s="69"/>
      <c r="F40" s="49">
        <f t="shared" si="0"/>
        <v>0</v>
      </c>
    </row>
    <row r="41" spans="1:6" ht="31.5">
      <c r="A41" s="102">
        <f t="shared" si="1"/>
        <v>24</v>
      </c>
      <c r="B41" s="46" t="s">
        <v>444</v>
      </c>
      <c r="C41" s="47" t="s">
        <v>218</v>
      </c>
      <c r="D41" s="107">
        <v>4</v>
      </c>
      <c r="E41" s="63"/>
      <c r="F41" s="49">
        <f t="shared" si="0"/>
        <v>0</v>
      </c>
    </row>
    <row r="42" spans="1:6" ht="15.75">
      <c r="A42" s="102">
        <f t="shared" si="1"/>
        <v>25</v>
      </c>
      <c r="B42" s="59" t="s">
        <v>445</v>
      </c>
      <c r="C42" s="60" t="s">
        <v>218</v>
      </c>
      <c r="D42" s="101">
        <v>6</v>
      </c>
      <c r="E42" s="67"/>
      <c r="F42" s="49">
        <f t="shared" si="0"/>
        <v>0</v>
      </c>
    </row>
    <row r="43" spans="1:6" ht="15.75">
      <c r="A43" s="102">
        <f t="shared" si="1"/>
        <v>26</v>
      </c>
      <c r="B43" s="46" t="s">
        <v>446</v>
      </c>
      <c r="C43" s="52" t="s">
        <v>218</v>
      </c>
      <c r="D43" s="101">
        <v>30</v>
      </c>
      <c r="E43" s="63"/>
      <c r="F43" s="49">
        <f t="shared" si="0"/>
        <v>0</v>
      </c>
    </row>
    <row r="44" spans="1:6" ht="31.5">
      <c r="A44" s="102">
        <f t="shared" si="1"/>
        <v>27</v>
      </c>
      <c r="B44" s="46" t="s">
        <v>447</v>
      </c>
      <c r="C44" s="52" t="s">
        <v>218</v>
      </c>
      <c r="D44" s="107">
        <v>4</v>
      </c>
      <c r="E44" s="69"/>
      <c r="F44" s="49">
        <f t="shared" si="0"/>
        <v>0</v>
      </c>
    </row>
    <row r="45" spans="1:6" ht="15.75">
      <c r="A45" s="102">
        <f t="shared" si="1"/>
        <v>28</v>
      </c>
      <c r="B45" s="59" t="s">
        <v>448</v>
      </c>
      <c r="C45" s="60" t="s">
        <v>218</v>
      </c>
      <c r="D45" s="101">
        <v>1</v>
      </c>
      <c r="E45" s="67"/>
      <c r="F45" s="49">
        <f t="shared" si="0"/>
        <v>0</v>
      </c>
    </row>
    <row r="46" spans="1:6" ht="15.75">
      <c r="A46" s="102">
        <f t="shared" si="1"/>
        <v>29</v>
      </c>
      <c r="B46" s="46" t="s">
        <v>449</v>
      </c>
      <c r="C46" s="47" t="s">
        <v>450</v>
      </c>
      <c r="D46" s="105">
        <v>2</v>
      </c>
      <c r="E46" s="63"/>
      <c r="F46" s="49">
        <f t="shared" si="0"/>
        <v>0</v>
      </c>
    </row>
    <row r="47" spans="1:6" ht="15.75">
      <c r="A47" s="102"/>
      <c r="B47" s="140" t="s">
        <v>64</v>
      </c>
      <c r="C47" s="140"/>
      <c r="D47" s="105"/>
      <c r="E47" s="66"/>
      <c r="F47" s="94">
        <f>SUM(F8:F46)</f>
        <v>0</v>
      </c>
    </row>
  </sheetData>
  <mergeCells count="4">
    <mergeCell ref="A2:F2"/>
    <mergeCell ref="A3:F3"/>
    <mergeCell ref="A4:F4"/>
    <mergeCell ref="A5:F5"/>
  </mergeCells>
  <pageMargins left="0.51181102362204722" right="0.11811023622047245" top="0.55118110236220474" bottom="0.55118110236220474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2:F152"/>
  <sheetViews>
    <sheetView topLeftCell="A141" zoomScale="120" zoomScaleNormal="120" zoomScaleSheetLayoutView="90" workbookViewId="0">
      <selection activeCell="D31" sqref="D31"/>
    </sheetView>
  </sheetViews>
  <sheetFormatPr defaultColWidth="8" defaultRowHeight="15"/>
  <cols>
    <col min="1" max="1" width="4.125" style="50" customWidth="1"/>
    <col min="2" max="2" width="42.625" style="50" customWidth="1"/>
    <col min="3" max="3" width="6.75" style="50" customWidth="1"/>
    <col min="4" max="4" width="9.375" style="97" customWidth="1"/>
    <col min="5" max="5" width="8.5" style="50" customWidth="1"/>
    <col min="6" max="6" width="10.375" style="50" customWidth="1"/>
    <col min="7" max="7" width="8" style="50"/>
    <col min="8" max="8" width="10.75" style="50" bestFit="1" customWidth="1"/>
    <col min="9" max="16384" width="8" style="50"/>
  </cols>
  <sheetData>
    <row r="2" spans="1:6" s="35" customFormat="1" ht="43.5" customHeight="1">
      <c r="A2" s="206" t="str">
        <f>კრებ.!A1</f>
        <v>imereTis regioni, q. samtredia, mSvidobaZis q. #1-Si #12 sajaro skolis rabilitacia.</v>
      </c>
      <c r="B2" s="207"/>
      <c r="C2" s="207"/>
      <c r="D2" s="207"/>
      <c r="E2" s="207"/>
      <c r="F2" s="207"/>
    </row>
    <row r="3" spans="1:6" s="36" customFormat="1" ht="18.75">
      <c r="A3" s="208" t="s">
        <v>451</v>
      </c>
      <c r="B3" s="208"/>
      <c r="C3" s="208"/>
      <c r="D3" s="208"/>
      <c r="E3" s="208"/>
      <c r="F3" s="208"/>
    </row>
    <row r="4" spans="1:6" s="35" customFormat="1" ht="23.25" customHeight="1">
      <c r="A4" s="209" t="s">
        <v>16</v>
      </c>
      <c r="B4" s="209"/>
      <c r="C4" s="209"/>
      <c r="D4" s="209"/>
      <c r="E4" s="209"/>
      <c r="F4" s="209"/>
    </row>
    <row r="5" spans="1:6" s="36" customFormat="1" ht="18.75" customHeight="1">
      <c r="A5" s="210"/>
      <c r="B5" s="210"/>
      <c r="C5" s="210"/>
      <c r="D5" s="210"/>
      <c r="E5" s="210"/>
      <c r="F5" s="210"/>
    </row>
    <row r="6" spans="1:6" s="41" customFormat="1" ht="39" customHeight="1">
      <c r="A6" s="37"/>
      <c r="B6" s="38" t="s">
        <v>60</v>
      </c>
      <c r="C6" s="38" t="s">
        <v>61</v>
      </c>
      <c r="D6" s="38" t="s">
        <v>62</v>
      </c>
      <c r="E6" s="39" t="s">
        <v>63</v>
      </c>
      <c r="F6" s="40" t="s">
        <v>64</v>
      </c>
    </row>
    <row r="7" spans="1:6" s="44" customFormat="1" ht="15.75">
      <c r="A7" s="42" t="s">
        <v>65</v>
      </c>
      <c r="B7" s="42">
        <v>2</v>
      </c>
      <c r="C7" s="42">
        <v>3</v>
      </c>
      <c r="D7" s="43">
        <v>4</v>
      </c>
      <c r="E7" s="42">
        <v>5</v>
      </c>
      <c r="F7" s="43">
        <v>6</v>
      </c>
    </row>
    <row r="8" spans="1:6" ht="15.75">
      <c r="A8" s="71">
        <v>1</v>
      </c>
      <c r="B8" s="71" t="s">
        <v>452</v>
      </c>
      <c r="C8" s="119"/>
      <c r="D8" s="141"/>
      <c r="E8" s="48"/>
      <c r="F8" s="49"/>
    </row>
    <row r="9" spans="1:6" ht="15.75">
      <c r="A9" s="142">
        <v>1.1000000000000001</v>
      </c>
      <c r="B9" s="46" t="s">
        <v>453</v>
      </c>
      <c r="C9" s="47" t="s">
        <v>218</v>
      </c>
      <c r="D9" s="99">
        <v>1</v>
      </c>
      <c r="E9" s="53"/>
      <c r="F9" s="49">
        <f>D9*E9</f>
        <v>0</v>
      </c>
    </row>
    <row r="10" spans="1:6" ht="15.75">
      <c r="A10" s="47">
        <v>1.2</v>
      </c>
      <c r="B10" s="46" t="s">
        <v>454</v>
      </c>
      <c r="C10" s="47" t="s">
        <v>218</v>
      </c>
      <c r="D10" s="101">
        <v>1</v>
      </c>
      <c r="E10" s="56"/>
      <c r="F10" s="49">
        <f t="shared" ref="F10:F73" si="0">D10*E10</f>
        <v>0</v>
      </c>
    </row>
    <row r="11" spans="1:6" ht="31.5">
      <c r="A11" s="47">
        <v>1.3</v>
      </c>
      <c r="B11" s="46" t="s">
        <v>455</v>
      </c>
      <c r="C11" s="47" t="s">
        <v>456</v>
      </c>
      <c r="D11" s="107">
        <v>1</v>
      </c>
      <c r="E11" s="57"/>
      <c r="F11" s="49">
        <f t="shared" si="0"/>
        <v>0</v>
      </c>
    </row>
    <row r="12" spans="1:6" ht="31.5">
      <c r="A12" s="119">
        <v>1.4</v>
      </c>
      <c r="B12" s="46" t="s">
        <v>457</v>
      </c>
      <c r="C12" s="52" t="s">
        <v>218</v>
      </c>
      <c r="D12" s="105">
        <v>1</v>
      </c>
      <c r="E12" s="62"/>
      <c r="F12" s="49">
        <f t="shared" si="0"/>
        <v>0</v>
      </c>
    </row>
    <row r="13" spans="1:6" ht="31.5">
      <c r="A13" s="143">
        <v>1.5</v>
      </c>
      <c r="B13" s="46" t="s">
        <v>458</v>
      </c>
      <c r="C13" s="52" t="s">
        <v>218</v>
      </c>
      <c r="D13" s="106">
        <v>2</v>
      </c>
      <c r="E13" s="63"/>
      <c r="F13" s="49">
        <f t="shared" si="0"/>
        <v>0</v>
      </c>
    </row>
    <row r="14" spans="1:6" ht="31.5">
      <c r="A14" s="143">
        <v>1.6</v>
      </c>
      <c r="B14" s="46" t="s">
        <v>459</v>
      </c>
      <c r="C14" s="52" t="s">
        <v>218</v>
      </c>
      <c r="D14" s="105">
        <v>2</v>
      </c>
      <c r="E14" s="64"/>
      <c r="F14" s="49">
        <f t="shared" si="0"/>
        <v>0</v>
      </c>
    </row>
    <row r="15" spans="1:6" ht="31.5">
      <c r="A15" s="143">
        <v>1.7</v>
      </c>
      <c r="B15" s="46" t="s">
        <v>460</v>
      </c>
      <c r="C15" s="52" t="s">
        <v>218</v>
      </c>
      <c r="D15" s="105">
        <v>3</v>
      </c>
      <c r="E15" s="66"/>
      <c r="F15" s="49">
        <f t="shared" si="0"/>
        <v>0</v>
      </c>
    </row>
    <row r="16" spans="1:6" ht="31.5">
      <c r="A16" s="143">
        <v>1.8</v>
      </c>
      <c r="B16" s="46" t="s">
        <v>461</v>
      </c>
      <c r="C16" s="52" t="s">
        <v>218</v>
      </c>
      <c r="D16" s="107">
        <v>1</v>
      </c>
      <c r="E16" s="67"/>
      <c r="F16" s="49">
        <f t="shared" si="0"/>
        <v>0</v>
      </c>
    </row>
    <row r="17" spans="1:6" ht="15.75">
      <c r="A17" s="144">
        <v>1.9</v>
      </c>
      <c r="B17" s="46" t="s">
        <v>462</v>
      </c>
      <c r="C17" s="47" t="s">
        <v>218</v>
      </c>
      <c r="D17" s="101">
        <v>1</v>
      </c>
      <c r="E17" s="67"/>
      <c r="F17" s="49">
        <f t="shared" si="0"/>
        <v>0</v>
      </c>
    </row>
    <row r="18" spans="1:6" ht="15.75">
      <c r="A18" s="145">
        <v>1.1000000000000001</v>
      </c>
      <c r="B18" s="46" t="s">
        <v>463</v>
      </c>
      <c r="C18" s="47" t="s">
        <v>218</v>
      </c>
      <c r="D18" s="107">
        <v>1</v>
      </c>
      <c r="E18" s="69"/>
      <c r="F18" s="49">
        <f t="shared" si="0"/>
        <v>0</v>
      </c>
    </row>
    <row r="19" spans="1:6" ht="15.75">
      <c r="A19" s="145">
        <v>1.1100000000000001</v>
      </c>
      <c r="B19" s="46" t="s">
        <v>464</v>
      </c>
      <c r="C19" s="47" t="s">
        <v>218</v>
      </c>
      <c r="D19" s="109">
        <v>1</v>
      </c>
      <c r="E19" s="62"/>
      <c r="F19" s="49">
        <f t="shared" si="0"/>
        <v>0</v>
      </c>
    </row>
    <row r="20" spans="1:6" ht="15.75">
      <c r="A20" s="145">
        <v>1.1200000000000001</v>
      </c>
      <c r="B20" s="46" t="s">
        <v>465</v>
      </c>
      <c r="C20" s="47" t="s">
        <v>218</v>
      </c>
      <c r="D20" s="105">
        <v>1</v>
      </c>
      <c r="E20" s="63"/>
      <c r="F20" s="49">
        <f t="shared" si="0"/>
        <v>0</v>
      </c>
    </row>
    <row r="21" spans="1:6" ht="31.5">
      <c r="A21" s="146">
        <v>1.1299999999999999</v>
      </c>
      <c r="B21" s="46" t="s">
        <v>466</v>
      </c>
      <c r="C21" s="52" t="s">
        <v>218</v>
      </c>
      <c r="D21" s="109">
        <v>1</v>
      </c>
      <c r="E21" s="66"/>
      <c r="F21" s="49">
        <f t="shared" si="0"/>
        <v>0</v>
      </c>
    </row>
    <row r="22" spans="1:6" ht="15.75">
      <c r="A22" s="146">
        <v>1.1399999999999999</v>
      </c>
      <c r="B22" s="46" t="s">
        <v>467</v>
      </c>
      <c r="C22" s="47" t="s">
        <v>218</v>
      </c>
      <c r="D22" s="105">
        <v>3</v>
      </c>
      <c r="E22" s="69"/>
      <c r="F22" s="49">
        <f t="shared" si="0"/>
        <v>0</v>
      </c>
    </row>
    <row r="23" spans="1:6" ht="31.5">
      <c r="A23" s="145">
        <v>1.1499999999999999</v>
      </c>
      <c r="B23" s="46" t="s">
        <v>468</v>
      </c>
      <c r="C23" s="47" t="s">
        <v>218</v>
      </c>
      <c r="D23" s="105">
        <v>3</v>
      </c>
      <c r="E23" s="67"/>
      <c r="F23" s="49">
        <f t="shared" si="0"/>
        <v>0</v>
      </c>
    </row>
    <row r="24" spans="1:6" ht="15.75">
      <c r="A24" s="147">
        <v>1.1599999999999999</v>
      </c>
      <c r="B24" s="148" t="s">
        <v>469</v>
      </c>
      <c r="C24" s="60" t="s">
        <v>218</v>
      </c>
      <c r="D24" s="101">
        <v>1</v>
      </c>
      <c r="E24" s="69"/>
      <c r="F24" s="49">
        <f t="shared" si="0"/>
        <v>0</v>
      </c>
    </row>
    <row r="25" spans="1:6" ht="15.75">
      <c r="A25" s="71">
        <v>2</v>
      </c>
      <c r="B25" s="71" t="s">
        <v>470</v>
      </c>
      <c r="C25" s="119"/>
      <c r="D25" s="105"/>
      <c r="E25" s="67"/>
      <c r="F25" s="49"/>
    </row>
    <row r="26" spans="1:6" ht="31.5">
      <c r="A26" s="144">
        <v>2.1</v>
      </c>
      <c r="B26" s="46" t="s">
        <v>471</v>
      </c>
      <c r="C26" s="47" t="s">
        <v>456</v>
      </c>
      <c r="D26" s="105">
        <v>1</v>
      </c>
      <c r="E26" s="69"/>
      <c r="F26" s="49">
        <f t="shared" si="0"/>
        <v>0</v>
      </c>
    </row>
    <row r="27" spans="1:6" ht="15.75">
      <c r="A27" s="52"/>
      <c r="B27" s="46" t="s">
        <v>472</v>
      </c>
      <c r="C27" s="52" t="s">
        <v>218</v>
      </c>
      <c r="D27" s="101">
        <v>1</v>
      </c>
      <c r="E27" s="69"/>
      <c r="F27" s="49">
        <f t="shared" si="0"/>
        <v>0</v>
      </c>
    </row>
    <row r="28" spans="1:6" ht="15.75">
      <c r="A28" s="52"/>
      <c r="B28" s="46" t="s">
        <v>473</v>
      </c>
      <c r="C28" s="52" t="s">
        <v>222</v>
      </c>
      <c r="D28" s="105">
        <v>3</v>
      </c>
      <c r="E28" s="67"/>
      <c r="F28" s="49">
        <f t="shared" si="0"/>
        <v>0</v>
      </c>
    </row>
    <row r="29" spans="1:6" ht="15.75">
      <c r="A29" s="52"/>
      <c r="B29" s="46" t="s">
        <v>474</v>
      </c>
      <c r="C29" s="52" t="s">
        <v>475</v>
      </c>
      <c r="D29" s="101">
        <v>22</v>
      </c>
      <c r="E29" s="69"/>
      <c r="F29" s="49">
        <f t="shared" si="0"/>
        <v>0</v>
      </c>
    </row>
    <row r="30" spans="1:6" ht="15.75">
      <c r="A30" s="144">
        <v>2.2000000000000002</v>
      </c>
      <c r="B30" s="46" t="s">
        <v>476</v>
      </c>
      <c r="C30" s="47" t="s">
        <v>218</v>
      </c>
      <c r="D30" s="107">
        <v>1</v>
      </c>
      <c r="E30" s="69"/>
      <c r="F30" s="49">
        <f t="shared" si="0"/>
        <v>0</v>
      </c>
    </row>
    <row r="31" spans="1:6" ht="15.75">
      <c r="A31" s="144">
        <v>2.2999999999999998</v>
      </c>
      <c r="B31" s="46" t="s">
        <v>464</v>
      </c>
      <c r="C31" s="47" t="s">
        <v>218</v>
      </c>
      <c r="D31" s="105">
        <v>3</v>
      </c>
      <c r="E31" s="67"/>
      <c r="F31" s="49">
        <f t="shared" si="0"/>
        <v>0</v>
      </c>
    </row>
    <row r="32" spans="1:6" ht="31.5">
      <c r="A32" s="144">
        <v>2.4</v>
      </c>
      <c r="B32" s="46" t="s">
        <v>477</v>
      </c>
      <c r="C32" s="47" t="s">
        <v>218</v>
      </c>
      <c r="D32" s="105">
        <v>3</v>
      </c>
      <c r="E32" s="69"/>
      <c r="F32" s="49">
        <f t="shared" si="0"/>
        <v>0</v>
      </c>
    </row>
    <row r="33" spans="1:6" ht="31.5">
      <c r="A33" s="149">
        <v>2.5</v>
      </c>
      <c r="B33" s="46" t="s">
        <v>478</v>
      </c>
      <c r="C33" s="47" t="s">
        <v>218</v>
      </c>
      <c r="D33" s="105">
        <v>3</v>
      </c>
      <c r="E33" s="63"/>
      <c r="F33" s="49">
        <f t="shared" si="0"/>
        <v>0</v>
      </c>
    </row>
    <row r="34" spans="1:6" ht="15.75">
      <c r="A34" s="143">
        <v>2.6</v>
      </c>
      <c r="B34" s="46" t="s">
        <v>479</v>
      </c>
      <c r="C34" s="52" t="s">
        <v>218</v>
      </c>
      <c r="D34" s="109">
        <v>1</v>
      </c>
      <c r="E34" s="63"/>
      <c r="F34" s="49">
        <f t="shared" si="0"/>
        <v>0</v>
      </c>
    </row>
    <row r="35" spans="1:6" ht="31.5">
      <c r="A35" s="143">
        <v>2.7</v>
      </c>
      <c r="B35" s="46" t="s">
        <v>480</v>
      </c>
      <c r="C35" s="52" t="s">
        <v>218</v>
      </c>
      <c r="D35" s="109">
        <v>2</v>
      </c>
      <c r="E35" s="69"/>
      <c r="F35" s="49">
        <f t="shared" si="0"/>
        <v>0</v>
      </c>
    </row>
    <row r="36" spans="1:6" ht="31.5">
      <c r="A36" s="143">
        <v>2.8</v>
      </c>
      <c r="B36" s="46" t="s">
        <v>481</v>
      </c>
      <c r="C36" s="52" t="s">
        <v>218</v>
      </c>
      <c r="D36" s="109">
        <v>4</v>
      </c>
      <c r="E36" s="69"/>
      <c r="F36" s="49">
        <f t="shared" si="0"/>
        <v>0</v>
      </c>
    </row>
    <row r="37" spans="1:6" ht="31.5">
      <c r="A37" s="143">
        <v>2.9</v>
      </c>
      <c r="B37" s="46" t="s">
        <v>482</v>
      </c>
      <c r="C37" s="52" t="s">
        <v>218</v>
      </c>
      <c r="D37" s="105">
        <v>5</v>
      </c>
      <c r="E37" s="67"/>
      <c r="F37" s="49">
        <f t="shared" si="0"/>
        <v>0</v>
      </c>
    </row>
    <row r="38" spans="1:6" ht="31.5">
      <c r="A38" s="146">
        <v>2.1</v>
      </c>
      <c r="B38" s="46" t="s">
        <v>483</v>
      </c>
      <c r="C38" s="52" t="s">
        <v>218</v>
      </c>
      <c r="D38" s="105">
        <v>1</v>
      </c>
      <c r="E38" s="69"/>
      <c r="F38" s="49">
        <f t="shared" si="0"/>
        <v>0</v>
      </c>
    </row>
    <row r="39" spans="1:6" ht="31.5">
      <c r="A39" s="146">
        <v>2.11</v>
      </c>
      <c r="B39" s="46" t="s">
        <v>484</v>
      </c>
      <c r="C39" s="52" t="s">
        <v>218</v>
      </c>
      <c r="D39" s="107">
        <v>1</v>
      </c>
      <c r="E39" s="63"/>
      <c r="F39" s="49">
        <f t="shared" si="0"/>
        <v>0</v>
      </c>
    </row>
    <row r="40" spans="1:6" ht="31.5">
      <c r="A40" s="146">
        <v>2.12</v>
      </c>
      <c r="B40" s="46" t="s">
        <v>485</v>
      </c>
      <c r="C40" s="52" t="s">
        <v>218</v>
      </c>
      <c r="D40" s="109">
        <v>1</v>
      </c>
      <c r="E40" s="69"/>
      <c r="F40" s="49">
        <f t="shared" si="0"/>
        <v>0</v>
      </c>
    </row>
    <row r="41" spans="1:6" ht="31.5">
      <c r="A41" s="146">
        <v>2.13</v>
      </c>
      <c r="B41" s="46" t="s">
        <v>458</v>
      </c>
      <c r="C41" s="52" t="s">
        <v>218</v>
      </c>
      <c r="D41" s="105">
        <v>1</v>
      </c>
      <c r="E41" s="63"/>
      <c r="F41" s="49">
        <f t="shared" si="0"/>
        <v>0</v>
      </c>
    </row>
    <row r="42" spans="1:6" ht="15.75">
      <c r="A42" s="71">
        <v>3</v>
      </c>
      <c r="B42" s="71" t="s">
        <v>486</v>
      </c>
      <c r="C42" s="119"/>
      <c r="D42" s="107"/>
      <c r="E42" s="67"/>
      <c r="F42" s="49"/>
    </row>
    <row r="43" spans="1:6" ht="31.5">
      <c r="A43" s="144">
        <v>3.1</v>
      </c>
      <c r="B43" s="46" t="s">
        <v>471</v>
      </c>
      <c r="C43" s="47" t="s">
        <v>456</v>
      </c>
      <c r="D43" s="101">
        <v>1</v>
      </c>
      <c r="E43" s="63"/>
      <c r="F43" s="49">
        <f t="shared" si="0"/>
        <v>0</v>
      </c>
    </row>
    <row r="44" spans="1:6" ht="15.75">
      <c r="A44" s="52"/>
      <c r="B44" s="46" t="s">
        <v>472</v>
      </c>
      <c r="C44" s="52" t="s">
        <v>218</v>
      </c>
      <c r="D44" s="101">
        <v>1</v>
      </c>
      <c r="E44" s="69"/>
      <c r="F44" s="49">
        <f t="shared" si="0"/>
        <v>0</v>
      </c>
    </row>
    <row r="45" spans="1:6" ht="15.75">
      <c r="A45" s="52"/>
      <c r="B45" s="46" t="s">
        <v>473</v>
      </c>
      <c r="C45" s="52" t="s">
        <v>222</v>
      </c>
      <c r="D45" s="107">
        <v>3</v>
      </c>
      <c r="E45" s="67"/>
      <c r="F45" s="49">
        <f t="shared" si="0"/>
        <v>0</v>
      </c>
    </row>
    <row r="46" spans="1:6" ht="15.75">
      <c r="A46" s="52"/>
      <c r="B46" s="46" t="s">
        <v>474</v>
      </c>
      <c r="C46" s="52" t="s">
        <v>475</v>
      </c>
      <c r="D46" s="101">
        <v>21</v>
      </c>
      <c r="E46" s="63"/>
      <c r="F46" s="49">
        <f t="shared" si="0"/>
        <v>0</v>
      </c>
    </row>
    <row r="47" spans="1:6" ht="15.75">
      <c r="A47" s="144">
        <v>3.2</v>
      </c>
      <c r="B47" s="46" t="s">
        <v>464</v>
      </c>
      <c r="C47" s="47" t="s">
        <v>218</v>
      </c>
      <c r="D47" s="105">
        <v>4</v>
      </c>
      <c r="E47" s="66"/>
      <c r="F47" s="49">
        <f t="shared" si="0"/>
        <v>0</v>
      </c>
    </row>
    <row r="48" spans="1:6" ht="31.5">
      <c r="A48" s="144">
        <v>3.3</v>
      </c>
      <c r="B48" s="46" t="s">
        <v>477</v>
      </c>
      <c r="C48" s="47" t="s">
        <v>218</v>
      </c>
      <c r="D48" s="105">
        <v>4</v>
      </c>
      <c r="E48" s="66"/>
      <c r="F48" s="49">
        <f t="shared" si="0"/>
        <v>0</v>
      </c>
    </row>
    <row r="49" spans="1:6" ht="31.5">
      <c r="A49" s="149">
        <v>3.4</v>
      </c>
      <c r="B49" s="46" t="s">
        <v>478</v>
      </c>
      <c r="C49" s="47" t="s">
        <v>218</v>
      </c>
      <c r="D49" s="105">
        <v>4</v>
      </c>
      <c r="E49" s="66"/>
      <c r="F49" s="49">
        <f t="shared" si="0"/>
        <v>0</v>
      </c>
    </row>
    <row r="50" spans="1:6" ht="31.5">
      <c r="A50" s="143">
        <v>3.5</v>
      </c>
      <c r="B50" s="46" t="s">
        <v>480</v>
      </c>
      <c r="C50" s="52" t="s">
        <v>218</v>
      </c>
      <c r="D50" s="105">
        <v>1</v>
      </c>
      <c r="E50" s="66"/>
      <c r="F50" s="49">
        <f t="shared" si="0"/>
        <v>0</v>
      </c>
    </row>
    <row r="51" spans="1:6" ht="31.5">
      <c r="A51" s="143">
        <v>3.6</v>
      </c>
      <c r="B51" s="46" t="s">
        <v>481</v>
      </c>
      <c r="C51" s="52" t="s">
        <v>218</v>
      </c>
      <c r="D51" s="105">
        <v>5</v>
      </c>
      <c r="E51" s="66"/>
      <c r="F51" s="49">
        <f t="shared" si="0"/>
        <v>0</v>
      </c>
    </row>
    <row r="52" spans="1:6" ht="31.5">
      <c r="A52" s="143">
        <v>3.7</v>
      </c>
      <c r="B52" s="46" t="s">
        <v>482</v>
      </c>
      <c r="C52" s="52" t="s">
        <v>218</v>
      </c>
      <c r="D52" s="105">
        <v>11</v>
      </c>
      <c r="E52" s="66"/>
      <c r="F52" s="49">
        <f t="shared" si="0"/>
        <v>0</v>
      </c>
    </row>
    <row r="53" spans="1:6" ht="31.5">
      <c r="A53" s="143">
        <v>3.8</v>
      </c>
      <c r="B53" s="46" t="s">
        <v>483</v>
      </c>
      <c r="C53" s="52" t="s">
        <v>218</v>
      </c>
      <c r="D53" s="105">
        <v>1</v>
      </c>
      <c r="E53" s="66"/>
      <c r="F53" s="49">
        <f t="shared" si="0"/>
        <v>0</v>
      </c>
    </row>
    <row r="54" spans="1:6" ht="31.5">
      <c r="A54" s="143">
        <v>3.9</v>
      </c>
      <c r="B54" s="46" t="s">
        <v>485</v>
      </c>
      <c r="C54" s="52" t="s">
        <v>218</v>
      </c>
      <c r="D54" s="105">
        <v>1</v>
      </c>
      <c r="E54" s="66"/>
      <c r="F54" s="49">
        <f t="shared" si="0"/>
        <v>0</v>
      </c>
    </row>
    <row r="55" spans="1:6" ht="31.5">
      <c r="A55" s="146">
        <v>3.1</v>
      </c>
      <c r="B55" s="46" t="s">
        <v>458</v>
      </c>
      <c r="C55" s="52" t="s">
        <v>218</v>
      </c>
      <c r="D55" s="105">
        <v>1</v>
      </c>
      <c r="E55" s="66"/>
      <c r="F55" s="49">
        <f t="shared" si="0"/>
        <v>0</v>
      </c>
    </row>
    <row r="56" spans="1:6" ht="15.75">
      <c r="A56" s="71">
        <v>4</v>
      </c>
      <c r="B56" s="71" t="s">
        <v>486</v>
      </c>
      <c r="C56" s="119"/>
      <c r="D56" s="105"/>
      <c r="E56" s="66"/>
      <c r="F56" s="49"/>
    </row>
    <row r="57" spans="1:6" ht="31.5">
      <c r="A57" s="144">
        <v>4.0999999999999996</v>
      </c>
      <c r="B57" s="46" t="s">
        <v>487</v>
      </c>
      <c r="C57" s="47" t="s">
        <v>456</v>
      </c>
      <c r="D57" s="105">
        <v>1</v>
      </c>
      <c r="E57" s="66"/>
      <c r="F57" s="49">
        <f t="shared" si="0"/>
        <v>0</v>
      </c>
    </row>
    <row r="58" spans="1:6" ht="15.75">
      <c r="A58" s="52"/>
      <c r="B58" s="46" t="s">
        <v>488</v>
      </c>
      <c r="C58" s="52" t="s">
        <v>218</v>
      </c>
      <c r="D58" s="105">
        <v>1</v>
      </c>
      <c r="E58" s="66"/>
      <c r="F58" s="49">
        <f t="shared" si="0"/>
        <v>0</v>
      </c>
    </row>
    <row r="59" spans="1:6" ht="15.75">
      <c r="A59" s="52"/>
      <c r="B59" s="46" t="s">
        <v>473</v>
      </c>
      <c r="C59" s="52" t="s">
        <v>222</v>
      </c>
      <c r="D59" s="105">
        <v>3</v>
      </c>
      <c r="E59" s="66"/>
      <c r="F59" s="49">
        <f t="shared" si="0"/>
        <v>0</v>
      </c>
    </row>
    <row r="60" spans="1:6" ht="15.75">
      <c r="A60" s="52"/>
      <c r="B60" s="46" t="s">
        <v>474</v>
      </c>
      <c r="C60" s="52" t="s">
        <v>475</v>
      </c>
      <c r="D60" s="105">
        <v>15</v>
      </c>
      <c r="E60" s="66"/>
      <c r="F60" s="49">
        <f t="shared" si="0"/>
        <v>0</v>
      </c>
    </row>
    <row r="61" spans="1:6" ht="15.75">
      <c r="A61" s="144">
        <v>4.2</v>
      </c>
      <c r="B61" s="46" t="s">
        <v>464</v>
      </c>
      <c r="C61" s="47" t="s">
        <v>218</v>
      </c>
      <c r="D61" s="105">
        <v>2</v>
      </c>
      <c r="E61" s="66"/>
      <c r="F61" s="49">
        <f t="shared" si="0"/>
        <v>0</v>
      </c>
    </row>
    <row r="62" spans="1:6" ht="31.5">
      <c r="A62" s="144">
        <v>4.3</v>
      </c>
      <c r="B62" s="46" t="s">
        <v>477</v>
      </c>
      <c r="C62" s="47" t="s">
        <v>218</v>
      </c>
      <c r="D62" s="105">
        <v>2</v>
      </c>
      <c r="E62" s="66"/>
      <c r="F62" s="49">
        <f t="shared" si="0"/>
        <v>0</v>
      </c>
    </row>
    <row r="63" spans="1:6" ht="31.5">
      <c r="A63" s="149">
        <v>4.4000000000000004</v>
      </c>
      <c r="B63" s="46" t="s">
        <v>478</v>
      </c>
      <c r="C63" s="47" t="s">
        <v>218</v>
      </c>
      <c r="D63" s="105">
        <v>2</v>
      </c>
      <c r="E63" s="66"/>
      <c r="F63" s="49">
        <f t="shared" si="0"/>
        <v>0</v>
      </c>
    </row>
    <row r="64" spans="1:6" ht="31.5">
      <c r="A64" s="143">
        <v>4.5</v>
      </c>
      <c r="B64" s="46" t="s">
        <v>480</v>
      </c>
      <c r="C64" s="52" t="s">
        <v>218</v>
      </c>
      <c r="D64" s="105">
        <v>1</v>
      </c>
      <c r="E64" s="66"/>
      <c r="F64" s="49">
        <f t="shared" si="0"/>
        <v>0</v>
      </c>
    </row>
    <row r="65" spans="1:6" ht="31.5">
      <c r="A65" s="143">
        <v>4.5999999999999996</v>
      </c>
      <c r="B65" s="46" t="s">
        <v>481</v>
      </c>
      <c r="C65" s="52" t="s">
        <v>218</v>
      </c>
      <c r="D65" s="105">
        <v>2</v>
      </c>
      <c r="E65" s="66"/>
      <c r="F65" s="49">
        <f t="shared" si="0"/>
        <v>0</v>
      </c>
    </row>
    <row r="66" spans="1:6" ht="31.5">
      <c r="A66" s="143">
        <v>4.7</v>
      </c>
      <c r="B66" s="46" t="s">
        <v>482</v>
      </c>
      <c r="C66" s="52" t="s">
        <v>218</v>
      </c>
      <c r="D66" s="105">
        <v>12</v>
      </c>
      <c r="E66" s="66"/>
      <c r="F66" s="49">
        <f t="shared" si="0"/>
        <v>0</v>
      </c>
    </row>
    <row r="67" spans="1:6" ht="31.5">
      <c r="A67" s="143">
        <v>4.8</v>
      </c>
      <c r="B67" s="46" t="s">
        <v>460</v>
      </c>
      <c r="C67" s="52" t="s">
        <v>218</v>
      </c>
      <c r="D67" s="105">
        <v>1</v>
      </c>
      <c r="E67" s="66"/>
      <c r="F67" s="49">
        <f t="shared" si="0"/>
        <v>0</v>
      </c>
    </row>
    <row r="68" spans="1:6" ht="15.75">
      <c r="A68" s="71">
        <v>5</v>
      </c>
      <c r="B68" s="71" t="s">
        <v>489</v>
      </c>
      <c r="C68" s="119"/>
      <c r="D68" s="105"/>
      <c r="E68" s="66"/>
      <c r="F68" s="49"/>
    </row>
    <row r="69" spans="1:6" ht="31.5">
      <c r="A69" s="144">
        <v>5.0999999999999996</v>
      </c>
      <c r="B69" s="46" t="s">
        <v>471</v>
      </c>
      <c r="C69" s="47" t="s">
        <v>456</v>
      </c>
      <c r="D69" s="105">
        <v>1</v>
      </c>
      <c r="E69" s="66"/>
      <c r="F69" s="49">
        <f t="shared" si="0"/>
        <v>0</v>
      </c>
    </row>
    <row r="70" spans="1:6" ht="15.75">
      <c r="A70" s="52"/>
      <c r="B70" s="46" t="s">
        <v>472</v>
      </c>
      <c r="C70" s="52" t="s">
        <v>218</v>
      </c>
      <c r="D70" s="105">
        <v>1</v>
      </c>
      <c r="E70" s="66"/>
      <c r="F70" s="49">
        <f t="shared" si="0"/>
        <v>0</v>
      </c>
    </row>
    <row r="71" spans="1:6" ht="15.75">
      <c r="A71" s="52"/>
      <c r="B71" s="46" t="s">
        <v>473</v>
      </c>
      <c r="C71" s="52" t="s">
        <v>222</v>
      </c>
      <c r="D71" s="105">
        <v>3</v>
      </c>
      <c r="E71" s="66"/>
      <c r="F71" s="49">
        <f t="shared" si="0"/>
        <v>0</v>
      </c>
    </row>
    <row r="72" spans="1:6" ht="15.75">
      <c r="A72" s="52"/>
      <c r="B72" s="46" t="s">
        <v>474</v>
      </c>
      <c r="C72" s="52" t="s">
        <v>475</v>
      </c>
      <c r="D72" s="105">
        <v>19</v>
      </c>
      <c r="E72" s="66"/>
      <c r="F72" s="49">
        <f t="shared" si="0"/>
        <v>0</v>
      </c>
    </row>
    <row r="73" spans="1:6" ht="15.75">
      <c r="A73" s="144">
        <v>5.2</v>
      </c>
      <c r="B73" s="46" t="s">
        <v>464</v>
      </c>
      <c r="C73" s="47" t="s">
        <v>218</v>
      </c>
      <c r="D73" s="105">
        <v>2</v>
      </c>
      <c r="E73" s="66"/>
      <c r="F73" s="49">
        <f t="shared" si="0"/>
        <v>0</v>
      </c>
    </row>
    <row r="74" spans="1:6" ht="31.5">
      <c r="A74" s="144">
        <v>5.3</v>
      </c>
      <c r="B74" s="46" t="s">
        <v>477</v>
      </c>
      <c r="C74" s="47" t="s">
        <v>218</v>
      </c>
      <c r="D74" s="105">
        <v>2</v>
      </c>
      <c r="E74" s="66"/>
      <c r="F74" s="49">
        <f t="shared" ref="F74:F137" si="1">D74*E74</f>
        <v>0</v>
      </c>
    </row>
    <row r="75" spans="1:6" ht="31.5">
      <c r="A75" s="149">
        <v>5.4</v>
      </c>
      <c r="B75" s="46" t="s">
        <v>478</v>
      </c>
      <c r="C75" s="47" t="s">
        <v>218</v>
      </c>
      <c r="D75" s="105">
        <v>2</v>
      </c>
      <c r="E75" s="66"/>
      <c r="F75" s="49">
        <f t="shared" si="1"/>
        <v>0</v>
      </c>
    </row>
    <row r="76" spans="1:6" ht="31.5">
      <c r="A76" s="143">
        <v>5.5</v>
      </c>
      <c r="B76" s="46" t="s">
        <v>480</v>
      </c>
      <c r="C76" s="52" t="s">
        <v>218</v>
      </c>
      <c r="D76" s="105">
        <v>1</v>
      </c>
      <c r="E76" s="66"/>
      <c r="F76" s="49">
        <f t="shared" si="1"/>
        <v>0</v>
      </c>
    </row>
    <row r="77" spans="1:6" ht="31.5">
      <c r="A77" s="143">
        <v>5.6</v>
      </c>
      <c r="B77" s="46" t="s">
        <v>481</v>
      </c>
      <c r="C77" s="52" t="s">
        <v>218</v>
      </c>
      <c r="D77" s="105">
        <v>2</v>
      </c>
      <c r="E77" s="66"/>
      <c r="F77" s="49">
        <f t="shared" si="1"/>
        <v>0</v>
      </c>
    </row>
    <row r="78" spans="1:6" ht="31.5">
      <c r="A78" s="143">
        <v>5.7</v>
      </c>
      <c r="B78" s="46" t="s">
        <v>482</v>
      </c>
      <c r="C78" s="52" t="s">
        <v>218</v>
      </c>
      <c r="D78" s="105">
        <v>12</v>
      </c>
      <c r="E78" s="66"/>
      <c r="F78" s="49">
        <f t="shared" si="1"/>
        <v>0</v>
      </c>
    </row>
    <row r="79" spans="1:6" ht="31.5">
      <c r="A79" s="143">
        <v>5.8</v>
      </c>
      <c r="B79" s="46" t="s">
        <v>483</v>
      </c>
      <c r="C79" s="52" t="s">
        <v>218</v>
      </c>
      <c r="D79" s="105">
        <v>1</v>
      </c>
      <c r="E79" s="66"/>
      <c r="F79" s="49">
        <f t="shared" si="1"/>
        <v>0</v>
      </c>
    </row>
    <row r="80" spans="1:6" ht="31.5">
      <c r="A80" s="143">
        <v>5.9</v>
      </c>
      <c r="B80" s="46" t="s">
        <v>490</v>
      </c>
      <c r="C80" s="52" t="s">
        <v>218</v>
      </c>
      <c r="D80" s="105">
        <v>1</v>
      </c>
      <c r="E80" s="66"/>
      <c r="F80" s="49">
        <f t="shared" si="1"/>
        <v>0</v>
      </c>
    </row>
    <row r="81" spans="1:6" ht="31.5">
      <c r="A81" s="146">
        <v>5.0999999999999996</v>
      </c>
      <c r="B81" s="46" t="s">
        <v>459</v>
      </c>
      <c r="C81" s="52" t="s">
        <v>218</v>
      </c>
      <c r="D81" s="105">
        <v>2</v>
      </c>
      <c r="E81" s="66"/>
      <c r="F81" s="49">
        <f t="shared" si="1"/>
        <v>0</v>
      </c>
    </row>
    <row r="82" spans="1:6" ht="15.75">
      <c r="A82" s="71">
        <v>6</v>
      </c>
      <c r="B82" s="71" t="s">
        <v>491</v>
      </c>
      <c r="C82" s="119"/>
      <c r="D82" s="105"/>
      <c r="E82" s="66"/>
      <c r="F82" s="49"/>
    </row>
    <row r="83" spans="1:6" ht="31.5">
      <c r="A83" s="144">
        <v>6.1</v>
      </c>
      <c r="B83" s="46" t="s">
        <v>487</v>
      </c>
      <c r="C83" s="47" t="s">
        <v>456</v>
      </c>
      <c r="D83" s="105">
        <v>1</v>
      </c>
      <c r="E83" s="66"/>
      <c r="F83" s="49">
        <f t="shared" si="1"/>
        <v>0</v>
      </c>
    </row>
    <row r="84" spans="1:6" ht="15.75">
      <c r="A84" s="52"/>
      <c r="B84" s="46" t="s">
        <v>488</v>
      </c>
      <c r="C84" s="52" t="s">
        <v>218</v>
      </c>
      <c r="D84" s="105">
        <v>1</v>
      </c>
      <c r="E84" s="66"/>
      <c r="F84" s="49">
        <f t="shared" si="1"/>
        <v>0</v>
      </c>
    </row>
    <row r="85" spans="1:6" ht="15.75">
      <c r="A85" s="52"/>
      <c r="B85" s="46" t="s">
        <v>473</v>
      </c>
      <c r="C85" s="52" t="s">
        <v>222</v>
      </c>
      <c r="D85" s="105">
        <v>3</v>
      </c>
      <c r="E85" s="66"/>
      <c r="F85" s="49">
        <f t="shared" si="1"/>
        <v>0</v>
      </c>
    </row>
    <row r="86" spans="1:6" ht="15.75">
      <c r="A86" s="52"/>
      <c r="B86" s="46" t="s">
        <v>474</v>
      </c>
      <c r="C86" s="52" t="s">
        <v>475</v>
      </c>
      <c r="D86" s="105">
        <v>16</v>
      </c>
      <c r="E86" s="66"/>
      <c r="F86" s="49">
        <f t="shared" si="1"/>
        <v>0</v>
      </c>
    </row>
    <row r="87" spans="1:6" ht="15.75">
      <c r="A87" s="144">
        <v>6.2</v>
      </c>
      <c r="B87" s="46" t="s">
        <v>464</v>
      </c>
      <c r="C87" s="47" t="s">
        <v>218</v>
      </c>
      <c r="D87" s="105">
        <v>4</v>
      </c>
      <c r="E87" s="66"/>
      <c r="F87" s="49">
        <f t="shared" si="1"/>
        <v>0</v>
      </c>
    </row>
    <row r="88" spans="1:6" ht="31.5">
      <c r="A88" s="144">
        <v>6.3</v>
      </c>
      <c r="B88" s="46" t="s">
        <v>477</v>
      </c>
      <c r="C88" s="47" t="s">
        <v>218</v>
      </c>
      <c r="D88" s="105">
        <v>4</v>
      </c>
      <c r="E88" s="66"/>
      <c r="F88" s="49">
        <f t="shared" si="1"/>
        <v>0</v>
      </c>
    </row>
    <row r="89" spans="1:6" ht="31.5">
      <c r="A89" s="149">
        <v>6.4</v>
      </c>
      <c r="B89" s="46" t="s">
        <v>478</v>
      </c>
      <c r="C89" s="47" t="s">
        <v>218</v>
      </c>
      <c r="D89" s="105">
        <v>4</v>
      </c>
      <c r="E89" s="66"/>
      <c r="F89" s="49">
        <f t="shared" si="1"/>
        <v>0</v>
      </c>
    </row>
    <row r="90" spans="1:6" ht="31.5">
      <c r="A90" s="143">
        <v>6.5</v>
      </c>
      <c r="B90" s="46" t="s">
        <v>480</v>
      </c>
      <c r="C90" s="52" t="s">
        <v>218</v>
      </c>
      <c r="D90" s="105">
        <v>1</v>
      </c>
      <c r="E90" s="66"/>
      <c r="F90" s="49">
        <f t="shared" si="1"/>
        <v>0</v>
      </c>
    </row>
    <row r="91" spans="1:6" ht="31.5">
      <c r="A91" s="143">
        <v>6.6</v>
      </c>
      <c r="B91" s="46" t="s">
        <v>481</v>
      </c>
      <c r="C91" s="52" t="s">
        <v>218</v>
      </c>
      <c r="D91" s="105">
        <v>4</v>
      </c>
      <c r="E91" s="66"/>
      <c r="F91" s="49">
        <f t="shared" si="1"/>
        <v>0</v>
      </c>
    </row>
    <row r="92" spans="1:6" ht="31.5">
      <c r="A92" s="143">
        <v>6.7</v>
      </c>
      <c r="B92" s="46" t="s">
        <v>482</v>
      </c>
      <c r="C92" s="52" t="s">
        <v>218</v>
      </c>
      <c r="D92" s="105">
        <v>11</v>
      </c>
      <c r="E92" s="66"/>
      <c r="F92" s="49">
        <f t="shared" si="1"/>
        <v>0</v>
      </c>
    </row>
    <row r="93" spans="1:6" ht="31.5">
      <c r="A93" s="143">
        <v>6.8</v>
      </c>
      <c r="B93" s="46" t="s">
        <v>460</v>
      </c>
      <c r="C93" s="52" t="s">
        <v>218</v>
      </c>
      <c r="D93" s="105">
        <v>1</v>
      </c>
      <c r="E93" s="66"/>
      <c r="F93" s="49">
        <f t="shared" si="1"/>
        <v>0</v>
      </c>
    </row>
    <row r="94" spans="1:6" ht="15.75">
      <c r="A94" s="47"/>
      <c r="B94" s="139" t="s">
        <v>492</v>
      </c>
      <c r="C94" s="47"/>
      <c r="D94" s="105"/>
      <c r="E94" s="66"/>
      <c r="F94" s="49"/>
    </row>
    <row r="95" spans="1:6" ht="31.5">
      <c r="A95" s="131">
        <v>7</v>
      </c>
      <c r="B95" s="150" t="s">
        <v>493</v>
      </c>
      <c r="C95" s="47" t="s">
        <v>218</v>
      </c>
      <c r="D95" s="105">
        <v>391</v>
      </c>
      <c r="E95" s="66"/>
      <c r="F95" s="49">
        <f t="shared" si="1"/>
        <v>0</v>
      </c>
    </row>
    <row r="96" spans="1:6" ht="31.5">
      <c r="A96" s="47">
        <v>8</v>
      </c>
      <c r="B96" s="150" t="s">
        <v>494</v>
      </c>
      <c r="C96" s="47" t="s">
        <v>218</v>
      </c>
      <c r="D96" s="105">
        <v>22</v>
      </c>
      <c r="E96" s="66"/>
      <c r="F96" s="49">
        <f t="shared" si="1"/>
        <v>0</v>
      </c>
    </row>
    <row r="97" spans="1:6" ht="31.5">
      <c r="A97" s="47">
        <v>9</v>
      </c>
      <c r="B97" s="150" t="s">
        <v>495</v>
      </c>
      <c r="C97" s="47" t="s">
        <v>218</v>
      </c>
      <c r="D97" s="105">
        <v>37</v>
      </c>
      <c r="E97" s="66"/>
      <c r="F97" s="49">
        <f t="shared" si="1"/>
        <v>0</v>
      </c>
    </row>
    <row r="98" spans="1:6" ht="15.75">
      <c r="A98" s="47">
        <v>10</v>
      </c>
      <c r="B98" s="46" t="s">
        <v>496</v>
      </c>
      <c r="C98" s="52" t="s">
        <v>218</v>
      </c>
      <c r="D98" s="105">
        <v>94</v>
      </c>
      <c r="E98" s="66"/>
      <c r="F98" s="49">
        <f t="shared" si="1"/>
        <v>0</v>
      </c>
    </row>
    <row r="99" spans="1:6" ht="15.75">
      <c r="A99" s="52">
        <v>11</v>
      </c>
      <c r="B99" s="46" t="s">
        <v>497</v>
      </c>
      <c r="C99" s="52" t="s">
        <v>218</v>
      </c>
      <c r="D99" s="105">
        <v>6</v>
      </c>
      <c r="E99" s="66"/>
      <c r="F99" s="49">
        <f t="shared" si="1"/>
        <v>0</v>
      </c>
    </row>
    <row r="100" spans="1:6" ht="31.5">
      <c r="A100" s="151">
        <v>12</v>
      </c>
      <c r="B100" s="46" t="s">
        <v>498</v>
      </c>
      <c r="C100" s="47" t="s">
        <v>218</v>
      </c>
      <c r="D100" s="105">
        <v>19</v>
      </c>
      <c r="E100" s="66"/>
      <c r="F100" s="49">
        <f t="shared" si="1"/>
        <v>0</v>
      </c>
    </row>
    <row r="101" spans="1:6" ht="15.75">
      <c r="A101" s="47"/>
      <c r="B101" s="139" t="s">
        <v>499</v>
      </c>
      <c r="C101" s="47"/>
      <c r="D101" s="105"/>
      <c r="E101" s="66"/>
      <c r="F101" s="49"/>
    </row>
    <row r="102" spans="1:6" ht="15.75">
      <c r="A102" s="47">
        <v>13</v>
      </c>
      <c r="B102" s="46" t="s">
        <v>500</v>
      </c>
      <c r="C102" s="47" t="s">
        <v>218</v>
      </c>
      <c r="D102" s="105">
        <v>30</v>
      </c>
      <c r="E102" s="66"/>
      <c r="F102" s="49">
        <f t="shared" si="1"/>
        <v>0</v>
      </c>
    </row>
    <row r="103" spans="1:6" ht="15.75">
      <c r="A103" s="60">
        <v>14</v>
      </c>
      <c r="B103" s="46" t="s">
        <v>501</v>
      </c>
      <c r="C103" s="152" t="s">
        <v>218</v>
      </c>
      <c r="D103" s="105">
        <v>49</v>
      </c>
      <c r="E103" s="66"/>
      <c r="F103" s="49">
        <f t="shared" si="1"/>
        <v>0</v>
      </c>
    </row>
    <row r="104" spans="1:6" ht="15.75">
      <c r="A104" s="60">
        <v>15</v>
      </c>
      <c r="B104" s="46" t="s">
        <v>502</v>
      </c>
      <c r="C104" s="152" t="s">
        <v>218</v>
      </c>
      <c r="D104" s="105">
        <v>4</v>
      </c>
      <c r="E104" s="66"/>
      <c r="F104" s="49">
        <f t="shared" si="1"/>
        <v>0</v>
      </c>
    </row>
    <row r="105" spans="1:6" ht="15.75">
      <c r="A105" s="60">
        <v>16</v>
      </c>
      <c r="B105" s="46" t="s">
        <v>503</v>
      </c>
      <c r="C105" s="152" t="s">
        <v>218</v>
      </c>
      <c r="D105" s="105">
        <v>8</v>
      </c>
      <c r="E105" s="66"/>
      <c r="F105" s="49">
        <f t="shared" si="1"/>
        <v>0</v>
      </c>
    </row>
    <row r="106" spans="1:6" ht="15.75">
      <c r="A106" s="47">
        <v>17</v>
      </c>
      <c r="B106" s="46" t="s">
        <v>504</v>
      </c>
      <c r="C106" s="47" t="s">
        <v>218</v>
      </c>
      <c r="D106" s="105">
        <v>246</v>
      </c>
      <c r="E106" s="66"/>
      <c r="F106" s="49">
        <f t="shared" si="1"/>
        <v>0</v>
      </c>
    </row>
    <row r="107" spans="1:6" ht="15.75">
      <c r="A107" s="47"/>
      <c r="B107" s="139" t="s">
        <v>505</v>
      </c>
      <c r="C107" s="47"/>
      <c r="D107" s="105"/>
      <c r="E107" s="66"/>
      <c r="F107" s="49"/>
    </row>
    <row r="108" spans="1:6" ht="15.75">
      <c r="A108" s="60">
        <v>18</v>
      </c>
      <c r="B108" s="46" t="s">
        <v>506</v>
      </c>
      <c r="C108" s="60" t="s">
        <v>218</v>
      </c>
      <c r="D108" s="105">
        <v>337</v>
      </c>
      <c r="E108" s="66"/>
      <c r="F108" s="49">
        <f t="shared" si="1"/>
        <v>0</v>
      </c>
    </row>
    <row r="109" spans="1:6" ht="15.75">
      <c r="A109" s="60">
        <v>19</v>
      </c>
      <c r="B109" s="59" t="s">
        <v>507</v>
      </c>
      <c r="C109" s="60" t="s">
        <v>218</v>
      </c>
      <c r="D109" s="105">
        <v>180</v>
      </c>
      <c r="E109" s="66"/>
      <c r="F109" s="49">
        <f t="shared" si="1"/>
        <v>0</v>
      </c>
    </row>
    <row r="110" spans="1:6" ht="16.5">
      <c r="A110" s="47">
        <v>20</v>
      </c>
      <c r="B110" s="46" t="s">
        <v>508</v>
      </c>
      <c r="C110" s="47" t="s">
        <v>115</v>
      </c>
      <c r="D110" s="105">
        <v>900</v>
      </c>
      <c r="E110" s="66"/>
      <c r="F110" s="49">
        <f t="shared" si="1"/>
        <v>0</v>
      </c>
    </row>
    <row r="111" spans="1:6" ht="16.5">
      <c r="A111" s="47">
        <v>21</v>
      </c>
      <c r="B111" s="46" t="s">
        <v>509</v>
      </c>
      <c r="C111" s="47" t="s">
        <v>115</v>
      </c>
      <c r="D111" s="105">
        <v>700</v>
      </c>
      <c r="E111" s="66"/>
      <c r="F111" s="49">
        <f t="shared" si="1"/>
        <v>0</v>
      </c>
    </row>
    <row r="112" spans="1:6" ht="16.5">
      <c r="A112" s="47">
        <v>22</v>
      </c>
      <c r="B112" s="46" t="s">
        <v>510</v>
      </c>
      <c r="C112" s="47" t="s">
        <v>115</v>
      </c>
      <c r="D112" s="105">
        <v>200</v>
      </c>
      <c r="E112" s="66"/>
      <c r="F112" s="49">
        <f t="shared" si="1"/>
        <v>0</v>
      </c>
    </row>
    <row r="113" spans="1:6" ht="16.5">
      <c r="A113" s="47">
        <v>23</v>
      </c>
      <c r="B113" s="46" t="s">
        <v>511</v>
      </c>
      <c r="C113" s="47" t="s">
        <v>115</v>
      </c>
      <c r="D113" s="105">
        <v>200</v>
      </c>
      <c r="E113" s="66"/>
      <c r="F113" s="49">
        <f t="shared" si="1"/>
        <v>0</v>
      </c>
    </row>
    <row r="114" spans="1:6" ht="31.5">
      <c r="A114" s="47">
        <v>24</v>
      </c>
      <c r="B114" s="46" t="s">
        <v>512</v>
      </c>
      <c r="C114" s="47" t="s">
        <v>222</v>
      </c>
      <c r="D114" s="105">
        <v>100</v>
      </c>
      <c r="E114" s="66"/>
      <c r="F114" s="49">
        <f t="shared" si="1"/>
        <v>0</v>
      </c>
    </row>
    <row r="115" spans="1:6" ht="31.5">
      <c r="A115" s="47">
        <v>25</v>
      </c>
      <c r="B115" s="46" t="s">
        <v>513</v>
      </c>
      <c r="C115" s="47" t="s">
        <v>222</v>
      </c>
      <c r="D115" s="105">
        <v>140</v>
      </c>
      <c r="E115" s="66"/>
      <c r="F115" s="49">
        <f t="shared" si="1"/>
        <v>0</v>
      </c>
    </row>
    <row r="116" spans="1:6" ht="15.75">
      <c r="A116" s="60"/>
      <c r="B116" s="112" t="s">
        <v>514</v>
      </c>
      <c r="C116" s="60"/>
      <c r="D116" s="105"/>
      <c r="E116" s="66"/>
      <c r="F116" s="49"/>
    </row>
    <row r="117" spans="1:6" ht="15.75">
      <c r="A117" s="47">
        <v>26</v>
      </c>
      <c r="B117" s="46" t="s">
        <v>515</v>
      </c>
      <c r="C117" s="47" t="s">
        <v>115</v>
      </c>
      <c r="D117" s="105">
        <v>2000</v>
      </c>
      <c r="E117" s="66"/>
      <c r="F117" s="49">
        <f t="shared" si="1"/>
        <v>0</v>
      </c>
    </row>
    <row r="118" spans="1:6" ht="15.75">
      <c r="A118" s="47">
        <v>27</v>
      </c>
      <c r="B118" s="46" t="s">
        <v>516</v>
      </c>
      <c r="C118" s="47" t="s">
        <v>115</v>
      </c>
      <c r="D118" s="105">
        <v>240</v>
      </c>
      <c r="E118" s="66"/>
      <c r="F118" s="49">
        <f t="shared" si="1"/>
        <v>0</v>
      </c>
    </row>
    <row r="119" spans="1:6" ht="15.75">
      <c r="A119" s="47">
        <v>28</v>
      </c>
      <c r="B119" s="46" t="s">
        <v>517</v>
      </c>
      <c r="C119" s="47" t="s">
        <v>115</v>
      </c>
      <c r="D119" s="105">
        <v>5470</v>
      </c>
      <c r="E119" s="66"/>
      <c r="F119" s="49">
        <f t="shared" si="1"/>
        <v>0</v>
      </c>
    </row>
    <row r="120" spans="1:6" ht="15.75">
      <c r="A120" s="60">
        <v>29</v>
      </c>
      <c r="B120" s="153" t="s">
        <v>514</v>
      </c>
      <c r="C120" s="60"/>
      <c r="D120" s="105"/>
      <c r="E120" s="66"/>
      <c r="F120" s="49"/>
    </row>
    <row r="121" spans="1:6" ht="15.75">
      <c r="A121" s="52"/>
      <c r="B121" s="46" t="s">
        <v>518</v>
      </c>
      <c r="C121" s="52" t="s">
        <v>222</v>
      </c>
      <c r="D121" s="105">
        <v>200</v>
      </c>
      <c r="E121" s="66"/>
      <c r="F121" s="49">
        <f t="shared" si="1"/>
        <v>0</v>
      </c>
    </row>
    <row r="122" spans="1:6" ht="15.75">
      <c r="A122" s="52"/>
      <c r="B122" s="46" t="s">
        <v>519</v>
      </c>
      <c r="C122" s="52" t="s">
        <v>222</v>
      </c>
      <c r="D122" s="105">
        <v>70</v>
      </c>
      <c r="E122" s="66"/>
      <c r="F122" s="49">
        <f t="shared" si="1"/>
        <v>0</v>
      </c>
    </row>
    <row r="123" spans="1:6" ht="15.75">
      <c r="A123" s="52"/>
      <c r="B123" s="46" t="s">
        <v>520</v>
      </c>
      <c r="C123" s="52" t="s">
        <v>222</v>
      </c>
      <c r="D123" s="105">
        <v>200</v>
      </c>
      <c r="E123" s="66"/>
      <c r="F123" s="49">
        <f t="shared" si="1"/>
        <v>0</v>
      </c>
    </row>
    <row r="124" spans="1:6" ht="15.75">
      <c r="A124" s="52"/>
      <c r="B124" s="46" t="s">
        <v>521</v>
      </c>
      <c r="C124" s="52" t="s">
        <v>222</v>
      </c>
      <c r="D124" s="105">
        <v>80</v>
      </c>
      <c r="E124" s="66"/>
      <c r="F124" s="49">
        <f t="shared" si="1"/>
        <v>0</v>
      </c>
    </row>
    <row r="125" spans="1:6" ht="15.75">
      <c r="A125" s="52"/>
      <c r="B125" s="46" t="s">
        <v>522</v>
      </c>
      <c r="C125" s="52" t="s">
        <v>222</v>
      </c>
      <c r="D125" s="105">
        <v>60</v>
      </c>
      <c r="E125" s="66"/>
      <c r="F125" s="49">
        <f t="shared" si="1"/>
        <v>0</v>
      </c>
    </row>
    <row r="126" spans="1:6" ht="15.75">
      <c r="A126" s="52"/>
      <c r="B126" s="46" t="s">
        <v>523</v>
      </c>
      <c r="C126" s="52" t="s">
        <v>222</v>
      </c>
      <c r="D126" s="105">
        <v>3000</v>
      </c>
      <c r="E126" s="66"/>
      <c r="F126" s="49">
        <f t="shared" si="1"/>
        <v>0</v>
      </c>
    </row>
    <row r="127" spans="1:6" ht="15.75">
      <c r="A127" s="52"/>
      <c r="B127" s="46" t="s">
        <v>524</v>
      </c>
      <c r="C127" s="52" t="s">
        <v>222</v>
      </c>
      <c r="D127" s="105">
        <v>3800</v>
      </c>
      <c r="E127" s="66"/>
      <c r="F127" s="49">
        <f t="shared" si="1"/>
        <v>0</v>
      </c>
    </row>
    <row r="128" spans="1:6" ht="15.75">
      <c r="A128" s="52"/>
      <c r="B128" s="46" t="s">
        <v>525</v>
      </c>
      <c r="C128" s="52" t="s">
        <v>222</v>
      </c>
      <c r="D128" s="105">
        <v>300</v>
      </c>
      <c r="E128" s="66"/>
      <c r="F128" s="49">
        <f t="shared" si="1"/>
        <v>0</v>
      </c>
    </row>
    <row r="129" spans="1:6" ht="15.75">
      <c r="A129" s="139"/>
      <c r="B129" s="154" t="s">
        <v>526</v>
      </c>
      <c r="C129" s="47"/>
      <c r="D129" s="105"/>
      <c r="E129" s="66"/>
      <c r="F129" s="49"/>
    </row>
    <row r="130" spans="1:6" ht="15.75">
      <c r="A130" s="47">
        <v>30</v>
      </c>
      <c r="B130" s="46" t="s">
        <v>527</v>
      </c>
      <c r="C130" s="47" t="s">
        <v>222</v>
      </c>
      <c r="D130" s="105">
        <v>80</v>
      </c>
      <c r="E130" s="66"/>
      <c r="F130" s="49">
        <f t="shared" si="1"/>
        <v>0</v>
      </c>
    </row>
    <row r="131" spans="1:6" ht="15.75">
      <c r="A131" s="47">
        <v>31</v>
      </c>
      <c r="B131" s="46" t="s">
        <v>528</v>
      </c>
      <c r="C131" s="47" t="s">
        <v>218</v>
      </c>
      <c r="D131" s="105">
        <v>6</v>
      </c>
      <c r="E131" s="66"/>
      <c r="F131" s="49">
        <f t="shared" si="1"/>
        <v>0</v>
      </c>
    </row>
    <row r="132" spans="1:6" ht="15.75">
      <c r="A132" s="52"/>
      <c r="B132" s="46" t="s">
        <v>528</v>
      </c>
      <c r="C132" s="52" t="s">
        <v>218</v>
      </c>
      <c r="D132" s="105">
        <v>6</v>
      </c>
      <c r="E132" s="66"/>
      <c r="F132" s="49">
        <f t="shared" si="1"/>
        <v>0</v>
      </c>
    </row>
    <row r="133" spans="1:6" ht="31.5">
      <c r="A133" s="52"/>
      <c r="B133" s="46" t="s">
        <v>529</v>
      </c>
      <c r="C133" s="52" t="s">
        <v>218</v>
      </c>
      <c r="D133" s="105">
        <v>5</v>
      </c>
      <c r="E133" s="66"/>
      <c r="F133" s="49">
        <f t="shared" si="1"/>
        <v>0</v>
      </c>
    </row>
    <row r="134" spans="1:6" ht="31.5">
      <c r="A134" s="52"/>
      <c r="B134" s="46" t="s">
        <v>530</v>
      </c>
      <c r="C134" s="52" t="s">
        <v>218</v>
      </c>
      <c r="D134" s="105">
        <v>1</v>
      </c>
      <c r="E134" s="66"/>
      <c r="F134" s="49">
        <f t="shared" si="1"/>
        <v>0</v>
      </c>
    </row>
    <row r="135" spans="1:6" ht="15.75">
      <c r="A135" s="139"/>
      <c r="B135" s="154" t="s">
        <v>531</v>
      </c>
      <c r="C135" s="47"/>
      <c r="D135" s="105"/>
      <c r="E135" s="66"/>
      <c r="F135" s="49"/>
    </row>
    <row r="136" spans="1:6" ht="17.25">
      <c r="A136" s="47">
        <v>1</v>
      </c>
      <c r="B136" s="46" t="s">
        <v>532</v>
      </c>
      <c r="C136" s="47" t="s">
        <v>218</v>
      </c>
      <c r="D136" s="105">
        <v>1</v>
      </c>
      <c r="E136" s="66"/>
      <c r="F136" s="49">
        <f t="shared" si="1"/>
        <v>0</v>
      </c>
    </row>
    <row r="137" spans="1:6" ht="31.5">
      <c r="A137" s="47">
        <v>2</v>
      </c>
      <c r="B137" s="46" t="s">
        <v>533</v>
      </c>
      <c r="C137" s="47" t="s">
        <v>218</v>
      </c>
      <c r="D137" s="105">
        <v>1</v>
      </c>
      <c r="E137" s="66"/>
      <c r="F137" s="49">
        <f t="shared" si="1"/>
        <v>0</v>
      </c>
    </row>
    <row r="138" spans="1:6" ht="31.5">
      <c r="A138" s="47"/>
      <c r="B138" s="46" t="s">
        <v>534</v>
      </c>
      <c r="C138" s="47" t="s">
        <v>218</v>
      </c>
      <c r="D138" s="105">
        <v>1</v>
      </c>
      <c r="E138" s="66"/>
      <c r="F138" s="49">
        <f t="shared" ref="F138:F151" si="2">D138*E138</f>
        <v>0</v>
      </c>
    </row>
    <row r="139" spans="1:6" ht="31.5">
      <c r="A139" s="47"/>
      <c r="B139" s="46" t="s">
        <v>535</v>
      </c>
      <c r="C139" s="47" t="s">
        <v>218</v>
      </c>
      <c r="D139" s="105">
        <v>4</v>
      </c>
      <c r="E139" s="66"/>
      <c r="F139" s="49">
        <f t="shared" si="2"/>
        <v>0</v>
      </c>
    </row>
    <row r="140" spans="1:6" ht="15.75">
      <c r="A140" s="60">
        <v>3</v>
      </c>
      <c r="B140" s="59" t="s">
        <v>536</v>
      </c>
      <c r="C140" s="60" t="s">
        <v>222</v>
      </c>
      <c r="D140" s="105">
        <v>80</v>
      </c>
      <c r="E140" s="66"/>
      <c r="F140" s="49">
        <f t="shared" si="2"/>
        <v>0</v>
      </c>
    </row>
    <row r="141" spans="1:6" ht="15.75">
      <c r="A141" s="47">
        <v>4</v>
      </c>
      <c r="B141" s="46" t="s">
        <v>537</v>
      </c>
      <c r="C141" s="47" t="s">
        <v>218</v>
      </c>
      <c r="D141" s="105">
        <v>5</v>
      </c>
      <c r="E141" s="66"/>
      <c r="F141" s="49">
        <f t="shared" si="2"/>
        <v>0</v>
      </c>
    </row>
    <row r="142" spans="1:6" ht="31.5">
      <c r="A142" s="47">
        <v>5</v>
      </c>
      <c r="B142" s="46" t="s">
        <v>538</v>
      </c>
      <c r="C142" s="47" t="s">
        <v>218</v>
      </c>
      <c r="D142" s="105">
        <v>5</v>
      </c>
      <c r="E142" s="66"/>
      <c r="F142" s="49">
        <f t="shared" si="2"/>
        <v>0</v>
      </c>
    </row>
    <row r="143" spans="1:6" ht="15.75">
      <c r="A143" s="47">
        <v>6</v>
      </c>
      <c r="B143" s="46" t="s">
        <v>539</v>
      </c>
      <c r="C143" s="47" t="s">
        <v>115</v>
      </c>
      <c r="D143" s="105">
        <v>20</v>
      </c>
      <c r="E143" s="66"/>
      <c r="F143" s="49">
        <f t="shared" si="2"/>
        <v>0</v>
      </c>
    </row>
    <row r="144" spans="1:6" ht="15.75">
      <c r="A144" s="47"/>
      <c r="B144" s="46" t="s">
        <v>539</v>
      </c>
      <c r="C144" s="47" t="s">
        <v>115</v>
      </c>
      <c r="D144" s="105">
        <v>20</v>
      </c>
      <c r="E144" s="66"/>
      <c r="F144" s="49">
        <f t="shared" si="2"/>
        <v>0</v>
      </c>
    </row>
    <row r="145" spans="1:6" ht="31.5">
      <c r="A145" s="47"/>
      <c r="B145" s="46" t="s">
        <v>540</v>
      </c>
      <c r="C145" s="47" t="s">
        <v>218</v>
      </c>
      <c r="D145" s="105">
        <v>10</v>
      </c>
      <c r="E145" s="66"/>
      <c r="F145" s="49">
        <f t="shared" si="2"/>
        <v>0</v>
      </c>
    </row>
    <row r="146" spans="1:6" ht="31.5">
      <c r="A146" s="47">
        <v>7</v>
      </c>
      <c r="B146" s="46" t="s">
        <v>541</v>
      </c>
      <c r="C146" s="47" t="s">
        <v>218</v>
      </c>
      <c r="D146" s="105">
        <v>6</v>
      </c>
      <c r="E146" s="66"/>
      <c r="F146" s="49">
        <f t="shared" si="2"/>
        <v>0</v>
      </c>
    </row>
    <row r="147" spans="1:6" ht="31.5">
      <c r="A147" s="52"/>
      <c r="B147" s="46" t="s">
        <v>541</v>
      </c>
      <c r="C147" s="52" t="s">
        <v>218</v>
      </c>
      <c r="D147" s="105">
        <v>6</v>
      </c>
      <c r="E147" s="66"/>
      <c r="F147" s="49">
        <f t="shared" si="2"/>
        <v>0</v>
      </c>
    </row>
    <row r="148" spans="1:6" ht="31.5">
      <c r="A148" s="52"/>
      <c r="B148" s="46" t="s">
        <v>542</v>
      </c>
      <c r="C148" s="52" t="s">
        <v>218</v>
      </c>
      <c r="D148" s="105">
        <v>6</v>
      </c>
      <c r="E148" s="66"/>
      <c r="F148" s="49">
        <f t="shared" si="2"/>
        <v>0</v>
      </c>
    </row>
    <row r="149" spans="1:6" ht="15.75">
      <c r="A149" s="52"/>
      <c r="B149" s="46" t="s">
        <v>543</v>
      </c>
      <c r="C149" s="52" t="s">
        <v>218</v>
      </c>
      <c r="D149" s="105">
        <v>4</v>
      </c>
      <c r="E149" s="66"/>
      <c r="F149" s="49">
        <f t="shared" si="2"/>
        <v>0</v>
      </c>
    </row>
    <row r="150" spans="1:6" ht="15.75">
      <c r="A150" s="52"/>
      <c r="B150" s="46" t="s">
        <v>544</v>
      </c>
      <c r="C150" s="52" t="s">
        <v>218</v>
      </c>
      <c r="D150" s="105">
        <v>6</v>
      </c>
      <c r="E150" s="66"/>
      <c r="F150" s="49">
        <f t="shared" si="2"/>
        <v>0</v>
      </c>
    </row>
    <row r="151" spans="1:6" ht="15.75">
      <c r="A151" s="52"/>
      <c r="B151" s="46" t="s">
        <v>545</v>
      </c>
      <c r="C151" s="52" t="s">
        <v>218</v>
      </c>
      <c r="D151" s="57">
        <v>6</v>
      </c>
      <c r="E151" s="155"/>
      <c r="F151" s="49">
        <f t="shared" si="2"/>
        <v>0</v>
      </c>
    </row>
    <row r="152" spans="1:6" ht="15.75">
      <c r="A152" s="52"/>
      <c r="B152" s="156" t="s">
        <v>64</v>
      </c>
      <c r="C152" s="156"/>
      <c r="D152" s="57"/>
      <c r="E152" s="133"/>
      <c r="F152" s="157">
        <f>SUM(F9:F151)</f>
        <v>0</v>
      </c>
    </row>
  </sheetData>
  <mergeCells count="4">
    <mergeCell ref="A2:F2"/>
    <mergeCell ref="A3:F3"/>
    <mergeCell ref="A4:F4"/>
    <mergeCell ref="A5:F5"/>
  </mergeCells>
  <pageMargins left="0.51181102362204722" right="0.11811023622047245" top="0.55118110236220474" bottom="0.55118110236220474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2:F17"/>
  <sheetViews>
    <sheetView topLeftCell="A13" zoomScale="120" zoomScaleNormal="120" zoomScaleSheetLayoutView="90" workbookViewId="0">
      <selection activeCell="D31" sqref="D31"/>
    </sheetView>
  </sheetViews>
  <sheetFormatPr defaultColWidth="8" defaultRowHeight="15"/>
  <cols>
    <col min="1" max="1" width="4.125" style="50" customWidth="1"/>
    <col min="2" max="2" width="42.625" style="50" customWidth="1"/>
    <col min="3" max="3" width="6.75" style="50" customWidth="1"/>
    <col min="4" max="4" width="9.375" style="97" customWidth="1"/>
    <col min="5" max="5" width="8.5" style="50" customWidth="1"/>
    <col min="6" max="6" width="10.375" style="50" customWidth="1"/>
    <col min="7" max="7" width="8" style="50"/>
    <col min="8" max="8" width="10.75" style="50" bestFit="1" customWidth="1"/>
    <col min="9" max="16384" width="8" style="50"/>
  </cols>
  <sheetData>
    <row r="2" spans="1:6" s="35" customFormat="1" ht="43.5" customHeight="1">
      <c r="A2" s="206" t="str">
        <f>კრებ.!A1</f>
        <v>imereTis regioni, q. samtredia, mSvidobaZis q. #1-Si #12 sajaro skolis rabilitacia.</v>
      </c>
      <c r="B2" s="207"/>
      <c r="C2" s="207"/>
      <c r="D2" s="207"/>
      <c r="E2" s="207"/>
      <c r="F2" s="207"/>
    </row>
    <row r="3" spans="1:6" s="36" customFormat="1" ht="18.75">
      <c r="A3" s="208" t="s">
        <v>546</v>
      </c>
      <c r="B3" s="208"/>
      <c r="C3" s="208"/>
      <c r="D3" s="208"/>
      <c r="E3" s="208"/>
      <c r="F3" s="208"/>
    </row>
    <row r="4" spans="1:6" s="35" customFormat="1" ht="23.25" customHeight="1">
      <c r="A4" s="209" t="s">
        <v>18</v>
      </c>
      <c r="B4" s="209"/>
      <c r="C4" s="209"/>
      <c r="D4" s="209"/>
      <c r="E4" s="209"/>
      <c r="F4" s="209"/>
    </row>
    <row r="5" spans="1:6" s="36" customFormat="1" ht="18.75" customHeight="1">
      <c r="A5" s="210"/>
      <c r="B5" s="210"/>
      <c r="C5" s="210"/>
      <c r="D5" s="210"/>
      <c r="E5" s="210"/>
      <c r="F5" s="210"/>
    </row>
    <row r="6" spans="1:6" s="41" customFormat="1" ht="39" customHeight="1">
      <c r="A6" s="37"/>
      <c r="B6" s="38" t="s">
        <v>60</v>
      </c>
      <c r="C6" s="38" t="s">
        <v>61</v>
      </c>
      <c r="D6" s="38" t="s">
        <v>62</v>
      </c>
      <c r="E6" s="39" t="s">
        <v>63</v>
      </c>
      <c r="F6" s="40" t="s">
        <v>64</v>
      </c>
    </row>
    <row r="7" spans="1:6" s="44" customFormat="1" ht="15.75">
      <c r="A7" s="42" t="s">
        <v>65</v>
      </c>
      <c r="B7" s="42">
        <v>2</v>
      </c>
      <c r="C7" s="42">
        <v>3</v>
      </c>
      <c r="D7" s="43">
        <v>4</v>
      </c>
      <c r="E7" s="42">
        <v>5</v>
      </c>
      <c r="F7" s="43">
        <v>6</v>
      </c>
    </row>
    <row r="8" spans="1:6" ht="16.5">
      <c r="A8" s="158"/>
      <c r="B8" s="159" t="s">
        <v>547</v>
      </c>
      <c r="C8" s="158"/>
      <c r="D8" s="141"/>
      <c r="E8" s="48"/>
      <c r="F8" s="49"/>
    </row>
    <row r="9" spans="1:6" ht="63">
      <c r="A9" s="160">
        <v>1</v>
      </c>
      <c r="B9" s="46" t="s">
        <v>548</v>
      </c>
      <c r="C9" s="158" t="s">
        <v>450</v>
      </c>
      <c r="D9" s="99">
        <v>1</v>
      </c>
      <c r="E9" s="53"/>
      <c r="F9" s="49">
        <f>D9*E9</f>
        <v>0</v>
      </c>
    </row>
    <row r="10" spans="1:6" ht="63">
      <c r="A10" s="160">
        <v>2</v>
      </c>
      <c r="B10" s="46" t="s">
        <v>549</v>
      </c>
      <c r="C10" s="158" t="s">
        <v>450</v>
      </c>
      <c r="D10" s="101">
        <v>1</v>
      </c>
      <c r="E10" s="56"/>
      <c r="F10" s="49">
        <f t="shared" ref="F10:F16" si="0">D10*E10</f>
        <v>0</v>
      </c>
    </row>
    <row r="11" spans="1:6" ht="63">
      <c r="A11" s="160">
        <v>3</v>
      </c>
      <c r="B11" s="46" t="s">
        <v>550</v>
      </c>
      <c r="C11" s="158" t="s">
        <v>450</v>
      </c>
      <c r="D11" s="107">
        <v>1</v>
      </c>
      <c r="E11" s="57"/>
      <c r="F11" s="49">
        <f t="shared" si="0"/>
        <v>0</v>
      </c>
    </row>
    <row r="12" spans="1:6" ht="16.5">
      <c r="A12" s="158"/>
      <c r="B12" s="159" t="s">
        <v>551</v>
      </c>
      <c r="C12" s="158"/>
      <c r="D12" s="105"/>
      <c r="E12" s="62"/>
      <c r="F12" s="49"/>
    </row>
    <row r="13" spans="1:6" ht="16.5">
      <c r="A13" s="158">
        <v>1</v>
      </c>
      <c r="B13" s="161" t="s">
        <v>552</v>
      </c>
      <c r="C13" s="158" t="s">
        <v>450</v>
      </c>
      <c r="D13" s="106">
        <v>1</v>
      </c>
      <c r="E13" s="63"/>
      <c r="F13" s="49">
        <f t="shared" si="0"/>
        <v>0</v>
      </c>
    </row>
    <row r="14" spans="1:6" ht="33">
      <c r="A14" s="162">
        <v>2</v>
      </c>
      <c r="B14" s="163" t="s">
        <v>553</v>
      </c>
      <c r="C14" s="52" t="s">
        <v>554</v>
      </c>
      <c r="D14" s="101">
        <v>1</v>
      </c>
      <c r="E14" s="67"/>
      <c r="F14" s="49">
        <f t="shared" si="0"/>
        <v>0</v>
      </c>
    </row>
    <row r="15" spans="1:6" ht="16.5">
      <c r="A15" s="158"/>
      <c r="B15" s="161" t="s">
        <v>555</v>
      </c>
      <c r="C15" s="52" t="s">
        <v>554</v>
      </c>
      <c r="D15" s="107"/>
      <c r="E15" s="69"/>
      <c r="F15" s="49">
        <f t="shared" si="0"/>
        <v>0</v>
      </c>
    </row>
    <row r="16" spans="1:6" ht="16.5">
      <c r="A16" s="160">
        <v>3</v>
      </c>
      <c r="B16" s="46" t="s">
        <v>556</v>
      </c>
      <c r="C16" s="158" t="s">
        <v>450</v>
      </c>
      <c r="D16" s="109"/>
      <c r="E16" s="62"/>
      <c r="F16" s="49">
        <f t="shared" si="0"/>
        <v>0</v>
      </c>
    </row>
    <row r="17" spans="1:6" ht="16.5">
      <c r="A17" s="158"/>
      <c r="B17" s="159" t="s">
        <v>557</v>
      </c>
      <c r="C17" s="158"/>
      <c r="D17" s="105"/>
      <c r="E17" s="63"/>
      <c r="F17" s="94">
        <f>SUM(F9:F16)</f>
        <v>0</v>
      </c>
    </row>
  </sheetData>
  <mergeCells count="4">
    <mergeCell ref="A2:F2"/>
    <mergeCell ref="A3:F3"/>
    <mergeCell ref="A4:F4"/>
    <mergeCell ref="A5:F5"/>
  </mergeCells>
  <pageMargins left="0.51181102362204722" right="0.11811023622047245" top="0.55118110236220474" bottom="0.55118110236220474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2:F16"/>
  <sheetViews>
    <sheetView topLeftCell="A10" zoomScale="120" zoomScaleNormal="120" zoomScaleSheetLayoutView="90" workbookViewId="0">
      <selection activeCell="D16" sqref="D16"/>
    </sheetView>
  </sheetViews>
  <sheetFormatPr defaultColWidth="8" defaultRowHeight="15"/>
  <cols>
    <col min="1" max="1" width="4.125" style="50" customWidth="1"/>
    <col min="2" max="2" width="42.625" style="50" customWidth="1"/>
    <col min="3" max="3" width="6.75" style="50" customWidth="1"/>
    <col min="4" max="4" width="9.375" style="97" customWidth="1"/>
    <col min="5" max="5" width="8.5" style="50" customWidth="1"/>
    <col min="6" max="6" width="10.375" style="50" customWidth="1"/>
    <col min="7" max="7" width="8" style="50"/>
    <col min="8" max="8" width="10.75" style="50" bestFit="1" customWidth="1"/>
    <col min="9" max="16384" width="8" style="50"/>
  </cols>
  <sheetData>
    <row r="2" spans="1:6" s="35" customFormat="1" ht="43.5" customHeight="1">
      <c r="A2" s="206" t="str">
        <f>კრებ.!A1</f>
        <v>imereTis regioni, q. samtredia, mSvidobaZis q. #1-Si #12 sajaro skolis rabilitacia.</v>
      </c>
      <c r="B2" s="207"/>
      <c r="C2" s="207"/>
      <c r="D2" s="207"/>
      <c r="E2" s="207"/>
      <c r="F2" s="207"/>
    </row>
    <row r="3" spans="1:6" s="36" customFormat="1" ht="18.75">
      <c r="A3" s="208" t="s">
        <v>546</v>
      </c>
      <c r="B3" s="208"/>
      <c r="C3" s="208"/>
      <c r="D3" s="208"/>
      <c r="E3" s="208"/>
      <c r="F3" s="208"/>
    </row>
    <row r="4" spans="1:6" s="35" customFormat="1" ht="23.25" customHeight="1">
      <c r="A4" s="209" t="s">
        <v>18</v>
      </c>
      <c r="B4" s="209"/>
      <c r="C4" s="209"/>
      <c r="D4" s="209"/>
      <c r="E4" s="209"/>
      <c r="F4" s="209"/>
    </row>
    <row r="5" spans="1:6" s="36" customFormat="1" ht="18.75" customHeight="1">
      <c r="A5" s="210"/>
      <c r="B5" s="210"/>
      <c r="C5" s="210"/>
      <c r="D5" s="210"/>
      <c r="E5" s="210"/>
      <c r="F5" s="210"/>
    </row>
    <row r="6" spans="1:6" s="41" customFormat="1" ht="39" customHeight="1">
      <c r="A6" s="37"/>
      <c r="B6" s="38" t="s">
        <v>60</v>
      </c>
      <c r="C6" s="38" t="s">
        <v>61</v>
      </c>
      <c r="D6" s="38" t="s">
        <v>62</v>
      </c>
      <c r="E6" s="39" t="s">
        <v>63</v>
      </c>
      <c r="F6" s="40" t="s">
        <v>64</v>
      </c>
    </row>
    <row r="7" spans="1:6" s="44" customFormat="1" ht="15.75">
      <c r="A7" s="42" t="s">
        <v>65</v>
      </c>
      <c r="B7" s="42">
        <v>2</v>
      </c>
      <c r="C7" s="42">
        <v>3</v>
      </c>
      <c r="D7" s="43">
        <v>4</v>
      </c>
      <c r="E7" s="42">
        <v>5</v>
      </c>
      <c r="F7" s="43">
        <v>6</v>
      </c>
    </row>
    <row r="8" spans="1:6" ht="16.5">
      <c r="A8" s="158"/>
      <c r="B8" s="159" t="s">
        <v>547</v>
      </c>
      <c r="C8" s="158"/>
      <c r="D8" s="141"/>
      <c r="E8" s="48"/>
      <c r="F8" s="49"/>
    </row>
    <row r="9" spans="1:6" ht="63">
      <c r="A9" s="160">
        <v>1</v>
      </c>
      <c r="B9" s="46" t="s">
        <v>548</v>
      </c>
      <c r="C9" s="158" t="s">
        <v>450</v>
      </c>
      <c r="D9" s="99">
        <v>1</v>
      </c>
      <c r="E9" s="53"/>
      <c r="F9" s="49">
        <f>D9*E9</f>
        <v>0</v>
      </c>
    </row>
    <row r="10" spans="1:6" ht="63">
      <c r="A10" s="160">
        <v>2</v>
      </c>
      <c r="B10" s="46" t="s">
        <v>549</v>
      </c>
      <c r="C10" s="158" t="s">
        <v>450</v>
      </c>
      <c r="D10" s="101">
        <v>1</v>
      </c>
      <c r="E10" s="56"/>
      <c r="F10" s="49">
        <f t="shared" ref="F10:F15" si="0">D10*E10</f>
        <v>0</v>
      </c>
    </row>
    <row r="11" spans="1:6" ht="63">
      <c r="A11" s="160">
        <v>3</v>
      </c>
      <c r="B11" s="46" t="s">
        <v>550</v>
      </c>
      <c r="C11" s="158" t="s">
        <v>450</v>
      </c>
      <c r="D11" s="107">
        <v>1</v>
      </c>
      <c r="E11" s="57"/>
      <c r="F11" s="49">
        <f t="shared" si="0"/>
        <v>0</v>
      </c>
    </row>
    <row r="12" spans="1:6" ht="16.5">
      <c r="A12" s="158"/>
      <c r="B12" s="159" t="s">
        <v>551</v>
      </c>
      <c r="C12" s="158"/>
      <c r="D12" s="105"/>
      <c r="E12" s="62"/>
      <c r="F12" s="49"/>
    </row>
    <row r="13" spans="1:6" ht="16.5">
      <c r="A13" s="158">
        <v>1</v>
      </c>
      <c r="B13" s="161" t="s">
        <v>552</v>
      </c>
      <c r="C13" s="158" t="s">
        <v>450</v>
      </c>
      <c r="D13" s="106">
        <v>1</v>
      </c>
      <c r="E13" s="63"/>
      <c r="F13" s="49">
        <f t="shared" si="0"/>
        <v>0</v>
      </c>
    </row>
    <row r="14" spans="1:6" ht="33">
      <c r="A14" s="162">
        <v>2</v>
      </c>
      <c r="B14" s="163" t="s">
        <v>553</v>
      </c>
      <c r="C14" s="52" t="s">
        <v>554</v>
      </c>
      <c r="D14" s="101">
        <v>1</v>
      </c>
      <c r="E14" s="67"/>
      <c r="F14" s="49">
        <f t="shared" si="0"/>
        <v>0</v>
      </c>
    </row>
    <row r="15" spans="1:6" ht="16.5">
      <c r="A15" s="160">
        <v>3</v>
      </c>
      <c r="B15" s="46" t="s">
        <v>556</v>
      </c>
      <c r="C15" s="158" t="s">
        <v>450</v>
      </c>
      <c r="D15" s="109">
        <v>2</v>
      </c>
      <c r="E15" s="62"/>
      <c r="F15" s="49">
        <f t="shared" si="0"/>
        <v>0</v>
      </c>
    </row>
    <row r="16" spans="1:6" ht="16.5">
      <c r="A16" s="158"/>
      <c r="B16" s="159" t="s">
        <v>557</v>
      </c>
      <c r="C16" s="158"/>
      <c r="D16" s="105"/>
      <c r="E16" s="63"/>
      <c r="F16" s="94">
        <f>SUM(F9:F15)</f>
        <v>0</v>
      </c>
    </row>
  </sheetData>
  <mergeCells count="4">
    <mergeCell ref="A2:F2"/>
    <mergeCell ref="A3:F3"/>
    <mergeCell ref="A4:F4"/>
    <mergeCell ref="A5:F5"/>
  </mergeCells>
  <pageMargins left="0.51181102362204722" right="0.11811023622047245" top="0.55118110236220474" bottom="0.55118110236220474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2:F27"/>
  <sheetViews>
    <sheetView topLeftCell="A15" zoomScale="120" zoomScaleNormal="120" zoomScaleSheetLayoutView="90" workbookViewId="0">
      <selection activeCell="D31" sqref="D31"/>
    </sheetView>
  </sheetViews>
  <sheetFormatPr defaultColWidth="8" defaultRowHeight="15"/>
  <cols>
    <col min="1" max="1" width="4.125" style="50" customWidth="1"/>
    <col min="2" max="2" width="42.625" style="50" customWidth="1"/>
    <col min="3" max="3" width="6.75" style="50" customWidth="1"/>
    <col min="4" max="4" width="9.375" style="97" customWidth="1"/>
    <col min="5" max="5" width="8.5" style="50" customWidth="1"/>
    <col min="6" max="6" width="10.375" style="50" customWidth="1"/>
    <col min="7" max="7" width="8" style="50"/>
    <col min="8" max="8" width="10.75" style="50" bestFit="1" customWidth="1"/>
    <col min="9" max="16384" width="8" style="50"/>
  </cols>
  <sheetData>
    <row r="2" spans="1:6" s="35" customFormat="1" ht="43.5" customHeight="1">
      <c r="A2" s="206" t="str">
        <f>კრებ.!A1</f>
        <v>imereTis regioni, q. samtredia, mSvidobaZis q. #1-Si #12 sajaro skolis rabilitacia.</v>
      </c>
      <c r="B2" s="207"/>
      <c r="C2" s="207"/>
      <c r="D2" s="207"/>
      <c r="E2" s="207"/>
      <c r="F2" s="207"/>
    </row>
    <row r="3" spans="1:6" s="36" customFormat="1" ht="18.75">
      <c r="A3" s="208" t="s">
        <v>558</v>
      </c>
      <c r="B3" s="208"/>
      <c r="C3" s="208"/>
      <c r="D3" s="208"/>
      <c r="E3" s="208"/>
      <c r="F3" s="208"/>
    </row>
    <row r="4" spans="1:6" s="35" customFormat="1" ht="23.25" customHeight="1">
      <c r="A4" s="209" t="s">
        <v>20</v>
      </c>
      <c r="B4" s="209"/>
      <c r="C4" s="209"/>
      <c r="D4" s="209"/>
      <c r="E4" s="209"/>
      <c r="F4" s="209"/>
    </row>
    <row r="5" spans="1:6" s="36" customFormat="1" ht="18.75" customHeight="1">
      <c r="A5" s="210"/>
      <c r="B5" s="210"/>
      <c r="C5" s="210"/>
      <c r="D5" s="210"/>
      <c r="E5" s="210"/>
      <c r="F5" s="210"/>
    </row>
    <row r="6" spans="1:6" s="41" customFormat="1" ht="39" customHeight="1">
      <c r="A6" s="37"/>
      <c r="B6" s="38" t="s">
        <v>60</v>
      </c>
      <c r="C6" s="38" t="s">
        <v>61</v>
      </c>
      <c r="D6" s="38" t="s">
        <v>62</v>
      </c>
      <c r="E6" s="39" t="s">
        <v>63</v>
      </c>
      <c r="F6" s="40" t="s">
        <v>64</v>
      </c>
    </row>
    <row r="7" spans="1:6" s="44" customFormat="1" ht="15.75">
      <c r="A7" s="42" t="s">
        <v>65</v>
      </c>
      <c r="B7" s="42">
        <v>2</v>
      </c>
      <c r="C7" s="42">
        <v>3</v>
      </c>
      <c r="D7" s="43">
        <v>4</v>
      </c>
      <c r="E7" s="42">
        <v>5</v>
      </c>
      <c r="F7" s="43">
        <v>6</v>
      </c>
    </row>
    <row r="8" spans="1:6" ht="47.25">
      <c r="A8" s="52">
        <v>1</v>
      </c>
      <c r="B8" s="46" t="s">
        <v>559</v>
      </c>
      <c r="C8" s="47" t="s">
        <v>218</v>
      </c>
      <c r="D8" s="164">
        <v>1</v>
      </c>
      <c r="E8" s="48"/>
      <c r="F8" s="49">
        <f>D8*E8</f>
        <v>0</v>
      </c>
    </row>
    <row r="9" spans="1:6" ht="47.25">
      <c r="A9" s="52">
        <v>2</v>
      </c>
      <c r="B9" s="46" t="s">
        <v>560</v>
      </c>
      <c r="C9" s="47" t="s">
        <v>218</v>
      </c>
      <c r="D9" s="99">
        <v>1</v>
      </c>
      <c r="E9" s="53"/>
      <c r="F9" s="49">
        <f t="shared" ref="F9:F26" si="0">D9*E9</f>
        <v>0</v>
      </c>
    </row>
    <row r="10" spans="1:6" ht="15.75">
      <c r="A10" s="47">
        <v>3</v>
      </c>
      <c r="B10" s="165" t="s">
        <v>561</v>
      </c>
      <c r="C10" s="47" t="s">
        <v>218</v>
      </c>
      <c r="D10" s="101">
        <v>1</v>
      </c>
      <c r="E10" s="56"/>
      <c r="F10" s="49">
        <f t="shared" si="0"/>
        <v>0</v>
      </c>
    </row>
    <row r="11" spans="1:6" ht="15.75">
      <c r="A11" s="47">
        <v>4</v>
      </c>
      <c r="B11" s="165" t="s">
        <v>562</v>
      </c>
      <c r="C11" s="47" t="s">
        <v>218</v>
      </c>
      <c r="D11" s="107">
        <v>1</v>
      </c>
      <c r="E11" s="57"/>
      <c r="F11" s="49">
        <f t="shared" si="0"/>
        <v>0</v>
      </c>
    </row>
    <row r="12" spans="1:6" ht="30.75">
      <c r="A12" s="47">
        <v>5</v>
      </c>
      <c r="B12" s="46" t="s">
        <v>563</v>
      </c>
      <c r="C12" s="47" t="s">
        <v>218</v>
      </c>
      <c r="D12" s="105">
        <v>2</v>
      </c>
      <c r="E12" s="62"/>
      <c r="F12" s="49">
        <f t="shared" si="0"/>
        <v>0</v>
      </c>
    </row>
    <row r="13" spans="1:6" ht="15.75">
      <c r="A13" s="52">
        <v>6</v>
      </c>
      <c r="B13" s="128" t="s">
        <v>564</v>
      </c>
      <c r="C13" s="52" t="s">
        <v>218</v>
      </c>
      <c r="D13" s="107">
        <v>2</v>
      </c>
      <c r="E13" s="63"/>
      <c r="F13" s="49">
        <f t="shared" si="0"/>
        <v>0</v>
      </c>
    </row>
    <row r="14" spans="1:6" ht="15.75">
      <c r="A14" s="60"/>
      <c r="B14" s="59" t="s">
        <v>122</v>
      </c>
      <c r="C14" s="60" t="s">
        <v>123</v>
      </c>
      <c r="D14" s="105">
        <v>38</v>
      </c>
      <c r="E14" s="64"/>
      <c r="F14" s="49">
        <f t="shared" si="0"/>
        <v>0</v>
      </c>
    </row>
    <row r="15" spans="1:6" ht="15.75">
      <c r="A15" s="47">
        <v>7</v>
      </c>
      <c r="B15" s="46" t="s">
        <v>565</v>
      </c>
      <c r="C15" s="47" t="s">
        <v>218</v>
      </c>
      <c r="D15" s="105">
        <v>2</v>
      </c>
      <c r="E15" s="66"/>
      <c r="F15" s="49">
        <f t="shared" si="0"/>
        <v>0</v>
      </c>
    </row>
    <row r="16" spans="1:6" ht="15.75">
      <c r="A16" s="47">
        <v>8</v>
      </c>
      <c r="B16" s="46" t="s">
        <v>566</v>
      </c>
      <c r="C16" s="47" t="s">
        <v>218</v>
      </c>
      <c r="D16" s="107">
        <v>11</v>
      </c>
      <c r="E16" s="67"/>
      <c r="F16" s="49">
        <f t="shared" si="0"/>
        <v>0</v>
      </c>
    </row>
    <row r="17" spans="1:6" ht="15.75">
      <c r="A17" s="47">
        <v>9</v>
      </c>
      <c r="B17" s="46" t="s">
        <v>567</v>
      </c>
      <c r="C17" s="47" t="s">
        <v>218</v>
      </c>
      <c r="D17" s="101">
        <v>38</v>
      </c>
      <c r="E17" s="67"/>
      <c r="F17" s="49">
        <f t="shared" si="0"/>
        <v>0</v>
      </c>
    </row>
    <row r="18" spans="1:6" ht="15.75">
      <c r="A18" s="47">
        <v>10</v>
      </c>
      <c r="B18" s="46" t="s">
        <v>568</v>
      </c>
      <c r="C18" s="47" t="s">
        <v>218</v>
      </c>
      <c r="D18" s="107">
        <v>8</v>
      </c>
      <c r="E18" s="69"/>
      <c r="F18" s="49">
        <f t="shared" si="0"/>
        <v>0</v>
      </c>
    </row>
    <row r="19" spans="1:6" ht="15.75">
      <c r="A19" s="47">
        <v>11</v>
      </c>
      <c r="B19" s="46" t="s">
        <v>569</v>
      </c>
      <c r="C19" s="47" t="s">
        <v>222</v>
      </c>
      <c r="D19" s="105">
        <v>2050</v>
      </c>
      <c r="E19" s="62"/>
      <c r="F19" s="49">
        <f t="shared" si="0"/>
        <v>0</v>
      </c>
    </row>
    <row r="20" spans="1:6" ht="15.75">
      <c r="A20" s="52"/>
      <c r="B20" s="46" t="s">
        <v>570</v>
      </c>
      <c r="C20" s="47" t="s">
        <v>115</v>
      </c>
      <c r="D20" s="105">
        <v>50</v>
      </c>
      <c r="E20" s="63"/>
      <c r="F20" s="49">
        <f t="shared" si="0"/>
        <v>0</v>
      </c>
    </row>
    <row r="21" spans="1:6" ht="15.75">
      <c r="A21" s="52"/>
      <c r="B21" s="46" t="s">
        <v>571</v>
      </c>
      <c r="C21" s="47" t="s">
        <v>115</v>
      </c>
      <c r="D21" s="105">
        <v>2000</v>
      </c>
      <c r="E21" s="66"/>
      <c r="F21" s="49">
        <f t="shared" si="0"/>
        <v>0</v>
      </c>
    </row>
    <row r="22" spans="1:6" ht="15.75">
      <c r="A22" s="47"/>
      <c r="B22" s="139" t="s">
        <v>505</v>
      </c>
      <c r="C22" s="47"/>
      <c r="D22" s="105"/>
      <c r="E22" s="69"/>
      <c r="F22" s="49"/>
    </row>
    <row r="23" spans="1:6" ht="15.75">
      <c r="A23" s="52">
        <v>1</v>
      </c>
      <c r="B23" s="46" t="s">
        <v>506</v>
      </c>
      <c r="C23" s="47" t="s">
        <v>218</v>
      </c>
      <c r="D23" s="105">
        <v>53</v>
      </c>
      <c r="E23" s="67"/>
      <c r="F23" s="49">
        <f t="shared" si="0"/>
        <v>0</v>
      </c>
    </row>
    <row r="24" spans="1:6" ht="16.5">
      <c r="A24" s="47">
        <v>2</v>
      </c>
      <c r="B24" s="46" t="s">
        <v>508</v>
      </c>
      <c r="C24" s="47" t="s">
        <v>115</v>
      </c>
      <c r="D24" s="101">
        <v>900</v>
      </c>
      <c r="E24" s="69"/>
      <c r="F24" s="49">
        <f t="shared" si="0"/>
        <v>0</v>
      </c>
    </row>
    <row r="25" spans="1:6" ht="16.5">
      <c r="A25" s="47">
        <v>3</v>
      </c>
      <c r="B25" s="46" t="s">
        <v>509</v>
      </c>
      <c r="C25" s="47" t="s">
        <v>115</v>
      </c>
      <c r="D25" s="105">
        <v>700</v>
      </c>
      <c r="E25" s="67"/>
      <c r="F25" s="49">
        <f t="shared" si="0"/>
        <v>0</v>
      </c>
    </row>
    <row r="26" spans="1:6" ht="31.5">
      <c r="A26" s="47">
        <v>4</v>
      </c>
      <c r="B26" s="46" t="s">
        <v>512</v>
      </c>
      <c r="C26" s="47" t="s">
        <v>115</v>
      </c>
      <c r="D26" s="105">
        <v>200</v>
      </c>
      <c r="E26" s="69"/>
      <c r="F26" s="49">
        <f t="shared" si="0"/>
        <v>0</v>
      </c>
    </row>
    <row r="27" spans="1:6" ht="15.75">
      <c r="A27" s="52"/>
      <c r="B27" s="156" t="s">
        <v>64</v>
      </c>
      <c r="C27" s="156"/>
      <c r="D27" s="101"/>
      <c r="E27" s="69"/>
      <c r="F27" s="94">
        <f>SUM(F8:F26)</f>
        <v>0</v>
      </c>
    </row>
  </sheetData>
  <mergeCells count="4">
    <mergeCell ref="A2:F2"/>
    <mergeCell ref="A3:F3"/>
    <mergeCell ref="A4:F4"/>
    <mergeCell ref="A5:F5"/>
  </mergeCells>
  <pageMargins left="0.51181102362204722" right="0.11811023622047245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კრებ.</vt:lpstr>
      <vt:lpstr>ხ.1.1</vt:lpstr>
      <vt:lpstr>ხ.2.1</vt:lpstr>
      <vt:lpstr>ხ.2.2</vt:lpstr>
      <vt:lpstr>ხ.2.3</vt:lpstr>
      <vt:lpstr>ხ.2.4</vt:lpstr>
      <vt:lpstr>ხ.2.5</vt:lpstr>
      <vt:lpstr>ხ.2.5 (2)</vt:lpstr>
      <vt:lpstr>ხ.2.6</vt:lpstr>
      <vt:lpstr>ხ.2.7</vt:lpstr>
      <vt:lpstr>ხ.2.8</vt:lpstr>
      <vt:lpstr>ხ.2.9</vt:lpstr>
      <vt:lpstr>ხ.2.10</vt:lpstr>
      <vt:lpstr>ხ.2.11</vt:lpstr>
      <vt:lpstr>ხ.2.12</vt:lpstr>
      <vt:lpstr>ხ.2.13</vt:lpstr>
      <vt:lpstr>ხ.3.1</vt:lpstr>
      <vt:lpstr>ხ.3.2</vt:lpstr>
      <vt:lpstr>ხ.3.3</vt:lpstr>
      <vt:lpstr>ხ.6,1</vt:lpstr>
      <vt:lpstr>ხ.6,2</vt:lpstr>
      <vt:lpstr>ხ.6,3</vt:lpstr>
      <vt:lpstr>ხ.6,4</vt:lpstr>
      <vt:lpstr>ხ.7,1</vt:lpstr>
      <vt:lpstr>კრებ.!Print_Area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Vasil Andguladze</cp:lastModifiedBy>
  <dcterms:created xsi:type="dcterms:W3CDTF">2021-05-25T14:00:51Z</dcterms:created>
  <dcterms:modified xsi:type="dcterms:W3CDTF">2021-06-11T12:29:16Z</dcterms:modified>
</cp:coreProperties>
</file>