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guladze\Desktop\_ქუთაისის სკოლა, კულტურული\"/>
    </mc:Choice>
  </mc:AlternateContent>
  <bookViews>
    <workbookView xWindow="-120" yWindow="-120" windowWidth="20730" windowHeight="11160"/>
  </bookViews>
  <sheets>
    <sheet name="კრებ." sheetId="1" r:id="rId1"/>
    <sheet name="ხ.1.1" sheetId="2" r:id="rId2"/>
    <sheet name="ხ.2.1" sheetId="3" r:id="rId3"/>
    <sheet name="ხ.2.2" sheetId="4" r:id="rId4"/>
    <sheet name="ხ.2.3" sheetId="5" r:id="rId5"/>
    <sheet name="ხ.2.4" sheetId="6" r:id="rId6"/>
    <sheet name="ხ.2.5" sheetId="7" r:id="rId7"/>
    <sheet name="ხ.2.6" sheetId="8" r:id="rId8"/>
    <sheet name="ხ.2.7" sheetId="9" r:id="rId9"/>
    <sheet name="ხ.2.8" sheetId="10" r:id="rId10"/>
    <sheet name="ხ.2.9" sheetId="11" r:id="rId11"/>
    <sheet name="ხ.2.10" sheetId="12" r:id="rId12"/>
    <sheet name="ხ.2.11" sheetId="13" r:id="rId13"/>
    <sheet name="ხ.2.12" sheetId="14" r:id="rId14"/>
    <sheet name="ხ.2.13" sheetId="15" r:id="rId15"/>
    <sheet name="ხ.3.1" sheetId="16" r:id="rId16"/>
    <sheet name="ხ.3.2" sheetId="17" r:id="rId17"/>
    <sheet name="ხ.3.3" sheetId="18" r:id="rId18"/>
    <sheet name="ხ.6.1" sheetId="19" r:id="rId19"/>
    <sheet name="ხ.6.2" sheetId="20" r:id="rId20"/>
    <sheet name="ხ.6.3" sheetId="21" r:id="rId21"/>
    <sheet name="ხ.6.4" sheetId="22" r:id="rId22"/>
    <sheet name="ხ7.1" sheetId="23" r:id="rId23"/>
  </sheets>
  <definedNames>
    <definedName name="_xlnm.Print_Area" localSheetId="0">კრებ.!$A$1:$D$34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3" l="1"/>
  <c r="F9" i="23"/>
  <c r="F10" i="23"/>
  <c r="F11" i="23"/>
  <c r="F12" i="23"/>
  <c r="F14" i="23"/>
  <c r="F15" i="23"/>
  <c r="F16" i="23"/>
  <c r="F17" i="23"/>
  <c r="D19" i="23"/>
  <c r="F19" i="23"/>
  <c r="F20" i="23"/>
  <c r="D21" i="23"/>
  <c r="F21" i="23" s="1"/>
  <c r="F23" i="23"/>
  <c r="F25" i="23"/>
  <c r="D27" i="23"/>
  <c r="F27" i="23" s="1"/>
  <c r="D28" i="23"/>
  <c r="F28" i="23"/>
  <c r="F29" i="23"/>
  <c r="D30" i="23"/>
  <c r="F30" i="23"/>
  <c r="D31" i="23"/>
  <c r="F31" i="23" s="1"/>
  <c r="F33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D49" i="23"/>
  <c r="F49" i="23" s="1"/>
  <c r="F50" i="23"/>
  <c r="F51" i="23"/>
  <c r="F53" i="23"/>
  <c r="F54" i="23"/>
  <c r="F55" i="23"/>
  <c r="F56" i="23"/>
  <c r="F58" i="23"/>
  <c r="F59" i="23"/>
  <c r="F60" i="23"/>
  <c r="D61" i="23"/>
  <c r="F61" i="23" s="1"/>
  <c r="F62" i="23"/>
  <c r="F63" i="23"/>
  <c r="F64" i="23"/>
  <c r="F65" i="23"/>
  <c r="F66" i="23"/>
  <c r="F67" i="23"/>
  <c r="F68" i="23"/>
  <c r="F69" i="23"/>
  <c r="F70" i="23"/>
  <c r="F71" i="23"/>
  <c r="F72" i="23"/>
  <c r="F74" i="23"/>
  <c r="D75" i="23"/>
  <c r="F75" i="23"/>
  <c r="F76" i="23"/>
  <c r="D77" i="23"/>
  <c r="F77" i="23" s="1"/>
  <c r="D78" i="23"/>
  <c r="F78" i="23"/>
  <c r="F79" i="23"/>
  <c r="F80" i="23"/>
  <c r="A2" i="22"/>
  <c r="F8" i="22"/>
  <c r="F9" i="22"/>
  <c r="F10" i="22"/>
  <c r="F11" i="22"/>
  <c r="F29" i="22" s="1"/>
  <c r="D28" i="1" s="1"/>
  <c r="F12" i="22"/>
  <c r="F13" i="22"/>
  <c r="F14" i="22"/>
  <c r="F15" i="22"/>
  <c r="F16" i="22"/>
  <c r="F17" i="22"/>
  <c r="D18" i="22"/>
  <c r="F18" i="22"/>
  <c r="F20" i="22"/>
  <c r="F21" i="22"/>
  <c r="D22" i="22"/>
  <c r="F22" i="22"/>
  <c r="F23" i="22"/>
  <c r="F24" i="22"/>
  <c r="F25" i="22"/>
  <c r="F26" i="22"/>
  <c r="F27" i="22"/>
  <c r="F28" i="22"/>
  <c r="A2" i="21"/>
  <c r="F8" i="21"/>
  <c r="F9" i="21"/>
  <c r="D10" i="21"/>
  <c r="F10" i="21"/>
  <c r="D11" i="21"/>
  <c r="F11" i="21" s="1"/>
  <c r="F12" i="21"/>
  <c r="D13" i="21"/>
  <c r="F13" i="21" s="1"/>
  <c r="F14" i="21"/>
  <c r="D15" i="21"/>
  <c r="F15" i="21"/>
  <c r="F16" i="21"/>
  <c r="D17" i="21"/>
  <c r="F17" i="21"/>
  <c r="F18" i="21"/>
  <c r="D19" i="21"/>
  <c r="F19" i="21" s="1"/>
  <c r="F20" i="21"/>
  <c r="F21" i="21"/>
  <c r="F22" i="21"/>
  <c r="F23" i="21"/>
  <c r="D24" i="21"/>
  <c r="F24" i="21"/>
  <c r="F25" i="21"/>
  <c r="F26" i="21"/>
  <c r="F27" i="21"/>
  <c r="F28" i="21"/>
  <c r="F29" i="21"/>
  <c r="F30" i="21"/>
  <c r="F31" i="21"/>
  <c r="F32" i="21"/>
  <c r="A2" i="20"/>
  <c r="F8" i="20"/>
  <c r="F9" i="20"/>
  <c r="F10" i="20"/>
  <c r="F11" i="20"/>
  <c r="F12" i="20"/>
  <c r="D13" i="20"/>
  <c r="F13" i="20" s="1"/>
  <c r="F14" i="20"/>
  <c r="F15" i="20"/>
  <c r="F16" i="20"/>
  <c r="D17" i="20"/>
  <c r="F17" i="20" s="1"/>
  <c r="F18" i="20"/>
  <c r="A2" i="19"/>
  <c r="F8" i="19"/>
  <c r="F9" i="19"/>
  <c r="F10" i="19"/>
  <c r="F11" i="19"/>
  <c r="F12" i="19"/>
  <c r="F13" i="19"/>
  <c r="F14" i="19"/>
  <c r="F15" i="19"/>
  <c r="F16" i="19"/>
  <c r="F17" i="19"/>
  <c r="D18" i="19"/>
  <c r="F18" i="19" s="1"/>
  <c r="F31" i="19" s="1"/>
  <c r="D25" i="1" s="1"/>
  <c r="F19" i="19"/>
  <c r="F20" i="19"/>
  <c r="D21" i="19"/>
  <c r="F21" i="19" s="1"/>
  <c r="F22" i="19"/>
  <c r="F23" i="19"/>
  <c r="F24" i="19"/>
  <c r="F25" i="19"/>
  <c r="F26" i="19"/>
  <c r="F27" i="19"/>
  <c r="F28" i="19"/>
  <c r="F29" i="19"/>
  <c r="D30" i="19"/>
  <c r="F30" i="19"/>
  <c r="A2" i="18"/>
  <c r="F9" i="18"/>
  <c r="D10" i="18"/>
  <c r="F10" i="18"/>
  <c r="F36" i="18" s="1"/>
  <c r="D23" i="1" s="1"/>
  <c r="F11" i="18"/>
  <c r="F12" i="18"/>
  <c r="F13" i="18"/>
  <c r="F14" i="18"/>
  <c r="F15" i="18"/>
  <c r="F16" i="18"/>
  <c r="F17" i="18"/>
  <c r="F18" i="18"/>
  <c r="F19" i="18"/>
  <c r="F20" i="18"/>
  <c r="F21" i="18"/>
  <c r="F22" i="18"/>
  <c r="F24" i="18"/>
  <c r="F26" i="18"/>
  <c r="F27" i="18"/>
  <c r="F29" i="18"/>
  <c r="F30" i="18"/>
  <c r="D32" i="18"/>
  <c r="F32" i="18"/>
  <c r="F33" i="18"/>
  <c r="F34" i="18"/>
  <c r="F35" i="18"/>
  <c r="A2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D52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D71" i="17"/>
  <c r="F71" i="17"/>
  <c r="F72" i="17"/>
  <c r="F73" i="17"/>
  <c r="F74" i="17"/>
  <c r="F75" i="17"/>
  <c r="F76" i="17"/>
  <c r="F77" i="17"/>
  <c r="F78" i="17"/>
  <c r="F79" i="17"/>
  <c r="D80" i="17"/>
  <c r="F80" i="17" s="1"/>
  <c r="F81" i="17"/>
  <c r="F82" i="17"/>
  <c r="D83" i="17"/>
  <c r="F83" i="17" s="1"/>
  <c r="A2" i="16"/>
  <c r="F9" i="16"/>
  <c r="F10" i="16"/>
  <c r="F11" i="16"/>
  <c r="D12" i="16"/>
  <c r="F12" i="16" s="1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D41" i="16"/>
  <c r="F41" i="16" s="1"/>
  <c r="F42" i="16"/>
  <c r="D43" i="16"/>
  <c r="F43" i="16"/>
  <c r="F44" i="16"/>
  <c r="D45" i="16"/>
  <c r="F45" i="16"/>
  <c r="A2" i="15"/>
  <c r="F8" i="15"/>
  <c r="F9" i="15"/>
  <c r="F15" i="15" s="1"/>
  <c r="D19" i="1" s="1"/>
  <c r="F10" i="15"/>
  <c r="F11" i="15"/>
  <c r="F12" i="15"/>
  <c r="D13" i="15"/>
  <c r="F13" i="15"/>
  <c r="F14" i="15"/>
  <c r="A2" i="14"/>
  <c r="F8" i="14"/>
  <c r="F12" i="14" s="1"/>
  <c r="D18" i="1" s="1"/>
  <c r="F9" i="14"/>
  <c r="D10" i="14"/>
  <c r="F10" i="14"/>
  <c r="F11" i="14"/>
  <c r="A2" i="13"/>
  <c r="F9" i="13"/>
  <c r="F40" i="13" s="1"/>
  <c r="D17" i="1" s="1"/>
  <c r="F10" i="13"/>
  <c r="F12" i="13"/>
  <c r="F14" i="13"/>
  <c r="F15" i="13"/>
  <c r="F16" i="13"/>
  <c r="F19" i="13"/>
  <c r="F20" i="13"/>
  <c r="F21" i="13"/>
  <c r="F22" i="13"/>
  <c r="F24" i="13"/>
  <c r="F25" i="13"/>
  <c r="F26" i="13"/>
  <c r="F27" i="13"/>
  <c r="F28" i="13"/>
  <c r="F29" i="13"/>
  <c r="D30" i="13"/>
  <c r="F30" i="13"/>
  <c r="D31" i="13"/>
  <c r="F31" i="13"/>
  <c r="F33" i="13"/>
  <c r="F34" i="13"/>
  <c r="F35" i="13"/>
  <c r="F37" i="13"/>
  <c r="F38" i="13"/>
  <c r="F39" i="13"/>
  <c r="A2" i="12"/>
  <c r="D9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D49" i="12"/>
  <c r="F49" i="12" s="1"/>
  <c r="F50" i="12"/>
  <c r="F51" i="12"/>
  <c r="F52" i="12"/>
  <c r="F53" i="12"/>
  <c r="F54" i="12"/>
  <c r="D56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D104" i="12"/>
  <c r="F104" i="12"/>
  <c r="F105" i="12"/>
  <c r="F106" i="12"/>
  <c r="F107" i="12"/>
  <c r="F108" i="12"/>
  <c r="F109" i="12"/>
  <c r="F110" i="12"/>
  <c r="D112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D154" i="12"/>
  <c r="F154" i="12" s="1"/>
  <c r="F155" i="12"/>
  <c r="F156" i="12"/>
  <c r="F157" i="12"/>
  <c r="F158" i="12"/>
  <c r="F159" i="12"/>
  <c r="A2" i="11"/>
  <c r="F8" i="11"/>
  <c r="F9" i="11"/>
  <c r="D10" i="11"/>
  <c r="F10" i="11" s="1"/>
  <c r="F12" i="11" s="1"/>
  <c r="D15" i="1" s="1"/>
  <c r="F11" i="11"/>
  <c r="A2" i="10"/>
  <c r="F8" i="10"/>
  <c r="F9" i="10"/>
  <c r="F10" i="10"/>
  <c r="F11" i="10"/>
  <c r="F12" i="10"/>
  <c r="F13" i="10"/>
  <c r="F14" i="10"/>
  <c r="F15" i="10"/>
  <c r="D16" i="10"/>
  <c r="F16" i="10" s="1"/>
  <c r="F18" i="10" s="1"/>
  <c r="D14" i="1" s="1"/>
  <c r="F17" i="10"/>
  <c r="A2" i="9"/>
  <c r="F8" i="9"/>
  <c r="F9" i="9"/>
  <c r="F15" i="9" s="1"/>
  <c r="D13" i="1" s="1"/>
  <c r="F10" i="9"/>
  <c r="F11" i="9"/>
  <c r="F12" i="9"/>
  <c r="D13" i="9"/>
  <c r="F13" i="9"/>
  <c r="F14" i="9"/>
  <c r="A2" i="8"/>
  <c r="F8" i="8"/>
  <c r="F27" i="8" s="1"/>
  <c r="D12" i="1" s="1"/>
  <c r="F9" i="8"/>
  <c r="F10" i="8"/>
  <c r="F11" i="8"/>
  <c r="F12" i="8"/>
  <c r="F13" i="8"/>
  <c r="F14" i="8"/>
  <c r="F15" i="8"/>
  <c r="F16" i="8"/>
  <c r="F17" i="8"/>
  <c r="F18" i="8"/>
  <c r="D19" i="8"/>
  <c r="F19" i="8"/>
  <c r="F20" i="8"/>
  <c r="F21" i="8"/>
  <c r="F23" i="8"/>
  <c r="F24" i="8"/>
  <c r="F25" i="8"/>
  <c r="F26" i="8"/>
  <c r="A2" i="7"/>
  <c r="F8" i="7"/>
  <c r="F9" i="7"/>
  <c r="F11" i="7"/>
  <c r="F14" i="7" s="1"/>
  <c r="D11" i="1" s="1"/>
  <c r="F12" i="7"/>
  <c r="F13" i="7"/>
  <c r="A2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9" i="6"/>
  <c r="D30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D45" i="6"/>
  <c r="F45" i="6"/>
  <c r="F46" i="6"/>
  <c r="F47" i="6"/>
  <c r="F48" i="6"/>
  <c r="F49" i="6"/>
  <c r="F50" i="6"/>
  <c r="F51" i="6"/>
  <c r="F52" i="6"/>
  <c r="F53" i="6"/>
  <c r="F54" i="6"/>
  <c r="F55" i="6"/>
  <c r="F56" i="6"/>
  <c r="F58" i="6"/>
  <c r="D59" i="6"/>
  <c r="F59" i="6" s="1"/>
  <c r="F60" i="6"/>
  <c r="F61" i="6"/>
  <c r="F62" i="6"/>
  <c r="F63" i="6"/>
  <c r="F64" i="6"/>
  <c r="F65" i="6"/>
  <c r="F66" i="6"/>
  <c r="F67" i="6"/>
  <c r="F68" i="6"/>
  <c r="F69" i="6"/>
  <c r="F70" i="6"/>
  <c r="F72" i="6"/>
  <c r="F73" i="6"/>
  <c r="F74" i="6"/>
  <c r="F75" i="6"/>
  <c r="F76" i="6"/>
  <c r="F78" i="6"/>
  <c r="F79" i="6"/>
  <c r="F80" i="6"/>
  <c r="F81" i="6"/>
  <c r="F82" i="6"/>
  <c r="F84" i="6"/>
  <c r="F85" i="6"/>
  <c r="F86" i="6"/>
  <c r="F87" i="6"/>
  <c r="F88" i="6"/>
  <c r="F89" i="6"/>
  <c r="F90" i="6"/>
  <c r="D92" i="6"/>
  <c r="F92" i="6"/>
  <c r="D93" i="6"/>
  <c r="F93" i="6" s="1"/>
  <c r="F95" i="6"/>
  <c r="F96" i="6"/>
  <c r="F97" i="6"/>
  <c r="F98" i="6"/>
  <c r="F99" i="6"/>
  <c r="F100" i="6"/>
  <c r="F102" i="6"/>
  <c r="F103" i="6"/>
  <c r="D104" i="6"/>
  <c r="F104" i="6" s="1"/>
  <c r="F105" i="6"/>
  <c r="F106" i="6"/>
  <c r="F109" i="6"/>
  <c r="D110" i="6"/>
  <c r="F110" i="6"/>
  <c r="F111" i="6"/>
  <c r="F112" i="6"/>
  <c r="F113" i="6"/>
  <c r="F114" i="6"/>
  <c r="F115" i="6"/>
  <c r="F117" i="6"/>
  <c r="F118" i="6"/>
  <c r="F119" i="6"/>
  <c r="F120" i="6"/>
  <c r="F121" i="6"/>
  <c r="F123" i="6"/>
  <c r="F124" i="6"/>
  <c r="F125" i="6"/>
  <c r="F126" i="6"/>
  <c r="F128" i="6"/>
  <c r="F129" i="6"/>
  <c r="F130" i="6"/>
  <c r="F131" i="6"/>
  <c r="D133" i="6"/>
  <c r="F133" i="6"/>
  <c r="D134" i="6"/>
  <c r="F134" i="6"/>
  <c r="F135" i="6"/>
  <c r="F136" i="6"/>
  <c r="F137" i="6"/>
  <c r="F138" i="6"/>
  <c r="F139" i="6"/>
  <c r="F142" i="6"/>
  <c r="D143" i="6"/>
  <c r="F143" i="6"/>
  <c r="F144" i="6"/>
  <c r="F145" i="6"/>
  <c r="F146" i="6"/>
  <c r="F147" i="6"/>
  <c r="F148" i="6"/>
  <c r="F149" i="6"/>
  <c r="F150" i="6"/>
  <c r="F151" i="6"/>
  <c r="F152" i="6"/>
  <c r="F153" i="6"/>
  <c r="F155" i="6"/>
  <c r="D156" i="6"/>
  <c r="F156" i="6" s="1"/>
  <c r="F157" i="6"/>
  <c r="F158" i="6"/>
  <c r="F159" i="6"/>
  <c r="F160" i="6"/>
  <c r="F161" i="6"/>
  <c r="F162" i="6"/>
  <c r="F163" i="6"/>
  <c r="F164" i="6"/>
  <c r="F165" i="6"/>
  <c r="F167" i="6"/>
  <c r="D168" i="6"/>
  <c r="F168" i="6" s="1"/>
  <c r="F169" i="6"/>
  <c r="F170" i="6"/>
  <c r="F171" i="6"/>
  <c r="F172" i="6"/>
  <c r="F173" i="6"/>
  <c r="F174" i="6"/>
  <c r="F175" i="6"/>
  <c r="F176" i="6"/>
  <c r="F177" i="6"/>
  <c r="F179" i="6"/>
  <c r="F180" i="6"/>
  <c r="F181" i="6"/>
  <c r="F182" i="6"/>
  <c r="F183" i="6"/>
  <c r="F184" i="6"/>
  <c r="F185" i="6"/>
  <c r="F186" i="6"/>
  <c r="F188" i="6"/>
  <c r="F189" i="6"/>
  <c r="F190" i="6"/>
  <c r="F191" i="6"/>
  <c r="F193" i="6"/>
  <c r="F194" i="6"/>
  <c r="F195" i="6"/>
  <c r="F197" i="6"/>
  <c r="F198" i="6"/>
  <c r="F199" i="6"/>
  <c r="F200" i="6"/>
  <c r="F201" i="6"/>
  <c r="D203" i="6"/>
  <c r="F203" i="6"/>
  <c r="D204" i="6"/>
  <c r="F204" i="6"/>
  <c r="D205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A2" i="5"/>
  <c r="D8" i="5"/>
  <c r="F8" i="5"/>
  <c r="F9" i="5"/>
  <c r="F10" i="5"/>
  <c r="F11" i="5"/>
  <c r="F12" i="5"/>
  <c r="F13" i="5"/>
  <c r="D14" i="5"/>
  <c r="F14" i="5"/>
  <c r="F15" i="5"/>
  <c r="F16" i="5"/>
  <c r="F17" i="5"/>
  <c r="F18" i="5"/>
  <c r="F19" i="5"/>
  <c r="F20" i="5"/>
  <c r="D21" i="5"/>
  <c r="F21" i="5"/>
  <c r="F22" i="5"/>
  <c r="F23" i="5"/>
  <c r="F24" i="5"/>
  <c r="F25" i="5"/>
  <c r="D26" i="5"/>
  <c r="F26" i="5"/>
  <c r="F27" i="5"/>
  <c r="D28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D9" i="1" s="1"/>
  <c r="A2" i="4"/>
  <c r="F9" i="4"/>
  <c r="F10" i="4"/>
  <c r="F82" i="4" s="1"/>
  <c r="D8" i="1" s="1"/>
  <c r="F11" i="4"/>
  <c r="F12" i="4"/>
  <c r="F13" i="4"/>
  <c r="F14" i="4"/>
  <c r="F15" i="4"/>
  <c r="F16" i="4"/>
  <c r="D17" i="4"/>
  <c r="F17" i="4"/>
  <c r="F18" i="4"/>
  <c r="F19" i="4"/>
  <c r="F20" i="4"/>
  <c r="D21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3" i="4"/>
  <c r="F54" i="4"/>
  <c r="F55" i="4"/>
  <c r="D56" i="4"/>
  <c r="F56" i="4"/>
  <c r="F57" i="4"/>
  <c r="F58" i="4"/>
  <c r="F59" i="4"/>
  <c r="D60" i="4"/>
  <c r="F60" i="4"/>
  <c r="F61" i="4"/>
  <c r="F62" i="4"/>
  <c r="D63" i="4"/>
  <c r="F63" i="4"/>
  <c r="F64" i="4"/>
  <c r="F65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A2" i="3"/>
  <c r="F10" i="3"/>
  <c r="F11" i="3"/>
  <c r="F12" i="3"/>
  <c r="F13" i="3"/>
  <c r="D14" i="3"/>
  <c r="F14" i="3"/>
  <c r="D15" i="3"/>
  <c r="F15" i="3"/>
  <c r="D16" i="3"/>
  <c r="F16" i="3"/>
  <c r="F17" i="3"/>
  <c r="D18" i="3"/>
  <c r="F18" i="3"/>
  <c r="F19" i="3"/>
  <c r="F20" i="3"/>
  <c r="F21" i="3"/>
  <c r="F22" i="3"/>
  <c r="F23" i="3"/>
  <c r="D24" i="3"/>
  <c r="F24" i="3"/>
  <c r="D25" i="3"/>
  <c r="F25" i="3"/>
  <c r="F26" i="3"/>
  <c r="F27" i="3"/>
  <c r="F28" i="3"/>
  <c r="F29" i="3"/>
  <c r="F30" i="3"/>
  <c r="F31" i="3"/>
  <c r="D32" i="3"/>
  <c r="F32" i="3"/>
  <c r="F33" i="3"/>
  <c r="F34" i="3"/>
  <c r="F35" i="3"/>
  <c r="F36" i="3"/>
  <c r="F37" i="3"/>
  <c r="D38" i="3"/>
  <c r="F38" i="3"/>
  <c r="F39" i="3"/>
  <c r="F40" i="3"/>
  <c r="F41" i="3"/>
  <c r="F42" i="3"/>
  <c r="D43" i="3"/>
  <c r="F43" i="3" s="1"/>
  <c r="F44" i="3"/>
  <c r="D45" i="3"/>
  <c r="F45" i="3"/>
  <c r="D46" i="3"/>
  <c r="F46" i="3" s="1"/>
  <c r="F47" i="3"/>
  <c r="D48" i="3"/>
  <c r="F48" i="3" s="1"/>
  <c r="F49" i="3"/>
  <c r="F50" i="3"/>
  <c r="D51" i="3"/>
  <c r="F51" i="3" s="1"/>
  <c r="F52" i="3"/>
  <c r="D53" i="3"/>
  <c r="F53" i="3"/>
  <c r="D54" i="3"/>
  <c r="F54" i="3" s="1"/>
  <c r="D55" i="3"/>
  <c r="F55" i="3"/>
  <c r="F56" i="3"/>
  <c r="F57" i="3"/>
  <c r="F58" i="3"/>
  <c r="D59" i="3"/>
  <c r="F59" i="3" s="1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D79" i="3"/>
  <c r="F79" i="3" s="1"/>
  <c r="D80" i="3"/>
  <c r="F80" i="3"/>
  <c r="F81" i="3"/>
  <c r="D82" i="3"/>
  <c r="F82" i="3"/>
  <c r="D83" i="3"/>
  <c r="F83" i="3" s="1"/>
  <c r="F84" i="3"/>
  <c r="D85" i="3"/>
  <c r="F85" i="3"/>
  <c r="D86" i="3"/>
  <c r="F86" i="3" s="1"/>
  <c r="D87" i="3"/>
  <c r="F87" i="3"/>
  <c r="F88" i="3"/>
  <c r="F89" i="3"/>
  <c r="F90" i="3"/>
  <c r="F91" i="3"/>
  <c r="D92" i="3"/>
  <c r="F92" i="3" s="1"/>
  <c r="D93" i="3"/>
  <c r="D94" i="3" s="1"/>
  <c r="F94" i="3" s="1"/>
  <c r="F93" i="3"/>
  <c r="F95" i="3"/>
  <c r="D96" i="3"/>
  <c r="F96" i="3" s="1"/>
  <c r="F98" i="3"/>
  <c r="F99" i="3"/>
  <c r="D100" i="3"/>
  <c r="F100" i="3"/>
  <c r="F101" i="3"/>
  <c r="F102" i="3"/>
  <c r="F103" i="3"/>
  <c r="D104" i="3"/>
  <c r="F104" i="3"/>
  <c r="F105" i="3"/>
  <c r="D106" i="3"/>
  <c r="F106" i="3"/>
  <c r="D107" i="3"/>
  <c r="F107" i="3" s="1"/>
  <c r="F108" i="3"/>
  <c r="D109" i="3"/>
  <c r="D110" i="3" s="1"/>
  <c r="F110" i="3" s="1"/>
  <c r="F109" i="3"/>
  <c r="F111" i="3"/>
  <c r="F112" i="3"/>
  <c r="F113" i="3"/>
  <c r="D114" i="3"/>
  <c r="F114" i="3"/>
  <c r="F115" i="3"/>
  <c r="F116" i="3"/>
  <c r="F117" i="3"/>
  <c r="D118" i="3"/>
  <c r="F118" i="3"/>
  <c r="F119" i="3"/>
  <c r="F120" i="3"/>
  <c r="F121" i="3"/>
  <c r="F122" i="3"/>
  <c r="F123" i="3"/>
  <c r="F124" i="3"/>
  <c r="D125" i="3"/>
  <c r="F125" i="3"/>
  <c r="D126" i="3"/>
  <c r="F126" i="3" s="1"/>
  <c r="F127" i="3"/>
  <c r="D128" i="3"/>
  <c r="F128" i="3" s="1"/>
  <c r="F130" i="3"/>
  <c r="F131" i="3"/>
  <c r="F132" i="3"/>
  <c r="F133" i="3"/>
  <c r="D134" i="3"/>
  <c r="F134" i="3" s="1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D150" i="3"/>
  <c r="F150" i="3" s="1"/>
  <c r="F151" i="3"/>
  <c r="F152" i="3"/>
  <c r="F153" i="3"/>
  <c r="F154" i="3"/>
  <c r="F155" i="3"/>
  <c r="F156" i="3"/>
  <c r="F157" i="3"/>
  <c r="D158" i="3"/>
  <c r="F158" i="3"/>
  <c r="F159" i="3"/>
  <c r="D160" i="3"/>
  <c r="F160" i="3" s="1"/>
  <c r="F161" i="3"/>
  <c r="F162" i="3"/>
  <c r="D163" i="3"/>
  <c r="F163" i="3" s="1"/>
  <c r="F164" i="3"/>
  <c r="F165" i="3"/>
  <c r="D166" i="3"/>
  <c r="F166" i="3" s="1"/>
  <c r="F167" i="3"/>
  <c r="F168" i="3"/>
  <c r="F169" i="3"/>
  <c r="F170" i="3"/>
  <c r="F171" i="3"/>
  <c r="F172" i="3"/>
  <c r="F173" i="3"/>
  <c r="D174" i="3"/>
  <c r="F174" i="3"/>
  <c r="A2" i="2"/>
  <c r="F8" i="2"/>
  <c r="F9" i="2"/>
  <c r="D10" i="2"/>
  <c r="F10" i="2" s="1"/>
  <c r="F11" i="2"/>
  <c r="D12" i="2"/>
  <c r="F12" i="2"/>
  <c r="F13" i="2"/>
  <c r="F14" i="2"/>
  <c r="F15" i="2"/>
  <c r="F16" i="2"/>
  <c r="D17" i="2"/>
  <c r="F17" i="2" s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31" i="2"/>
  <c r="F31" i="2" s="1"/>
  <c r="F32" i="2"/>
  <c r="F33" i="2"/>
  <c r="F34" i="2"/>
  <c r="F35" i="2"/>
  <c r="F36" i="2"/>
  <c r="F37" i="2"/>
  <c r="D38" i="2"/>
  <c r="F38" i="2" s="1"/>
  <c r="F39" i="2"/>
  <c r="D40" i="2"/>
  <c r="F40" i="2"/>
  <c r="F41" i="2"/>
  <c r="F42" i="2"/>
  <c r="F43" i="2"/>
  <c r="D44" i="2"/>
  <c r="F44" i="2" s="1"/>
  <c r="F45" i="2"/>
  <c r="F46" i="2"/>
  <c r="D47" i="2"/>
  <c r="F47" i="2" s="1"/>
  <c r="F48" i="2"/>
  <c r="D49" i="2"/>
  <c r="F49" i="2"/>
  <c r="F50" i="2"/>
  <c r="D51" i="2"/>
  <c r="F51" i="2"/>
  <c r="F52" i="2"/>
  <c r="F53" i="2"/>
  <c r="D54" i="2"/>
  <c r="F54" i="2"/>
  <c r="F55" i="2"/>
  <c r="F56" i="2"/>
  <c r="F57" i="2"/>
  <c r="F58" i="2"/>
  <c r="D59" i="2"/>
  <c r="F59" i="2" s="1"/>
  <c r="F60" i="2"/>
  <c r="F61" i="2"/>
  <c r="F62" i="2"/>
  <c r="D63" i="2"/>
  <c r="F63" i="2" s="1"/>
  <c r="F64" i="2"/>
  <c r="D65" i="2"/>
  <c r="F65" i="2" s="1"/>
  <c r="F66" i="2"/>
  <c r="D67" i="2"/>
  <c r="F67" i="2"/>
  <c r="F68" i="2"/>
  <c r="F69" i="2"/>
  <c r="F70" i="2"/>
  <c r="D71" i="2"/>
  <c r="F71" i="2" s="1"/>
  <c r="D72" i="2"/>
  <c r="F72" i="2"/>
  <c r="F73" i="2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5" i="1" s="1"/>
  <c r="A26" i="1" s="1"/>
  <c r="A27" i="1" s="1"/>
  <c r="A28" i="1" s="1"/>
  <c r="A29" i="1" s="1"/>
  <c r="F76" i="2" l="1"/>
  <c r="D6" i="1" s="1"/>
  <c r="F160" i="12"/>
  <c r="D16" i="1" s="1"/>
  <c r="F19" i="20"/>
  <c r="D26" i="1" s="1"/>
  <c r="F33" i="21"/>
  <c r="D27" i="1" s="1"/>
  <c r="F81" i="23"/>
  <c r="D29" i="1" s="1"/>
  <c r="F46" i="16"/>
  <c r="D21" i="1" s="1"/>
  <c r="F84" i="17"/>
  <c r="D22" i="1" s="1"/>
  <c r="D129" i="3"/>
  <c r="F129" i="3" s="1"/>
  <c r="D97" i="3"/>
  <c r="F97" i="3" s="1"/>
  <c r="F175" i="3" s="1"/>
  <c r="D7" i="1" s="1"/>
  <c r="D94" i="6"/>
  <c r="F94" i="6" s="1"/>
  <c r="F226" i="6" s="1"/>
  <c r="D10" i="1" s="1"/>
  <c r="D74" i="2"/>
  <c r="F74" i="2" s="1"/>
  <c r="F75" i="2" s="1"/>
  <c r="D30" i="1" l="1"/>
  <c r="D31" i="1" l="1"/>
  <c r="D32" i="1"/>
  <c r="D33" i="1" l="1"/>
  <c r="D34" i="1" s="1"/>
</calcChain>
</file>

<file path=xl/sharedStrings.xml><?xml version="1.0" encoding="utf-8"?>
<sst xmlns="http://schemas.openxmlformats.org/spreadsheetml/2006/main" count="2368" uniqueCount="844">
  <si>
    <t>sul nakrebi xarjTaRricxviT</t>
  </si>
  <si>
    <t>damatebuli Rirebulebis gadasaxadi 18%</t>
  </si>
  <si>
    <t>jami:</t>
  </si>
  <si>
    <t>rezervi gauTvaliswinebeli samuSaoebisa da xarjebisaTvis 5%</t>
  </si>
  <si>
    <t>sul jami:</t>
  </si>
  <si>
    <t>keTilmowyoba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</si>
  <si>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N7-1</t>
    </r>
  </si>
  <si>
    <t>gare ganaTeba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</si>
  <si>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N6-4</t>
    </r>
    <r>
      <rPr>
        <sz val="11"/>
        <color theme="1"/>
        <rFont val="Calibri"/>
        <family val="2"/>
        <charset val="204"/>
        <scheme val="minor"/>
      </rPr>
      <t/>
    </r>
  </si>
  <si>
    <t>gaTbobis arxi  (Tboqseli)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</si>
  <si>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N6-3</t>
    </r>
    <r>
      <rPr>
        <sz val="11"/>
        <color theme="1"/>
        <rFont val="Calibri"/>
        <family val="2"/>
        <charset val="204"/>
        <scheme val="minor"/>
      </rPr>
      <t/>
    </r>
  </si>
  <si>
    <t>gare kanalizacia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</si>
  <si>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N6-2</t>
    </r>
    <r>
      <rPr>
        <sz val="11"/>
        <color theme="1"/>
        <rFont val="Calibri"/>
        <family val="2"/>
        <charset val="204"/>
        <scheme val="minor"/>
      </rPr>
      <t/>
    </r>
  </si>
  <si>
    <t xml:space="preserve">gare wyalsadeni 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</si>
  <si>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N6-1</t>
    </r>
  </si>
  <si>
    <t>gare qselebi</t>
  </si>
  <si>
    <t>saqvabis el. momarageba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</si>
  <si>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N3-3</t>
    </r>
    <r>
      <rPr>
        <sz val="11"/>
        <color theme="1"/>
        <rFont val="Calibri"/>
        <family val="2"/>
        <charset val="204"/>
        <scheme val="minor"/>
      </rPr>
      <t/>
    </r>
  </si>
  <si>
    <t>saqvabis mowyobiloba da milsadeni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</si>
  <si>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N3-2</t>
    </r>
    <r>
      <rPr>
        <sz val="11"/>
        <color theme="1"/>
        <rFont val="Calibri"/>
        <family val="2"/>
        <charset val="204"/>
        <scheme val="minor"/>
      </rPr>
      <t/>
    </r>
  </si>
  <si>
    <t xml:space="preserve">samSeneblo samuSaoebi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</si>
  <si>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N3-1</t>
    </r>
  </si>
  <si>
    <t>saqvabe</t>
  </si>
  <si>
    <t>saxanZro signalizacia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</si>
  <si>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N2-14</t>
    </r>
    <r>
      <rPr>
        <sz val="11"/>
        <color theme="1"/>
        <rFont val="Calibri"/>
        <family val="2"/>
        <charset val="204"/>
        <scheme val="minor"/>
      </rPr>
      <t/>
    </r>
  </si>
  <si>
    <t>gamoZaxebis sistema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</si>
  <si>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N2-13</t>
    </r>
    <r>
      <rPr>
        <sz val="11"/>
        <color theme="1"/>
        <rFont val="Calibri"/>
        <family val="2"/>
        <charset val="204"/>
        <scheme val="minor"/>
      </rPr>
      <t/>
    </r>
  </si>
  <si>
    <t>ventilacia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</si>
  <si>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N2-12</t>
    </r>
    <r>
      <rPr>
        <sz val="11"/>
        <color theme="1"/>
        <rFont val="Calibri"/>
        <family val="2"/>
        <charset val="204"/>
        <scheme val="minor"/>
      </rPr>
      <t/>
    </r>
  </si>
  <si>
    <t>gaTboba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</si>
  <si>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N2-11</t>
    </r>
    <r>
      <rPr>
        <sz val="11"/>
        <color theme="1"/>
        <rFont val="Calibri"/>
        <family val="2"/>
        <charset val="204"/>
        <scheme val="minor"/>
      </rPr>
      <t/>
    </r>
  </si>
  <si>
    <t>zaris sistema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</si>
  <si>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N2-10</t>
    </r>
    <r>
      <rPr>
        <sz val="11"/>
        <color theme="1"/>
        <rFont val="Calibri"/>
        <family val="2"/>
        <charset val="204"/>
        <scheme val="minor"/>
      </rPr>
      <t/>
    </r>
  </si>
  <si>
    <t xml:space="preserve">videomeTvalyureobis sistema 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</si>
  <si>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N2-9</t>
    </r>
    <r>
      <rPr>
        <sz val="11"/>
        <color theme="1"/>
        <rFont val="Calibri"/>
        <family val="2"/>
        <charset val="204"/>
        <scheme val="minor"/>
      </rPr>
      <t/>
    </r>
  </si>
  <si>
    <t>satelevizio qseli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</si>
  <si>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N2-8</t>
    </r>
    <r>
      <rPr>
        <sz val="11"/>
        <color theme="1"/>
        <rFont val="Calibri"/>
        <family val="2"/>
        <charset val="204"/>
        <scheme val="minor"/>
      </rPr>
      <t/>
    </r>
  </si>
  <si>
    <t>kompiuteruli da satelefono qseli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</si>
  <si>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N2-7</t>
    </r>
    <r>
      <rPr>
        <sz val="11"/>
        <color theme="1"/>
        <rFont val="Calibri"/>
        <family val="2"/>
        <charset val="204"/>
        <scheme val="minor"/>
      </rPr>
      <t/>
    </r>
  </si>
  <si>
    <t xml:space="preserve"> SSm pirTa platforma da dasakeci savarZeli 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</si>
  <si>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N2-6</t>
    </r>
    <r>
      <rPr>
        <sz val="11"/>
        <color theme="1"/>
        <rFont val="Calibri"/>
        <family val="2"/>
        <charset val="204"/>
        <scheme val="minor"/>
      </rPr>
      <t/>
    </r>
  </si>
  <si>
    <t xml:space="preserve">Sida el.momarageba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</si>
  <si>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N2-5</t>
    </r>
    <r>
      <rPr>
        <sz val="11"/>
        <color theme="1"/>
        <rFont val="Calibri"/>
        <family val="2"/>
        <charset val="204"/>
        <scheme val="minor"/>
      </rPr>
      <t/>
    </r>
  </si>
  <si>
    <t xml:space="preserve">Sida kanalizacia 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</si>
  <si>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N2-3</t>
    </r>
    <r>
      <rPr>
        <sz val="11"/>
        <color theme="1"/>
        <rFont val="Calibri"/>
        <family val="2"/>
        <charset val="204"/>
        <scheme val="minor"/>
      </rPr>
      <t/>
    </r>
  </si>
  <si>
    <t>Sida civi da cxeli wyalsadeni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</si>
  <si>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N2-2</t>
    </r>
    <r>
      <rPr>
        <sz val="11"/>
        <color theme="1"/>
        <rFont val="Calibri"/>
        <family val="2"/>
        <charset val="204"/>
        <scheme val="minor"/>
      </rPr>
      <t/>
    </r>
  </si>
  <si>
    <t>samSeneblo samuSaoebi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</si>
  <si>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N2-1</t>
    </r>
  </si>
  <si>
    <t>demontaJis samuSaoebi</t>
  </si>
  <si>
    <r>
      <rPr>
        <sz val="11"/>
        <color theme="1"/>
        <rFont val="AcadNusx"/>
      </rPr>
      <t>lok.x</t>
    </r>
    <r>
      <rPr>
        <sz val="11"/>
        <color theme="1"/>
        <rFont val="Calibri"/>
        <family val="2"/>
        <scheme val="minor"/>
      </rPr>
      <t>. N1-1</t>
    </r>
  </si>
  <si>
    <t xml:space="preserve">saxarjTaRricxvo Rirebuleba </t>
  </si>
  <si>
    <t>Tavis,obieqtis samuSaos da xarjebis dasaxeleba</t>
  </si>
  <si>
    <t>xarjTaRricxvis nomeri</t>
  </si>
  <si>
    <t>#rigiTi</t>
  </si>
  <si>
    <t>krebsiTi saxarjTaRricxvo gaangariSeba</t>
  </si>
  <si>
    <t>imereTis regionSi, quTaisSi gr. orbelianis q. #3-Si, #14 sajaro skolis rabilitacia.</t>
  </si>
  <si>
    <t>m.S. jarTis ukan dabruneba</t>
  </si>
  <si>
    <t>jami</t>
  </si>
  <si>
    <t>tona</t>
  </si>
  <si>
    <t xml:space="preserve">samSeneblo nagvis transportireba 15km-ze  </t>
  </si>
  <si>
    <t>kub.m.</t>
  </si>
  <si>
    <t>nagvis datvirTva avtoTviTmclelebze  xeliT</t>
  </si>
  <si>
    <t xml:space="preserve">samSeneblo nagvis datvirTva avtoTviTmclelebze  eqskavatoriT muxluxa  svlaze, CamCis moc. 0,65kub.m. </t>
  </si>
  <si>
    <t>teritoriis gasufTaveba samSeneblo  nagvisgan</t>
  </si>
  <si>
    <t>grZ.m.</t>
  </si>
  <si>
    <t>polipropilenis milebis demontaJi</t>
  </si>
  <si>
    <t>cali</t>
  </si>
  <si>
    <t xml:space="preserve">radiatorebis demontaJi </t>
  </si>
  <si>
    <t>mon. r/betonis mongreva</t>
  </si>
  <si>
    <t>ukan dabruneba jarTi</t>
  </si>
  <si>
    <t>t</t>
  </si>
  <si>
    <t>saqvabis liTonis milebis demontaJi</t>
  </si>
  <si>
    <t>kv.m.</t>
  </si>
  <si>
    <t>liTonis cxaurebis demontaJi</t>
  </si>
  <si>
    <t>liTonis karis demontaJi</t>
  </si>
  <si>
    <t>saqvabis monoliTuri gadaxurvis demontaJi (`simkari~)</t>
  </si>
  <si>
    <t>saqvabis blokis kedlebis demontaJi</t>
  </si>
  <si>
    <t>Tujis moajiris demontaJi</t>
  </si>
  <si>
    <t>aivnis aguris moajiris demontaJi</t>
  </si>
  <si>
    <t>Robis mon. r/b betonis cokolis demontaJi</t>
  </si>
  <si>
    <t>Robis aguris wyobis demontaJi</t>
  </si>
  <si>
    <t>liTonis elementebi</t>
  </si>
  <si>
    <t>mon. betonis onkanis demontaJi</t>
  </si>
  <si>
    <t>asfaltis safaris ayra sisq. 5sm (1071.8 kv.m.)</t>
  </si>
  <si>
    <t>yinvagamZle keramofilebis demontaJi</t>
  </si>
  <si>
    <t>wyalsawreti milebis demontaJi</t>
  </si>
  <si>
    <t>mon. betonis winfras demontaJi</t>
  </si>
  <si>
    <t>kv.m</t>
  </si>
  <si>
    <t>karnizze Tunuqis furclis moxsna</t>
  </si>
  <si>
    <t>aguris kibis demontaJi</t>
  </si>
  <si>
    <t>betonis kibis da pandusis demontaJi</t>
  </si>
  <si>
    <t>liTonis kibis demontaJi</t>
  </si>
  <si>
    <t>liTonis moajiris moxsna</t>
  </si>
  <si>
    <t xml:space="preserve">mdf-is karebis demontaJi </t>
  </si>
  <si>
    <t xml:space="preserve">arsebuli xis fanjrebis  demontaJi </t>
  </si>
  <si>
    <t xml:space="preserve">arsebuli  xis karebis demontaJi </t>
  </si>
  <si>
    <t>metaloplastmasis fanjrebis demontaJi</t>
  </si>
  <si>
    <t>metaloplastmasis karebis demontaJi</t>
  </si>
  <si>
    <t>liTonis karebis demontaJi</t>
  </si>
  <si>
    <t>kedlebidan kafelis demontaJi</t>
  </si>
  <si>
    <t xml:space="preserve"> linoliumis iatakis moxsna</t>
  </si>
  <si>
    <t>metlaxis iatakis demontaJi</t>
  </si>
  <si>
    <t>laminatis iatakis demontaJi</t>
  </si>
  <si>
    <t>mozaikuri filebis iatakis demontaJi</t>
  </si>
  <si>
    <t>parketis iatakis demontaJi</t>
  </si>
  <si>
    <t>mozaikuri  iatakis demontaJi</t>
  </si>
  <si>
    <t>xis iatakis demontaJi</t>
  </si>
  <si>
    <t>fasadis kedlebidan arsebuli nalesis moxsna</t>
  </si>
  <si>
    <t>interieris kedlebidan arsebuli nalesis moxsna</t>
  </si>
  <si>
    <t>aguris kedlebis da tixrebis demontaJi</t>
  </si>
  <si>
    <t>blokis kedlebis demontaJi</t>
  </si>
  <si>
    <t>gadaxurvis liTonis elementebis demontaJi</t>
  </si>
  <si>
    <t>miSenebis monoliTuri gadaxurvis demontaJi (`pekaJe~)</t>
  </si>
  <si>
    <t>rulonuri gadaxurvis demontaJi</t>
  </si>
  <si>
    <t>darbazze ondulinis saxuravis demontaJi</t>
  </si>
  <si>
    <t>darbazze Tunuqis burulis demontaJi</t>
  </si>
  <si>
    <t>istoriuli nawilis Tunuqis saxuravis demontaJi</t>
  </si>
  <si>
    <t xml:space="preserve">xaraCoebis mowyoba da daSla </t>
  </si>
  <si>
    <t>1</t>
  </si>
  <si>
    <t>Rirebuleba</t>
  </si>
  <si>
    <t>raodenoba</t>
  </si>
  <si>
    <t>ganz. erT.</t>
  </si>
  <si>
    <t>samuSaoebis dasaxeleba</t>
  </si>
  <si>
    <t>lokaluri xarjTaRricxva #1-1</t>
  </si>
  <si>
    <t>balustradis SeRebva  wyalmedegi saRebaviT</t>
  </si>
  <si>
    <t>balustradis  lesva kir-cementis  xsnariT</t>
  </si>
  <si>
    <t xml:space="preserve">balustradis r/betonis saxeluris mowyoba </t>
  </si>
  <si>
    <t>darbazis aivnis balustradis mowyoba</t>
  </si>
  <si>
    <t>moajiris SeRebva wyalmedegi saRebaviT</t>
  </si>
  <si>
    <t xml:space="preserve">#1 Senobis I sarT. aivnis  moajiris betonis qudebis mowyoba </t>
  </si>
  <si>
    <t xml:space="preserve">#1 Senobis I sarT. aivnis  moajiris r/betonis saxeluris mowyoba </t>
  </si>
  <si>
    <t>#1 Senobis I sarT. aivnis betonis Camosxmuli rikulebis mowyoba (ix. proeqti)</t>
  </si>
  <si>
    <t xml:space="preserve"> liTonis moajirebis SeRebva zeTis saReb.</t>
  </si>
  <si>
    <t xml:space="preserve">liTonis moajiris mowyoba  </t>
  </si>
  <si>
    <t>sxvadasxva samuSaoebi</t>
  </si>
  <si>
    <t>moajirebis SeRebva  wyalmedegi saRebaviT</t>
  </si>
  <si>
    <t xml:space="preserve"> arsebuli moajirebis frTxilad gawmenda  WuWyisa da saRebavisgan </t>
  </si>
  <si>
    <t xml:space="preserve">karnizebze feradi Tunuqis sacremleebis mowyoba </t>
  </si>
  <si>
    <t>karnizebis, ornamentebis da balustradebis SeRebva  wyalmedegi saRebaviT</t>
  </si>
  <si>
    <t xml:space="preserve"> arsebuli karnizebis, ornamentebis da balustradebis frTxilad gawmenda  WuWyisa da saRebavisgan </t>
  </si>
  <si>
    <t>fasadis SefiTxvna da SeRebva  wyalmedegi saRebaviT</t>
  </si>
  <si>
    <t>fasadis  lesva kir-cementis  xsnariT</t>
  </si>
  <si>
    <t>fasadi</t>
  </si>
  <si>
    <t>feradi Tunuqis TovldamWeri</t>
  </si>
  <si>
    <r>
      <rPr>
        <sz val="11"/>
        <color theme="1"/>
        <rFont val="AcadNusx"/>
      </rPr>
      <t xml:space="preserve">feradi Tunuqis muxli </t>
    </r>
    <r>
      <rPr>
        <sz val="11"/>
        <color theme="1"/>
        <rFont val="Calibri"/>
        <family val="2"/>
        <charset val="204"/>
      </rPr>
      <t>Ø100</t>
    </r>
  </si>
  <si>
    <r>
      <rPr>
        <sz val="11"/>
        <color theme="1"/>
        <rFont val="AcadNusx"/>
      </rPr>
      <t xml:space="preserve">feradi Tunuqis Zabri </t>
    </r>
    <r>
      <rPr>
        <sz val="11"/>
        <color theme="1"/>
        <rFont val="Calibri"/>
        <family val="2"/>
        <charset val="204"/>
      </rPr>
      <t xml:space="preserve"> Ø100</t>
    </r>
  </si>
  <si>
    <t>grZ.m</t>
  </si>
  <si>
    <t>feradi Tunuqis mili d=100mm.</t>
  </si>
  <si>
    <t xml:space="preserve"> feradi Tunuqis Rari</t>
  </si>
  <si>
    <t>100m</t>
  </si>
  <si>
    <t>wyalsawreti sistemis mowyoba</t>
  </si>
  <si>
    <t>100kv.m.</t>
  </si>
  <si>
    <t xml:space="preserve">molartyvis antiseptireba </t>
  </si>
  <si>
    <t>molartyvis  cecxldacva</t>
  </si>
  <si>
    <t>liftis Saxtis saxuravis mowyoba feradi TunuqiT molartyvis CaTvliT</t>
  </si>
  <si>
    <t>darbazis saxuravis mowyoba feradi TunuqiT molartyvis CaTvliT</t>
  </si>
  <si>
    <t>feradi Tunuqi SenaRaris</t>
  </si>
  <si>
    <t xml:space="preserve">feradi Tunuqi kexis </t>
  </si>
  <si>
    <t>istoriuli Senobis saxuravis mowyoba feradi TunuqiT molartyvis CaTvliT</t>
  </si>
  <si>
    <t>saxuravis xis konstruqciebi</t>
  </si>
  <si>
    <t>saxuravi</t>
  </si>
  <si>
    <t>kibis ujredis Weris SeRebva wyalemulsiuri saRebaviT (TeTri)</t>
  </si>
  <si>
    <t>nestgamZle armstrongis Sekiduli Weris mowyoba</t>
  </si>
  <si>
    <t xml:space="preserve">amstrongis Sekiduli Weris mowyoba </t>
  </si>
  <si>
    <t>kedlebze kafelis gakvra</t>
  </si>
  <si>
    <t xml:space="preserve"> kedlebis SefiTxvna da SeRebva akrilis nestgamZle saRebaviT </t>
  </si>
  <si>
    <t xml:space="preserve"> kedlebis SefiTxvna da SeRebva wyalemulsiuri saRebaviT </t>
  </si>
  <si>
    <t>Selesili Weris SeRebva wyalemulsiuri saRebaviT</t>
  </si>
  <si>
    <t xml:space="preserve">Weris lesva kir-cementis xsnariT </t>
  </si>
  <si>
    <t xml:space="preserve">kedlebis lesva kir-cementis xsnariT </t>
  </si>
  <si>
    <t>kedlebi da Weri</t>
  </si>
  <si>
    <t xml:space="preserve">mozaikuri iatakis mowyoba moxex. sisq. 30mm </t>
  </si>
  <si>
    <t>xis iatakis SeRebva gamWvirvale zeTovani saRebaviT</t>
  </si>
  <si>
    <t>magari jiSis xis iatakis mowyoba sisqiT 60mm</t>
  </si>
  <si>
    <t>iatakis xis koWebis mowyoba</t>
  </si>
  <si>
    <t>parketis iatakis galaqva 2-jer</t>
  </si>
  <si>
    <t>parketis iatakis moxvewa</t>
  </si>
  <si>
    <t>parketis iatakis mowyoba</t>
  </si>
  <si>
    <t xml:space="preserve"> iatakze keramogranitis filebis dageba </t>
  </si>
  <si>
    <t xml:space="preserve"> iatakze yinvagamZle keramogranitis filebis dageba </t>
  </si>
  <si>
    <t xml:space="preserve">laminirebuli iatakis mowyoba </t>
  </si>
  <si>
    <t xml:space="preserve"> iatakze  keramikuli filebis dageba </t>
  </si>
  <si>
    <t>sportdarbazis aivnis iatakis hidroizolacia 2 fena linokromiT</t>
  </si>
  <si>
    <t>sveli wertilebis iatakis hidroizolacia (wasasmeli)</t>
  </si>
  <si>
    <t xml:space="preserve">iatakze qv/cementis xsnaris moWimva sisq. 30mm </t>
  </si>
  <si>
    <t>siTbo da xmasaizolacio pemzis fenilis mowyoba sisqiT 4sm</t>
  </si>
  <si>
    <t>iatakebi</t>
  </si>
  <si>
    <t xml:space="preserve"> liTonis karebis SeRebva zeTovani saRebaviT</t>
  </si>
  <si>
    <t xml:space="preserve">liTonis orfrTiani karebis mowyoba </t>
  </si>
  <si>
    <t xml:space="preserve">liTonis erTfrTiani karis mowyoba </t>
  </si>
  <si>
    <t xml:space="preserve">metaloplastmasis fanjrebis mowyoba </t>
  </si>
  <si>
    <t>xis vitraJis SeRebva zeTovani saRebaviT k=1,5</t>
  </si>
  <si>
    <t>xis vitraJis momzadeba SesaRebad  k=1,5</t>
  </si>
  <si>
    <t>vitraJis mowyoba magari jiSis xis masaliT antiseptirebuli da antiperirebuli (2kv.m-ze meti)</t>
  </si>
  <si>
    <t>xis fanjrebis SeRebva zeTovani saRebaviT k=1,5</t>
  </si>
  <si>
    <t>xis fanjrebis momzadeba SesaRebad  k=1,5</t>
  </si>
  <si>
    <t xml:space="preserve">magari jiSis xis rafa </t>
  </si>
  <si>
    <t>xis rafebis mowyoba</t>
  </si>
  <si>
    <t>TaRovani fanjrebis mowyoba magari jiSis xis masaliT antiseptirebuli da antiperirebuli (2kv.m-ze naklebi)</t>
  </si>
  <si>
    <t>fanjrebis mowyoba magari jiSis xis masaliT antiseptirebuli da antiperirebuli (2kv.m-ze naklebi)</t>
  </si>
  <si>
    <t>fanjrebis mowyoba magari jiSis xis masaliT antiseptirebuli da antiperirebuli (2kv.m-ze meti)</t>
  </si>
  <si>
    <t xml:space="preserve"> `m.d.f.~-is  orfrTiani yru karebis mowyoba </t>
  </si>
  <si>
    <t xml:space="preserve"> `m.d.f.~-is  erTfrTiani laminirebuli karebis mowyoba  </t>
  </si>
  <si>
    <t xml:space="preserve"> `m.d.f.~-is  erTfrTiani yru karebis mowyoba  </t>
  </si>
  <si>
    <t>xis Seminuli karebis SeRebva zeTovani saRebaviT 2 fenad k=2,1</t>
  </si>
  <si>
    <t>xis Seminuli karis momzadeba SesaRebad  k=2,1</t>
  </si>
  <si>
    <t xml:space="preserve">xis orfrTiani Seminuli karebis mowyoba framugiT magari jiSis xis masaliT antiseprirebuli da antiperirebuli </t>
  </si>
  <si>
    <t>xis yru karebis SeRebva zeTovani saRebaviT 2 fenad k=2,7</t>
  </si>
  <si>
    <t>xis  yru karebis momzadeba SesaRebad  k=2,7</t>
  </si>
  <si>
    <t xml:space="preserve">xis yru orfrTiani karebis mowyoba magari jiSis xis masaliT, antiseptikirebuli da antiperirebuli, rkinakaveuliT </t>
  </si>
  <si>
    <t xml:space="preserve">xis yru erTfrTiani karebis mowyoba magari jiSis xis masaliT, antiseptikirebuli da antiperirebuli, rkinakaveuliT </t>
  </si>
  <si>
    <t xml:space="preserve"> kar-fanjara</t>
  </si>
  <si>
    <t>blokis tixrebis mowyoba sisq. 10sm.</t>
  </si>
  <si>
    <t>kedlebi</t>
  </si>
  <si>
    <r>
      <rPr>
        <sz val="11"/>
        <color theme="1"/>
        <rFont val="Calibri"/>
        <family val="2"/>
        <charset val="204"/>
      </rPr>
      <t>A500C</t>
    </r>
    <r>
      <rPr>
        <sz val="11"/>
        <color theme="1"/>
        <rFont val="AcadNusx"/>
      </rPr>
      <t xml:space="preserve"> klasis armatura</t>
    </r>
  </si>
  <si>
    <r>
      <rPr>
        <sz val="11"/>
        <color theme="1"/>
        <rFont val="Calibri"/>
        <family val="2"/>
        <charset val="204"/>
      </rPr>
      <t>A240C</t>
    </r>
    <r>
      <rPr>
        <sz val="11"/>
        <color theme="1"/>
        <rFont val="AcadNusx"/>
      </rPr>
      <t xml:space="preserve"> klasis armatura</t>
    </r>
  </si>
  <si>
    <r>
      <t>mon. r/b kibe #1 da kibe #2, betoni ~</t>
    </r>
    <r>
      <rPr>
        <sz val="11"/>
        <color theme="1"/>
        <rFont val="Calibri"/>
        <family val="2"/>
        <charset val="204"/>
        <scheme val="minor"/>
      </rPr>
      <t>B12,5</t>
    </r>
    <r>
      <rPr>
        <sz val="11"/>
        <color theme="1"/>
        <rFont val="AcadNusx"/>
      </rPr>
      <t>~</t>
    </r>
  </si>
  <si>
    <t xml:space="preserve"> 300 m/l</t>
  </si>
  <si>
    <t>epiqsiduri kupri 300ml - 15c ankerze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</si>
  <si>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204"/>
      </rPr>
      <t xml:space="preserve">12 A500C </t>
    </r>
    <r>
      <rPr>
        <sz val="11"/>
        <color theme="1"/>
        <rFont val="AcadNusx"/>
      </rPr>
      <t xml:space="preserve"> armatura </t>
    </r>
  </si>
  <si>
    <t xml:space="preserve">damzadebul budeebSi ankerebis Camagreba </t>
  </si>
  <si>
    <t>100c</t>
  </si>
  <si>
    <r>
      <rPr>
        <sz val="11"/>
        <color rgb="FF000000"/>
        <rFont val="AcadNusx"/>
      </rPr>
      <t xml:space="preserve"> kedlis horizontaluri gaxvreta </t>
    </r>
    <r>
      <rPr>
        <sz val="11"/>
        <color rgb="FF000000"/>
        <rFont val="Calibri"/>
        <family val="2"/>
        <charset val="204"/>
      </rPr>
      <t>Ø16</t>
    </r>
    <r>
      <rPr>
        <sz val="11"/>
        <color rgb="FF000000"/>
        <rFont val="AcadNusx"/>
      </rPr>
      <t xml:space="preserve">mm </t>
    </r>
    <r>
      <rPr>
        <sz val="11"/>
        <color rgb="FF000000"/>
        <rFont val="Calibri"/>
        <family val="2"/>
        <charset val="204"/>
      </rPr>
      <t>L=3</t>
    </r>
    <r>
      <rPr>
        <sz val="11"/>
        <color rgb="FF000000"/>
        <rFont val="AcadNusx"/>
      </rPr>
      <t>00mm, kibis mosawyobad</t>
    </r>
  </si>
  <si>
    <r>
      <t>betonis momzadeba kibe #1-is qveS, betoni ~</t>
    </r>
    <r>
      <rPr>
        <sz val="11"/>
        <color theme="1"/>
        <rFont val="Calibri"/>
        <family val="2"/>
        <charset val="204"/>
        <scheme val="minor"/>
      </rPr>
      <t>B12,5</t>
    </r>
    <r>
      <rPr>
        <sz val="11"/>
        <color theme="1"/>
        <rFont val="AcadNusx"/>
      </rPr>
      <t>~</t>
    </r>
  </si>
  <si>
    <t xml:space="preserve">RorRis safuZvli </t>
  </si>
  <si>
    <t>kibe #1 da #2</t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</si>
  <si>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A500C</t>
    </r>
    <r>
      <rPr>
        <sz val="11"/>
        <color theme="1"/>
        <rFont val="AcadNusx"/>
      </rPr>
      <t xml:space="preserve"> klasis armatura</t>
    </r>
  </si>
  <si>
    <r>
      <t>mon. r/betonis rigeli, betoni ~</t>
    </r>
    <r>
      <rPr>
        <sz val="11"/>
        <color theme="1"/>
        <rFont val="Calibri"/>
        <family val="2"/>
        <charset val="204"/>
        <scheme val="minor"/>
      </rPr>
      <t>В25</t>
    </r>
    <r>
      <rPr>
        <sz val="11"/>
        <color theme="1"/>
        <rFont val="AcadNusx"/>
      </rPr>
      <t>~</t>
    </r>
  </si>
  <si>
    <r>
      <t>mon. r/betonis  sveti-1 (1c), betoni ~</t>
    </r>
    <r>
      <rPr>
        <sz val="11"/>
        <color theme="1"/>
        <rFont val="Calibri"/>
        <family val="2"/>
        <charset val="204"/>
        <scheme val="minor"/>
      </rPr>
      <t>В25</t>
    </r>
    <r>
      <rPr>
        <sz val="11"/>
        <color theme="1"/>
        <rFont val="AcadNusx"/>
      </rPr>
      <t xml:space="preserve">~ </t>
    </r>
  </si>
  <si>
    <r>
      <t>mon. r/b  kedeli mk-1, betoni ~</t>
    </r>
    <r>
      <rPr>
        <sz val="11"/>
        <color theme="1"/>
        <rFont val="Calibri"/>
        <family val="2"/>
        <charset val="204"/>
        <scheme val="minor"/>
      </rPr>
      <t>Β25</t>
    </r>
    <r>
      <rPr>
        <sz val="11"/>
        <color theme="1"/>
        <rFont val="AcadNusx"/>
      </rPr>
      <t>~</t>
    </r>
  </si>
  <si>
    <r>
      <t>gadaxurvis mon. r/b fila +14,05 niS. betoni ~</t>
    </r>
    <r>
      <rPr>
        <sz val="11"/>
        <color theme="1"/>
        <rFont val="Calibri"/>
        <family val="2"/>
        <charset val="204"/>
        <scheme val="minor"/>
      </rPr>
      <t>Β25</t>
    </r>
    <r>
      <rPr>
        <sz val="11"/>
        <color theme="1"/>
        <rFont val="AcadNusx"/>
      </rPr>
      <t>~</t>
    </r>
  </si>
  <si>
    <t>saZirkvlis horizontaluri hidroizolacia</t>
  </si>
  <si>
    <r>
      <t>saZirkvlis mon. r/b fila, sulfatomedegi betoni ~</t>
    </r>
    <r>
      <rPr>
        <sz val="11"/>
        <color theme="1"/>
        <rFont val="Calibri"/>
        <family val="2"/>
        <charset val="204"/>
        <scheme val="minor"/>
      </rPr>
      <t>Β25</t>
    </r>
    <r>
      <rPr>
        <sz val="11"/>
        <color theme="1"/>
        <rFont val="AcadNusx"/>
      </rPr>
      <t>~ ~</t>
    </r>
    <r>
      <rPr>
        <sz val="11"/>
        <color theme="1"/>
        <rFont val="Calibri"/>
        <family val="2"/>
        <charset val="204"/>
        <scheme val="minor"/>
      </rPr>
      <t>W4</t>
    </r>
    <r>
      <rPr>
        <sz val="11"/>
        <color theme="1"/>
        <rFont val="AcadNusx"/>
      </rPr>
      <t>~</t>
    </r>
  </si>
  <si>
    <r>
      <t>betonis momzadeba, betoni ~</t>
    </r>
    <r>
      <rPr>
        <sz val="11"/>
        <color theme="1"/>
        <rFont val="Calibri"/>
        <family val="2"/>
        <charset val="204"/>
        <scheme val="minor"/>
      </rPr>
      <t>B12,5</t>
    </r>
    <r>
      <rPr>
        <sz val="11"/>
        <color theme="1"/>
        <rFont val="AcadNusx"/>
      </rPr>
      <t xml:space="preserve">~ </t>
    </r>
  </si>
  <si>
    <t>RorRis safuZvli kibe #1-is qveS</t>
  </si>
  <si>
    <t>II kat. gruntis ukuCayra xeliT</t>
  </si>
  <si>
    <t>gruntis transportireba 15km-ze  9X1,8=</t>
  </si>
  <si>
    <t>IIkat. gr. datvirT. avtoTviTm. xeliT</t>
  </si>
  <si>
    <t>gruntis  damuSaveba xeliT</t>
  </si>
  <si>
    <t>liftis Saxta</t>
  </si>
  <si>
    <t xml:space="preserve">liTonis elementebis SeRebava antikoroziuli laqiT </t>
  </si>
  <si>
    <t>winra #1 da #2-is liTonis elementebi</t>
  </si>
  <si>
    <t>damzadebul budeebSi ankerebis Camagreba 0,00 niSnulze</t>
  </si>
  <si>
    <r>
      <rPr>
        <sz val="11"/>
        <color rgb="FF000000"/>
        <rFont val="AcadNusx"/>
      </rPr>
      <t xml:space="preserve"> kedlis horizontaluri gaxvreta </t>
    </r>
    <r>
      <rPr>
        <sz val="11"/>
        <color rgb="FF000000"/>
        <rFont val="Calibri"/>
        <family val="2"/>
        <charset val="204"/>
      </rPr>
      <t>Ø16</t>
    </r>
    <r>
      <rPr>
        <sz val="11"/>
        <color rgb="FF000000"/>
        <rFont val="AcadNusx"/>
      </rPr>
      <t xml:space="preserve">mm </t>
    </r>
    <r>
      <rPr>
        <sz val="11"/>
        <color rgb="FF000000"/>
        <rFont val="Calibri"/>
        <family val="2"/>
        <charset val="204"/>
      </rPr>
      <t>L=2</t>
    </r>
    <r>
      <rPr>
        <sz val="11"/>
        <color rgb="FF000000"/>
        <rFont val="AcadNusx"/>
      </rPr>
      <t>00mm, winfra#1 da #2-isTvis</t>
    </r>
  </si>
  <si>
    <t>1bude</t>
  </si>
  <si>
    <t>kedlebSi budeebis amoReba winfra #1 da #2-sTvis</t>
  </si>
  <si>
    <t>liTonis konstruqcia</t>
  </si>
  <si>
    <t>arsebuli kedlis Riobebis gaZliereba liToniT</t>
  </si>
  <si>
    <r>
      <rPr>
        <sz val="11"/>
        <color theme="1"/>
        <rFont val="AcadNusx"/>
      </rPr>
      <t>armaturis badis Semosva torkretbe- toniT sisq. 60mm (betoni `</t>
    </r>
    <r>
      <rPr>
        <sz val="11"/>
        <color theme="1"/>
        <rFont val="Calibri"/>
        <family val="2"/>
        <charset val="204"/>
      </rPr>
      <t>B25</t>
    </r>
    <r>
      <rPr>
        <sz val="11"/>
        <color theme="1"/>
        <rFont val="AcadNusx"/>
      </rPr>
      <t>~-73,8m</t>
    </r>
    <r>
      <rPr>
        <sz val="11"/>
        <color theme="1"/>
        <rFont val="Calibri"/>
        <family val="2"/>
        <charset val="204"/>
      </rPr>
      <t>³)</t>
    </r>
  </si>
  <si>
    <t>kedlis ormxrivi armireba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</si>
  <si>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204"/>
      </rPr>
      <t xml:space="preserve">10 A500C </t>
    </r>
    <r>
      <rPr>
        <sz val="11"/>
        <color theme="1"/>
        <rFont val="AcadNusx"/>
      </rPr>
      <t xml:space="preserve"> armatura </t>
    </r>
  </si>
  <si>
    <t xml:space="preserve">kedlis armirebisaTvis gaburRva 400mm sigrZiT da 10mm diametriT </t>
  </si>
  <si>
    <t>Senoba #3</t>
  </si>
  <si>
    <t>Senoba #2</t>
  </si>
  <si>
    <r>
      <t>mon. r/b kibe #1 (2 cali),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>~</t>
    </r>
  </si>
  <si>
    <t>betonis momzadeba kibe #1-is qveS</t>
  </si>
  <si>
    <r>
      <t>`a~ da `a*~ RerZebis gaswvriv kedlebis gamagreba mon. r/b ormxrivi perangiT,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>~</t>
    </r>
  </si>
  <si>
    <t>mk-1 kedlis gaZliereba liToniT</t>
  </si>
  <si>
    <r>
      <t>kedlis (mk-1) gamagreba mon. r/b ormxrivi perangiT,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>~</t>
    </r>
  </si>
  <si>
    <t>ficris iatakis mowyoba sisqiT 40mm</t>
  </si>
  <si>
    <t>liTonis elementebis SeRebava antikoroziuli laqiT 0,00 niS.</t>
  </si>
  <si>
    <t>iatakis liTonis koWebis mowyoba 0,00 niSnulze lk-2; lst-1</t>
  </si>
  <si>
    <r>
      <rPr>
        <sz val="11"/>
        <color rgb="FF000000"/>
        <rFont val="AcadNusx"/>
      </rPr>
      <t xml:space="preserve"> kedlis horizontaluri gaxvreta </t>
    </r>
    <r>
      <rPr>
        <sz val="11"/>
        <color rgb="FF000000"/>
        <rFont val="Calibri"/>
        <family val="2"/>
        <charset val="204"/>
      </rPr>
      <t>Ø16</t>
    </r>
    <r>
      <rPr>
        <sz val="11"/>
        <color rgb="FF000000"/>
        <rFont val="AcadNusx"/>
      </rPr>
      <t xml:space="preserve">mm </t>
    </r>
    <r>
      <rPr>
        <sz val="11"/>
        <color rgb="FF000000"/>
        <rFont val="Calibri"/>
        <family val="2"/>
        <charset val="204"/>
      </rPr>
      <t>L=3</t>
    </r>
    <r>
      <rPr>
        <sz val="11"/>
        <color rgb="FF000000"/>
        <rFont val="AcadNusx"/>
      </rPr>
      <t>00mm, 0,00 niSnulze</t>
    </r>
  </si>
  <si>
    <t>kedlebSi budeebis amoReba 0,000 miSnulze</t>
  </si>
  <si>
    <t>Senoba #1</t>
  </si>
  <si>
    <t>konstruqciuli elementebi</t>
  </si>
  <si>
    <t>lokaluri xarjTaRricxva #2-1</t>
  </si>
  <si>
    <r>
      <rPr>
        <sz val="11"/>
        <color theme="1"/>
        <rFont val="AcadNusx"/>
      </rPr>
      <t xml:space="preserve"> gadamyvani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-25X20mm</t>
    </r>
  </si>
  <si>
    <r>
      <rPr>
        <sz val="11"/>
        <color theme="1"/>
        <rFont val="AcadNusx"/>
      </rPr>
      <t xml:space="preserve"> gadamyvani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-40X25mm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</si>
  <si>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</si>
  <si>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</si>
  <si>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</si>
  <si>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muxli S/xr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-20X1/2"</t>
    </r>
  </si>
  <si>
    <r>
      <rPr>
        <sz val="11"/>
        <color theme="1"/>
        <rFont val="AcadNusx"/>
      </rPr>
      <t xml:space="preserve"> xufi xraxniani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</si>
  <si>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-20mm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</si>
  <si>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-25mm</t>
    </r>
  </si>
  <si>
    <r>
      <rPr>
        <sz val="11"/>
        <color theme="1"/>
        <rFont val="AcadNusx"/>
      </rPr>
      <t xml:space="preserve">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-40mm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</si>
  <si>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</si>
  <si>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-25X20X25mm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</si>
  <si>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</si>
  <si>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-40X25X40mm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</si>
  <si>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-40mm</t>
    </r>
  </si>
  <si>
    <t xml:space="preserve"> fasonuri nawilebi</t>
  </si>
  <si>
    <r>
      <rPr>
        <sz val="11"/>
        <color theme="1"/>
        <rFont val="AcadNusx"/>
      </rPr>
      <t>arkos  ventilebis mowyoba</t>
    </r>
    <r>
      <rPr>
        <sz val="11"/>
        <color theme="1"/>
        <rFont val="Calibri"/>
        <family val="2"/>
        <charset val="204"/>
      </rPr>
      <t xml:space="preserve"> Ø1/2-1/2</t>
    </r>
  </si>
  <si>
    <r>
      <rPr>
        <sz val="11"/>
        <color theme="1"/>
        <rFont val="AcadNusx"/>
      </rPr>
      <t xml:space="preserve">ventili </t>
    </r>
    <r>
      <rPr>
        <sz val="11"/>
        <color theme="1"/>
        <rFont val="Calibri"/>
        <family val="2"/>
        <charset val="204"/>
      </rPr>
      <t>Ø2</t>
    </r>
    <r>
      <rPr>
        <sz val="11"/>
        <color theme="1"/>
        <rFont val="AcadNusx"/>
      </rPr>
      <t>0mm qromirebuli grZeli</t>
    </r>
  </si>
  <si>
    <r>
      <rPr>
        <sz val="11"/>
        <color theme="1"/>
        <rFont val="AcadNusx"/>
      </rPr>
      <t xml:space="preserve"> ventilebis mowyoba</t>
    </r>
    <r>
      <rPr>
        <sz val="11"/>
        <color theme="1"/>
        <rFont val="Calibri"/>
        <family val="2"/>
        <charset val="204"/>
      </rPr>
      <t xml:space="preserve"> Ø20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</si>
  <si>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sferuli ventili </t>
    </r>
    <r>
      <rPr>
        <sz val="11"/>
        <color theme="1"/>
        <rFont val="Calibri"/>
        <family val="2"/>
        <charset val="204"/>
      </rPr>
      <t>Ø25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</si>
  <si>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sferuli ventili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40mm</t>
    </r>
  </si>
  <si>
    <r>
      <rPr>
        <sz val="11"/>
        <color theme="1"/>
        <rFont val="AcadNusx"/>
      </rPr>
      <t>sferuli  ventilebis mowyoba</t>
    </r>
    <r>
      <rPr>
        <sz val="11"/>
        <color theme="1"/>
        <rFont val="Calibri"/>
        <family val="2"/>
        <charset val="204"/>
      </rPr>
      <t xml:space="preserve"> Ø40</t>
    </r>
    <r>
      <rPr>
        <sz val="11"/>
        <color theme="1"/>
        <rFont val="AcadNusx"/>
      </rPr>
      <t>mm-mde</t>
    </r>
  </si>
  <si>
    <t xml:space="preserve">grZ.m. </t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</si>
  <si>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Ø20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 kauCukiT</t>
    </r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</si>
  <si>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Ø25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kauCukiT</t>
    </r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</si>
  <si>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Ø40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kauCukiT</t>
    </r>
  </si>
  <si>
    <t>milebis Tboizolacia</t>
  </si>
  <si>
    <r>
      <rPr>
        <sz val="11"/>
        <color theme="1"/>
        <rFont val="Calibri"/>
        <family val="2"/>
        <charset val="204"/>
      </rPr>
      <t>Ø20*2,9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PPR PN 20 </t>
    </r>
    <r>
      <rPr>
        <sz val="11"/>
        <color theme="1"/>
        <rFont val="AcadNusx"/>
      </rPr>
      <t xml:space="preserve"> minaboCkovani wylis milis  mowyoba </t>
    </r>
  </si>
  <si>
    <r>
      <rPr>
        <sz val="11"/>
        <color theme="1"/>
        <rFont val="Calibri"/>
        <family val="2"/>
        <charset val="204"/>
      </rPr>
      <t>Ø25*3,5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PPR PN 20 </t>
    </r>
    <r>
      <rPr>
        <sz val="11"/>
        <color theme="1"/>
        <rFont val="AcadNusx"/>
      </rPr>
      <t xml:space="preserve"> minaboCkovani wylis milis  mowyoba </t>
    </r>
  </si>
  <si>
    <r>
      <rPr>
        <sz val="11"/>
        <color theme="1"/>
        <rFont val="Calibri"/>
        <family val="2"/>
        <charset val="204"/>
      </rPr>
      <t>Ø40*5,5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PPR PN 20 </t>
    </r>
    <r>
      <rPr>
        <sz val="11"/>
        <color theme="1"/>
        <rFont val="AcadNusx"/>
      </rPr>
      <t xml:space="preserve"> minaboCkovani wylis milis  mowyoba </t>
    </r>
  </si>
  <si>
    <t>cxeli wyalsadeni</t>
  </si>
  <si>
    <t>civi da cxeli wylis Semrevis mowyoba saSxapesTvis</t>
  </si>
  <si>
    <t>civi da cxeli wylis Semrevis mowyoba samzareulos niJarasaTvis</t>
  </si>
  <si>
    <t>civi da cxeli wylis Semrevis mowyoba SSm pirTa pirsabanisTvis</t>
  </si>
  <si>
    <t>civi da cxeli wylis Semrevis mowyoba pirsabanisTvis</t>
  </si>
  <si>
    <r>
      <rPr>
        <sz val="11"/>
        <color theme="1"/>
        <rFont val="AcadNusx"/>
      </rPr>
      <t xml:space="preserve">rezinis Slangi Turquli CaSasTvis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=50sm</t>
    </r>
  </si>
  <si>
    <r>
      <rPr>
        <sz val="11"/>
        <color theme="1"/>
        <rFont val="AcadNusx"/>
      </rPr>
      <t xml:space="preserve">rezinis Slangi SSm pirTa unitazisTvis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=50sm</t>
    </r>
  </si>
  <si>
    <r>
      <rPr>
        <sz val="11"/>
        <color theme="1"/>
        <rFont val="AcadNusx"/>
      </rPr>
      <t xml:space="preserve">rezinis Slangi unitazisTvis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=50sm</t>
    </r>
  </si>
  <si>
    <r>
      <rPr>
        <sz val="11"/>
        <color theme="1"/>
        <rFont val="AcadNusx"/>
      </rPr>
      <t xml:space="preserve"> gadamyvani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-32X25mm</t>
    </r>
  </si>
  <si>
    <r>
      <rPr>
        <sz val="11"/>
        <color theme="1"/>
        <rFont val="AcadNusx"/>
      </rPr>
      <t xml:space="preserve"> gadamyvani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-40X32mm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</si>
  <si>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</si>
  <si>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muxli S/xr dubli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-20X1/2"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</si>
  <si>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-32mm</t>
    </r>
  </si>
  <si>
    <r>
      <rPr>
        <sz val="11"/>
        <color theme="1"/>
        <rFont val="AcadNusx"/>
      </rPr>
      <t xml:space="preserve"> 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-32X25X32mm</t>
    </r>
  </si>
  <si>
    <r>
      <rPr>
        <sz val="11"/>
        <color theme="1"/>
        <rFont val="AcadNusx"/>
      </rPr>
      <t xml:space="preserve">sferuli ventili </t>
    </r>
    <r>
      <rPr>
        <sz val="11"/>
        <color theme="1"/>
        <rFont val="Calibri"/>
        <family val="2"/>
        <charset val="204"/>
      </rPr>
      <t>Ø32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</si>
  <si>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samagri metalis StiriT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-20mm</t>
    </r>
  </si>
  <si>
    <r>
      <rPr>
        <sz val="11"/>
        <color theme="1"/>
        <rFont val="Calibri"/>
        <family val="2"/>
        <charset val="204"/>
      </rPr>
      <t>Ø20*2,9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 PN 20 </t>
    </r>
    <r>
      <rPr>
        <sz val="11"/>
        <color theme="1"/>
        <rFont val="AcadNusx"/>
      </rPr>
      <t xml:space="preserve"> wylis milis  mowyoba </t>
    </r>
  </si>
  <si>
    <r>
      <rPr>
        <sz val="11"/>
        <color theme="1"/>
        <rFont val="AcadNusx"/>
      </rPr>
      <t xml:space="preserve">samagri metalis StiriT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-25mm</t>
    </r>
  </si>
  <si>
    <r>
      <rPr>
        <sz val="11"/>
        <color theme="1"/>
        <rFont val="Calibri"/>
        <family val="2"/>
        <charset val="204"/>
      </rPr>
      <t>Ø25*3,5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 PN 20 </t>
    </r>
    <r>
      <rPr>
        <sz val="11"/>
        <color theme="1"/>
        <rFont val="AcadNusx"/>
      </rPr>
      <t xml:space="preserve"> wylis milis  mowyoba </t>
    </r>
  </si>
  <si>
    <r>
      <rPr>
        <sz val="11"/>
        <color theme="1"/>
        <rFont val="AcadNusx"/>
      </rPr>
      <t xml:space="preserve">samagri metalis StiriT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-32mm</t>
    </r>
  </si>
  <si>
    <r>
      <rPr>
        <sz val="11"/>
        <color theme="1"/>
        <rFont val="Calibri"/>
        <family val="2"/>
        <charset val="204"/>
      </rPr>
      <t>Ø32*4,4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 PN 20 </t>
    </r>
    <r>
      <rPr>
        <sz val="11"/>
        <color theme="1"/>
        <rFont val="AcadNusx"/>
      </rPr>
      <t xml:space="preserve"> wylis milis  mowyoba </t>
    </r>
  </si>
  <si>
    <r>
      <rPr>
        <sz val="11"/>
        <color theme="1"/>
        <rFont val="AcadNusx"/>
      </rPr>
      <t xml:space="preserve">samagri metalis StiriT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-40mm</t>
    </r>
  </si>
  <si>
    <r>
      <rPr>
        <sz val="11"/>
        <color theme="1"/>
        <rFont val="Calibri"/>
        <family val="2"/>
        <charset val="204"/>
      </rPr>
      <t>Ø40*5,5</t>
    </r>
    <r>
      <rPr>
        <sz val="11"/>
        <color theme="1"/>
        <rFont val="AcadNusx"/>
      </rPr>
      <t xml:space="preserve"> mm </t>
    </r>
    <r>
      <rPr>
        <sz val="11"/>
        <color theme="1"/>
        <rFont val="Calibri"/>
        <family val="2"/>
        <charset val="204"/>
      </rPr>
      <t xml:space="preserve">PP PN 20 </t>
    </r>
    <r>
      <rPr>
        <sz val="11"/>
        <color theme="1"/>
        <rFont val="AcadNusx"/>
      </rPr>
      <t xml:space="preserve"> wylis milis  mowyoba </t>
    </r>
  </si>
  <si>
    <t>civi wyalsadeni</t>
  </si>
  <si>
    <t>lokaluri xarjTaRricxva #2-2</t>
  </si>
  <si>
    <t>komp.</t>
  </si>
  <si>
    <t>SSm pirTaTvis  xelCasavlebi aqsesuarebi</t>
  </si>
  <si>
    <t>saSxape `padonis" mowyoba</t>
  </si>
  <si>
    <t>samzareulos niJaras mowyoba</t>
  </si>
  <si>
    <t>pirsabanis mowyoba (adaptirebuli SSm pirTaTvis)</t>
  </si>
  <si>
    <t>pirsabanis mowyoba sifoniT</t>
  </si>
  <si>
    <t>Turquli jamis mowyoba Camrecxi avziT</t>
  </si>
  <si>
    <t>unitazis mowyoba (adaptirebuli SSm pirTaTvis)</t>
  </si>
  <si>
    <t>unitazis mowyoba Camrecxi avziT da sifoniT</t>
  </si>
  <si>
    <r>
      <rPr>
        <sz val="11"/>
        <color theme="1"/>
        <rFont val="AcadNusx"/>
      </rPr>
      <t xml:space="preserve">trapis  </t>
    </r>
    <r>
      <rPr>
        <sz val="11"/>
        <color theme="1"/>
        <rFont val="Cambria"/>
        <family val="1"/>
        <charset val="204"/>
      </rPr>
      <t>Ø=50</t>
    </r>
    <r>
      <rPr>
        <sz val="11"/>
        <color theme="1"/>
        <rFont val="AcadNusx"/>
      </rPr>
      <t>mm mowyoba</t>
    </r>
  </si>
  <si>
    <r>
      <rPr>
        <sz val="11"/>
        <color theme="1"/>
        <rFont val="AcadNusx"/>
      </rPr>
      <t xml:space="preserve">revizia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</t>
    </r>
  </si>
  <si>
    <r>
      <rPr>
        <sz val="11"/>
        <color theme="1"/>
        <rFont val="AcadNusx"/>
      </rPr>
      <t xml:space="preserve">xufi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</t>
    </r>
  </si>
  <si>
    <r>
      <rPr>
        <sz val="11"/>
        <color theme="1"/>
        <rFont val="AcadNusx"/>
      </rPr>
      <t xml:space="preserve">xufi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-100 </t>
    </r>
  </si>
  <si>
    <r>
      <rPr>
        <sz val="11"/>
        <color theme="1"/>
        <rFont val="AcadNusx"/>
      </rPr>
      <t xml:space="preserve">muxli 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</si>
  <si>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muxli 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</si>
  <si>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muxli  gaSlili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-50 45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</si>
  <si>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muxli  gaSlili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-100  45</t>
    </r>
    <r>
      <rPr>
        <sz val="11"/>
        <color theme="1"/>
        <rFont val="Calibri"/>
        <family val="2"/>
        <charset val="204"/>
      </rPr>
      <t>°</t>
    </r>
  </si>
  <si>
    <t>plastmasis fasonuri nawilebi (muxli, xufi, revizia)</t>
  </si>
  <si>
    <r>
      <rPr>
        <sz val="11"/>
        <color theme="1"/>
        <rFont val="AcadNusx"/>
      </rPr>
      <t xml:space="preserve"> plastmasis jvaredini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-100X50 45</t>
    </r>
    <r>
      <rPr>
        <sz val="11"/>
        <color theme="1"/>
        <rFont val="Calibri"/>
        <family val="2"/>
        <charset val="204"/>
      </rPr>
      <t>°</t>
    </r>
  </si>
  <si>
    <t>plastmasis jvaredinis mowyoba</t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</si>
  <si>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-50X50mm 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</si>
  <si>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-100X100mm  90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</si>
  <si>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-100X50mm   45</t>
    </r>
    <r>
      <rPr>
        <sz val="11"/>
        <color theme="1"/>
        <rFont val="Calibri"/>
        <family val="2"/>
        <charset val="204"/>
      </rPr>
      <t>°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</si>
  <si>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-100X100mm   45</t>
    </r>
    <r>
      <rPr>
        <sz val="11"/>
        <color theme="1"/>
        <rFont val="Calibri"/>
        <family val="2"/>
        <charset val="204"/>
      </rPr>
      <t>°</t>
    </r>
  </si>
  <si>
    <t>plastmasis fasonuri nawilebi (samkapi)</t>
  </si>
  <si>
    <r>
      <rPr>
        <sz val="11"/>
        <color theme="1"/>
        <rFont val="AcadNusx"/>
      </rPr>
      <t xml:space="preserve">milebis samagrebi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=50mm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</si>
  <si>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=50mm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=250mm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</si>
  <si>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=50mm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=500mm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</si>
  <si>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=50mm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=1000mm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</si>
  <si>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=50mm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=2000mm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</si>
  <si>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=50mm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=3000mm</t>
    </r>
  </si>
  <si>
    <r>
      <rPr>
        <sz val="11"/>
        <color theme="1"/>
        <rFont val="AcadNusx"/>
      </rPr>
      <t>plastmasis sakanalizacio milebi</t>
    </r>
    <r>
      <rPr>
        <sz val="11"/>
        <color theme="1"/>
        <rFont val="Cambria"/>
        <family val="1"/>
        <charset val="204"/>
      </rPr>
      <t xml:space="preserve"> Ø</t>
    </r>
    <r>
      <rPr>
        <sz val="11"/>
        <color theme="1"/>
        <rFont val="AcadNusx"/>
      </rPr>
      <t>=50mm mowyoba</t>
    </r>
  </si>
  <si>
    <r>
      <rPr>
        <sz val="11"/>
        <color theme="1"/>
        <rFont val="AcadNusx"/>
      </rPr>
      <t xml:space="preserve">milebis samagrebi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=100mm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</si>
  <si>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=100mm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=500mm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</si>
  <si>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=100mm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=1000mm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</si>
  <si>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=100mm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=2000mm</t>
    </r>
  </si>
  <si>
    <r>
      <rPr>
        <sz val="11"/>
        <color theme="1"/>
        <rFont val="AcadNusx"/>
      </rPr>
      <t xml:space="preserve">sakanalizacio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=100mm 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=3000mm</t>
    </r>
  </si>
  <si>
    <r>
      <rPr>
        <sz val="11"/>
        <color theme="1"/>
        <rFont val="AcadNusx"/>
      </rPr>
      <t xml:space="preserve">plastmasis sakanalizacio milebi </t>
    </r>
    <r>
      <rPr>
        <sz val="11"/>
        <color theme="1"/>
        <rFont val="Cambria"/>
        <family val="1"/>
        <charset val="204"/>
      </rPr>
      <t>Ø</t>
    </r>
    <r>
      <rPr>
        <sz val="11"/>
        <color theme="1"/>
        <rFont val="AcadNusx"/>
      </rPr>
      <t>=100mm mowyoba</t>
    </r>
  </si>
  <si>
    <t>lokaluri xarjTaRricxva #2-3</t>
  </si>
  <si>
    <r>
      <rPr>
        <sz val="11"/>
        <color theme="1"/>
        <rFont val="AcadNusx"/>
      </rPr>
      <t xml:space="preserve">damiwebis Reros bolo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20</t>
    </r>
  </si>
  <si>
    <r>
      <rPr>
        <sz val="11"/>
        <color theme="1"/>
        <rFont val="AcadNusx"/>
      </rPr>
      <t xml:space="preserve">damiwebis Reros Tavi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20</t>
    </r>
  </si>
  <si>
    <t>zolis jvaredini SemakavSirebeli</t>
  </si>
  <si>
    <t>damiwebis Reros da zolis gadabmis detali</t>
  </si>
  <si>
    <r>
      <rPr>
        <sz val="11"/>
        <color theme="1"/>
        <rFont val="AcadNusx"/>
      </rPr>
      <t xml:space="preserve">damiwebis Rero (spilenZiT dafaruli specfoladi) 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20 </t>
    </r>
  </si>
  <si>
    <r>
      <rPr>
        <sz val="11"/>
        <color theme="1"/>
        <rFont val="AcadNusx"/>
      </rPr>
      <t xml:space="preserve">damcavi polieTilenis mili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>mm milis samagri</t>
    </r>
  </si>
  <si>
    <r>
      <rPr>
        <sz val="11"/>
        <color theme="1"/>
        <rFont val="AcadNusx"/>
      </rPr>
      <t xml:space="preserve">damcavi polieTilenis mili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>mm</t>
    </r>
  </si>
  <si>
    <t>filadis zoli 40X4 (galvaniz.) gadasabmeli</t>
  </si>
  <si>
    <t>filadis zoli 40X4 (galvaniz.) samagri</t>
  </si>
  <si>
    <t>filadis zoli 40X4 (galvaniz.)</t>
  </si>
  <si>
    <r>
      <rPr>
        <sz val="11"/>
        <color theme="1"/>
        <rFont val="AcadNusx"/>
      </rPr>
      <t xml:space="preserve">mexamridis sayrdeni anZis samagri  WanWiki </t>
    </r>
    <r>
      <rPr>
        <sz val="11"/>
        <color theme="1"/>
        <rFont val="Calibri Light"/>
        <family val="2"/>
        <charset val="204"/>
      </rPr>
      <t>M12</t>
    </r>
  </si>
  <si>
    <t>gadamyvani detali xraxniT (galvanizirebuli)</t>
  </si>
  <si>
    <r>
      <rPr>
        <sz val="11"/>
        <color theme="1"/>
        <rFont val="AcadNusx"/>
      </rPr>
      <t xml:space="preserve">mexamridis sayrdeni anZa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76mm (galvanizirebuli) </t>
    </r>
    <r>
      <rPr>
        <sz val="11"/>
        <color theme="1"/>
        <rFont val="Calibri"/>
        <family val="2"/>
        <charset val="204"/>
      </rPr>
      <t>L</t>
    </r>
    <r>
      <rPr>
        <sz val="11"/>
        <color theme="1"/>
        <rFont val="AcadNusx"/>
      </rPr>
      <t>=6m</t>
    </r>
  </si>
  <si>
    <r>
      <rPr>
        <sz val="11"/>
        <color theme="1"/>
        <rFont val="AcadNusx"/>
      </rPr>
      <t xml:space="preserve">aqtiuri mexamridi </t>
    </r>
    <r>
      <rPr>
        <sz val="11"/>
        <color theme="1"/>
        <rFont val="Calibri Light"/>
        <family val="2"/>
        <charset val="204"/>
      </rPr>
      <t>FOREND PETEX-L(</t>
    </r>
    <r>
      <rPr>
        <sz val="11"/>
        <color theme="1"/>
        <rFont val="Calibri"/>
        <family val="2"/>
        <charset val="204"/>
      </rPr>
      <t>Δ</t>
    </r>
    <r>
      <rPr>
        <sz val="13"/>
        <color theme="1"/>
        <rFont val="Cambria"/>
        <family val="1"/>
        <charset val="204"/>
      </rPr>
      <t>L:60)</t>
    </r>
  </si>
  <si>
    <t>mexamridi</t>
  </si>
  <si>
    <r>
      <rPr>
        <sz val="11"/>
        <color theme="1"/>
        <rFont val="AcadNusx"/>
      </rPr>
      <t>kabeli(mrgvali)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2X1,5mm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</si>
  <si>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3X1,5mm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</si>
  <si>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3X2,5mm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</si>
  <si>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 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5X4mm</t>
    </r>
    <r>
      <rPr>
        <sz val="11"/>
        <color theme="1"/>
        <rFont val="Calibri"/>
        <family val="2"/>
        <charset val="204"/>
      </rPr>
      <t>²</t>
    </r>
  </si>
  <si>
    <t>kabelebi</t>
  </si>
  <si>
    <t xml:space="preserve">kabelis montaJi </t>
  </si>
  <si>
    <t xml:space="preserve"> kabelis gayvana sakabelo arxSi</t>
  </si>
  <si>
    <t xml:space="preserve"> kabelis gayvana gofrirebul milSi </t>
  </si>
  <si>
    <t>rkinis sakabelo arxi perforirebuli 100X60X1.0m (aqsesuarebiT kompleqtSi)</t>
  </si>
  <si>
    <r>
      <rPr>
        <sz val="11"/>
        <color theme="1"/>
        <rFont val="AcadNusx"/>
      </rPr>
      <t xml:space="preserve">sainstalacio gofrirebuli  mili </t>
    </r>
    <r>
      <rPr>
        <sz val="11"/>
        <color theme="1"/>
        <rFont val="Calibri"/>
        <family val="2"/>
        <charset val="204"/>
      </rPr>
      <t>Ø20</t>
    </r>
    <r>
      <rPr>
        <sz val="12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</si>
  <si>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sainstalacio gofrirebuli  mili </t>
    </r>
    <r>
      <rPr>
        <sz val="11"/>
        <color theme="1"/>
        <rFont val="Calibri"/>
        <family val="2"/>
        <charset val="204"/>
      </rPr>
      <t>Ø16</t>
    </r>
    <r>
      <rPr>
        <sz val="12"/>
        <color theme="1"/>
        <rFont val="AcadNusx"/>
      </rPr>
      <t xml:space="preserve">mm </t>
    </r>
  </si>
  <si>
    <t>ganmStoebeli yuTi 100X100X50</t>
  </si>
  <si>
    <t>rozetis bude</t>
  </si>
  <si>
    <t>samontaJo masala</t>
  </si>
  <si>
    <t>saStefselo rozeti damiwebis kontaqtiT</t>
  </si>
  <si>
    <t xml:space="preserve">orklaviSiani CamrTveli </t>
  </si>
  <si>
    <t>erTklaviSiani CamrTveli</t>
  </si>
  <si>
    <t xml:space="preserve"> furnitura</t>
  </si>
  <si>
    <r>
      <rPr>
        <sz val="11"/>
        <color theme="1"/>
        <rFont val="AcadNusx"/>
      </rPr>
      <t xml:space="preserve">saevakuacio gasasvlelis maCvenebeli </t>
    </r>
    <r>
      <rPr>
        <sz val="11"/>
        <color theme="1"/>
        <rFont val="Calibri Light"/>
        <family val="2"/>
        <charset val="204"/>
      </rPr>
      <t xml:space="preserve">LED   </t>
    </r>
    <r>
      <rPr>
        <sz val="11"/>
        <color theme="1"/>
        <rFont val="AcadNusx"/>
      </rPr>
      <t>naTuriT 6</t>
    </r>
    <r>
      <rPr>
        <sz val="11"/>
        <color theme="1"/>
        <rFont val="Calibri Light"/>
        <family val="2"/>
        <charset val="204"/>
      </rPr>
      <t xml:space="preserve">W </t>
    </r>
    <r>
      <rPr>
        <sz val="11"/>
        <color theme="1"/>
        <rFont val="AcadNusx"/>
      </rPr>
      <t>akumulatoriT</t>
    </r>
  </si>
  <si>
    <r>
      <rPr>
        <sz val="11"/>
        <color theme="1"/>
        <rFont val="AcadNusx"/>
      </rPr>
      <t xml:space="preserve">zedapiruli montaJis sanaTi </t>
    </r>
    <r>
      <rPr>
        <sz val="11"/>
        <color theme="1"/>
        <rFont val="Calibri"/>
        <family val="2"/>
        <charset val="204"/>
      </rPr>
      <t xml:space="preserve">LED </t>
    </r>
    <r>
      <rPr>
        <sz val="11"/>
        <color theme="1"/>
        <rFont val="AcadNusx"/>
      </rPr>
      <t>naTuriT 15</t>
    </r>
    <r>
      <rPr>
        <sz val="11"/>
        <color theme="1"/>
        <rFont val="Calibri"/>
        <family val="2"/>
        <charset val="204"/>
      </rPr>
      <t xml:space="preserve">W </t>
    </r>
  </si>
  <si>
    <r>
      <rPr>
        <sz val="11"/>
        <color theme="1"/>
        <rFont val="AcadNusx"/>
      </rPr>
      <t xml:space="preserve">zedapiruli montaJis sanaTi </t>
    </r>
    <r>
      <rPr>
        <sz val="11"/>
        <color theme="1"/>
        <rFont val="Calibri"/>
        <family val="2"/>
        <charset val="204"/>
      </rPr>
      <t xml:space="preserve">LED </t>
    </r>
    <r>
      <rPr>
        <sz val="11"/>
        <color theme="1"/>
        <rFont val="AcadNusx"/>
      </rPr>
      <t>naTuriT 28</t>
    </r>
    <r>
      <rPr>
        <sz val="11"/>
        <color theme="1"/>
        <rFont val="Calibri"/>
        <family val="2"/>
        <charset val="204"/>
      </rPr>
      <t xml:space="preserve">W </t>
    </r>
  </si>
  <si>
    <r>
      <rPr>
        <sz val="11"/>
        <color theme="1"/>
        <rFont val="AcadNusx"/>
      </rPr>
      <t xml:space="preserve">amstrongis tipis Weris sanaTi </t>
    </r>
    <r>
      <rPr>
        <sz val="11"/>
        <color theme="1"/>
        <rFont val="Calibri"/>
        <family val="2"/>
        <charset val="204"/>
      </rPr>
      <t xml:space="preserve">LED </t>
    </r>
    <r>
      <rPr>
        <sz val="11"/>
        <color theme="1"/>
        <rFont val="AcadNusx"/>
      </rPr>
      <t>naTebiT  36</t>
    </r>
    <r>
      <rPr>
        <sz val="11"/>
        <color theme="1"/>
        <rFont val="Calibri"/>
        <family val="2"/>
        <charset val="204"/>
      </rPr>
      <t>W</t>
    </r>
  </si>
  <si>
    <t>sanaTebi</t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</si>
  <si>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25A/D/15KA  </t>
    </r>
    <r>
      <rPr>
        <sz val="11"/>
        <color theme="1"/>
        <rFont val="AcadNusx"/>
      </rPr>
      <t>3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</si>
  <si>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16A/C/6KA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</si>
  <si>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10A/B/6KA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</si>
  <si>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2A/B/6KA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</si>
  <si>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 xml:space="preserve"> kontaqtori 1</t>
    </r>
    <r>
      <rPr>
        <sz val="11"/>
        <color theme="1"/>
        <rFont val="Calibri"/>
        <family val="2"/>
        <charset val="204"/>
      </rPr>
      <t xml:space="preserve">NO/5KW/AC220,, 1NO+1NC </t>
    </r>
    <r>
      <rPr>
        <sz val="11"/>
        <color theme="1"/>
        <rFont val="AcadNusx"/>
      </rPr>
      <t>damxmare kontaqtiT</t>
    </r>
  </si>
  <si>
    <r>
      <rPr>
        <sz val="11"/>
        <color theme="1"/>
        <rFont val="AcadNusx"/>
      </rPr>
      <t xml:space="preserve">CamrTveli Rilaki fiqsaciiT </t>
    </r>
    <r>
      <rPr>
        <sz val="11"/>
        <color theme="1"/>
        <rFont val="Calibri"/>
        <family val="2"/>
        <charset val="204"/>
      </rPr>
      <t xml:space="preserve">Aut-O-Man DIN </t>
    </r>
    <r>
      <rPr>
        <sz val="11"/>
        <color theme="1"/>
        <rFont val="AcadNusx"/>
      </rPr>
      <t>salteze dasasmeli</t>
    </r>
  </si>
  <si>
    <t>saindikacio naTura 220v (mwvane)</t>
  </si>
  <si>
    <t>kompl</t>
  </si>
  <si>
    <t>karada S/m 2X12 modulze (rkinis karebiT da saketiT)</t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</si>
  <si>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4.2</t>
    </r>
  </si>
  <si>
    <t>kb/c</t>
  </si>
  <si>
    <t xml:space="preserve"> dasaparalelebeli salte 3polusa 3/63a</t>
  </si>
  <si>
    <r>
      <rPr>
        <sz val="11"/>
        <color theme="1"/>
        <rFont val="AcadNusx"/>
      </rPr>
      <t>erTwvera kabeli (Savi) 2,5mm</t>
    </r>
    <r>
      <rPr>
        <sz val="11"/>
        <color theme="1"/>
        <rFont val="Calibri"/>
        <family val="2"/>
        <charset val="204"/>
      </rPr>
      <t>²</t>
    </r>
  </si>
  <si>
    <t>karada S/m 2X12 modulze</t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</si>
  <si>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3.2</t>
    </r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</si>
  <si>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2.2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</si>
  <si>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6A/B/6KA  1</t>
    </r>
    <r>
      <rPr>
        <sz val="11"/>
        <color theme="1"/>
        <rFont val="AcadNusx"/>
      </rPr>
      <t xml:space="preserve"> polusa</t>
    </r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</si>
  <si>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1.2</t>
    </r>
  </si>
  <si>
    <t>orklaviSiani gadamrTveli</t>
  </si>
  <si>
    <r>
      <rPr>
        <sz val="11"/>
        <color theme="1"/>
        <rFont val="AcadNusx"/>
      </rPr>
      <t xml:space="preserve">kedlis sanaTi </t>
    </r>
    <r>
      <rPr>
        <sz val="11"/>
        <color theme="1"/>
        <rFont val="Cambria"/>
        <family val="1"/>
        <charset val="204"/>
      </rPr>
      <t xml:space="preserve">LED </t>
    </r>
    <r>
      <rPr>
        <sz val="11"/>
        <color theme="1"/>
        <rFont val="AcadNusx"/>
      </rPr>
      <t>naTuriT 9</t>
    </r>
    <r>
      <rPr>
        <sz val="11"/>
        <color theme="1"/>
        <rFont val="Cambria"/>
        <family val="1"/>
        <charset val="204"/>
      </rPr>
      <t>w</t>
    </r>
  </si>
  <si>
    <r>
      <rPr>
        <sz val="11"/>
        <color theme="1"/>
        <rFont val="AcadNusx"/>
      </rPr>
      <t xml:space="preserve">Weris Cafluli sanaTi </t>
    </r>
    <r>
      <rPr>
        <sz val="11"/>
        <color theme="1"/>
        <rFont val="Calibri Light"/>
        <family val="2"/>
        <charset val="204"/>
      </rPr>
      <t xml:space="preserve">LED </t>
    </r>
    <r>
      <rPr>
        <sz val="11"/>
        <color theme="1"/>
        <rFont val="AcadNusx"/>
      </rPr>
      <t>naTuriT 12</t>
    </r>
    <r>
      <rPr>
        <sz val="11"/>
        <color theme="1"/>
        <rFont val="Calibri Light"/>
        <family val="2"/>
        <charset val="204"/>
      </rPr>
      <t>w</t>
    </r>
  </si>
  <si>
    <r>
      <rPr>
        <sz val="11"/>
        <color theme="1"/>
        <rFont val="AcadNusx"/>
      </rPr>
      <t xml:space="preserve">proJeqtoris tipis sanaTi </t>
    </r>
    <r>
      <rPr>
        <sz val="11"/>
        <color theme="1"/>
        <rFont val="Calibri"/>
        <family val="2"/>
        <charset val="204"/>
      </rPr>
      <t xml:space="preserve">LED </t>
    </r>
    <r>
      <rPr>
        <sz val="11"/>
        <color theme="1"/>
        <rFont val="AcadNusx"/>
      </rPr>
      <t>naTuriT 50</t>
    </r>
    <r>
      <rPr>
        <sz val="11"/>
        <color theme="1"/>
        <rFont val="Calibri"/>
        <family val="2"/>
        <charset val="204"/>
      </rPr>
      <t>W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</si>
  <si>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32A/D/15KA  </t>
    </r>
    <r>
      <rPr>
        <sz val="11"/>
        <color theme="1"/>
        <rFont val="AcadNusx"/>
      </rPr>
      <t>3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</si>
  <si>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25A/C/6KA  </t>
    </r>
    <r>
      <rPr>
        <sz val="11"/>
        <color theme="1"/>
        <rFont val="AcadNusx"/>
      </rPr>
      <t>3 polusa</t>
    </r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</si>
  <si>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1.3</t>
    </r>
  </si>
  <si>
    <r>
      <rPr>
        <sz val="11"/>
        <color theme="1"/>
        <rFont val="AcadNusx"/>
      </rPr>
      <t xml:space="preserve">damiwebis Stangaze ori glinulas samagri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8-10mm</t>
    </r>
  </si>
  <si>
    <r>
      <rPr>
        <sz val="11"/>
        <color theme="1"/>
        <rFont val="AcadNusx"/>
      </rPr>
      <t xml:space="preserve">damiwebis Stangaze glinulas samagri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8-10mm</t>
    </r>
  </si>
  <si>
    <t>damiwebis Stanga  (jvarisebri)</t>
  </si>
  <si>
    <r>
      <rPr>
        <sz val="11"/>
        <color theme="1"/>
        <rFont val="AcadNusx"/>
      </rPr>
      <t xml:space="preserve">damiwebis glinula </t>
    </r>
    <r>
      <rPr>
        <sz val="11"/>
        <color theme="1"/>
        <rFont val="Calibri"/>
        <family val="2"/>
        <charset val="204"/>
      </rPr>
      <t>Ø10</t>
    </r>
    <r>
      <rPr>
        <sz val="11"/>
        <color theme="1"/>
        <rFont val="AcadNusx"/>
      </rPr>
      <t>mm</t>
    </r>
  </si>
  <si>
    <t>damiweba</t>
  </si>
  <si>
    <r>
      <rPr>
        <sz val="11"/>
        <color theme="1"/>
        <rFont val="AcadNusx"/>
      </rPr>
      <t>kabeli(mrgvali)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5X2,5mm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</si>
  <si>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 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5X6mm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</si>
  <si>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kabeli 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5X16mm</t>
    </r>
    <r>
      <rPr>
        <sz val="11"/>
        <color theme="1"/>
        <rFont val="Calibri"/>
        <family val="2"/>
        <charset val="204"/>
      </rPr>
      <t>²</t>
    </r>
  </si>
  <si>
    <t>rkinis sakabelo arxi perforirebuli 200X60X1.0m (aqsesuarebiT kompleqtSi)</t>
  </si>
  <si>
    <t>iatakis samontaJo yuTi 6 modulze</t>
  </si>
  <si>
    <t>rozeti damiwebis kontaqtiT iatakis samontaJo yuTis</t>
  </si>
  <si>
    <t xml:space="preserve">erTklaviSiani gadamrTveli </t>
  </si>
  <si>
    <r>
      <rPr>
        <sz val="11"/>
        <color theme="1"/>
        <rFont val="AcadNusx"/>
      </rPr>
      <t>Zravis dacvis avtomati 2,5-4,0</t>
    </r>
    <r>
      <rPr>
        <sz val="11"/>
        <color theme="1"/>
        <rFont val="Calibri Light"/>
        <family val="2"/>
        <charset val="204"/>
      </rPr>
      <t>A  1</t>
    </r>
    <r>
      <rPr>
        <sz val="11"/>
        <color theme="1"/>
        <rFont val="AcadNusx"/>
      </rPr>
      <t xml:space="preserve"> polusa</t>
    </r>
  </si>
  <si>
    <t>saindikacio naTura 220v (wiTeli)</t>
  </si>
  <si>
    <r>
      <rPr>
        <sz val="11"/>
        <color theme="1"/>
        <rFont val="AcadNusx"/>
      </rPr>
      <t>erTwvera kabeli (Savi) 4mm</t>
    </r>
    <r>
      <rPr>
        <sz val="11"/>
        <color theme="1"/>
        <rFont val="Calibri"/>
        <family val="2"/>
        <charset val="204"/>
      </rPr>
      <t>²</t>
    </r>
  </si>
  <si>
    <t>karada S/m 3X12 modulze</t>
  </si>
  <si>
    <t>karada S/m 3X12 modulze (rkinis karebiT da saketiT)</t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</si>
  <si>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3.1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</si>
  <si>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50A/D/15KA  </t>
    </r>
    <r>
      <rPr>
        <sz val="11"/>
        <color theme="1"/>
        <rFont val="AcadNusx"/>
      </rPr>
      <t>3 polusa</t>
    </r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</si>
  <si>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2.1</t>
    </r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</si>
  <si>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1.1</t>
    </r>
  </si>
  <si>
    <r>
      <rPr>
        <sz val="10"/>
        <color theme="1"/>
        <rFont val="AcadNusx"/>
      </rPr>
      <t>ganmuxtveli</t>
    </r>
    <r>
      <rPr>
        <sz val="10"/>
        <color theme="1"/>
        <rFont val="Cambria"/>
        <family val="1"/>
        <charset val="204"/>
      </rPr>
      <t xml:space="preserve"> B</t>
    </r>
    <r>
      <rPr>
        <sz val="10"/>
        <color theme="1"/>
        <rFont val="AcadNusx"/>
      </rPr>
      <t xml:space="preserve">klasis </t>
    </r>
    <r>
      <rPr>
        <sz val="10"/>
        <color theme="1"/>
        <rFont val="Cambria"/>
        <family val="1"/>
        <charset val="204"/>
      </rPr>
      <t>3P+N+PE  400v/100ka</t>
    </r>
  </si>
  <si>
    <t>sasignalo naTura (yviTeli, mwvane, wiTeli) faris karSi CasamontaJebeli</t>
  </si>
  <si>
    <t>dnobadi mcveli 160a</t>
  </si>
  <si>
    <t>dnobadmcveliani amomrTveli 160a 3polusa</t>
  </si>
  <si>
    <t>fotorele</t>
  </si>
  <si>
    <t>CamrTveli Rilaki fiqsaciiT</t>
  </si>
  <si>
    <r>
      <rPr>
        <sz val="11"/>
        <color theme="1"/>
        <rFont val="AcadNusx"/>
      </rPr>
      <t xml:space="preserve">kontaqtori </t>
    </r>
    <r>
      <rPr>
        <sz val="11"/>
        <color theme="1"/>
        <rFont val="Calibri"/>
        <family val="2"/>
        <charset val="204"/>
      </rPr>
      <t>3P/5,5KW/230VAC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</si>
  <si>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2A/C/6KA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</si>
  <si>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16A/D/15KA  </t>
    </r>
    <r>
      <rPr>
        <sz val="11"/>
        <color theme="1"/>
        <rFont val="AcadNusx"/>
      </rPr>
      <t>3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</si>
  <si>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MCB 40A/D/15KA  </t>
    </r>
    <r>
      <rPr>
        <sz val="11"/>
        <color theme="1"/>
        <rFont val="AcadNusx"/>
      </rPr>
      <t>3 polusa</t>
    </r>
  </si>
  <si>
    <r>
      <rPr>
        <sz val="11"/>
        <color theme="1"/>
        <rFont val="AcadNusx"/>
      </rPr>
      <t>avtomaturi amomrTveli</t>
    </r>
    <r>
      <rPr>
        <sz val="11"/>
        <color theme="1"/>
        <rFont val="Calibri Light"/>
        <family val="2"/>
        <charset val="204"/>
      </rPr>
      <t xml:space="preserve"> MCCB 250A/D/36KA  </t>
    </r>
    <r>
      <rPr>
        <sz val="11"/>
        <color theme="1"/>
        <rFont val="AcadNusx"/>
      </rPr>
      <t>3 polusa</t>
    </r>
  </si>
  <si>
    <t>damiweba neitralis salteebis sistema 100a</t>
  </si>
  <si>
    <r>
      <rPr>
        <sz val="11"/>
        <color theme="1"/>
        <rFont val="AcadNusx"/>
      </rPr>
      <t xml:space="preserve">samfaza salteebis sistema </t>
    </r>
    <r>
      <rPr>
        <sz val="11"/>
        <color theme="1"/>
        <rFont val="Calibri Light"/>
        <family val="2"/>
        <charset val="204"/>
      </rPr>
      <t>L1,L2,L3 25</t>
    </r>
    <r>
      <rPr>
        <sz val="11"/>
        <color theme="1"/>
        <rFont val="AcadNusx"/>
      </rPr>
      <t>0a</t>
    </r>
  </si>
  <si>
    <r>
      <rPr>
        <sz val="11"/>
        <color theme="1"/>
        <rFont val="AcadNusx"/>
      </rPr>
      <t xml:space="preserve">Zalovani fari g/m 1800X600X400 </t>
    </r>
    <r>
      <rPr>
        <sz val="11"/>
        <color theme="1"/>
        <rFont val="Cambria"/>
        <family val="1"/>
        <charset val="204"/>
      </rPr>
      <t>IP21</t>
    </r>
    <r>
      <rPr>
        <sz val="11"/>
        <color theme="1"/>
        <rFont val="AcadNusx"/>
      </rPr>
      <t xml:space="preserve"> </t>
    </r>
  </si>
  <si>
    <r>
      <rPr>
        <b/>
        <sz val="11"/>
        <color theme="1"/>
        <rFont val="AcadNusx"/>
      </rPr>
      <t xml:space="preserve">mTavari gamanawilebeli fari </t>
    </r>
    <r>
      <rPr>
        <b/>
        <sz val="11"/>
        <color theme="1"/>
        <rFont val="Arial"/>
        <family val="2"/>
        <charset val="204"/>
      </rPr>
      <t>MDB</t>
    </r>
  </si>
  <si>
    <t>lokaluri xarjTaRricxva #2-4</t>
  </si>
  <si>
    <t xml:space="preserve">jami </t>
  </si>
  <si>
    <t>SSm pirTa dasakeci savarZelis montaJi</t>
  </si>
  <si>
    <t>lifti</t>
  </si>
  <si>
    <t>danamati liftis montaJze seismur raionSi</t>
  </si>
  <si>
    <t xml:space="preserve"> liftis  montaJi, tvirTamweoba - 400kg</t>
  </si>
  <si>
    <t>II liftis montaJi</t>
  </si>
  <si>
    <t>kobeze misadgmeli savarZeli marTvia pulriT 800X10000, tvirTamweoba _ 250kg, asvlis siCqare _ 0,1 m/wm,  kibis sigane minimum 1300mm, svlis simaRle 7500mm</t>
  </si>
  <si>
    <t>samgzavro lifti, tvirTamweoba _ 400kg, asvlis siCqare _ 0,15 m/wm, asvlis simaRle _ 11,00 m, Saxtis simaRle _ 14,05 m,  gaCerebebis raodenoba _ 4</t>
  </si>
  <si>
    <t xml:space="preserve">SSm pirTa platforma da dasakeci savarZeli  </t>
  </si>
  <si>
    <t>lokaluri xarjTaRricxva #2-5</t>
  </si>
  <si>
    <r>
      <rPr>
        <sz val="11"/>
        <color theme="1"/>
        <rFont val="AcadNusx"/>
      </rPr>
      <t xml:space="preserve">kompiuteris qselis kabeli </t>
    </r>
    <r>
      <rPr>
        <sz val="11"/>
        <color theme="1"/>
        <rFont val="Calibri Light"/>
        <family val="2"/>
        <charset val="204"/>
      </rPr>
      <t>FTP LSZH CAT-5e</t>
    </r>
  </si>
  <si>
    <r>
      <rPr>
        <sz val="11"/>
        <color theme="1"/>
        <rFont val="AcadNusx"/>
      </rPr>
      <t xml:space="preserve">kompiuteris qselis kabeli </t>
    </r>
    <r>
      <rPr>
        <sz val="11"/>
        <color theme="1"/>
        <rFont val="Calibri Light"/>
        <family val="2"/>
        <charset val="204"/>
      </rPr>
      <t xml:space="preserve">UTP LSZH CAT-6 </t>
    </r>
  </si>
  <si>
    <t>kabelis montaJi</t>
  </si>
  <si>
    <r>
      <rPr>
        <sz val="11"/>
        <color theme="1"/>
        <rFont val="AcadNusx"/>
      </rPr>
      <t xml:space="preserve">telefonis rozeti </t>
    </r>
    <r>
      <rPr>
        <sz val="11"/>
        <color theme="1"/>
        <rFont val="Calibri Light"/>
        <family val="2"/>
        <charset val="204"/>
      </rPr>
      <t>RG45 (</t>
    </r>
    <r>
      <rPr>
        <sz val="11"/>
        <color theme="1"/>
        <rFont val="AcadNusx"/>
      </rPr>
      <t>me-5 kategoria)</t>
    </r>
  </si>
  <si>
    <r>
      <rPr>
        <sz val="11"/>
        <color theme="1"/>
        <rFont val="AcadNusx"/>
      </rPr>
      <t xml:space="preserve">kompiuteris rozeti </t>
    </r>
    <r>
      <rPr>
        <sz val="11"/>
        <color theme="1"/>
        <rFont val="Calibri Light"/>
        <family val="2"/>
        <charset val="204"/>
      </rPr>
      <t>RG45 (</t>
    </r>
    <r>
      <rPr>
        <sz val="11"/>
        <color theme="1"/>
        <rFont val="AcadNusx"/>
      </rPr>
      <t>me-5 kategoria)</t>
    </r>
  </si>
  <si>
    <r>
      <rPr>
        <sz val="11"/>
        <color theme="1"/>
        <rFont val="AcadNusx"/>
      </rPr>
      <t xml:space="preserve">kompiuteris rozeti </t>
    </r>
    <r>
      <rPr>
        <sz val="11"/>
        <color theme="1"/>
        <rFont val="Calibri Light"/>
        <family val="2"/>
        <charset val="204"/>
      </rPr>
      <t>RG45 (</t>
    </r>
    <r>
      <rPr>
        <sz val="11"/>
        <color theme="1"/>
        <rFont val="AcadNusx"/>
      </rPr>
      <t>me-5 kategoria) iatakis samontaJo yuTis</t>
    </r>
  </si>
  <si>
    <r>
      <rPr>
        <sz val="11"/>
        <color theme="1"/>
        <rFont val="AcadNusx"/>
      </rPr>
      <t xml:space="preserve">ukabeli SeRwevis wertili </t>
    </r>
    <r>
      <rPr>
        <sz val="11"/>
        <color theme="1"/>
        <rFont val="Calibri Light"/>
        <family val="2"/>
        <charset val="204"/>
      </rPr>
      <t xml:space="preserve">WI_FI  </t>
    </r>
  </si>
  <si>
    <r>
      <rPr>
        <sz val="11"/>
        <color theme="1"/>
        <rFont val="AcadNusx"/>
      </rPr>
      <t xml:space="preserve"> paCpaneli  48 portiani </t>
    </r>
    <r>
      <rPr>
        <sz val="11"/>
        <color theme="1"/>
        <rFont val="Calibri"/>
        <family val="2"/>
        <charset val="204"/>
      </rPr>
      <t>Cat 5e</t>
    </r>
  </si>
  <si>
    <t xml:space="preserve">qselis komutatori 48 portiani </t>
  </si>
  <si>
    <r>
      <rPr>
        <sz val="11"/>
        <color theme="1"/>
        <rFont val="AcadNusx"/>
      </rPr>
      <t xml:space="preserve">rekSi Casayenebeli denis gamanawilebeli </t>
    </r>
    <r>
      <rPr>
        <sz val="11"/>
        <color theme="1"/>
        <rFont val="Calibri"/>
        <family val="2"/>
        <charset val="204"/>
      </rPr>
      <t>PDU-8</t>
    </r>
  </si>
  <si>
    <t>Smart UPS 1000 VA Rackmount</t>
  </si>
  <si>
    <t>Smart UPS 1500 VA Rackmount</t>
  </si>
  <si>
    <r>
      <rPr>
        <sz val="11"/>
        <color theme="1"/>
        <rFont val="AcadNusx"/>
      </rPr>
      <t xml:space="preserve">sakomunikacio karada </t>
    </r>
    <r>
      <rPr>
        <sz val="11"/>
        <color theme="1"/>
        <rFont val="Calibri"/>
        <family val="2"/>
        <charset val="204"/>
      </rPr>
      <t xml:space="preserve">RACK 16U </t>
    </r>
    <r>
      <rPr>
        <sz val="11"/>
        <color theme="1"/>
        <rFont val="Calibri Light"/>
        <family val="2"/>
        <charset val="204"/>
      </rPr>
      <t xml:space="preserve"> (</t>
    </r>
    <r>
      <rPr>
        <sz val="11"/>
        <color theme="1"/>
        <rFont val="AcadNusx"/>
      </rPr>
      <t>TermostatiT da ventilatorebis blokiT )</t>
    </r>
  </si>
  <si>
    <r>
      <rPr>
        <sz val="11"/>
        <color theme="1"/>
        <rFont val="AcadNusx"/>
      </rPr>
      <t xml:space="preserve">sakomunikacio karada </t>
    </r>
    <r>
      <rPr>
        <sz val="11"/>
        <color theme="1"/>
        <rFont val="Calibri"/>
        <family val="2"/>
        <charset val="204"/>
      </rPr>
      <t xml:space="preserve">RACK 22U </t>
    </r>
    <r>
      <rPr>
        <sz val="11"/>
        <color theme="1"/>
        <rFont val="Calibri Light"/>
        <family val="2"/>
        <charset val="204"/>
      </rPr>
      <t xml:space="preserve"> (</t>
    </r>
    <r>
      <rPr>
        <sz val="11"/>
        <color theme="1"/>
        <rFont val="AcadNusx"/>
      </rPr>
      <t>TermostatiT da ventilatorebis blokiT )</t>
    </r>
  </si>
  <si>
    <t>lokaluri xarjTaRricxva #2-6</t>
  </si>
  <si>
    <r>
      <rPr>
        <sz val="11"/>
        <color theme="1"/>
        <rFont val="AcadNusx"/>
      </rPr>
      <t xml:space="preserve">televiziis qselis kabeli </t>
    </r>
    <r>
      <rPr>
        <sz val="11"/>
        <color theme="1"/>
        <rFont val="Calibri Light"/>
        <family val="2"/>
        <charset val="204"/>
      </rPr>
      <t>RG-6</t>
    </r>
  </si>
  <si>
    <t>televiziis rozeti</t>
  </si>
  <si>
    <t>spliteri 1/4</t>
  </si>
  <si>
    <t>spliteri 1/2</t>
  </si>
  <si>
    <r>
      <rPr>
        <sz val="11"/>
        <color theme="1"/>
        <rFont val="AcadNusx"/>
      </rPr>
      <t xml:space="preserve">satelevizio signalis gamaZlierebeli </t>
    </r>
    <r>
      <rPr>
        <sz val="11"/>
        <color theme="1"/>
        <rFont val="Calibri"/>
        <family val="2"/>
        <charset val="204"/>
      </rPr>
      <t>117db/mkV</t>
    </r>
  </si>
  <si>
    <t>saeTero antena</t>
  </si>
  <si>
    <t>lokaluri xarjTaRricxva #2-7</t>
  </si>
  <si>
    <r>
      <rPr>
        <sz val="11"/>
        <color theme="1"/>
        <rFont val="AcadNusx"/>
      </rPr>
      <t xml:space="preserve">videomeTvalyureobis  qselis kabeli </t>
    </r>
    <r>
      <rPr>
        <sz val="11"/>
        <color theme="1"/>
        <rFont val="Calibri Light"/>
        <family val="2"/>
        <charset val="204"/>
      </rPr>
      <t>UTP LSZH CAT-5e</t>
    </r>
  </si>
  <si>
    <r>
      <rPr>
        <sz val="11"/>
        <color theme="1"/>
        <rFont val="Calibri"/>
        <family val="2"/>
        <charset val="204"/>
      </rPr>
      <t xml:space="preserve">IP POE </t>
    </r>
    <r>
      <rPr>
        <sz val="11"/>
        <color theme="1"/>
        <rFont val="AcadNusx"/>
      </rPr>
      <t>videokamera feradi dRe-Ramis reJimiT (minimum3.0mgp) gare montaJis</t>
    </r>
  </si>
  <si>
    <r>
      <rPr>
        <sz val="11"/>
        <color theme="1"/>
        <rFont val="Calibri"/>
        <family val="2"/>
        <charset val="204"/>
      </rPr>
      <t xml:space="preserve">IP POE </t>
    </r>
    <r>
      <rPr>
        <sz val="11"/>
        <color theme="1"/>
        <rFont val="AcadNusx"/>
      </rPr>
      <t>videokamera feradi dRe-Ramis reJimiT (minimum3.0mgp) Sida montaJis</t>
    </r>
  </si>
  <si>
    <t>kvebis bloki kamerebisaTvis 12v/10a</t>
  </si>
  <si>
    <t>mexsierebis myari diski 6 terabaitiani</t>
  </si>
  <si>
    <r>
      <rPr>
        <sz val="11"/>
        <color theme="1"/>
        <rFont val="AcadNusx"/>
      </rPr>
      <t xml:space="preserve"> paCpaneli  24 portiani </t>
    </r>
    <r>
      <rPr>
        <sz val="11"/>
        <color theme="1"/>
        <rFont val="Calibri"/>
        <family val="2"/>
        <charset val="204"/>
      </rPr>
      <t>Cat 5e</t>
    </r>
  </si>
  <si>
    <r>
      <rPr>
        <sz val="11"/>
        <color theme="1"/>
        <rFont val="AcadNusx"/>
      </rPr>
      <t xml:space="preserve">  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qselis komutatori</t>
    </r>
    <r>
      <rPr>
        <sz val="11"/>
        <color theme="1"/>
        <rFont val="Calibri"/>
        <family val="2"/>
        <charset val="204"/>
      </rPr>
      <t xml:space="preserve"> 24 </t>
    </r>
    <r>
      <rPr>
        <sz val="11"/>
        <color theme="1"/>
        <rFont val="AcadNusx"/>
      </rPr>
      <t xml:space="preserve">portiani  </t>
    </r>
    <r>
      <rPr>
        <sz val="11"/>
        <color theme="1"/>
        <rFont val="Calibri"/>
        <family val="2"/>
        <charset val="204"/>
      </rPr>
      <t>POE (CCTV)</t>
    </r>
    <r>
      <rPr>
        <sz val="11"/>
        <color theme="1"/>
        <rFont val="AcadNusx"/>
      </rPr>
      <t>qselis komutatoris parametrebi da makompleqtebeli mowyobilobebi winaswar SeTanxmdes damkveTTan)</t>
    </r>
  </si>
  <si>
    <r>
      <rPr>
        <sz val="11"/>
        <color theme="1"/>
        <rFont val="AcadNusx"/>
      </rPr>
      <t xml:space="preserve">ciruli qseluri video-registratori  </t>
    </r>
    <r>
      <rPr>
        <sz val="11"/>
        <color theme="1"/>
        <rFont val="Calibri Light"/>
        <family val="2"/>
        <charset val="204"/>
      </rPr>
      <t xml:space="preserve"> NVR 16</t>
    </r>
    <r>
      <rPr>
        <sz val="11"/>
        <color theme="1"/>
        <rFont val="AcadNusx"/>
      </rPr>
      <t xml:space="preserve"> arxiani </t>
    </r>
  </si>
  <si>
    <r>
      <rPr>
        <sz val="11"/>
        <color theme="1"/>
        <rFont val="AcadNusx"/>
      </rPr>
      <t xml:space="preserve">ciruli qseluri video-registratori  </t>
    </r>
    <r>
      <rPr>
        <sz val="11"/>
        <color theme="1"/>
        <rFont val="Calibri Light"/>
        <family val="2"/>
        <charset val="204"/>
      </rPr>
      <t xml:space="preserve"> NVR </t>
    </r>
    <r>
      <rPr>
        <sz val="11"/>
        <color theme="1"/>
        <rFont val="AcadNusx"/>
      </rPr>
      <t xml:space="preserve">32 arxiani </t>
    </r>
  </si>
  <si>
    <t>lokaluri xarjTaRricxva #2-8</t>
  </si>
  <si>
    <r>
      <rPr>
        <sz val="11"/>
        <color theme="1"/>
        <rFont val="AcadNusx"/>
      </rPr>
      <t>eleqtro zaris kabeli 2X1,5mm</t>
    </r>
    <r>
      <rPr>
        <sz val="11"/>
        <color theme="1"/>
        <rFont val="Calibri"/>
        <family val="2"/>
        <charset val="204"/>
      </rPr>
      <t>²</t>
    </r>
  </si>
  <si>
    <t>eleqtro zari</t>
  </si>
  <si>
    <t>eleqtro zaris Rilaki</t>
  </si>
  <si>
    <t>lokaluri xarjTaRricxva #2-9</t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</si>
  <si>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 xml:space="preserve">d=20 </t>
    </r>
    <r>
      <rPr>
        <sz val="11"/>
        <color theme="1"/>
        <rFont val="AcadNusx"/>
      </rPr>
      <t xml:space="preserve">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</si>
  <si>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d=25</t>
    </r>
    <r>
      <rPr>
        <sz val="11"/>
        <color theme="1"/>
        <rFont val="AcadNusx"/>
      </rPr>
      <t xml:space="preserve">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</si>
  <si>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d=32</t>
    </r>
    <r>
      <rPr>
        <sz val="11"/>
        <color theme="1"/>
        <rFont val="AcadNusx"/>
      </rPr>
      <t xml:space="preserve">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</si>
  <si>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d=40</t>
    </r>
    <r>
      <rPr>
        <sz val="11"/>
        <color theme="1"/>
        <rFont val="AcadNusx"/>
      </rPr>
      <t xml:space="preserve">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</si>
  <si>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d=50</t>
    </r>
    <r>
      <rPr>
        <sz val="11"/>
        <color theme="1"/>
        <rFont val="AcadNusx"/>
      </rPr>
      <t xml:space="preserve"> milebisaTvis                        </t>
    </r>
  </si>
  <si>
    <t>gaTbobis milis Tboizolacia 9mm folgiani TboizolaciiT</t>
  </si>
  <si>
    <r>
      <rPr>
        <sz val="11"/>
        <color theme="1"/>
        <rFont val="AcadNusx"/>
      </rPr>
      <t xml:space="preserve">polipropilenis maregulirebeli ventili </t>
    </r>
    <r>
      <rPr>
        <sz val="11"/>
        <color theme="1"/>
        <rFont val="Calibri"/>
        <family val="2"/>
        <charset val="204"/>
      </rPr>
      <t>d=40</t>
    </r>
  </si>
  <si>
    <r>
      <rPr>
        <sz val="11"/>
        <color theme="1"/>
        <rFont val="AcadNusx"/>
      </rPr>
      <t xml:space="preserve">polipropilenis maregulirebeli ventili </t>
    </r>
    <r>
      <rPr>
        <sz val="11"/>
        <color theme="1"/>
        <rFont val="Calibri"/>
        <family val="2"/>
        <charset val="204"/>
      </rPr>
      <t>d=50</t>
    </r>
  </si>
  <si>
    <r>
      <rPr>
        <sz val="11"/>
        <color theme="1"/>
        <rFont val="AcadNusx"/>
      </rPr>
      <t xml:space="preserve">gadasabmeli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20</t>
    </r>
  </si>
  <si>
    <r>
      <rPr>
        <sz val="11"/>
        <color theme="1"/>
        <rFont val="AcadNusx"/>
      </rPr>
      <t xml:space="preserve">gadasabmeli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25</t>
    </r>
  </si>
  <si>
    <r>
      <rPr>
        <sz val="11"/>
        <color theme="1"/>
        <rFont val="AcadNusx"/>
      </rPr>
      <t xml:space="preserve">gadasabmeli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32</t>
    </r>
  </si>
  <si>
    <r>
      <rPr>
        <sz val="11"/>
        <color theme="1"/>
        <rFont val="AcadNusx"/>
      </rPr>
      <t xml:space="preserve">gadasabmeli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40</t>
    </r>
  </si>
  <si>
    <r>
      <rPr>
        <sz val="11"/>
        <color theme="1"/>
        <rFont val="AcadNusx"/>
      </rPr>
      <t xml:space="preserve">gadasbmeli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50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</si>
  <si>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25x20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</si>
  <si>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32x20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</si>
  <si>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32x25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</si>
  <si>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40x32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</si>
  <si>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50x32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</si>
  <si>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50x40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</si>
  <si>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-20 90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</si>
  <si>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</si>
  <si>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</si>
  <si>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</si>
  <si>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</si>
  <si>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25x20x25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</si>
  <si>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32x20x32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</si>
  <si>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32x32x32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</si>
  <si>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50x20x50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</si>
  <si>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50x50x50</t>
    </r>
  </si>
  <si>
    <r>
      <rPr>
        <sz val="11"/>
        <color theme="1"/>
        <rFont val="AcadNusx"/>
      </rPr>
      <t xml:space="preserve"> utka </t>
    </r>
    <r>
      <rPr>
        <sz val="11"/>
        <color theme="1"/>
        <rFont val="Calibri"/>
        <family val="2"/>
        <charset val="204"/>
      </rPr>
      <t>d=20</t>
    </r>
  </si>
  <si>
    <r>
      <rPr>
        <sz val="11"/>
        <color theme="1"/>
        <rFont val="AcadNusx"/>
      </rPr>
      <t xml:space="preserve"> utka </t>
    </r>
    <r>
      <rPr>
        <sz val="11"/>
        <color theme="1"/>
        <rFont val="Calibri"/>
        <family val="2"/>
        <charset val="204"/>
      </rPr>
      <t>d=25</t>
    </r>
  </si>
  <si>
    <r>
      <rPr>
        <sz val="11"/>
        <color theme="1"/>
        <rFont val="AcadNusx"/>
      </rPr>
      <t xml:space="preserve"> utka </t>
    </r>
    <r>
      <rPr>
        <sz val="11"/>
        <color theme="1"/>
        <rFont val="Calibri"/>
        <family val="2"/>
        <charset val="204"/>
      </rPr>
      <t>d=32</t>
    </r>
  </si>
  <si>
    <r>
      <rPr>
        <sz val="11"/>
        <color theme="1"/>
        <rFont val="AcadNusx"/>
      </rPr>
      <t xml:space="preserve"> utka </t>
    </r>
    <r>
      <rPr>
        <sz val="11"/>
        <color theme="1"/>
        <rFont val="Calibri"/>
        <family val="2"/>
        <charset val="204"/>
      </rPr>
      <t>d=40</t>
    </r>
  </si>
  <si>
    <r>
      <rPr>
        <sz val="11"/>
        <color theme="1"/>
        <rFont val="AcadNusx"/>
      </rPr>
      <t xml:space="preserve"> utka </t>
    </r>
    <r>
      <rPr>
        <sz val="11"/>
        <color theme="1"/>
        <rFont val="Calibri"/>
        <family val="2"/>
        <charset val="204"/>
      </rPr>
      <t>d=50</t>
    </r>
  </si>
  <si>
    <r>
      <rPr>
        <sz val="11"/>
        <color theme="1"/>
        <rFont val="AcadNusx"/>
      </rPr>
      <t xml:space="preserve"> quro  gare xraxniT 90</t>
    </r>
    <r>
      <rPr>
        <sz val="11"/>
        <color theme="1"/>
        <rFont val="Calibri"/>
        <family val="2"/>
        <charset val="204"/>
      </rPr>
      <t>⁰</t>
    </r>
    <r>
      <rPr>
        <sz val="13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d=20</t>
    </r>
  </si>
  <si>
    <t xml:space="preserve"> polipropilenis fasonuri nawilebi</t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</si>
  <si>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 </t>
    </r>
    <r>
      <rPr>
        <sz val="11"/>
        <color theme="1"/>
        <rFont val="AcadNusx"/>
      </rPr>
      <t xml:space="preserve">folgiani 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Ø20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</si>
  <si>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 </t>
    </r>
    <r>
      <rPr>
        <sz val="11"/>
        <color theme="1"/>
        <rFont val="AcadNusx"/>
      </rPr>
      <t xml:space="preserve">folgiani 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Ø25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</si>
  <si>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polipropilenis folgiani 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Ø32</t>
    </r>
    <r>
      <rPr>
        <sz val="11"/>
        <color theme="1"/>
        <rFont val="AcadNusx"/>
      </rPr>
      <t xml:space="preserve">mm </t>
    </r>
  </si>
  <si>
    <t>samgrebi</t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</si>
  <si>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>folgiani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Ø40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</si>
  <si>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polipropilenis folgiani 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 xml:space="preserve">mm </t>
    </r>
  </si>
  <si>
    <t xml:space="preserve">paneluri radiatoris uku magistralis maregulirebeli ventili </t>
  </si>
  <si>
    <t xml:space="preserve">paneluri radiatoris mimwodebeli magistralis maregulirebeli ventili </t>
  </si>
  <si>
    <t>paneluri radiatori 600X1000</t>
  </si>
  <si>
    <t>paneluri radiatori 600X1200</t>
  </si>
  <si>
    <t>paneluri radiatorebis mowyoba</t>
  </si>
  <si>
    <t>gaTbobis mTavari dgari #3  (Sida)  (Senoba #2)</t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</si>
  <si>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d=63</t>
    </r>
    <r>
      <rPr>
        <sz val="11"/>
        <color theme="1"/>
        <rFont val="AcadNusx"/>
      </rPr>
      <t xml:space="preserve"> milebisaTvis                        </t>
    </r>
  </si>
  <si>
    <r>
      <rPr>
        <sz val="11"/>
        <color theme="1"/>
        <rFont val="AcadNusx"/>
      </rPr>
      <t xml:space="preserve">polipropilenis maregulirebeli ventili </t>
    </r>
    <r>
      <rPr>
        <sz val="11"/>
        <color theme="1"/>
        <rFont val="Calibri"/>
        <family val="2"/>
        <charset val="204"/>
      </rPr>
      <t>d=63</t>
    </r>
  </si>
  <si>
    <r>
      <rPr>
        <sz val="11"/>
        <color theme="1"/>
        <rFont val="AcadNusx"/>
      </rPr>
      <t xml:space="preserve">gadasbmeli quro 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>63</t>
    </r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</si>
  <si>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63x50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</si>
  <si>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-63 90</t>
    </r>
    <r>
      <rPr>
        <sz val="11"/>
        <color theme="1"/>
        <rFont val="Calibri"/>
        <family val="2"/>
        <charset val="204"/>
      </rPr>
      <t>⁰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</si>
  <si>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40x20x40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</si>
  <si>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40x40x40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</si>
  <si>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63x40x63</t>
    </r>
  </si>
  <si>
    <r>
      <rPr>
        <sz val="11"/>
        <color theme="1"/>
        <rFont val="AcadNusx"/>
      </rPr>
      <t xml:space="preserve">polipropilenis folgiani 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Ø63</t>
    </r>
    <r>
      <rPr>
        <sz val="11"/>
        <color theme="1"/>
        <rFont val="AcadNusx"/>
      </rPr>
      <t xml:space="preserve">mm </t>
    </r>
  </si>
  <si>
    <t>paneluri radiatori 600X800</t>
  </si>
  <si>
    <t>paneluri radiatori 600X1400</t>
  </si>
  <si>
    <t>gaTbobis mTavari dgari #2  (Sida)  (Senoba #3)</t>
  </si>
  <si>
    <r>
      <rPr>
        <sz val="11"/>
        <color theme="1"/>
        <rFont val="AcadNusx"/>
      </rPr>
      <t xml:space="preserve">gadamyvani </t>
    </r>
    <r>
      <rPr>
        <sz val="11"/>
        <color theme="1"/>
        <rFont val="Calibri"/>
        <family val="2"/>
        <charset val="204"/>
      </rPr>
      <t>63x40</t>
    </r>
  </si>
  <si>
    <t>gaTbobis mTavari dgari #1 (Sida)  (Senoba #3)</t>
  </si>
  <si>
    <t>lokaluri xarjTaRricxva #2-10</t>
  </si>
  <si>
    <t xml:space="preserve">haersatari moT. Txelf. foladisagan  d=0.7 mm gamwovi haersatari </t>
  </si>
  <si>
    <r>
      <rPr>
        <sz val="11"/>
        <color theme="1"/>
        <rFont val="AcadNusx"/>
      </rPr>
      <t xml:space="preserve">Tunuqis gare samontaJo qudi </t>
    </r>
    <r>
      <rPr>
        <sz val="11"/>
        <color theme="1"/>
        <rFont val="Calibri"/>
        <family val="2"/>
        <charset val="204"/>
      </rPr>
      <t>300x200</t>
    </r>
  </si>
  <si>
    <t xml:space="preserve">samzareulos uJangavi foladis gamwovi qolga zomebiT 1000X500 </t>
  </si>
  <si>
    <t>bufetis oTaxis gamwovi sistema</t>
  </si>
  <si>
    <t xml:space="preserve">laboratoriis uJangavi foladis gamwovi qolga zomebiT 1000X500 </t>
  </si>
  <si>
    <t>laboratoriis oTaxebis gamwovi sistema</t>
  </si>
  <si>
    <t xml:space="preserve">Tboizolacia gamwovi haersataris folgiani 9mm TboizolaciiT </t>
  </si>
  <si>
    <t xml:space="preserve">Tboizolacia modinebiTi haersataris folgiani 9mm TboizolaciiT </t>
  </si>
  <si>
    <t xml:space="preserve">haersatari moT. Txelf. foladisagan  d=0.7 mm modinebiTi haersatari </t>
  </si>
  <si>
    <r>
      <rPr>
        <sz val="11"/>
        <color theme="1"/>
        <rFont val="AcadNusx"/>
      </rPr>
      <t xml:space="preserve">gofrirebuli mili (Tboizolirebuli) </t>
    </r>
    <r>
      <rPr>
        <sz val="11"/>
        <color theme="1"/>
        <rFont val="Calibri"/>
        <family val="2"/>
        <charset val="204"/>
      </rPr>
      <t>d=200</t>
    </r>
  </si>
  <si>
    <r>
      <rPr>
        <sz val="11"/>
        <color theme="1"/>
        <rFont val="AcadNusx"/>
      </rPr>
      <t xml:space="preserve">gare samontaJo cxaura </t>
    </r>
    <r>
      <rPr>
        <sz val="11"/>
        <color theme="1"/>
        <rFont val="Calibri"/>
        <family val="2"/>
        <charset val="204"/>
      </rPr>
      <t>500x400</t>
    </r>
  </si>
  <si>
    <t>gamwovi sistemis maregulirebeli Jaluzis cxauri demferiT 600X600</t>
  </si>
  <si>
    <t>modinebiTi sistemis maregulirebeli Jaluzis cxauri demferiT 600X600</t>
  </si>
  <si>
    <t>saventilacio danadgari #1                    (sportuli darbazi) (Senoba #2)</t>
  </si>
  <si>
    <r>
      <rPr>
        <sz val="11"/>
        <color theme="1"/>
        <rFont val="AcadNusx"/>
      </rPr>
      <t xml:space="preserve">gare samontaJo cxaura </t>
    </r>
    <r>
      <rPr>
        <sz val="11"/>
        <color theme="1"/>
        <rFont val="Calibri"/>
        <family val="2"/>
        <charset val="204"/>
      </rPr>
      <t>d=100</t>
    </r>
  </si>
  <si>
    <r>
      <rPr>
        <sz val="11"/>
        <color theme="1"/>
        <rFont val="AcadNusx"/>
      </rPr>
      <t>muxli 90</t>
    </r>
    <r>
      <rPr>
        <sz val="11"/>
        <color theme="1"/>
        <rFont val="Calibri"/>
        <family val="2"/>
        <charset val="204"/>
      </rPr>
      <t>⁰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d=100</t>
    </r>
  </si>
  <si>
    <r>
      <rPr>
        <sz val="11"/>
        <color theme="1"/>
        <rFont val="AcadNusx"/>
      </rPr>
      <t xml:space="preserve">samkapi </t>
    </r>
    <r>
      <rPr>
        <sz val="11"/>
        <color theme="1"/>
        <rFont val="Calibri"/>
        <family val="2"/>
        <charset val="204"/>
      </rPr>
      <t>100x100x100</t>
    </r>
  </si>
  <si>
    <r>
      <rPr>
        <sz val="11"/>
        <color theme="1"/>
        <rFont val="AcadNusx"/>
      </rPr>
      <t xml:space="preserve">plastmasis milebis mowy. </t>
    </r>
    <r>
      <rPr>
        <sz val="11"/>
        <color theme="1"/>
        <rFont val="Calibri"/>
        <family val="2"/>
        <charset val="204"/>
      </rPr>
      <t>d</t>
    </r>
    <r>
      <rPr>
        <sz val="11"/>
        <color theme="1"/>
        <rFont val="AcadNusx"/>
      </rPr>
      <t>=100mm</t>
    </r>
  </si>
  <si>
    <t>sveli wertilebi Senoba #2</t>
  </si>
  <si>
    <t>II haersatari da armatura</t>
  </si>
  <si>
    <r>
      <rPr>
        <sz val="11"/>
        <color theme="1"/>
        <rFont val="AcadNusx"/>
      </rPr>
      <t>gamwovi arxuli ventilatori</t>
    </r>
    <r>
      <rPr>
        <sz val="11"/>
        <color theme="1"/>
        <rFont val="Calibri"/>
        <family val="2"/>
        <charset val="204"/>
      </rPr>
      <t xml:space="preserve"> L=</t>
    </r>
    <r>
      <rPr>
        <sz val="11"/>
        <color theme="1"/>
        <rFont val="AcadNusx"/>
      </rPr>
      <t>800 m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AcadNusx"/>
      </rPr>
      <t>/sT</t>
    </r>
    <r>
      <rPr>
        <sz val="11"/>
        <color theme="1"/>
        <rFont val="Calibri"/>
        <family val="2"/>
        <charset val="204"/>
      </rPr>
      <t xml:space="preserve"> DP=</t>
    </r>
    <r>
      <rPr>
        <sz val="11"/>
        <color theme="1"/>
        <rFont val="AcadNusx"/>
      </rPr>
      <t>300 pa. xmisdamxSobiT, filtriT, avtomatikiT</t>
    </r>
  </si>
  <si>
    <t>kompl.</t>
  </si>
  <si>
    <r>
      <t xml:space="preserve">1. xmauris damxSobi.                                    2. cvalebad brunTa ricxvze  momuSave, mimwodebeli ventilatori  </t>
    </r>
    <r>
      <rPr>
        <sz val="9"/>
        <color theme="1"/>
        <rFont val="Calibri"/>
        <family val="2"/>
        <charset val="204"/>
      </rPr>
      <t xml:space="preserve"> L</t>
    </r>
    <r>
      <rPr>
        <sz val="9"/>
        <color theme="1"/>
        <rFont val="AcadNusx"/>
      </rPr>
      <t>=4000 m</t>
    </r>
    <r>
      <rPr>
        <sz val="9"/>
        <color theme="1"/>
        <rFont val="Calibri"/>
        <family val="2"/>
        <charset val="204"/>
      </rPr>
      <t>³</t>
    </r>
    <r>
      <rPr>
        <sz val="9"/>
        <color theme="1"/>
        <rFont val="AcadNusx"/>
      </rPr>
      <t xml:space="preserve">/sT warmadobis da </t>
    </r>
    <r>
      <rPr>
        <sz val="9"/>
        <color theme="1"/>
        <rFont val="Calibri"/>
        <family val="2"/>
        <charset val="204"/>
      </rPr>
      <t>DP</t>
    </r>
    <r>
      <rPr>
        <sz val="9"/>
        <color theme="1"/>
        <rFont val="AcadNusx"/>
      </rPr>
      <t>=600pa. statikuri wnevis.                                        3. SeTbobis kaloriferi</t>
    </r>
    <r>
      <rPr>
        <sz val="9"/>
        <color theme="1"/>
        <rFont val="Calibri"/>
        <family val="2"/>
        <charset val="204"/>
      </rPr>
      <t xml:space="preserve"> Q</t>
    </r>
    <r>
      <rPr>
        <sz val="9"/>
        <color theme="1"/>
        <rFont val="AcadNusx"/>
      </rPr>
      <t>=20 kvt.                                         4.</t>
    </r>
    <r>
      <rPr>
        <sz val="9"/>
        <color theme="1"/>
        <rFont val="Calibri"/>
        <family val="2"/>
        <charset val="204"/>
      </rPr>
      <t xml:space="preserve"> G3</t>
    </r>
    <r>
      <rPr>
        <sz val="9"/>
        <color theme="1"/>
        <rFont val="AcadNusx"/>
      </rPr>
      <t xml:space="preserve"> klasis haeris gamwmendi filtri.                                                                                5. cvalebad brunTa ricxvze.                    momuSave,gamwovi ventilatori </t>
    </r>
    <r>
      <rPr>
        <sz val="9"/>
        <color theme="1"/>
        <rFont val="Calibri"/>
        <family val="2"/>
        <charset val="204"/>
      </rPr>
      <t xml:space="preserve">  L</t>
    </r>
    <r>
      <rPr>
        <sz val="9"/>
        <color theme="1"/>
        <rFont val="AcadNusx"/>
      </rPr>
      <t>=4000 m</t>
    </r>
    <r>
      <rPr>
        <sz val="9"/>
        <color theme="1"/>
        <rFont val="Calibri"/>
        <family val="2"/>
        <charset val="204"/>
      </rPr>
      <t>³</t>
    </r>
    <r>
      <rPr>
        <sz val="9"/>
        <color theme="1"/>
        <rFont val="AcadNusx"/>
      </rPr>
      <t>/sT warmadobis da</t>
    </r>
    <r>
      <rPr>
        <sz val="9"/>
        <color theme="1"/>
        <rFont val="Calibri"/>
        <family val="2"/>
        <charset val="204"/>
      </rPr>
      <t xml:space="preserve"> DP</t>
    </r>
    <r>
      <rPr>
        <sz val="9"/>
        <color theme="1"/>
        <rFont val="AcadNusx"/>
      </rPr>
      <t>=600pa. statikuri wnevis.                                        6.</t>
    </r>
    <r>
      <rPr>
        <sz val="9"/>
        <color theme="1"/>
        <rFont val="Calibri"/>
        <family val="2"/>
        <charset val="204"/>
      </rPr>
      <t xml:space="preserve"> F5</t>
    </r>
    <r>
      <rPr>
        <sz val="9"/>
        <color theme="1"/>
        <rFont val="AcadNusx"/>
      </rPr>
      <t xml:space="preserve"> klasis haeris gamwmendi filtri.                 7.</t>
    </r>
    <r>
      <rPr>
        <sz val="9"/>
        <color theme="1"/>
        <rFont val="Calibri"/>
        <family val="2"/>
        <charset val="204"/>
      </rPr>
      <t xml:space="preserve">  </t>
    </r>
    <r>
      <rPr>
        <sz val="9"/>
        <color theme="1"/>
        <rFont val="AcadNusx"/>
      </rPr>
      <t>haeris xarjis maregulirebeli eleqtro Siberi.                                                                                                    8. mbrunavi regeneratoruli siTbos utilizatori. (rekupiratori).                                           9. marTvis yuTi.</t>
    </r>
  </si>
  <si>
    <r>
      <rPr>
        <sz val="11"/>
        <color theme="1"/>
        <rFont val="AcadNusx"/>
      </rPr>
      <t>sayofacxovrebo gamwovi ventilatori 50m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AcadNusx"/>
      </rPr>
      <t>/sT</t>
    </r>
  </si>
  <si>
    <t>I danadgarebi</t>
  </si>
  <si>
    <t xml:space="preserve"> ventilacia.</t>
  </si>
  <si>
    <t>lokaluri xarjTaRricxva #2-11</t>
  </si>
  <si>
    <r>
      <rPr>
        <sz val="11"/>
        <color theme="1"/>
        <rFont val="AcadNusx"/>
      </rPr>
      <t xml:space="preserve"> kabeli </t>
    </r>
    <r>
      <rPr>
        <sz val="11"/>
        <color theme="1"/>
        <rFont val="Calibri"/>
        <family val="2"/>
        <charset val="204"/>
      </rPr>
      <t xml:space="preserve">LiHCH </t>
    </r>
    <r>
      <rPr>
        <sz val="11"/>
        <color theme="1"/>
        <rFont val="AcadNusx"/>
      </rPr>
      <t>2X1mm</t>
    </r>
    <r>
      <rPr>
        <sz val="11"/>
        <color theme="1"/>
        <rFont val="Calibri"/>
        <family val="2"/>
        <charset val="204"/>
      </rPr>
      <t>²</t>
    </r>
  </si>
  <si>
    <t>sagangaSo Rilaki moswavlis san.kvanZis</t>
  </si>
  <si>
    <t>gamoZaxebis pulti 6 moswavleze</t>
  </si>
  <si>
    <t>lokaluri xarjTaRricxva #2-12</t>
  </si>
  <si>
    <r>
      <rPr>
        <sz val="11"/>
        <color theme="1"/>
        <rFont val="AcadNusx"/>
      </rPr>
      <t xml:space="preserve">cecxlmedegi kabeli </t>
    </r>
    <r>
      <rPr>
        <sz val="11"/>
        <color theme="1"/>
        <rFont val="Calibri"/>
        <family val="2"/>
        <charset val="204"/>
      </rPr>
      <t>JE-H(St)H FE 180/E90 1</t>
    </r>
    <r>
      <rPr>
        <sz val="11"/>
        <color theme="1"/>
        <rFont val="AcadNusx"/>
      </rPr>
      <t>X2X0,8mm</t>
    </r>
    <r>
      <rPr>
        <sz val="11"/>
        <color theme="1"/>
        <rFont val="Calibri"/>
        <family val="2"/>
        <charset val="204"/>
      </rPr>
      <t>²</t>
    </r>
  </si>
  <si>
    <t>kvebis bloki akumulatoriT 2X12v/7a.sT</t>
  </si>
  <si>
    <t>arasamisamarTo sirena-strobiT</t>
  </si>
  <si>
    <t xml:space="preserve">samisamarTo sagangaSo Rilaki </t>
  </si>
  <si>
    <t>samisamarTo kvamlis optikuri deteqtori (samisamarTo universaluri baziT)</t>
  </si>
  <si>
    <t>samisamarTo saxanZro sakontrolo paneli erTlupiani, aranakleb 250 samisamarTo mowyobilobis mxardaWeriT</t>
  </si>
  <si>
    <t>lokaluri xarjTaRricxva #2-13</t>
  </si>
  <si>
    <t>fasadis  lesva qv/cementis  xsnariT</t>
  </si>
  <si>
    <t xml:space="preserve"> kedlebis lesva qv/cementis xsnariT interierSi</t>
  </si>
  <si>
    <t xml:space="preserve"> liTonis karis da fanjris SeRebva antikoroziuli zeTis saReb.</t>
  </si>
  <si>
    <t>liTonis fanjara-cxauris mowyoba</t>
  </si>
  <si>
    <t>liTonis  karis mowyoba</t>
  </si>
  <si>
    <t xml:space="preserve"> saxuravis mowyoba  sendviC-panelebiT</t>
  </si>
  <si>
    <t>kedlebis wyoba  blokiT sisq 30sm</t>
  </si>
  <si>
    <t>danarCeni samSeneblo samuSaoebi</t>
  </si>
  <si>
    <r>
      <t>mon. r/b gadaxurvis fila,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 xml:space="preserve">~  </t>
    </r>
  </si>
  <si>
    <r>
      <t xml:space="preserve"> mon. r/b sveti-1 </t>
    </r>
    <r>
      <rPr>
        <sz val="11"/>
        <color theme="1"/>
        <rFont val="Calibri Light"/>
        <family val="2"/>
        <charset val="204"/>
      </rPr>
      <t xml:space="preserve"> </t>
    </r>
    <r>
      <rPr>
        <sz val="11"/>
        <color theme="1"/>
        <rFont val="AcadNusx"/>
      </rPr>
      <t>(4 cali), betoni ~</t>
    </r>
    <r>
      <rPr>
        <sz val="11"/>
        <color theme="1"/>
        <rFont val="Calibri"/>
        <family val="2"/>
        <charset val="204"/>
        <scheme val="minor"/>
      </rPr>
      <t>В25</t>
    </r>
    <r>
      <rPr>
        <sz val="11"/>
        <color theme="1"/>
        <rFont val="AcadNusx"/>
      </rPr>
      <t>~</t>
    </r>
  </si>
  <si>
    <r>
      <t>iatakis mon. r/b fila,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>~</t>
    </r>
  </si>
  <si>
    <t>iatakis horizontaluri hidroizolacia</t>
  </si>
  <si>
    <r>
      <t>betonis momzadeba iatakis filis qveS, betoni ~</t>
    </r>
    <r>
      <rPr>
        <sz val="11"/>
        <color theme="1"/>
        <rFont val="Calibri"/>
        <family val="2"/>
        <charset val="204"/>
        <scheme val="minor"/>
      </rPr>
      <t>B12,5</t>
    </r>
    <r>
      <rPr>
        <sz val="11"/>
        <color theme="1"/>
        <rFont val="AcadNusx"/>
      </rPr>
      <t xml:space="preserve">~ </t>
    </r>
  </si>
  <si>
    <t xml:space="preserve">iatakis qveS balastis safuZvlis mowyoba </t>
  </si>
  <si>
    <r>
      <t>mon. r/b randkoWis mowyoba,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 xml:space="preserve">~ </t>
    </r>
  </si>
  <si>
    <r>
      <t>mon. r/b wertilovani saZirkvlebi,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 xml:space="preserve">~  </t>
    </r>
  </si>
  <si>
    <r>
      <t>betonis momzadeba saZirkvlis   qveS, betoni ~</t>
    </r>
    <r>
      <rPr>
        <sz val="11"/>
        <color theme="1"/>
        <rFont val="Calibri"/>
        <family val="2"/>
        <charset val="204"/>
        <scheme val="minor"/>
      </rPr>
      <t>B12,5</t>
    </r>
    <r>
      <rPr>
        <sz val="11"/>
        <color theme="1"/>
        <rFont val="AcadNusx"/>
      </rPr>
      <t xml:space="preserve">~ </t>
    </r>
  </si>
  <si>
    <t>RorRis safuZvlis mowyoba</t>
  </si>
  <si>
    <t xml:space="preserve"> gruntis transportireba 15km-ze   15X1,87=</t>
  </si>
  <si>
    <t>gruntis damuSaveba xeliT II kat. gruntSi</t>
  </si>
  <si>
    <t>miwis samuSaoebi</t>
  </si>
  <si>
    <t>samSeneblo samuSaoebi  (saqvabe)</t>
  </si>
  <si>
    <t>lokaluri xarjTaRricxva #3-1</t>
  </si>
  <si>
    <t>sakvamle milis dafarva cecxlgamZle emaliT</t>
  </si>
  <si>
    <t>milis qudi</t>
  </si>
  <si>
    <r>
      <rPr>
        <sz val="11"/>
        <color theme="1"/>
        <rFont val="AcadNusx"/>
      </rPr>
      <t>milis Rirebuleba</t>
    </r>
    <r>
      <rPr>
        <sz val="11"/>
        <color theme="1"/>
        <rFont val="Calibri Light"/>
        <family val="2"/>
        <charset val="204"/>
      </rPr>
      <t xml:space="preserve"> Ø</t>
    </r>
    <r>
      <rPr>
        <sz val="11"/>
        <color theme="1"/>
        <rFont val="AcadNusx"/>
      </rPr>
      <t xml:space="preserve"> 250mm </t>
    </r>
  </si>
  <si>
    <r>
      <rPr>
        <sz val="11"/>
        <color theme="1"/>
        <rFont val="AcadNusx"/>
      </rPr>
      <t xml:space="preserve">sakvamle mili izolaciiT </t>
    </r>
    <r>
      <rPr>
        <sz val="11"/>
        <color theme="1"/>
        <rFont val="Calibri"/>
        <family val="2"/>
        <charset val="204"/>
      </rPr>
      <t>d=250</t>
    </r>
    <r>
      <rPr>
        <sz val="11"/>
        <color theme="1"/>
        <rFont val="AcadNusx"/>
      </rPr>
      <t xml:space="preserve"> </t>
    </r>
    <r>
      <rPr>
        <sz val="11"/>
        <color theme="1"/>
        <rFont val="Calibri Light"/>
        <family val="2"/>
        <charset val="204"/>
      </rPr>
      <t>H</t>
    </r>
    <r>
      <rPr>
        <sz val="11"/>
        <color theme="1"/>
        <rFont val="AcadNusx"/>
      </rPr>
      <t>=5,00m (2 cali)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</si>
  <si>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d=25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</si>
  <si>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d=32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</si>
  <si>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d=40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</si>
  <si>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d=50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</si>
  <si>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d=63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</si>
  <si>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d=75</t>
    </r>
    <r>
      <rPr>
        <sz val="11"/>
        <color theme="1"/>
        <rFont val="AcadNusx"/>
      </rPr>
      <t xml:space="preserve"> plastmasis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</si>
  <si>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d=80</t>
    </r>
    <r>
      <rPr>
        <sz val="11"/>
        <color theme="1"/>
        <rFont val="AcadNusx"/>
      </rPr>
      <t xml:space="preserve"> liTonis milebisaTvis                        </t>
    </r>
  </si>
  <si>
    <r>
      <rPr>
        <sz val="11"/>
        <color theme="1"/>
        <rFont val="AcadNusx"/>
      </rPr>
      <t>Tboizolacia Ø</t>
    </r>
    <r>
      <rPr>
        <sz val="11"/>
        <color theme="1"/>
        <rFont val="Calibri"/>
        <family val="2"/>
        <charset val="204"/>
      </rPr>
      <t>d=</t>
    </r>
    <r>
      <rPr>
        <sz val="11"/>
        <color theme="1"/>
        <rFont val="AcadNusx"/>
      </rPr>
      <t xml:space="preserve">100 liTonis milebisaTvis                        </t>
    </r>
  </si>
  <si>
    <t xml:space="preserve">milebis Tboizolacia </t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</si>
  <si>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=25 (damcleli)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</si>
  <si>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=32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</si>
  <si>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=40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</si>
  <si>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=50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</si>
  <si>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=63</t>
    </r>
  </si>
  <si>
    <r>
      <rPr>
        <sz val="11"/>
        <color theme="1"/>
        <rFont val="AcadNusx"/>
      </rPr>
      <t xml:space="preserve">plastmasis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=75</t>
    </r>
  </si>
  <si>
    <r>
      <rPr>
        <sz val="11"/>
        <color theme="1"/>
        <rFont val="AcadNusx"/>
      </rPr>
      <t xml:space="preserve">foladis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=100</t>
    </r>
  </si>
  <si>
    <r>
      <rPr>
        <sz val="11"/>
        <color theme="1"/>
        <rFont val="AcadNusx"/>
      </rPr>
      <t xml:space="preserve">foladis ventilis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=80</t>
    </r>
  </si>
  <si>
    <r>
      <rPr>
        <sz val="11"/>
        <color theme="1"/>
        <rFont val="AcadNusx"/>
      </rPr>
      <t xml:space="preserve">ukusarqveli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=63</t>
    </r>
  </si>
  <si>
    <r>
      <rPr>
        <sz val="11"/>
        <color theme="1"/>
        <rFont val="AcadNusx"/>
      </rPr>
      <t xml:space="preserve">ukusarqveli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=75</t>
    </r>
  </si>
  <si>
    <r>
      <rPr>
        <sz val="11"/>
        <color theme="1"/>
        <rFont val="AcadNusx"/>
      </rPr>
      <t xml:space="preserve">ukusarqveli mowyoba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=80</t>
    </r>
  </si>
  <si>
    <r>
      <rPr>
        <sz val="11"/>
        <color theme="1"/>
        <rFont val="AcadNusx"/>
      </rPr>
      <t xml:space="preserve">wylis filtri </t>
    </r>
    <r>
      <rPr>
        <sz val="11"/>
        <color theme="1"/>
        <rFont val="Calibri"/>
        <family val="2"/>
        <charset val="204"/>
      </rPr>
      <t>d</t>
    </r>
    <r>
      <rPr>
        <sz val="11"/>
        <color theme="1"/>
        <rFont val="AcadNusx"/>
      </rPr>
      <t>=100</t>
    </r>
  </si>
  <si>
    <r>
      <rPr>
        <sz val="11"/>
        <color theme="1"/>
        <rFont val="AcadNusx"/>
      </rPr>
      <t xml:space="preserve">wylis filtri </t>
    </r>
    <r>
      <rPr>
        <sz val="11"/>
        <color theme="1"/>
        <rFont val="Calibri"/>
        <family val="2"/>
        <charset val="204"/>
      </rPr>
      <t>d</t>
    </r>
    <r>
      <rPr>
        <sz val="11"/>
        <color theme="1"/>
        <rFont val="AcadNusx"/>
      </rPr>
      <t>=40</t>
    </r>
  </si>
  <si>
    <r>
      <rPr>
        <sz val="11"/>
        <color theme="1"/>
        <rFont val="AcadNusx"/>
      </rPr>
      <t xml:space="preserve">Semkrebi koeqtori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=150</t>
    </r>
  </si>
  <si>
    <r>
      <rPr>
        <sz val="11"/>
        <color theme="1"/>
        <rFont val="AcadNusx"/>
      </rPr>
      <t xml:space="preserve">gamanawilebeli koeqtori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=150</t>
    </r>
  </si>
  <si>
    <r>
      <rPr>
        <sz val="11"/>
        <color theme="1"/>
        <rFont val="AcadNusx"/>
      </rPr>
      <t>muxli foladis</t>
    </r>
    <r>
      <rPr>
        <sz val="13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d100</t>
    </r>
  </si>
  <si>
    <r>
      <rPr>
        <sz val="11"/>
        <color theme="1"/>
        <rFont val="AcadNusx"/>
      </rPr>
      <t xml:space="preserve">muxli foladis </t>
    </r>
    <r>
      <rPr>
        <sz val="11"/>
        <color theme="1"/>
        <rFont val="Calibri"/>
        <family val="2"/>
        <charset val="204"/>
      </rPr>
      <t>d80</t>
    </r>
  </si>
  <si>
    <t>foladis fasonuri nawilebis mowyoba</t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</si>
  <si>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75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</si>
  <si>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-63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</si>
  <si>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</si>
  <si>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</si>
  <si>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</t>
    </r>
  </si>
  <si>
    <r>
      <rPr>
        <sz val="11"/>
        <color theme="1"/>
        <rFont val="AcadNusx"/>
      </rPr>
      <t xml:space="preserve"> muxli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</si>
  <si>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Ø25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</si>
  <si>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Ø32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</si>
  <si>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Ø40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</si>
  <si>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Ø50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</si>
  <si>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Ø63</t>
    </r>
  </si>
  <si>
    <r>
      <rPr>
        <sz val="11"/>
        <color theme="1"/>
        <rFont val="AcadNusx"/>
      </rPr>
      <t xml:space="preserve">amerikanka  </t>
    </r>
    <r>
      <rPr>
        <sz val="11"/>
        <color theme="1"/>
        <rFont val="Calibri"/>
        <family val="2"/>
        <charset val="204"/>
      </rPr>
      <t>Ø75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</si>
  <si>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-25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</si>
  <si>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-32</t>
    </r>
  </si>
  <si>
    <r>
      <rPr>
        <sz val="11"/>
        <color theme="1"/>
        <rFont val="AcadNusx"/>
      </rPr>
      <t xml:space="preserve">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-40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</si>
  <si>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-50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</si>
  <si>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-63</t>
    </r>
  </si>
  <si>
    <r>
      <rPr>
        <sz val="11"/>
        <color theme="1"/>
        <rFont val="AcadNusx"/>
      </rPr>
      <t xml:space="preserve"> quro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-75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</si>
  <si>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Ø25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</si>
  <si>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Ø32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</si>
  <si>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Ø40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</si>
  <si>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</si>
  <si>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Ø63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</si>
  <si>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>polipropilenis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mili </t>
    </r>
    <r>
      <rPr>
        <sz val="11"/>
        <color theme="1"/>
        <rFont val="Calibri"/>
        <family val="2"/>
        <charset val="204"/>
      </rPr>
      <t>PN 10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 xml:space="preserve">75mm </t>
    </r>
  </si>
  <si>
    <r>
      <rPr>
        <sz val="11"/>
        <color theme="1"/>
        <rFont val="AcadNusx"/>
      </rPr>
      <t xml:space="preserve">foladis mili </t>
    </r>
    <r>
      <rPr>
        <sz val="11"/>
        <color theme="1"/>
        <rFont val="Cambria"/>
        <family val="1"/>
        <charset val="204"/>
      </rPr>
      <t>d=100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</si>
  <si>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foladis mili </t>
    </r>
    <r>
      <rPr>
        <sz val="11"/>
        <color theme="1"/>
        <rFont val="Cambria"/>
        <family val="1"/>
        <charset val="204"/>
      </rPr>
      <t>d=80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</si>
  <si>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damcavi sarqveli </t>
    </r>
    <r>
      <rPr>
        <sz val="11"/>
        <color theme="1"/>
        <rFont val="Cambria"/>
        <family val="1"/>
        <charset val="204"/>
      </rPr>
      <t>d</t>
    </r>
    <r>
      <rPr>
        <sz val="11"/>
        <color theme="1"/>
        <rFont val="AcadNusx"/>
      </rPr>
      <t>=70mm</t>
    </r>
  </si>
  <si>
    <t>Termomanometri mowyoba</t>
  </si>
  <si>
    <t>avtomaturi haergamSvebis mowyoba</t>
  </si>
  <si>
    <t>II milsadeni da airsavali</t>
  </si>
  <si>
    <r>
      <rPr>
        <sz val="11"/>
        <color theme="1"/>
        <rFont val="AcadNusx"/>
      </rPr>
      <t xml:space="preserve">cxeli wylis recirkulaciis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=1,0m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 xml:space="preserve">=12.0m. </t>
    </r>
  </si>
  <si>
    <r>
      <rPr>
        <sz val="11"/>
        <color theme="1"/>
        <rFont val="AcadNusx"/>
      </rPr>
      <t xml:space="preserve">sacirkulacio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=6,00 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>=8.0m. (cxeli wylis boilerisTvis)</t>
    </r>
  </si>
  <si>
    <r>
      <rPr>
        <sz val="11"/>
        <color theme="1"/>
        <rFont val="AcadNusx"/>
      </rPr>
      <t xml:space="preserve">sacirkulacio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=7,0 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>=18.0m. (gaTbobis mTavaei dgari #4, Senoba #1 miuerTdes gaTbobis arsebul sistemas)</t>
    </r>
  </si>
  <si>
    <r>
      <rPr>
        <sz val="11"/>
        <color theme="1"/>
        <rFont val="AcadNusx"/>
      </rPr>
      <t xml:space="preserve">sacirkulacio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=4,0 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>=16.0m. (gaTbobis mTavaei dgari #3, Senoba #2)</t>
    </r>
  </si>
  <si>
    <r>
      <rPr>
        <sz val="11"/>
        <color theme="1"/>
        <rFont val="AcadNusx"/>
      </rPr>
      <t xml:space="preserve">sacirkulacio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=5,0 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>=16.0m. (gaTbobis mTavaei dgari #2, Senoba #3 mesame da meoTxe ,sarTulisaTvis)</t>
    </r>
  </si>
  <si>
    <r>
      <rPr>
        <sz val="11"/>
        <color theme="1"/>
        <rFont val="AcadNusx"/>
      </rPr>
      <t xml:space="preserve">sacirkulacio tumbo sixSiris marTviT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=4,0 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>=15.0m. (gaTbobis mTavaei dgari #1, Senoba #3 perveli da meore sarTulisaTvis)</t>
    </r>
  </si>
  <si>
    <r>
      <rPr>
        <sz val="11"/>
        <color theme="1"/>
        <rFont val="AcadNusx"/>
      </rPr>
      <t xml:space="preserve">wyalsaTbobi qvabis sacirkulacio tumbo sixSiruli marTvis </t>
    </r>
    <r>
      <rPr>
        <sz val="11"/>
        <color theme="1"/>
        <rFont val="Cambria"/>
        <family val="1"/>
        <charset val="204"/>
      </rPr>
      <t>G</t>
    </r>
    <r>
      <rPr>
        <sz val="11"/>
        <color theme="1"/>
        <rFont val="AcadNusx"/>
      </rPr>
      <t>=13,0m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AcadNusx"/>
      </rPr>
      <t xml:space="preserve">/sT </t>
    </r>
    <r>
      <rPr>
        <sz val="11"/>
        <color theme="1"/>
        <rFont val="Cambria"/>
        <family val="1"/>
        <charset val="204"/>
      </rPr>
      <t>H</t>
    </r>
    <r>
      <rPr>
        <sz val="11"/>
        <color theme="1"/>
        <rFont val="AcadNusx"/>
      </rPr>
      <t>=8.0m.</t>
    </r>
  </si>
  <si>
    <t>moculobiTi boileri or konturiani moculobiT 1000 litri</t>
  </si>
  <si>
    <r>
      <rPr>
        <sz val="11"/>
        <color theme="1"/>
        <rFont val="AcadNusx"/>
      </rPr>
      <t>gamafarToebeli avzi  1</t>
    </r>
    <r>
      <rPr>
        <sz val="11"/>
        <color theme="1"/>
        <rFont val="Cambria"/>
        <family val="1"/>
        <charset val="204"/>
      </rPr>
      <t>00</t>
    </r>
    <r>
      <rPr>
        <sz val="11"/>
        <color theme="1"/>
        <rFont val="AcadNusx"/>
      </rPr>
      <t>l (cxeli wylisTvis)</t>
    </r>
  </si>
  <si>
    <r>
      <rPr>
        <sz val="11"/>
        <color theme="1"/>
        <rFont val="AcadNusx"/>
      </rPr>
      <t xml:space="preserve">gamafarToebeli avzi  </t>
    </r>
    <r>
      <rPr>
        <sz val="11"/>
        <color theme="1"/>
        <rFont val="Cambria"/>
        <family val="1"/>
        <charset val="204"/>
      </rPr>
      <t>300</t>
    </r>
    <r>
      <rPr>
        <sz val="11"/>
        <color theme="1"/>
        <rFont val="AcadNusx"/>
      </rPr>
      <t>l (gaTbobisTvis)</t>
    </r>
  </si>
  <si>
    <r>
      <rPr>
        <sz val="11"/>
        <color theme="1"/>
        <rFont val="AcadNusx"/>
      </rPr>
      <t xml:space="preserve">gazis sawvavze momuSave sanTura:  </t>
    </r>
    <r>
      <rPr>
        <sz val="11"/>
        <color theme="1"/>
        <rFont val="Cambria"/>
        <family val="1"/>
        <charset val="204"/>
      </rPr>
      <t xml:space="preserve">Q=233 </t>
    </r>
    <r>
      <rPr>
        <sz val="11"/>
        <color theme="1"/>
        <rFont val="AcadNusx"/>
      </rPr>
      <t>kvt</t>
    </r>
    <r>
      <rPr>
        <sz val="11"/>
        <color theme="1"/>
        <rFont val="Cambria"/>
        <family val="1"/>
        <charset val="204"/>
      </rPr>
      <t xml:space="preserve">   </t>
    </r>
  </si>
  <si>
    <t xml:space="preserve">wyalsaTbobi qvabi simZ. 233kvt. </t>
  </si>
  <si>
    <t>lokaluri xarjTaRricxva #3-2</t>
  </si>
  <si>
    <r>
      <rPr>
        <sz val="11"/>
        <color theme="1"/>
        <rFont val="AcadNusx"/>
      </rPr>
      <t>Zravis dacvis avtomati 4,0-6,3</t>
    </r>
    <r>
      <rPr>
        <sz val="11"/>
        <color theme="1"/>
        <rFont val="Calibri Light"/>
        <family val="2"/>
        <charset val="204"/>
      </rPr>
      <t>A  3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</si>
  <si>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Zravis dacvis avtomati 4,0-6,3</t>
    </r>
    <r>
      <rPr>
        <sz val="11"/>
        <color theme="1"/>
        <rFont val="Calibri Light"/>
        <family val="2"/>
        <charset val="204"/>
      </rPr>
      <t>A  1</t>
    </r>
    <r>
      <rPr>
        <sz val="11"/>
        <color theme="1"/>
        <rFont val="AcadNusx"/>
      </rPr>
      <t xml:space="preserve"> polusa</t>
    </r>
  </si>
  <si>
    <r>
      <rPr>
        <sz val="11"/>
        <color theme="1"/>
        <rFont val="AcadNusx"/>
      </rPr>
      <t>erTwvera kabeli (Savi) 6mm</t>
    </r>
    <r>
      <rPr>
        <sz val="11"/>
        <color theme="1"/>
        <rFont val="Calibri"/>
        <family val="2"/>
        <charset val="204"/>
      </rPr>
      <t>²</t>
    </r>
  </si>
  <si>
    <t>karada g/m 4X12 modulze</t>
  </si>
  <si>
    <t>karada g/m 4X12 modulze (rkinis karebiT da saketiT)</t>
  </si>
  <si>
    <r>
      <rPr>
        <b/>
        <sz val="11"/>
        <color theme="1"/>
        <rFont val="AcadNusx"/>
      </rPr>
      <t xml:space="preserve">gamanawilebeli fari  </t>
    </r>
    <r>
      <rPr>
        <b/>
        <sz val="11"/>
        <color theme="1"/>
        <rFont val="Cambria"/>
        <family val="1"/>
        <charset val="204"/>
      </rPr>
      <t>DB 1.4</t>
    </r>
  </si>
  <si>
    <t>lokaluri xarjTaRricxva #3-3</t>
  </si>
  <si>
    <t>gruntis transportireba 15km-ze  51+13X1,87=</t>
  </si>
  <si>
    <t>igive, xeliT</t>
  </si>
  <si>
    <t xml:space="preserve">balastis Cayra buldozeriT gadaadgilebiT 30m-mde simZ. 59kvt. </t>
  </si>
  <si>
    <t>adgili</t>
  </si>
  <si>
    <t>arsebul qselTan mierTeba</t>
  </si>
  <si>
    <t>plastmasis fasonuri nawilebis mowyoba</t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</si>
  <si>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Ø25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</t>
    </r>
  </si>
  <si>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Ø40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AcadNusx"/>
      </rPr>
      <t xml:space="preserve"> milebis  Tboizolacia </t>
    </r>
  </si>
  <si>
    <r>
      <rPr>
        <sz val="11"/>
        <color theme="1"/>
        <rFont val="AcadNusx"/>
      </rPr>
      <t xml:space="preserve">polieTilenis mili </t>
    </r>
    <r>
      <rPr>
        <sz val="11"/>
        <color theme="1"/>
        <rFont val="Calibri"/>
        <family val="2"/>
        <charset val="204"/>
      </rPr>
      <t xml:space="preserve">Ø40 </t>
    </r>
    <r>
      <rPr>
        <sz val="11"/>
        <color theme="1"/>
        <rFont val="AcadNusx"/>
      </rPr>
      <t>mowyoba</t>
    </r>
  </si>
  <si>
    <t>xreSis safaris mowyoba sisq.10sm</t>
  </si>
  <si>
    <t>qviSis datkepna pnevmomtkepnaviT  milebis Tavze</t>
  </si>
  <si>
    <t>milebis Tavze qviSis sagebis mowyoba sisqiT 20sm</t>
  </si>
  <si>
    <t>milebis Zirze qviSis sagebis mowyoba sisqiT 10sm</t>
  </si>
  <si>
    <t>II kat. gruntis damuSaveba   eqskavatoriT muxluxa  svlaze, CamCis moc. 0,25kub.m. avtoTviTmclelebze datvirTviT</t>
  </si>
  <si>
    <t>lokaluri xarjTaRricxva #6-1</t>
  </si>
  <si>
    <t>gruntis transportireba 15km-ze  6X1,87=</t>
  </si>
  <si>
    <t>Txrilis amovseba mdinaris balastiT</t>
  </si>
  <si>
    <r>
      <rPr>
        <sz val="11"/>
        <color theme="1"/>
        <rFont val="AcadNusx"/>
      </rPr>
      <t xml:space="preserve">პlastmasis sakanalizacio milis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-100mm  Cawyoba tranSeaSi</t>
    </r>
  </si>
  <si>
    <t>lokaluri xarjTaRricxva #6-2</t>
  </si>
  <si>
    <t xml:space="preserve">milebis Tboizolacia min.bambiT  </t>
  </si>
  <si>
    <r>
      <rPr>
        <sz val="11"/>
        <color theme="1"/>
        <rFont val="AcadNusx"/>
      </rPr>
      <t xml:space="preserve">muxli </t>
    </r>
    <r>
      <rPr>
        <sz val="11"/>
        <color theme="1"/>
        <rFont val="Calibri"/>
        <family val="2"/>
        <charset val="204"/>
      </rPr>
      <t>d=50</t>
    </r>
  </si>
  <si>
    <r>
      <rPr>
        <sz val="11"/>
        <color theme="1"/>
        <rFont val="AcadNusx"/>
      </rPr>
      <t xml:space="preserve">muxli </t>
    </r>
    <r>
      <rPr>
        <sz val="11"/>
        <color theme="1"/>
        <rFont val="Calibri"/>
        <family val="2"/>
        <charset val="204"/>
      </rPr>
      <t>d=63</t>
    </r>
  </si>
  <si>
    <r>
      <rPr>
        <sz val="11"/>
        <color theme="1"/>
        <rFont val="AcadNusx"/>
      </rPr>
      <t xml:space="preserve">muxli </t>
    </r>
    <r>
      <rPr>
        <sz val="11"/>
        <color theme="1"/>
        <rFont val="Calibri"/>
        <family val="2"/>
        <charset val="204"/>
      </rPr>
      <t>d=75</t>
    </r>
  </si>
  <si>
    <r>
      <rPr>
        <sz val="11"/>
        <color theme="1"/>
        <rFont val="AcadNusx"/>
      </rPr>
      <t xml:space="preserve">gadasabmeli quri </t>
    </r>
    <r>
      <rPr>
        <sz val="11"/>
        <color theme="1"/>
        <rFont val="Calibri"/>
        <family val="2"/>
        <charset val="204"/>
      </rPr>
      <t>d=50</t>
    </r>
  </si>
  <si>
    <r>
      <rPr>
        <sz val="11"/>
        <color theme="1"/>
        <rFont val="AcadNusx"/>
      </rPr>
      <t xml:space="preserve">gadasabmeli quri </t>
    </r>
    <r>
      <rPr>
        <sz val="11"/>
        <color theme="1"/>
        <rFont val="Calibri"/>
        <family val="2"/>
        <charset val="204"/>
      </rPr>
      <t>d=63</t>
    </r>
  </si>
  <si>
    <r>
      <rPr>
        <sz val="11"/>
        <color theme="1"/>
        <rFont val="AcadNusx"/>
      </rPr>
      <t xml:space="preserve">gadasabmeli quri </t>
    </r>
    <r>
      <rPr>
        <sz val="11"/>
        <color theme="1"/>
        <rFont val="Calibri"/>
        <family val="2"/>
        <charset val="204"/>
      </rPr>
      <t>d=75</t>
    </r>
  </si>
  <si>
    <t xml:space="preserve">polieTilenis fasonuri nawilebis  mowyoba  </t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</si>
  <si>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Calibri"/>
        <family val="2"/>
        <charset val="204"/>
      </rPr>
      <t>d=50 PN 10</t>
    </r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</si>
  <si>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Calibri"/>
        <family val="2"/>
        <charset val="204"/>
      </rPr>
      <t>d=63 PN 10</t>
    </r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</si>
  <si>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Calibri"/>
        <family val="2"/>
        <charset val="204"/>
      </rPr>
      <t>d=75 PN 10</t>
    </r>
  </si>
  <si>
    <t>Tujis xufi</t>
  </si>
  <si>
    <t>gaTbobis mimwodebeli da uku magistrali germetuli sakontrolo Wa 500X500 (5cali)</t>
  </si>
  <si>
    <t>gaTbobis mimwodebeli da uku magistrali germetuli sakontrolo Wa 1100X1100 (2cali)</t>
  </si>
  <si>
    <t xml:space="preserve"> armatura</t>
  </si>
  <si>
    <r>
      <rPr>
        <sz val="11"/>
        <color theme="1"/>
        <rFont val="AcadNusx"/>
      </rPr>
      <t>gaTbobis mimwodebeli da uku magistrali germetuli arxis mowyoba zomebiT 44.0mX0.4mX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</si>
  <si>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r>
      <rPr>
        <sz val="11"/>
        <color theme="1"/>
        <rFont val="AcadNusx"/>
      </rPr>
      <t>gaTbobis mimwodebeli da uku magistrali germetuli arxis mowyoba zomebiT 27.0mX0.5mX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</si>
  <si>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r>
      <rPr>
        <sz val="11"/>
        <color theme="1"/>
        <rFont val="AcadNusx"/>
      </rPr>
      <t>gaTbobis mimwodebeli da uku magistrali germetuli arxis mowyoba zomebiT 25.0mX1.3mX</t>
    </r>
    <r>
      <rPr>
        <sz val="11"/>
        <color theme="1"/>
        <rFont val="Calibri"/>
        <family val="2"/>
        <charset val="204"/>
      </rPr>
      <t>h</t>
    </r>
    <r>
      <rPr>
        <sz val="11"/>
        <color theme="1"/>
        <rFont val="AcadNusx"/>
      </rPr>
      <t xml:space="preserve">=0.5m  </t>
    </r>
  </si>
  <si>
    <t>zedmeti gruntis transportireba 15km-ze  36X1,87=</t>
  </si>
  <si>
    <t>lokaluri xarjTaRricxva #6-3</t>
  </si>
  <si>
    <t>damiwebis Rero</t>
  </si>
  <si>
    <t>foladis naglini mavTuli</t>
  </si>
  <si>
    <r>
      <rPr>
        <sz val="11"/>
        <color theme="1"/>
        <rFont val="AcadNusx"/>
      </rPr>
      <t>kabeli (mrgvali)</t>
    </r>
    <r>
      <rPr>
        <sz val="11"/>
        <color theme="1"/>
        <rFont val="Cambria"/>
        <family val="1"/>
        <charset val="204"/>
      </rPr>
      <t xml:space="preserve">N2XH-J </t>
    </r>
    <r>
      <rPr>
        <sz val="11"/>
        <color theme="1"/>
        <rFont val="AcadNusx"/>
      </rPr>
      <t>kveTiT 5X10mm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</si>
  <si>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>igive,</t>
    </r>
    <r>
      <rPr>
        <sz val="11"/>
        <color theme="1"/>
        <rFont val="Calibri Light"/>
        <family val="2"/>
        <charset val="204"/>
      </rPr>
      <t xml:space="preserve"> </t>
    </r>
    <r>
      <rPr>
        <sz val="11"/>
        <color theme="1"/>
        <rFont val="AcadNusx"/>
      </rPr>
      <t>kveTiT 3X16+1X10mm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</si>
  <si>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 xml:space="preserve">kabeli(mrgvali) </t>
    </r>
    <r>
      <rPr>
        <sz val="11"/>
        <color theme="1"/>
        <rFont val="Calibri Light"/>
        <family val="2"/>
        <charset val="204"/>
      </rPr>
      <t xml:space="preserve">NAYY-J </t>
    </r>
    <r>
      <rPr>
        <sz val="11"/>
        <color theme="1"/>
        <rFont val="AcadNusx"/>
      </rPr>
      <t>kveTiT 3X150+1X70mm</t>
    </r>
    <r>
      <rPr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</si>
  <si>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AcadNusx"/>
      </rPr>
      <t xml:space="preserve">gare ganaTebis sanaTi </t>
    </r>
    <r>
      <rPr>
        <sz val="11"/>
        <color theme="1"/>
        <rFont val="Calibri Light"/>
        <family val="2"/>
        <charset val="204"/>
      </rPr>
      <t xml:space="preserve">LED </t>
    </r>
    <r>
      <rPr>
        <sz val="11"/>
        <color theme="1"/>
        <rFont val="AcadNusx"/>
      </rPr>
      <t>naTuriT 80</t>
    </r>
    <r>
      <rPr>
        <sz val="11"/>
        <color theme="1"/>
        <rFont val="Calibri Light"/>
        <family val="2"/>
        <charset val="204"/>
      </rPr>
      <t xml:space="preserve">W </t>
    </r>
    <r>
      <rPr>
        <sz val="11"/>
        <color theme="1"/>
        <rFont val="AcadNusx"/>
      </rPr>
      <t>boZiT 3,0m samontaJo yuTiT</t>
    </r>
  </si>
  <si>
    <r>
      <rPr>
        <sz val="11"/>
        <color theme="1"/>
        <rFont val="AcadNusx"/>
      </rPr>
      <t xml:space="preserve">gare ganaTebis sanaTi </t>
    </r>
    <r>
      <rPr>
        <sz val="11"/>
        <color theme="1"/>
        <rFont val="Calibri Light"/>
        <family val="2"/>
        <charset val="204"/>
      </rPr>
      <t xml:space="preserve">LED </t>
    </r>
    <r>
      <rPr>
        <sz val="11"/>
        <color theme="1"/>
        <rFont val="AcadNusx"/>
      </rPr>
      <t>naTuriT 110</t>
    </r>
    <r>
      <rPr>
        <sz val="11"/>
        <color theme="1"/>
        <rFont val="Calibri Light"/>
        <family val="2"/>
        <charset val="204"/>
      </rPr>
      <t xml:space="preserve">W </t>
    </r>
    <r>
      <rPr>
        <sz val="11"/>
        <color theme="1"/>
        <rFont val="AcadNusx"/>
      </rPr>
      <t>boZiT 7,5m samontaJo yuTiT</t>
    </r>
  </si>
  <si>
    <t>II samontaJo samuSaoebi</t>
  </si>
  <si>
    <t>gruntis transportireba 15km-ze  87X1,87=</t>
  </si>
  <si>
    <t>zedmeti gruntis datvirTva avtoTviTmcleleze xeliT</t>
  </si>
  <si>
    <t>kub.m</t>
  </si>
  <si>
    <t>gruntis ukan Cayra xeliT da mosworeba</t>
  </si>
  <si>
    <t xml:space="preserve">sasignalo gamafrTxilebeli lenta </t>
  </si>
  <si>
    <r>
      <rPr>
        <sz val="11"/>
        <color theme="1"/>
        <rFont val="AcadNusx"/>
      </rPr>
      <t xml:space="preserve">sainstalacio gofrirebuli milis </t>
    </r>
    <r>
      <rPr>
        <sz val="11"/>
        <color theme="1"/>
        <rFont val="Calibri"/>
        <family val="2"/>
        <charset val="204"/>
      </rPr>
      <t>Ø50</t>
    </r>
    <r>
      <rPr>
        <sz val="11"/>
        <color theme="1"/>
        <rFont val="AcadNusx"/>
      </rPr>
      <t>mm</t>
    </r>
    <r>
      <rPr>
        <sz val="12"/>
        <color theme="1"/>
        <rFont val="AcadNusx"/>
      </rPr>
      <t xml:space="preserve"> </t>
    </r>
    <r>
      <rPr>
        <sz val="11"/>
        <color theme="1"/>
        <rFont val="AcadNusx"/>
      </rPr>
      <t>mowyoba</t>
    </r>
  </si>
  <si>
    <r>
      <rPr>
        <sz val="11"/>
        <color theme="1"/>
        <rFont val="AcadNusx"/>
      </rPr>
      <t xml:space="preserve">sainstalacio gofrirebuli milis </t>
    </r>
    <r>
      <rPr>
        <sz val="11"/>
        <color theme="1"/>
        <rFont val="Calibri"/>
        <family val="2"/>
        <charset val="204"/>
      </rPr>
      <t>Ø110</t>
    </r>
    <r>
      <rPr>
        <sz val="11"/>
        <color theme="1"/>
        <rFont val="AcadNusx"/>
      </rPr>
      <t>mm</t>
    </r>
    <r>
      <rPr>
        <sz val="12"/>
        <color theme="1"/>
        <rFont val="AcadNusx"/>
      </rPr>
      <t xml:space="preserve"> </t>
    </r>
    <r>
      <rPr>
        <sz val="11"/>
        <color theme="1"/>
        <rFont val="AcadNusx"/>
      </rPr>
      <t>mowyoba</t>
    </r>
  </si>
  <si>
    <t>sawolis momzadeba (qviSis safaris mowyoba)</t>
  </si>
  <si>
    <r>
      <t>gare ganaTebis boZebis dabetoneba, betoni ~</t>
    </r>
    <r>
      <rPr>
        <sz val="11"/>
        <color theme="1"/>
        <rFont val="Calibri"/>
        <family val="2"/>
        <charset val="204"/>
        <scheme val="minor"/>
      </rPr>
      <t>B7,5</t>
    </r>
    <r>
      <rPr>
        <sz val="11"/>
        <color theme="1"/>
        <rFont val="AcadNusx"/>
      </rPr>
      <t>~</t>
    </r>
  </si>
  <si>
    <t xml:space="preserve">kub.m.  </t>
  </si>
  <si>
    <t>ormoebis amoReba gare ganaTebis boZebisaTvis</t>
  </si>
  <si>
    <t>tranSeis gaTxra xeliT qselis mosawyobad</t>
  </si>
  <si>
    <t>I samSeneblo samuSaoebi</t>
  </si>
  <si>
    <t>lokaluri xarjTaRricxva #6-4</t>
  </si>
  <si>
    <t>saparke skami qarxnuli</t>
  </si>
  <si>
    <t>nagvis urna</t>
  </si>
  <si>
    <t xml:space="preserve"> liTonis WiSkaris da kutikaris SeRebva antikoroziuli zeTovani saRebaviT</t>
  </si>
  <si>
    <t>liTonis kutikari (rkinakaveuliT)</t>
  </si>
  <si>
    <t>liTonis kutikari (1.20X1.80m)</t>
  </si>
  <si>
    <t>liTonis WiSkri (rkinakaveuliT)</t>
  </si>
  <si>
    <t>liTonis WiSkari (1.80X3,20)</t>
  </si>
  <si>
    <t>liTonis WiSkari da kutikari</t>
  </si>
  <si>
    <t>xis Robis SeRebva gamWvirvale zeTovani saRebaviT</t>
  </si>
  <si>
    <t>magari jiSis xis masala antiseptirebuli da antiperirebuli</t>
  </si>
  <si>
    <t>Robis xis nawilis mowyoba (antiseptirebuli da antiperirebuli)</t>
  </si>
  <si>
    <t>Robis SefiTxvna da SeRebva  wyalmedegi saRebaviT</t>
  </si>
  <si>
    <t>Robis  lesva qviSa-cementis  xsnariT</t>
  </si>
  <si>
    <t>Robis aguris svetebis mowyoba</t>
  </si>
  <si>
    <t>Robis saZirkvlis hidroizolacia bitumiT</t>
  </si>
  <si>
    <r>
      <rPr>
        <sz val="11"/>
        <color theme="1"/>
        <rFont val="AcadNusx"/>
      </rPr>
      <t xml:space="preserve">armatura  </t>
    </r>
    <r>
      <rPr>
        <sz val="11"/>
        <color theme="1"/>
        <rFont val="Calibri"/>
        <family val="2"/>
        <charset val="204"/>
      </rPr>
      <t>A240c Ф-8 მმ</t>
    </r>
  </si>
  <si>
    <r>
      <rPr>
        <sz val="11"/>
        <color theme="1"/>
        <rFont val="AcadNusx"/>
      </rPr>
      <t xml:space="preserve">armatura </t>
    </r>
    <r>
      <rPr>
        <sz val="11"/>
        <color theme="1"/>
        <rFont val="Calibri"/>
        <family val="2"/>
        <charset val="204"/>
      </rPr>
      <t xml:space="preserve"> A500c Ф-10;12 მმ</t>
    </r>
  </si>
  <si>
    <t>Robis rk/betonis nawilis mowyoba</t>
  </si>
  <si>
    <r>
      <t>qviSa-xreSis safuZvlis mowyoba, betoni ~</t>
    </r>
    <r>
      <rPr>
        <sz val="11"/>
        <color theme="1"/>
        <rFont val="Calibri"/>
        <family val="2"/>
        <charset val="204"/>
        <scheme val="minor"/>
      </rPr>
      <t>В25</t>
    </r>
    <r>
      <rPr>
        <sz val="11"/>
        <color theme="1"/>
        <rFont val="AcadNusx"/>
      </rPr>
      <t>~</t>
    </r>
    <r>
      <rPr>
        <sz val="11"/>
        <color theme="1"/>
        <rFont val="Calibri"/>
        <family val="2"/>
        <charset val="204"/>
        <scheme val="minor"/>
      </rPr>
      <t xml:space="preserve"> W6 F200</t>
    </r>
  </si>
  <si>
    <t>gruntis transportireba 15km-ze    =6X1,87</t>
  </si>
  <si>
    <t>IIIkat. gr. datvirT. avtoTviTm. xeliT</t>
  </si>
  <si>
    <t>III kat. gruntis ukuCayra xeliT</t>
  </si>
  <si>
    <t>gruntis  damuSaveba xeliT III kat. gruntSi</t>
  </si>
  <si>
    <t>Robe</t>
  </si>
  <si>
    <t>kalaTburTis faris mowyoba dgariT</t>
  </si>
  <si>
    <t>fexburTis karis mowyoba badiT</t>
  </si>
  <si>
    <r>
      <t>mon. betonis wertilovani saZirkvlebis mowyoba, betoni ~</t>
    </r>
    <r>
      <rPr>
        <sz val="11"/>
        <color theme="1"/>
        <rFont val="Calibri"/>
        <family val="2"/>
        <charset val="204"/>
        <scheme val="minor"/>
      </rPr>
      <t>B25</t>
    </r>
    <r>
      <rPr>
        <sz val="11"/>
        <color theme="1"/>
        <rFont val="AcadNusx"/>
      </rPr>
      <t>~</t>
    </r>
  </si>
  <si>
    <t>datkepnili qviSa-xreSis safuZvlis mowyoba wertilovani saZirkvlebis qveS</t>
  </si>
  <si>
    <t>sportuli inventari</t>
  </si>
  <si>
    <t>liTonis konstruqciebis SeRebva zeTovani saRebaviT</t>
  </si>
  <si>
    <t>liTonis konstruqciebis momzadeba SesaRebad</t>
  </si>
  <si>
    <t>liTonis kari (rkinakaveuliT)</t>
  </si>
  <si>
    <t>liTonis kari (1.00X1.92m) (ix. proeqti)</t>
  </si>
  <si>
    <t>qarxnuli xamuTi</t>
  </si>
  <si>
    <t>zolovana 30X3mm.</t>
  </si>
  <si>
    <t>kg</t>
  </si>
  <si>
    <t>qanCi sayeluriT da WanWikiT (aranakleb 5mm.)</t>
  </si>
  <si>
    <t>bagiris damWimavi (uJangavi)</t>
  </si>
  <si>
    <t xml:space="preserve">mavTulbadis damWeri bagiri izolaciiT 6mm </t>
  </si>
  <si>
    <t>liTonis konstruqciaze plastmasis garsiT izolirebuliliTonis mavTulbadis mowyoba</t>
  </si>
  <si>
    <t>SemoRobvis liTonis konstruqciis mowyoba vertikaluri da horizontaluri kavSirebiT (ix. proeqti)</t>
  </si>
  <si>
    <t>kvarcis qviSa orjer garecxili fraqciiT (0.25-1.2mm)</t>
  </si>
  <si>
    <t>WanWiki budiT</t>
  </si>
  <si>
    <t>kuTxovana 50X50X3mm.</t>
  </si>
  <si>
    <r>
      <rPr>
        <sz val="10"/>
        <color theme="1"/>
        <rFont val="AcadNusx"/>
      </rPr>
      <t>ხელოვნური საფარის მოწყობა თეთრი ხაზების გათვალისწინებით ( 100% მონოფილამენტი; მიკრონი:400(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cadNusx"/>
      </rPr>
      <t>5%); ღეროს სიმაღლე: 25მმ (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cadNusx"/>
      </rPr>
      <t>1მმ);    ნაკერი 3/8 ინჩი; Dtex: 14000 (</t>
    </r>
    <r>
      <rPr>
        <sz val="10"/>
        <color theme="1"/>
        <rFont val="Calibri"/>
        <family val="2"/>
        <charset val="204"/>
      </rPr>
      <t>PP+PE</t>
    </r>
    <r>
      <rPr>
        <sz val="10"/>
        <color theme="1"/>
        <rFont val="AcadNusx"/>
      </rPr>
      <t>) სრული წონა: 3000გრ/მ2; კვანძის რაოდენობა: 23100 (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cadNusx"/>
      </rPr>
      <t>5%)</t>
    </r>
  </si>
  <si>
    <t>armirebuli betonis safaris mowyoba sisqiT 10sm +betonis 4sm. moWimva</t>
  </si>
  <si>
    <t>xreSis safuZveli sisq. 20sm</t>
  </si>
  <si>
    <t>sportuli moedani</t>
  </si>
  <si>
    <t>wylis sasmeli soko</t>
  </si>
  <si>
    <r>
      <rPr>
        <sz val="11"/>
        <color theme="1"/>
        <rFont val="AcadNusx"/>
      </rPr>
      <t xml:space="preserve">wvrilmarcvlovani mkvrivi a/b cxeli narevi,  </t>
    </r>
    <r>
      <rPr>
        <sz val="11"/>
        <color theme="1"/>
        <rFont val="Calibri"/>
        <family val="2"/>
        <charset val="204"/>
      </rPr>
      <t>h</t>
    </r>
    <r>
      <rPr>
        <sz val="10"/>
        <color theme="1"/>
        <rFont val="AcadNusx"/>
      </rPr>
      <t>=3sm</t>
    </r>
  </si>
  <si>
    <t>Txevadi biTumis mosxma 0,6kg/m²</t>
  </si>
  <si>
    <r>
      <rPr>
        <sz val="11"/>
        <color theme="1"/>
        <rFont val="AcadNusx"/>
      </rPr>
      <t xml:space="preserve">msxvilmarcvlovani forovani a/b cxeli narevi  </t>
    </r>
    <r>
      <rPr>
        <sz val="11"/>
        <color theme="1"/>
        <rFont val="Calibri"/>
        <family val="2"/>
        <charset val="204"/>
      </rPr>
      <t>h</t>
    </r>
    <r>
      <rPr>
        <sz val="10"/>
        <color theme="1"/>
        <rFont val="AcadNusx"/>
      </rPr>
      <t>=4sm</t>
    </r>
  </si>
  <si>
    <t>Txevadi biTumis mosxma 0,3kg/m²</t>
  </si>
  <si>
    <t>RorRis  safuZvelis mowyoba sisq. 20sm  (avtosadgomi)</t>
  </si>
  <si>
    <t>asfaltobetonis safari</t>
  </si>
  <si>
    <t>betonis bordiuris mowyoba betonis safuZvelze zomiT (30X15)sm</t>
  </si>
  <si>
    <t xml:space="preserve"> bordiurebis mowyoba </t>
  </si>
  <si>
    <t>ekofilebis dageba</t>
  </si>
  <si>
    <t>ekofila</t>
  </si>
  <si>
    <t>bazaltis filebis dageba, sisqiT 30mm</t>
  </si>
  <si>
    <t>betonis sarinelis mowyoba sisq. 10sm.</t>
  </si>
  <si>
    <t>RorRis safuZvelis mowyoba sisq. 10sm.</t>
  </si>
  <si>
    <t>sarineli</t>
  </si>
  <si>
    <t>geoteqstili sisq. 2,5mm.</t>
  </si>
  <si>
    <r>
      <rPr>
        <sz val="11"/>
        <color theme="1"/>
        <rFont val="AcadNusx"/>
      </rPr>
      <t xml:space="preserve">armatura </t>
    </r>
    <r>
      <rPr>
        <sz val="11"/>
        <color theme="1"/>
        <rFont val="Calibri"/>
        <family val="2"/>
        <charset val="204"/>
      </rPr>
      <t>A500c</t>
    </r>
    <r>
      <rPr>
        <sz val="11"/>
        <color theme="1"/>
        <rFont val="AcadNusx"/>
      </rPr>
      <t xml:space="preserve">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10mm.</t>
    </r>
  </si>
  <si>
    <t>betonis safaris mowyoba sisqiT 20sm `m300~ betonisagan</t>
  </si>
  <si>
    <t>betonis safexmavlo biliki</t>
  </si>
  <si>
    <t>betonis sarbeni biliki</t>
  </si>
  <si>
    <t>lokaluri xarjTaRricxva #7-1</t>
  </si>
  <si>
    <t>დანართი N1_(ხარჯთაღრიცხვა)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</si>
</sst>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000\ _₽_-;\-* #,##0.00000\ _₽_-;_-* &quot;-&quot;?????\ _₽_-;_-@_-"/>
    <numFmt numFmtId="165" formatCode="_-* #,##0.00000\ _₽_-;\-* #,##0.00000\ _₽_-;_-* &quot;-&quot;??\ _₽_-;_-@_-"/>
    <numFmt numFmtId="166" formatCode="_-* #,##0.00\ _₽_-;\-* #,##0.0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_-* #,##0.000000\ _₽_-;\-* #,##0.000000\ _₽_-;_-* &quot;-&quot;??\ _₽_-;_-@_-"/>
    <numFmt numFmtId="170" formatCode="_-* #,##0.00\ _₽_-;\-* #,##0.00\ _₽_-;_-* &quot;-&quot;???\ _₽_-;_-@_-"/>
    <numFmt numFmtId="171" formatCode="_-* #,##0.000\ _₽_-;\-* #,##0.000\ _₽_-;_-* &quot;-&quot;???\ _₽_-;_-@_-"/>
    <numFmt numFmtId="172" formatCode="0.00000000"/>
    <numFmt numFmtId="173" formatCode="_(* #,##0.000_);_(* \(#,##0.000\);_(* &quot;-&quot;??_);_(@_)"/>
    <numFmt numFmtId="174" formatCode="0.000"/>
    <numFmt numFmtId="175" formatCode="0.00000"/>
    <numFmt numFmtId="176" formatCode="0.0000"/>
    <numFmt numFmtId="177" formatCode="0.0"/>
  </numFmts>
  <fonts count="49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cadNusx"/>
    </font>
    <font>
      <sz val="11"/>
      <color theme="1"/>
      <name val="აცადნუსხ"/>
    </font>
    <font>
      <b/>
      <sz val="11"/>
      <color theme="1"/>
      <name val="AcadNusx"/>
    </font>
    <font>
      <b/>
      <sz val="10"/>
      <name val="AcadNusx"/>
    </font>
    <font>
      <sz val="10"/>
      <name val="AcadNusx"/>
    </font>
    <font>
      <sz val="11"/>
      <color theme="1"/>
      <name val="AcadNusx"/>
    </font>
    <font>
      <sz val="10"/>
      <name val="Arial"/>
      <family val="2"/>
    </font>
    <font>
      <sz val="12"/>
      <name val="AcadNusx"/>
    </font>
    <font>
      <b/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name val="AcadNusx"/>
    </font>
    <font>
      <b/>
      <sz val="11"/>
      <color theme="1"/>
      <name val="AcadMtavr"/>
    </font>
    <font>
      <sz val="11"/>
      <color theme="1"/>
      <name val="Arial"/>
      <family val="2"/>
      <charset val="204"/>
    </font>
    <font>
      <sz val="10"/>
      <color theme="1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Grigolia"/>
    </font>
    <font>
      <b/>
      <sz val="12"/>
      <name val="AcadNusx"/>
    </font>
    <font>
      <sz val="14"/>
      <name val="Grigolia"/>
    </font>
    <font>
      <b/>
      <sz val="13"/>
      <name val="AcadNusx"/>
    </font>
    <font>
      <b/>
      <sz val="14"/>
      <name val="AcadMtavr"/>
    </font>
    <font>
      <sz val="11"/>
      <color theme="1"/>
      <name val="Calibri"/>
      <family val="2"/>
      <charset val="204"/>
    </font>
    <font>
      <sz val="12"/>
      <color theme="1"/>
      <name val="AcadNusx"/>
    </font>
    <font>
      <sz val="9"/>
      <color theme="1"/>
      <name val="AcadNusx"/>
    </font>
    <font>
      <sz val="11"/>
      <color rgb="FF000000"/>
      <name val="AcadNusx"/>
    </font>
    <font>
      <sz val="11"/>
      <color rgb="FF000000"/>
      <name val="Calibri"/>
      <family val="2"/>
      <charset val="204"/>
    </font>
    <font>
      <sz val="11"/>
      <color theme="1"/>
      <name val="AcadMtavr"/>
    </font>
    <font>
      <sz val="11"/>
      <color theme="1"/>
      <name val="Cambria"/>
      <family val="1"/>
      <charset val="204"/>
    </font>
    <font>
      <sz val="11"/>
      <color theme="1"/>
      <name val="Calibri Light"/>
      <family val="2"/>
      <charset val="204"/>
    </font>
    <font>
      <sz val="13"/>
      <color theme="1"/>
      <name val="Cambria"/>
      <family val="1"/>
      <charset val="204"/>
    </font>
    <font>
      <b/>
      <u/>
      <sz val="11"/>
      <color theme="1"/>
      <name val="AcadNusx"/>
    </font>
    <font>
      <u/>
      <sz val="11"/>
      <color theme="1"/>
      <name val="AcadNusx"/>
    </font>
    <font>
      <b/>
      <sz val="11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cadNusx"/>
    </font>
    <font>
      <sz val="11"/>
      <color theme="1"/>
      <name val="Merriweather"/>
    </font>
    <font>
      <sz val="13"/>
      <color theme="1"/>
      <name val="AcadNusx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20" fillId="0" borderId="0"/>
    <xf numFmtId="0" fontId="11" fillId="0" borderId="0"/>
    <xf numFmtId="0" fontId="19" fillId="0" borderId="0"/>
    <xf numFmtId="0" fontId="21" fillId="0" borderId="0"/>
    <xf numFmtId="0" fontId="17" fillId="0" borderId="0"/>
  </cellStyleXfs>
  <cellXfs count="184">
    <xf numFmtId="0" fontId="0" fillId="0" borderId="0" xfId="0"/>
    <xf numFmtId="0" fontId="3" fillId="0" borderId="0" xfId="1"/>
    <xf numFmtId="164" fontId="3" fillId="0" borderId="0" xfId="1" applyNumberFormat="1"/>
    <xf numFmtId="165" fontId="3" fillId="0" borderId="0" xfId="1" applyNumberFormat="1"/>
    <xf numFmtId="166" fontId="3" fillId="0" borderId="0" xfId="1" applyNumberFormat="1"/>
    <xf numFmtId="165" fontId="4" fillId="0" borderId="0" xfId="1" applyNumberFormat="1" applyFont="1"/>
    <xf numFmtId="168" fontId="5" fillId="0" borderId="1" xfId="2" applyNumberFormat="1" applyFont="1" applyBorder="1" applyAlignment="1">
      <alignment horizontal="center"/>
    </xf>
    <xf numFmtId="169" fontId="3" fillId="0" borderId="0" xfId="1" applyNumberFormat="1"/>
    <xf numFmtId="0" fontId="6" fillId="0" borderId="0" xfId="1" applyFont="1" applyAlignment="1">
      <alignment vertical="center"/>
    </xf>
    <xf numFmtId="170" fontId="3" fillId="0" borderId="0" xfId="1" applyNumberFormat="1"/>
    <xf numFmtId="43" fontId="7" fillId="0" borderId="1" xfId="3" applyFont="1" applyBorder="1" applyAlignment="1">
      <alignment vertical="center"/>
    </xf>
    <xf numFmtId="0" fontId="8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71" fontId="3" fillId="0" borderId="0" xfId="1" applyNumberFormat="1"/>
    <xf numFmtId="43" fontId="10" fillId="0" borderId="1" xfId="3" applyFont="1" applyBorder="1" applyAlignment="1">
      <alignment vertical="center"/>
    </xf>
    <xf numFmtId="0" fontId="9" fillId="2" borderId="1" xfId="1" applyFont="1" applyFill="1" applyBorder="1" applyAlignment="1">
      <alignment horizontal="left" vertical="center" wrapText="1"/>
    </xf>
    <xf numFmtId="9" fontId="9" fillId="2" borderId="1" xfId="1" applyNumberFormat="1" applyFont="1" applyFill="1" applyBorder="1" applyAlignment="1">
      <alignment horizontal="center" vertical="center" wrapText="1"/>
    </xf>
    <xf numFmtId="170" fontId="12" fillId="0" borderId="0" xfId="4" applyNumberFormat="1" applyFont="1"/>
    <xf numFmtId="0" fontId="13" fillId="0" borderId="1" xfId="1" applyFont="1" applyBorder="1" applyAlignment="1">
      <alignment vertical="center"/>
    </xf>
    <xf numFmtId="0" fontId="14" fillId="0" borderId="1" xfId="1" applyFont="1" applyBorder="1"/>
    <xf numFmtId="0" fontId="14" fillId="0" borderId="1" xfId="1" applyFont="1" applyBorder="1" applyAlignment="1">
      <alignment horizontal="center" vertical="center"/>
    </xf>
    <xf numFmtId="172" fontId="3" fillId="0" borderId="0" xfId="1" applyNumberFormat="1"/>
    <xf numFmtId="166" fontId="3" fillId="0" borderId="0" xfId="1" applyNumberFormat="1" applyAlignment="1">
      <alignment vertical="center"/>
    </xf>
    <xf numFmtId="0" fontId="5" fillId="0" borderId="1" xfId="4" applyFont="1" applyBorder="1" applyAlignment="1">
      <alignment horizontal="left" vertical="center" wrapText="1"/>
    </xf>
    <xf numFmtId="0" fontId="3" fillId="0" borderId="1" xfId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1" xfId="4" applyFont="1" applyBorder="1" applyAlignment="1">
      <alignment vertical="center" wrapText="1"/>
    </xf>
    <xf numFmtId="0" fontId="5" fillId="0" borderId="1" xfId="4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 textRotation="90" wrapText="1"/>
    </xf>
    <xf numFmtId="0" fontId="3" fillId="0" borderId="0" xfId="1" applyAlignment="1">
      <alignment horizontal="center" vertical="center" wrapText="1"/>
    </xf>
    <xf numFmtId="173" fontId="3" fillId="0" borderId="0" xfId="1" applyNumberFormat="1" applyAlignment="1">
      <alignment horizontal="center" vertical="center" wrapText="1"/>
    </xf>
    <xf numFmtId="2" fontId="15" fillId="3" borderId="2" xfId="5" applyNumberFormat="1" applyFont="1" applyFill="1" applyBorder="1" applyAlignment="1">
      <alignment horizontal="center" vertical="center" wrapText="1"/>
    </xf>
    <xf numFmtId="2" fontId="5" fillId="0" borderId="1" xfId="6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5" fillId="3" borderId="2" xfId="5" applyNumberFormat="1" applyFont="1" applyFill="1" applyBorder="1" applyAlignment="1">
      <alignment horizontal="center" vertical="center" wrapText="1"/>
    </xf>
    <xf numFmtId="174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2" fontId="5" fillId="2" borderId="1" xfId="6" applyNumberFormat="1" applyFont="1" applyFill="1" applyBorder="1" applyAlignment="1">
      <alignment horizontal="center" vertical="center" wrapText="1"/>
    </xf>
    <xf numFmtId="174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74" fontId="10" fillId="0" borderId="1" xfId="0" applyNumberFormat="1" applyFont="1" applyBorder="1" applyAlignment="1">
      <alignment horizontal="center" vertical="center" wrapText="1"/>
    </xf>
    <xf numFmtId="2" fontId="5" fillId="2" borderId="1" xfId="7" applyNumberFormat="1" applyFont="1" applyFill="1" applyBorder="1" applyAlignment="1">
      <alignment horizontal="center" vertical="center" wrapText="1"/>
    </xf>
    <xf numFmtId="2" fontId="12" fillId="2" borderId="1" xfId="8" applyNumberFormat="1" applyFont="1" applyFill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/>
    </xf>
    <xf numFmtId="2" fontId="5" fillId="0" borderId="1" xfId="9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2" fontId="5" fillId="0" borderId="1" xfId="10" applyNumberFormat="1" applyFont="1" applyBorder="1" applyAlignment="1">
      <alignment horizontal="center"/>
    </xf>
    <xf numFmtId="174" fontId="10" fillId="0" borderId="1" xfId="0" applyNumberFormat="1" applyFont="1" applyBorder="1" applyAlignment="1">
      <alignment horizontal="center" vertical="center"/>
    </xf>
    <xf numFmtId="174" fontId="10" fillId="0" borderId="1" xfId="0" applyNumberFormat="1" applyFont="1" applyBorder="1" applyAlignment="1">
      <alignment horizontal="center"/>
    </xf>
    <xf numFmtId="2" fontId="5" fillId="0" borderId="1" xfId="6" applyNumberFormat="1" applyFont="1" applyBorder="1" applyAlignment="1">
      <alignment horizontal="center" vertical="center"/>
    </xf>
    <xf numFmtId="2" fontId="5" fillId="0" borderId="1" xfId="9" applyNumberFormat="1" applyFont="1" applyBorder="1" applyAlignment="1">
      <alignment horizontal="center" vertical="center" wrapText="1"/>
    </xf>
    <xf numFmtId="2" fontId="5" fillId="0" borderId="1" xfId="11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 wrapText="1"/>
    </xf>
    <xf numFmtId="0" fontId="5" fillId="0" borderId="0" xfId="12" applyFont="1" applyAlignment="1">
      <alignment vertical="top" wrapText="1"/>
    </xf>
    <xf numFmtId="1" fontId="5" fillId="0" borderId="1" xfId="12" quotePrefix="1" applyNumberFormat="1" applyFont="1" applyBorder="1" applyAlignment="1">
      <alignment horizontal="center" vertical="top" wrapText="1"/>
    </xf>
    <xf numFmtId="0" fontId="5" fillId="0" borderId="1" xfId="12" quotePrefix="1" applyFont="1" applyBorder="1" applyAlignment="1">
      <alignment horizontal="center" vertical="top" wrapText="1"/>
    </xf>
    <xf numFmtId="0" fontId="22" fillId="0" borderId="0" xfId="12" applyFont="1"/>
    <xf numFmtId="2" fontId="5" fillId="0" borderId="1" xfId="12" applyNumberFormat="1" applyFont="1" applyBorder="1" applyAlignment="1">
      <alignment horizontal="center" vertical="center" wrapText="1"/>
    </xf>
    <xf numFmtId="49" fontId="5" fillId="0" borderId="1" xfId="12" applyNumberFormat="1" applyFont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 wrapText="1"/>
    </xf>
    <xf numFmtId="0" fontId="23" fillId="0" borderId="1" xfId="12" applyFont="1" applyBorder="1" applyAlignment="1">
      <alignment horizontal="center" vertical="center" wrapText="1"/>
    </xf>
    <xf numFmtId="0" fontId="24" fillId="0" borderId="0" xfId="1" applyFont="1"/>
    <xf numFmtId="0" fontId="26" fillId="0" borderId="0" xfId="1" applyFont="1"/>
    <xf numFmtId="2" fontId="5" fillId="0" borderId="2" xfId="9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4" fontId="10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5" fontId="10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75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4" fontId="10" fillId="5" borderId="1" xfId="0" applyNumberFormat="1" applyFont="1" applyFill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17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77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34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177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77" fontId="18" fillId="0" borderId="1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 wrapText="1"/>
    </xf>
    <xf numFmtId="2" fontId="5" fillId="0" borderId="2" xfId="9" applyNumberFormat="1" applyFont="1" applyBorder="1" applyAlignment="1">
      <alignment horizontal="center"/>
    </xf>
    <xf numFmtId="2" fontId="10" fillId="0" borderId="2" xfId="13" applyNumberFormat="1" applyFont="1" applyBorder="1" applyAlignment="1">
      <alignment horizontal="center" vertical="center"/>
    </xf>
    <xf numFmtId="0" fontId="30" fillId="0" borderId="1" xfId="13" applyFont="1" applyBorder="1" applyAlignment="1">
      <alignment horizontal="center" vertical="center"/>
    </xf>
    <xf numFmtId="0" fontId="43" fillId="0" borderId="1" xfId="13" applyFont="1" applyBorder="1" applyAlignment="1">
      <alignment horizontal="center" vertical="center"/>
    </xf>
    <xf numFmtId="2" fontId="10" fillId="0" borderId="2" xfId="13" applyNumberFormat="1" applyFont="1" applyBorder="1" applyAlignment="1">
      <alignment horizontal="center"/>
    </xf>
    <xf numFmtId="0" fontId="10" fillId="0" borderId="1" xfId="13" applyFont="1" applyBorder="1" applyAlignment="1">
      <alignment horizontal="left" vertical="center" wrapText="1"/>
    </xf>
    <xf numFmtId="0" fontId="30" fillId="0" borderId="1" xfId="13" applyFont="1" applyBorder="1" applyAlignment="1">
      <alignment horizontal="center" vertical="center" wrapText="1"/>
    </xf>
    <xf numFmtId="2" fontId="5" fillId="0" borderId="2" xfId="6" applyNumberFormat="1" applyFont="1" applyBorder="1" applyAlignment="1">
      <alignment horizontal="center" vertical="center" wrapText="1"/>
    </xf>
    <xf numFmtId="2" fontId="10" fillId="0" borderId="2" xfId="13" applyNumberFormat="1" applyFont="1" applyBorder="1" applyAlignment="1">
      <alignment horizontal="center" vertical="center" wrapText="1"/>
    </xf>
    <xf numFmtId="0" fontId="10" fillId="0" borderId="1" xfId="13" applyFont="1" applyBorder="1" applyAlignment="1">
      <alignment horizontal="center" vertical="center"/>
    </xf>
    <xf numFmtId="0" fontId="30" fillId="0" borderId="1" xfId="13" applyFont="1" applyBorder="1" applyAlignment="1">
      <alignment horizontal="left" wrapText="1"/>
    </xf>
    <xf numFmtId="0" fontId="30" fillId="0" borderId="1" xfId="13" applyFont="1" applyBorder="1" applyAlignment="1">
      <alignment horizontal="center" wrapText="1"/>
    </xf>
    <xf numFmtId="2" fontId="10" fillId="5" borderId="2" xfId="13" applyNumberFormat="1" applyFont="1" applyFill="1" applyBorder="1" applyAlignment="1">
      <alignment horizontal="center"/>
    </xf>
    <xf numFmtId="0" fontId="30" fillId="0" borderId="1" xfId="13" applyFont="1" applyBorder="1" applyAlignment="1">
      <alignment horizontal="left" vertical="center"/>
    </xf>
    <xf numFmtId="174" fontId="7" fillId="5" borderId="1" xfId="13" applyNumberFormat="1" applyFont="1" applyFill="1" applyBorder="1" applyAlignment="1">
      <alignment horizontal="center" vertical="center"/>
    </xf>
    <xf numFmtId="2" fontId="10" fillId="0" borderId="1" xfId="13" applyNumberFormat="1" applyFont="1" applyBorder="1" applyAlignment="1">
      <alignment horizontal="center" vertical="center" wrapText="1"/>
    </xf>
    <xf numFmtId="2" fontId="10" fillId="5" borderId="2" xfId="13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174" fontId="7" fillId="5" borderId="2" xfId="13" applyNumberFormat="1" applyFont="1" applyFill="1" applyBorder="1" applyAlignment="1">
      <alignment horizontal="center" vertical="center"/>
    </xf>
    <xf numFmtId="177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74" fontId="10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top" wrapText="1"/>
    </xf>
    <xf numFmtId="2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174" fontId="10" fillId="4" borderId="1" xfId="0" applyNumberFormat="1" applyFont="1" applyFill="1" applyBorder="1" applyAlignment="1">
      <alignment horizontal="center" vertical="center" wrapText="1"/>
    </xf>
    <xf numFmtId="17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177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177" fontId="3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174" fontId="18" fillId="0" borderId="1" xfId="0" applyNumberFormat="1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top" wrapText="1"/>
    </xf>
    <xf numFmtId="0" fontId="28" fillId="0" borderId="0" xfId="1" applyFont="1" applyAlignment="1">
      <alignment horizontal="center" vertical="top"/>
    </xf>
    <xf numFmtId="0" fontId="27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25" fillId="0" borderId="0" xfId="1" applyFont="1" applyAlignment="1">
      <alignment horizontal="left" wrapText="1"/>
    </xf>
    <xf numFmtId="0" fontId="48" fillId="0" borderId="0" xfId="1" applyFont="1" applyAlignment="1">
      <alignment vertical="top"/>
    </xf>
  </cellXfs>
  <cellStyles count="14">
    <cellStyle name="Comma 18" xfId="2"/>
    <cellStyle name="Comma 2 5" xfId="3"/>
    <cellStyle name="Normal" xfId="0" builtinId="0"/>
    <cellStyle name="Normal 11 2" xfId="11"/>
    <cellStyle name="Normal 13 3 3" xfId="1"/>
    <cellStyle name="Normal 2" xfId="9"/>
    <cellStyle name="Normal 2 9 2" xfId="12"/>
    <cellStyle name="Normal 3" xfId="4"/>
    <cellStyle name="Normal 4" xfId="13"/>
    <cellStyle name="Normal_gare wyalsadfenigagarini 10" xfId="6"/>
    <cellStyle name="Normal_gare wyalsadfenigagarini 2 2" xfId="5"/>
    <cellStyle name="Normal_gare wyalsadfenigagarini 2_SMSH2008-IIkv ." xfId="7"/>
    <cellStyle name="Normal_gare wyalsadfenigagarini_SMSH2008-IIkv ." xfId="10"/>
    <cellStyle name="Обычный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H40"/>
  <sheetViews>
    <sheetView tabSelected="1" zoomScale="120" zoomScaleNormal="120" zoomScaleSheetLayoutView="115" workbookViewId="0">
      <selection activeCell="E2" sqref="E2"/>
    </sheetView>
  </sheetViews>
  <sheetFormatPr defaultRowHeight="15"/>
  <cols>
    <col min="1" max="1" width="7.25" style="1" customWidth="1"/>
    <col min="2" max="2" width="14.875" style="1" customWidth="1"/>
    <col min="3" max="3" width="48.5" style="1" customWidth="1"/>
    <col min="4" max="4" width="17" style="1" customWidth="1"/>
    <col min="5" max="5" width="17.5" style="1" customWidth="1"/>
    <col min="6" max="6" width="15.25" style="1" customWidth="1"/>
    <col min="7" max="7" width="11.875" style="1" customWidth="1"/>
    <col min="8" max="8" width="12.875" style="1" customWidth="1"/>
    <col min="9" max="16384" width="9" style="1"/>
  </cols>
  <sheetData>
    <row r="1" spans="1:8" ht="33" customHeight="1">
      <c r="A1" s="176" t="s">
        <v>56</v>
      </c>
      <c r="B1" s="176"/>
      <c r="C1" s="176"/>
      <c r="D1" s="176"/>
      <c r="E1" s="183" t="s">
        <v>843</v>
      </c>
    </row>
    <row r="2" spans="1:8" ht="21" customHeight="1">
      <c r="A2" s="177" t="s">
        <v>55</v>
      </c>
      <c r="B2" s="177"/>
      <c r="C2" s="177"/>
      <c r="D2" s="177"/>
    </row>
    <row r="4" spans="1:8" ht="67.5" customHeight="1">
      <c r="A4" s="32" t="s">
        <v>54</v>
      </c>
      <c r="B4" s="12" t="s">
        <v>53</v>
      </c>
      <c r="C4" s="12" t="s">
        <v>52</v>
      </c>
      <c r="D4" s="12" t="s">
        <v>51</v>
      </c>
    </row>
    <row r="5" spans="1:8">
      <c r="A5" s="29">
        <v>1</v>
      </c>
      <c r="B5" s="28">
        <v>2</v>
      </c>
      <c r="C5" s="28">
        <v>3</v>
      </c>
      <c r="D5" s="26">
        <v>4</v>
      </c>
    </row>
    <row r="6" spans="1:8" ht="21" customHeight="1">
      <c r="A6" s="25">
        <v>1</v>
      </c>
      <c r="B6" s="25" t="s">
        <v>50</v>
      </c>
      <c r="C6" s="31" t="s">
        <v>49</v>
      </c>
      <c r="D6" s="15">
        <f>'ხ.1.1'!F76</f>
        <v>0</v>
      </c>
      <c r="E6" s="23"/>
      <c r="F6" s="4"/>
      <c r="H6" s="22"/>
    </row>
    <row r="7" spans="1:8" ht="21" customHeight="1">
      <c r="A7" s="25">
        <f t="shared" ref="A7:A19" si="0">A6+1</f>
        <v>2</v>
      </c>
      <c r="B7" s="25" t="s">
        <v>48</v>
      </c>
      <c r="C7" s="24" t="s">
        <v>47</v>
      </c>
      <c r="D7" s="15">
        <f>'ხ.2.1'!F175</f>
        <v>0</v>
      </c>
      <c r="E7" s="23"/>
      <c r="F7" s="4"/>
      <c r="G7" s="7"/>
      <c r="H7" s="22"/>
    </row>
    <row r="8" spans="1:8" ht="21" customHeight="1">
      <c r="A8" s="25">
        <f t="shared" si="0"/>
        <v>3</v>
      </c>
      <c r="B8" s="25" t="s">
        <v>46</v>
      </c>
      <c r="C8" s="24" t="s">
        <v>45</v>
      </c>
      <c r="D8" s="15">
        <f>'ხ.2.2'!F82</f>
        <v>0</v>
      </c>
      <c r="E8" s="23"/>
      <c r="F8" s="4"/>
      <c r="H8" s="22"/>
    </row>
    <row r="9" spans="1:8" ht="21" customHeight="1">
      <c r="A9" s="25">
        <f t="shared" si="0"/>
        <v>4</v>
      </c>
      <c r="B9" s="25" t="s">
        <v>44</v>
      </c>
      <c r="C9" s="24" t="s">
        <v>43</v>
      </c>
      <c r="D9" s="15">
        <f>'ხ.2.3'!F45</f>
        <v>0</v>
      </c>
      <c r="E9" s="23"/>
      <c r="F9" s="4"/>
      <c r="H9" s="22"/>
    </row>
    <row r="10" spans="1:8" ht="21.75" customHeight="1">
      <c r="A10" s="25">
        <f t="shared" si="0"/>
        <v>5</v>
      </c>
      <c r="B10" s="25" t="s">
        <v>42</v>
      </c>
      <c r="C10" s="24" t="s">
        <v>41</v>
      </c>
      <c r="D10" s="15">
        <f>'ხ.2.4'!F226</f>
        <v>0</v>
      </c>
      <c r="E10" s="23"/>
      <c r="F10" s="4"/>
      <c r="H10" s="22"/>
    </row>
    <row r="11" spans="1:8" ht="30.75" customHeight="1">
      <c r="A11" s="25">
        <f t="shared" si="0"/>
        <v>6</v>
      </c>
      <c r="B11" s="25" t="s">
        <v>40</v>
      </c>
      <c r="C11" s="24" t="s">
        <v>39</v>
      </c>
      <c r="D11" s="15">
        <f>'ხ.2.5'!F14</f>
        <v>0</v>
      </c>
      <c r="E11" s="23"/>
      <c r="F11" s="4"/>
      <c r="H11" s="22"/>
    </row>
    <row r="12" spans="1:8" ht="21.75" customHeight="1">
      <c r="A12" s="25">
        <f t="shared" si="0"/>
        <v>7</v>
      </c>
      <c r="B12" s="25" t="s">
        <v>38</v>
      </c>
      <c r="C12" s="30" t="s">
        <v>37</v>
      </c>
      <c r="D12" s="15">
        <f>'ხ.2.6'!F27</f>
        <v>0</v>
      </c>
      <c r="E12" s="23"/>
      <c r="F12" s="4"/>
      <c r="H12" s="22"/>
    </row>
    <row r="13" spans="1:8" ht="21.75" customHeight="1">
      <c r="A13" s="25">
        <f t="shared" si="0"/>
        <v>8</v>
      </c>
      <c r="B13" s="25" t="s">
        <v>36</v>
      </c>
      <c r="C13" s="24" t="s">
        <v>35</v>
      </c>
      <c r="D13" s="15">
        <f>'ხ.2.7'!F15</f>
        <v>0</v>
      </c>
      <c r="E13" s="23"/>
      <c r="F13" s="4"/>
      <c r="H13" s="22"/>
    </row>
    <row r="14" spans="1:8" ht="21.75" customHeight="1">
      <c r="A14" s="25">
        <f t="shared" si="0"/>
        <v>9</v>
      </c>
      <c r="B14" s="25" t="s">
        <v>34</v>
      </c>
      <c r="C14" s="24" t="s">
        <v>33</v>
      </c>
      <c r="D14" s="15">
        <f>'ხ.2.8'!F18</f>
        <v>0</v>
      </c>
      <c r="E14" s="23"/>
      <c r="F14" s="4"/>
      <c r="H14" s="22"/>
    </row>
    <row r="15" spans="1:8" ht="21.75" customHeight="1">
      <c r="A15" s="25">
        <f t="shared" si="0"/>
        <v>10</v>
      </c>
      <c r="B15" s="25" t="s">
        <v>32</v>
      </c>
      <c r="C15" s="24" t="s">
        <v>31</v>
      </c>
      <c r="D15" s="15">
        <f>'ხ.2.9'!F12</f>
        <v>0</v>
      </c>
      <c r="E15" s="23"/>
      <c r="F15" s="4"/>
      <c r="H15" s="22"/>
    </row>
    <row r="16" spans="1:8" ht="21.75" customHeight="1">
      <c r="A16" s="25">
        <f t="shared" si="0"/>
        <v>11</v>
      </c>
      <c r="B16" s="25" t="s">
        <v>30</v>
      </c>
      <c r="C16" s="24" t="s">
        <v>29</v>
      </c>
      <c r="D16" s="15">
        <f>'ხ.2.10'!F160</f>
        <v>0</v>
      </c>
      <c r="E16" s="23"/>
      <c r="F16" s="4"/>
      <c r="H16" s="22"/>
    </row>
    <row r="17" spans="1:8" ht="21.75" customHeight="1">
      <c r="A17" s="25">
        <f t="shared" si="0"/>
        <v>12</v>
      </c>
      <c r="B17" s="25" t="s">
        <v>28</v>
      </c>
      <c r="C17" s="24" t="s">
        <v>27</v>
      </c>
      <c r="D17" s="15">
        <f>'ხ.2.11'!F40</f>
        <v>0</v>
      </c>
      <c r="E17" s="23"/>
      <c r="F17" s="4"/>
      <c r="H17" s="22"/>
    </row>
    <row r="18" spans="1:8" ht="21.75" customHeight="1">
      <c r="A18" s="25">
        <f t="shared" si="0"/>
        <v>13</v>
      </c>
      <c r="B18" s="25" t="s">
        <v>26</v>
      </c>
      <c r="C18" s="24" t="s">
        <v>25</v>
      </c>
      <c r="D18" s="15">
        <f>'ხ.2.12'!F12</f>
        <v>0</v>
      </c>
      <c r="E18" s="23"/>
      <c r="F18" s="4"/>
      <c r="H18" s="22"/>
    </row>
    <row r="19" spans="1:8" ht="21.75" customHeight="1">
      <c r="A19" s="25">
        <f t="shared" si="0"/>
        <v>14</v>
      </c>
      <c r="B19" s="25" t="s">
        <v>24</v>
      </c>
      <c r="C19" s="24" t="s">
        <v>23</v>
      </c>
      <c r="D19" s="15">
        <f>'ხ.2.13'!F15</f>
        <v>0</v>
      </c>
      <c r="E19" s="23"/>
      <c r="F19" s="4"/>
      <c r="H19" s="22"/>
    </row>
    <row r="20" spans="1:8" ht="15.75">
      <c r="A20" s="29"/>
      <c r="B20" s="28"/>
      <c r="C20" s="27" t="s">
        <v>22</v>
      </c>
      <c r="D20" s="26"/>
    </row>
    <row r="21" spans="1:8" ht="21.75" customHeight="1">
      <c r="A21" s="25">
        <f>A19+1</f>
        <v>15</v>
      </c>
      <c r="B21" s="25" t="s">
        <v>21</v>
      </c>
      <c r="C21" s="24" t="s">
        <v>20</v>
      </c>
      <c r="D21" s="15">
        <f>'ხ.3.1'!F46</f>
        <v>0</v>
      </c>
      <c r="E21" s="23"/>
      <c r="F21" s="4"/>
      <c r="H21" s="22"/>
    </row>
    <row r="22" spans="1:8" ht="21.75" customHeight="1">
      <c r="A22" s="25">
        <f>A21+1</f>
        <v>16</v>
      </c>
      <c r="B22" s="25" t="s">
        <v>19</v>
      </c>
      <c r="C22" s="24" t="s">
        <v>18</v>
      </c>
      <c r="D22" s="15">
        <f>'ხ.3.2'!F84</f>
        <v>0</v>
      </c>
      <c r="E22" s="23"/>
      <c r="F22" s="4"/>
      <c r="H22" s="22"/>
    </row>
    <row r="23" spans="1:8" ht="21.75" customHeight="1">
      <c r="A23" s="25">
        <f>A22+1</f>
        <v>17</v>
      </c>
      <c r="B23" s="25" t="s">
        <v>17</v>
      </c>
      <c r="C23" s="24" t="s">
        <v>16</v>
      </c>
      <c r="D23" s="15">
        <f>'ხ.3.3'!F36</f>
        <v>0</v>
      </c>
      <c r="E23" s="23"/>
      <c r="F23" s="4"/>
      <c r="H23" s="22"/>
    </row>
    <row r="24" spans="1:8" ht="15.75">
      <c r="A24" s="29"/>
      <c r="B24" s="28"/>
      <c r="C24" s="27" t="s">
        <v>15</v>
      </c>
      <c r="D24" s="26"/>
    </row>
    <row r="25" spans="1:8" ht="21.75" customHeight="1">
      <c r="A25" s="25">
        <f>A23+1</f>
        <v>18</v>
      </c>
      <c r="B25" s="25" t="s">
        <v>14</v>
      </c>
      <c r="C25" s="24" t="s">
        <v>13</v>
      </c>
      <c r="D25" s="15">
        <f>'ხ.6.1'!F31</f>
        <v>0</v>
      </c>
      <c r="E25" s="23"/>
      <c r="F25" s="4"/>
      <c r="H25" s="22"/>
    </row>
    <row r="26" spans="1:8" ht="21.75" customHeight="1">
      <c r="A26" s="25">
        <f>A25+1</f>
        <v>19</v>
      </c>
      <c r="B26" s="25" t="s">
        <v>12</v>
      </c>
      <c r="C26" s="24" t="s">
        <v>11</v>
      </c>
      <c r="D26" s="15">
        <f>'ხ.6.2'!F19</f>
        <v>0</v>
      </c>
      <c r="E26" s="23"/>
      <c r="F26" s="4"/>
      <c r="H26" s="22"/>
    </row>
    <row r="27" spans="1:8" ht="21.75" customHeight="1">
      <c r="A27" s="25">
        <f>A26+1</f>
        <v>20</v>
      </c>
      <c r="B27" s="25" t="s">
        <v>10</v>
      </c>
      <c r="C27" s="24" t="s">
        <v>9</v>
      </c>
      <c r="D27" s="15">
        <f>'ხ.6.3'!F33</f>
        <v>0</v>
      </c>
      <c r="E27" s="23"/>
      <c r="F27" s="4"/>
      <c r="H27" s="22"/>
    </row>
    <row r="28" spans="1:8" ht="21.75" customHeight="1">
      <c r="A28" s="25">
        <f>A27+1</f>
        <v>21</v>
      </c>
      <c r="B28" s="25" t="s">
        <v>8</v>
      </c>
      <c r="C28" s="24" t="s">
        <v>7</v>
      </c>
      <c r="D28" s="15">
        <f>'ხ.6.4'!F29</f>
        <v>0</v>
      </c>
      <c r="E28" s="23"/>
      <c r="F28" s="4"/>
      <c r="H28" s="22"/>
    </row>
    <row r="29" spans="1:8" ht="21.75" customHeight="1">
      <c r="A29" s="25">
        <f>A28+1</f>
        <v>22</v>
      </c>
      <c r="B29" s="25" t="s">
        <v>6</v>
      </c>
      <c r="C29" s="24" t="s">
        <v>5</v>
      </c>
      <c r="D29" s="15">
        <f>'ხ7.1'!F81</f>
        <v>0</v>
      </c>
      <c r="E29" s="23"/>
      <c r="F29" s="4"/>
      <c r="H29" s="22"/>
    </row>
    <row r="30" spans="1:8" ht="19.5" customHeight="1">
      <c r="A30" s="21"/>
      <c r="B30" s="20"/>
      <c r="C30" s="19" t="s">
        <v>4</v>
      </c>
      <c r="D30" s="10">
        <f>SUM(D6:D29)</f>
        <v>0</v>
      </c>
      <c r="E30" s="18"/>
      <c r="F30" s="4"/>
    </row>
    <row r="31" spans="1:8" ht="27">
      <c r="A31" s="13"/>
      <c r="B31" s="17">
        <v>0.05</v>
      </c>
      <c r="C31" s="16" t="s">
        <v>3</v>
      </c>
      <c r="D31" s="15">
        <f>D30*B31</f>
        <v>0</v>
      </c>
      <c r="E31" s="14"/>
      <c r="F31" s="4"/>
    </row>
    <row r="32" spans="1:8" ht="15.75">
      <c r="A32" s="13"/>
      <c r="B32" s="12"/>
      <c r="C32" s="11" t="s">
        <v>2</v>
      </c>
      <c r="D32" s="10">
        <f>D30+D31</f>
        <v>0</v>
      </c>
      <c r="E32" s="14"/>
      <c r="F32" s="4"/>
    </row>
    <row r="33" spans="1:6" ht="15.75">
      <c r="A33" s="13"/>
      <c r="B33" s="17">
        <v>0.18</v>
      </c>
      <c r="C33" s="16" t="s">
        <v>1</v>
      </c>
      <c r="D33" s="15">
        <f>D32*B33</f>
        <v>0</v>
      </c>
      <c r="E33" s="14"/>
      <c r="F33" s="4"/>
    </row>
    <row r="34" spans="1:6" ht="15.75">
      <c r="A34" s="13"/>
      <c r="B34" s="12"/>
      <c r="C34" s="11" t="s">
        <v>0</v>
      </c>
      <c r="D34" s="10">
        <f>D32+D33</f>
        <v>0</v>
      </c>
      <c r="E34" s="9"/>
      <c r="F34" s="4"/>
    </row>
    <row r="35" spans="1:6">
      <c r="D35" s="8"/>
      <c r="E35" s="7"/>
    </row>
    <row r="36" spans="1:6" ht="15.75">
      <c r="C36" s="4"/>
      <c r="D36" s="6"/>
    </row>
    <row r="37" spans="1:6">
      <c r="D37" s="5"/>
      <c r="E37" s="4"/>
    </row>
    <row r="38" spans="1:6">
      <c r="D38" s="3"/>
    </row>
    <row r="40" spans="1:6">
      <c r="D40" s="2"/>
    </row>
  </sheetData>
  <mergeCells count="2">
    <mergeCell ref="A1:D1"/>
    <mergeCell ref="A2:D2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8"/>
  <sheetViews>
    <sheetView topLeftCell="A9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503</v>
      </c>
      <c r="B3" s="180"/>
      <c r="C3" s="180"/>
      <c r="D3" s="180"/>
      <c r="E3" s="180"/>
      <c r="F3" s="180"/>
    </row>
    <row r="4" spans="1:6" s="80" customFormat="1" ht="23.25" customHeight="1">
      <c r="A4" s="181" t="s">
        <v>33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31.5">
      <c r="A8" s="48">
        <v>1</v>
      </c>
      <c r="B8" s="44" t="s">
        <v>502</v>
      </c>
      <c r="C8" s="48" t="s">
        <v>67</v>
      </c>
      <c r="D8" s="119">
        <v>1</v>
      </c>
      <c r="E8" s="139"/>
      <c r="F8" s="39">
        <f t="shared" ref="F8:F17" si="0">D8*E8</f>
        <v>0</v>
      </c>
    </row>
    <row r="9" spans="1:6" ht="31.5">
      <c r="A9" s="48">
        <v>2</v>
      </c>
      <c r="B9" s="44" t="s">
        <v>501</v>
      </c>
      <c r="C9" s="48" t="s">
        <v>67</v>
      </c>
      <c r="D9" s="119">
        <v>1</v>
      </c>
      <c r="E9" s="139"/>
      <c r="F9" s="39">
        <f t="shared" si="0"/>
        <v>0</v>
      </c>
    </row>
    <row r="10" spans="1:6" ht="63">
      <c r="A10" s="43">
        <v>3</v>
      </c>
      <c r="B10" s="112" t="s">
        <v>500</v>
      </c>
      <c r="C10" s="43" t="s">
        <v>67</v>
      </c>
      <c r="D10" s="42">
        <v>2</v>
      </c>
      <c r="E10" s="139"/>
      <c r="F10" s="39">
        <f t="shared" si="0"/>
        <v>0</v>
      </c>
    </row>
    <row r="11" spans="1:6" ht="15.75">
      <c r="A11" s="43">
        <v>4</v>
      </c>
      <c r="B11" s="44" t="s">
        <v>499</v>
      </c>
      <c r="C11" s="43" t="s">
        <v>67</v>
      </c>
      <c r="D11" s="42">
        <v>2</v>
      </c>
      <c r="E11" s="139"/>
      <c r="F11" s="39">
        <f t="shared" si="0"/>
        <v>0</v>
      </c>
    </row>
    <row r="12" spans="1:6" ht="15.75">
      <c r="A12" s="48">
        <v>5</v>
      </c>
      <c r="B12" s="44" t="s">
        <v>498</v>
      </c>
      <c r="C12" s="48" t="s">
        <v>67</v>
      </c>
      <c r="D12" s="109">
        <v>2</v>
      </c>
      <c r="E12" s="139"/>
      <c r="F12" s="39">
        <f t="shared" si="0"/>
        <v>0</v>
      </c>
    </row>
    <row r="13" spans="1:6" ht="15.75">
      <c r="A13" s="43">
        <v>6</v>
      </c>
      <c r="B13" s="44" t="s">
        <v>497</v>
      </c>
      <c r="C13" s="43" t="s">
        <v>67</v>
      </c>
      <c r="D13" s="42">
        <v>2</v>
      </c>
      <c r="E13" s="139"/>
      <c r="F13" s="39">
        <f t="shared" si="0"/>
        <v>0</v>
      </c>
    </row>
    <row r="14" spans="1:6" ht="31.5">
      <c r="A14" s="43">
        <v>7</v>
      </c>
      <c r="B14" s="123" t="s">
        <v>496</v>
      </c>
      <c r="C14" s="43" t="s">
        <v>67</v>
      </c>
      <c r="D14" s="42">
        <v>17</v>
      </c>
      <c r="E14" s="139"/>
      <c r="F14" s="39">
        <f t="shared" si="0"/>
        <v>0</v>
      </c>
    </row>
    <row r="15" spans="1:6" ht="31.5">
      <c r="A15" s="43">
        <v>8</v>
      </c>
      <c r="B15" s="123" t="s">
        <v>495</v>
      </c>
      <c r="C15" s="43" t="s">
        <v>67</v>
      </c>
      <c r="D15" s="42">
        <v>16</v>
      </c>
      <c r="E15" s="139"/>
      <c r="F15" s="39">
        <f t="shared" si="0"/>
        <v>0</v>
      </c>
    </row>
    <row r="16" spans="1:6" ht="15.75">
      <c r="A16" s="43">
        <v>9</v>
      </c>
      <c r="B16" s="44" t="s">
        <v>474</v>
      </c>
      <c r="C16" s="43" t="s">
        <v>147</v>
      </c>
      <c r="D16" s="109">
        <f>SUM(D17)</f>
        <v>1350</v>
      </c>
      <c r="E16" s="139"/>
      <c r="F16" s="39">
        <f t="shared" si="0"/>
        <v>0</v>
      </c>
    </row>
    <row r="17" spans="1:6" ht="30.75">
      <c r="A17" s="48"/>
      <c r="B17" s="44" t="s">
        <v>494</v>
      </c>
      <c r="C17" s="43" t="s">
        <v>65</v>
      </c>
      <c r="D17" s="70">
        <v>1350</v>
      </c>
      <c r="E17" s="139"/>
      <c r="F17" s="39">
        <f t="shared" si="0"/>
        <v>0</v>
      </c>
    </row>
    <row r="18" spans="1:6" ht="15.75">
      <c r="A18" s="48"/>
      <c r="B18" s="116" t="s">
        <v>58</v>
      </c>
      <c r="C18" s="116"/>
      <c r="D18" s="115"/>
      <c r="E18" s="139"/>
      <c r="F18" s="35">
        <f>SUM(F8:F17)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2"/>
  <sheetViews>
    <sheetView topLeftCell="A5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507</v>
      </c>
      <c r="B3" s="180"/>
      <c r="C3" s="180"/>
      <c r="D3" s="180"/>
      <c r="E3" s="180"/>
      <c r="F3" s="180"/>
    </row>
    <row r="4" spans="1:6" s="80" customFormat="1" ht="23.25" customHeight="1">
      <c r="A4" s="181" t="s">
        <v>31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51">
        <v>1</v>
      </c>
      <c r="B8" s="52" t="s">
        <v>506</v>
      </c>
      <c r="C8" s="51" t="s">
        <v>67</v>
      </c>
      <c r="D8" s="50">
        <v>1</v>
      </c>
      <c r="E8" s="139"/>
      <c r="F8" s="39">
        <f>D8*E8</f>
        <v>0</v>
      </c>
    </row>
    <row r="9" spans="1:6" ht="15.75">
      <c r="A9" s="45">
        <v>2</v>
      </c>
      <c r="B9" s="44" t="s">
        <v>505</v>
      </c>
      <c r="C9" s="43" t="s">
        <v>67</v>
      </c>
      <c r="D9" s="42">
        <v>15</v>
      </c>
      <c r="E9" s="139"/>
      <c r="F9" s="39">
        <f>D9*E9</f>
        <v>0</v>
      </c>
    </row>
    <row r="10" spans="1:6" ht="15.75">
      <c r="A10" s="43">
        <v>3</v>
      </c>
      <c r="B10" s="44" t="s">
        <v>474</v>
      </c>
      <c r="C10" s="43" t="s">
        <v>147</v>
      </c>
      <c r="D10" s="109">
        <f>SUM(D11)</f>
        <v>550</v>
      </c>
      <c r="E10" s="139"/>
      <c r="F10" s="39">
        <f>D10*E10</f>
        <v>0</v>
      </c>
    </row>
    <row r="11" spans="1:6" ht="15.75">
      <c r="A11" s="48"/>
      <c r="B11" s="44" t="s">
        <v>504</v>
      </c>
      <c r="C11" s="43" t="s">
        <v>65</v>
      </c>
      <c r="D11" s="70">
        <v>550</v>
      </c>
      <c r="E11" s="139"/>
      <c r="F11" s="39">
        <f>D11*E11</f>
        <v>0</v>
      </c>
    </row>
    <row r="12" spans="1:6" ht="15.75">
      <c r="A12" s="48"/>
      <c r="B12" s="116" t="s">
        <v>58</v>
      </c>
      <c r="C12" s="116"/>
      <c r="D12" s="115"/>
      <c r="E12" s="139"/>
      <c r="F12" s="35">
        <f>SUM(F8:F11)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60"/>
  <sheetViews>
    <sheetView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570</v>
      </c>
      <c r="B3" s="180"/>
      <c r="C3" s="180"/>
      <c r="D3" s="180"/>
      <c r="E3" s="180"/>
      <c r="F3" s="180"/>
    </row>
    <row r="4" spans="1:6" s="80" customFormat="1" ht="23.25" customHeight="1">
      <c r="A4" s="181" t="s">
        <v>29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27">
      <c r="A8" s="153"/>
      <c r="B8" s="153" t="s">
        <v>569</v>
      </c>
      <c r="C8" s="153"/>
      <c r="D8" s="153"/>
      <c r="E8" s="139"/>
      <c r="F8" s="39"/>
    </row>
    <row r="9" spans="1:6" ht="15.75">
      <c r="A9" s="43">
        <v>1</v>
      </c>
      <c r="B9" s="44" t="s">
        <v>554</v>
      </c>
      <c r="C9" s="89" t="s">
        <v>67</v>
      </c>
      <c r="D9" s="42">
        <f>SUM(D10:D12)</f>
        <v>38</v>
      </c>
      <c r="E9" s="139"/>
      <c r="F9" s="39">
        <f t="shared" ref="F9:F54" si="0">D9*E9</f>
        <v>0</v>
      </c>
    </row>
    <row r="10" spans="1:6" ht="15.75">
      <c r="A10" s="43"/>
      <c r="B10" s="44" t="s">
        <v>553</v>
      </c>
      <c r="C10" s="51" t="s">
        <v>67</v>
      </c>
      <c r="D10" s="42">
        <v>18</v>
      </c>
      <c r="E10" s="139"/>
      <c r="F10" s="39">
        <f t="shared" si="0"/>
        <v>0</v>
      </c>
    </row>
    <row r="11" spans="1:6" ht="15.75">
      <c r="A11" s="43"/>
      <c r="B11" s="44" t="s">
        <v>552</v>
      </c>
      <c r="C11" s="51" t="s">
        <v>67</v>
      </c>
      <c r="D11" s="42">
        <v>12</v>
      </c>
      <c r="E11" s="139"/>
      <c r="F11" s="39">
        <f t="shared" si="0"/>
        <v>0</v>
      </c>
    </row>
    <row r="12" spans="1:6" ht="15.75">
      <c r="A12" s="43"/>
      <c r="B12" s="44" t="s">
        <v>565</v>
      </c>
      <c r="C12" s="51" t="s">
        <v>67</v>
      </c>
      <c r="D12" s="42">
        <v>8</v>
      </c>
      <c r="E12" s="139"/>
      <c r="F12" s="39">
        <f t="shared" si="0"/>
        <v>0</v>
      </c>
    </row>
    <row r="13" spans="1:6" ht="31.5">
      <c r="A13" s="45">
        <v>2</v>
      </c>
      <c r="B13" s="151" t="s">
        <v>551</v>
      </c>
      <c r="C13" s="45" t="s">
        <v>67</v>
      </c>
      <c r="D13" s="70">
        <v>38</v>
      </c>
      <c r="E13" s="139"/>
      <c r="F13" s="39">
        <f t="shared" si="0"/>
        <v>0</v>
      </c>
    </row>
    <row r="14" spans="1:6" ht="31.5">
      <c r="A14" s="45">
        <v>3</v>
      </c>
      <c r="B14" s="151" t="s">
        <v>550</v>
      </c>
      <c r="C14" s="45" t="s">
        <v>67</v>
      </c>
      <c r="D14" s="70">
        <v>38</v>
      </c>
      <c r="E14" s="139"/>
      <c r="F14" s="39">
        <f t="shared" si="0"/>
        <v>0</v>
      </c>
    </row>
    <row r="15" spans="1:6" ht="31.5">
      <c r="A15" s="48">
        <v>4</v>
      </c>
      <c r="B15" s="44" t="s">
        <v>564</v>
      </c>
      <c r="C15" s="48" t="s">
        <v>65</v>
      </c>
      <c r="D15" s="47">
        <v>12</v>
      </c>
      <c r="E15" s="139"/>
      <c r="F15" s="39">
        <f t="shared" si="0"/>
        <v>0</v>
      </c>
    </row>
    <row r="16" spans="1:6" ht="15.75">
      <c r="A16" s="51"/>
      <c r="B16" s="52" t="s">
        <v>547</v>
      </c>
      <c r="C16" s="51" t="s">
        <v>67</v>
      </c>
      <c r="D16" s="50">
        <v>12</v>
      </c>
      <c r="E16" s="139"/>
      <c r="F16" s="39">
        <f t="shared" si="0"/>
        <v>0</v>
      </c>
    </row>
    <row r="17" spans="1:6" ht="31.5">
      <c r="A17" s="48">
        <v>5</v>
      </c>
      <c r="B17" s="44" t="s">
        <v>548</v>
      </c>
      <c r="C17" s="48" t="s">
        <v>65</v>
      </c>
      <c r="D17" s="47">
        <v>30</v>
      </c>
      <c r="E17" s="139"/>
      <c r="F17" s="39">
        <f t="shared" si="0"/>
        <v>0</v>
      </c>
    </row>
    <row r="18" spans="1:6" ht="15.75">
      <c r="A18" s="51"/>
      <c r="B18" s="52" t="s">
        <v>547</v>
      </c>
      <c r="C18" s="51" t="s">
        <v>67</v>
      </c>
      <c r="D18" s="50">
        <v>30</v>
      </c>
      <c r="E18" s="139"/>
      <c r="F18" s="39">
        <f t="shared" si="0"/>
        <v>0</v>
      </c>
    </row>
    <row r="19" spans="1:6" ht="31.5">
      <c r="A19" s="48">
        <v>6</v>
      </c>
      <c r="B19" s="44" t="s">
        <v>546</v>
      </c>
      <c r="C19" s="48" t="s">
        <v>65</v>
      </c>
      <c r="D19" s="47">
        <v>180</v>
      </c>
      <c r="E19" s="139"/>
      <c r="F19" s="39">
        <f t="shared" si="0"/>
        <v>0</v>
      </c>
    </row>
    <row r="20" spans="1:6" ht="31.5">
      <c r="A20" s="48">
        <v>7</v>
      </c>
      <c r="B20" s="44" t="s">
        <v>545</v>
      </c>
      <c r="C20" s="48" t="s">
        <v>65</v>
      </c>
      <c r="D20" s="47">
        <v>180</v>
      </c>
      <c r="E20" s="139"/>
      <c r="F20" s="39">
        <f t="shared" si="0"/>
        <v>0</v>
      </c>
    </row>
    <row r="21" spans="1:6" ht="31.5">
      <c r="A21" s="48">
        <v>8</v>
      </c>
      <c r="B21" s="44" t="s">
        <v>544</v>
      </c>
      <c r="C21" s="48" t="s">
        <v>65</v>
      </c>
      <c r="D21" s="47">
        <v>110</v>
      </c>
      <c r="E21" s="139"/>
      <c r="F21" s="39">
        <f t="shared" si="0"/>
        <v>0</v>
      </c>
    </row>
    <row r="22" spans="1:6" ht="31.5">
      <c r="A22" s="48">
        <v>9</v>
      </c>
      <c r="B22" s="110" t="s">
        <v>543</v>
      </c>
      <c r="C22" s="43"/>
      <c r="D22" s="109"/>
      <c r="E22" s="139"/>
      <c r="F22" s="39">
        <f t="shared" si="0"/>
        <v>0</v>
      </c>
    </row>
    <row r="23" spans="1:6" ht="18.75">
      <c r="A23" s="43"/>
      <c r="B23" s="44" t="s">
        <v>542</v>
      </c>
      <c r="C23" s="43" t="s">
        <v>67</v>
      </c>
      <c r="D23" s="42">
        <v>76</v>
      </c>
      <c r="E23" s="139"/>
      <c r="F23" s="39">
        <f t="shared" si="0"/>
        <v>0</v>
      </c>
    </row>
    <row r="24" spans="1:6" ht="15.75">
      <c r="A24" s="51"/>
      <c r="B24" s="52" t="s">
        <v>540</v>
      </c>
      <c r="C24" s="51" t="s">
        <v>67</v>
      </c>
      <c r="D24" s="50">
        <v>4</v>
      </c>
      <c r="E24" s="139"/>
      <c r="F24" s="39">
        <f t="shared" si="0"/>
        <v>0</v>
      </c>
    </row>
    <row r="25" spans="1:6" ht="15.75">
      <c r="A25" s="51"/>
      <c r="B25" s="52" t="s">
        <v>539</v>
      </c>
      <c r="C25" s="51" t="s">
        <v>67</v>
      </c>
      <c r="D25" s="50">
        <v>18</v>
      </c>
      <c r="E25" s="139"/>
      <c r="F25" s="39">
        <f t="shared" si="0"/>
        <v>0</v>
      </c>
    </row>
    <row r="26" spans="1:6" ht="15.75">
      <c r="A26" s="51"/>
      <c r="B26" s="52" t="s">
        <v>538</v>
      </c>
      <c r="C26" s="51" t="s">
        <v>67</v>
      </c>
      <c r="D26" s="50">
        <v>24</v>
      </c>
      <c r="E26" s="139"/>
      <c r="F26" s="39">
        <f t="shared" si="0"/>
        <v>0</v>
      </c>
    </row>
    <row r="27" spans="1:6" ht="15.75">
      <c r="A27" s="51"/>
      <c r="B27" s="52" t="s">
        <v>537</v>
      </c>
      <c r="C27" s="51" t="s">
        <v>67</v>
      </c>
      <c r="D27" s="50">
        <v>10</v>
      </c>
      <c r="E27" s="139"/>
      <c r="F27" s="39">
        <f t="shared" si="0"/>
        <v>0</v>
      </c>
    </row>
    <row r="28" spans="1:6" ht="15.75">
      <c r="A28" s="51"/>
      <c r="B28" s="52" t="s">
        <v>563</v>
      </c>
      <c r="C28" s="51" t="s">
        <v>67</v>
      </c>
      <c r="D28" s="50">
        <v>2</v>
      </c>
      <c r="E28" s="139"/>
      <c r="F28" s="39">
        <f t="shared" si="0"/>
        <v>0</v>
      </c>
    </row>
    <row r="29" spans="1:6" ht="15.75">
      <c r="A29" s="51"/>
      <c r="B29" s="52" t="s">
        <v>562</v>
      </c>
      <c r="C29" s="51" t="s">
        <v>67</v>
      </c>
      <c r="D29" s="50">
        <v>4</v>
      </c>
      <c r="E29" s="139"/>
      <c r="F29" s="39">
        <f t="shared" si="0"/>
        <v>0</v>
      </c>
    </row>
    <row r="30" spans="1:6" ht="15.75">
      <c r="A30" s="51"/>
      <c r="B30" s="52" t="s">
        <v>561</v>
      </c>
      <c r="C30" s="51" t="s">
        <v>67</v>
      </c>
      <c r="D30" s="50">
        <v>4</v>
      </c>
      <c r="E30" s="139"/>
      <c r="F30" s="39">
        <f t="shared" si="0"/>
        <v>0</v>
      </c>
    </row>
    <row r="31" spans="1:6" ht="15.75">
      <c r="A31" s="51"/>
      <c r="B31" s="52" t="s">
        <v>533</v>
      </c>
      <c r="C31" s="51" t="s">
        <v>67</v>
      </c>
      <c r="D31" s="50">
        <v>36</v>
      </c>
      <c r="E31" s="139"/>
      <c r="F31" s="39">
        <f t="shared" si="0"/>
        <v>0</v>
      </c>
    </row>
    <row r="32" spans="1:6" ht="15.75">
      <c r="A32" s="51"/>
      <c r="B32" s="52" t="s">
        <v>532</v>
      </c>
      <c r="C32" s="51" t="s">
        <v>67</v>
      </c>
      <c r="D32" s="50">
        <v>36</v>
      </c>
      <c r="E32" s="139"/>
      <c r="F32" s="39">
        <f t="shared" si="0"/>
        <v>0</v>
      </c>
    </row>
    <row r="33" spans="1:6" ht="15.75">
      <c r="A33" s="51"/>
      <c r="B33" s="52" t="s">
        <v>560</v>
      </c>
      <c r="C33" s="51" t="s">
        <v>67</v>
      </c>
      <c r="D33" s="50">
        <v>6</v>
      </c>
      <c r="E33" s="139"/>
      <c r="F33" s="39">
        <f t="shared" si="0"/>
        <v>0</v>
      </c>
    </row>
    <row r="34" spans="1:6" ht="15.75">
      <c r="A34" s="51"/>
      <c r="B34" s="52" t="s">
        <v>530</v>
      </c>
      <c r="C34" s="51" t="s">
        <v>67</v>
      </c>
      <c r="D34" s="50">
        <v>6</v>
      </c>
      <c r="E34" s="139"/>
      <c r="F34" s="39">
        <f t="shared" si="0"/>
        <v>0</v>
      </c>
    </row>
    <row r="35" spans="1:6" ht="15.75">
      <c r="A35" s="51"/>
      <c r="B35" s="52" t="s">
        <v>529</v>
      </c>
      <c r="C35" s="51" t="s">
        <v>67</v>
      </c>
      <c r="D35" s="50">
        <v>14</v>
      </c>
      <c r="E35" s="139"/>
      <c r="F35" s="39">
        <f t="shared" si="0"/>
        <v>0</v>
      </c>
    </row>
    <row r="36" spans="1:6" ht="15.75">
      <c r="A36" s="51"/>
      <c r="B36" s="52" t="s">
        <v>528</v>
      </c>
      <c r="C36" s="51" t="s">
        <v>67</v>
      </c>
      <c r="D36" s="50">
        <v>6</v>
      </c>
      <c r="E36" s="139"/>
      <c r="F36" s="39">
        <f t="shared" si="0"/>
        <v>0</v>
      </c>
    </row>
    <row r="37" spans="1:6" ht="15.75">
      <c r="A37" s="51"/>
      <c r="B37" s="52" t="s">
        <v>527</v>
      </c>
      <c r="C37" s="51" t="s">
        <v>67</v>
      </c>
      <c r="D37" s="50">
        <v>170</v>
      </c>
      <c r="E37" s="139"/>
      <c r="F37" s="39">
        <f t="shared" si="0"/>
        <v>0</v>
      </c>
    </row>
    <row r="38" spans="1:6" ht="15.75">
      <c r="A38" s="51"/>
      <c r="B38" s="52" t="s">
        <v>568</v>
      </c>
      <c r="C38" s="51" t="s">
        <v>67</v>
      </c>
      <c r="D38" s="50">
        <v>2</v>
      </c>
      <c r="E38" s="139"/>
      <c r="F38" s="39">
        <f t="shared" si="0"/>
        <v>0</v>
      </c>
    </row>
    <row r="39" spans="1:6" ht="15.75">
      <c r="A39" s="51"/>
      <c r="B39" s="52" t="s">
        <v>524</v>
      </c>
      <c r="C39" s="51" t="s">
        <v>67</v>
      </c>
      <c r="D39" s="50">
        <v>8</v>
      </c>
      <c r="E39" s="139"/>
      <c r="F39" s="39">
        <f t="shared" si="0"/>
        <v>0</v>
      </c>
    </row>
    <row r="40" spans="1:6" ht="15.75">
      <c r="A40" s="51"/>
      <c r="B40" s="52" t="s">
        <v>523</v>
      </c>
      <c r="C40" s="51" t="s">
        <v>67</v>
      </c>
      <c r="D40" s="50">
        <v>10</v>
      </c>
      <c r="E40" s="139"/>
      <c r="F40" s="39">
        <f t="shared" si="0"/>
        <v>0</v>
      </c>
    </row>
    <row r="41" spans="1:6" ht="15.75">
      <c r="A41" s="51"/>
      <c r="B41" s="52" t="s">
        <v>521</v>
      </c>
      <c r="C41" s="51" t="s">
        <v>67</v>
      </c>
      <c r="D41" s="50">
        <v>10</v>
      </c>
      <c r="E41" s="139"/>
      <c r="F41" s="39">
        <f t="shared" si="0"/>
        <v>0</v>
      </c>
    </row>
    <row r="42" spans="1:6" ht="15.75">
      <c r="A42" s="51"/>
      <c r="B42" s="52" t="s">
        <v>558</v>
      </c>
      <c r="C42" s="51" t="s">
        <v>67</v>
      </c>
      <c r="D42" s="50">
        <v>4</v>
      </c>
      <c r="E42" s="139"/>
      <c r="F42" s="39">
        <f t="shared" si="0"/>
        <v>0</v>
      </c>
    </row>
    <row r="43" spans="1:6" ht="15.75">
      <c r="A43" s="51"/>
      <c r="B43" s="52" t="s">
        <v>519</v>
      </c>
      <c r="C43" s="51" t="s">
        <v>67</v>
      </c>
      <c r="D43" s="50">
        <v>8</v>
      </c>
      <c r="E43" s="139"/>
      <c r="F43" s="39">
        <f t="shared" si="0"/>
        <v>0</v>
      </c>
    </row>
    <row r="44" spans="1:6" ht="15.75">
      <c r="A44" s="51"/>
      <c r="B44" s="52" t="s">
        <v>518</v>
      </c>
      <c r="C44" s="51" t="s">
        <v>67</v>
      </c>
      <c r="D44" s="50">
        <v>30</v>
      </c>
      <c r="E44" s="139"/>
      <c r="F44" s="39">
        <f t="shared" si="0"/>
        <v>0</v>
      </c>
    </row>
    <row r="45" spans="1:6" ht="15.75">
      <c r="A45" s="51"/>
      <c r="B45" s="52" t="s">
        <v>517</v>
      </c>
      <c r="C45" s="51" t="s">
        <v>67</v>
      </c>
      <c r="D45" s="50">
        <v>30</v>
      </c>
      <c r="E45" s="139"/>
      <c r="F45" s="39">
        <f t="shared" si="0"/>
        <v>0</v>
      </c>
    </row>
    <row r="46" spans="1:6" ht="15.75">
      <c r="A46" s="51"/>
      <c r="B46" s="52" t="s">
        <v>516</v>
      </c>
      <c r="C46" s="51" t="s">
        <v>67</v>
      </c>
      <c r="D46" s="50">
        <v>22</v>
      </c>
      <c r="E46" s="139"/>
      <c r="F46" s="39">
        <f t="shared" si="0"/>
        <v>0</v>
      </c>
    </row>
    <row r="47" spans="1:6" ht="31.5">
      <c r="A47" s="84">
        <v>10</v>
      </c>
      <c r="B47" s="44" t="s">
        <v>557</v>
      </c>
      <c r="C47" s="43" t="s">
        <v>67</v>
      </c>
      <c r="D47" s="156">
        <v>2</v>
      </c>
      <c r="E47" s="139"/>
      <c r="F47" s="39">
        <f t="shared" si="0"/>
        <v>0</v>
      </c>
    </row>
    <row r="48" spans="1:6" ht="31.5">
      <c r="A48" s="83">
        <v>11</v>
      </c>
      <c r="B48" s="44" t="s">
        <v>514</v>
      </c>
      <c r="C48" s="48" t="s">
        <v>67</v>
      </c>
      <c r="D48" s="155">
        <v>4</v>
      </c>
      <c r="E48" s="139"/>
      <c r="F48" s="39">
        <f t="shared" si="0"/>
        <v>0</v>
      </c>
    </row>
    <row r="49" spans="1:6" ht="31.5">
      <c r="A49" s="43">
        <v>12</v>
      </c>
      <c r="B49" s="44" t="s">
        <v>513</v>
      </c>
      <c r="C49" s="102" t="s">
        <v>65</v>
      </c>
      <c r="D49" s="42">
        <f>SUM(D50:D54)</f>
        <v>512</v>
      </c>
      <c r="E49" s="139"/>
      <c r="F49" s="39">
        <f t="shared" si="0"/>
        <v>0</v>
      </c>
    </row>
    <row r="50" spans="1:6" ht="15.75">
      <c r="A50" s="48"/>
      <c r="B50" s="44" t="s">
        <v>556</v>
      </c>
      <c r="C50" s="102" t="s">
        <v>290</v>
      </c>
      <c r="D50" s="47">
        <v>12</v>
      </c>
      <c r="E50" s="139"/>
      <c r="F50" s="39">
        <f t="shared" si="0"/>
        <v>0</v>
      </c>
    </row>
    <row r="51" spans="1:6" ht="15.75">
      <c r="A51" s="48"/>
      <c r="B51" s="44" t="s">
        <v>511</v>
      </c>
      <c r="C51" s="102" t="s">
        <v>290</v>
      </c>
      <c r="D51" s="47">
        <v>30</v>
      </c>
      <c r="E51" s="139"/>
      <c r="F51" s="39">
        <f t="shared" si="0"/>
        <v>0</v>
      </c>
    </row>
    <row r="52" spans="1:6" ht="15.75">
      <c r="A52" s="48"/>
      <c r="B52" s="44" t="s">
        <v>510</v>
      </c>
      <c r="C52" s="102" t="s">
        <v>290</v>
      </c>
      <c r="D52" s="47">
        <v>180</v>
      </c>
      <c r="E52" s="139"/>
      <c r="F52" s="39">
        <f t="shared" si="0"/>
        <v>0</v>
      </c>
    </row>
    <row r="53" spans="1:6" ht="15.75">
      <c r="A53" s="48"/>
      <c r="B53" s="44" t="s">
        <v>509</v>
      </c>
      <c r="C53" s="102" t="s">
        <v>290</v>
      </c>
      <c r="D53" s="47">
        <v>180</v>
      </c>
      <c r="E53" s="139"/>
      <c r="F53" s="39">
        <f t="shared" si="0"/>
        <v>0</v>
      </c>
    </row>
    <row r="54" spans="1:6" ht="15.75">
      <c r="A54" s="48"/>
      <c r="B54" s="44" t="s">
        <v>508</v>
      </c>
      <c r="C54" s="102" t="s">
        <v>290</v>
      </c>
      <c r="D54" s="47">
        <v>110</v>
      </c>
      <c r="E54" s="139"/>
      <c r="F54" s="39">
        <f t="shared" si="0"/>
        <v>0</v>
      </c>
    </row>
    <row r="55" spans="1:6" ht="31.5">
      <c r="A55" s="153"/>
      <c r="B55" s="154" t="s">
        <v>567</v>
      </c>
      <c r="C55" s="153"/>
      <c r="D55" s="153"/>
      <c r="E55" s="139"/>
      <c r="F55" s="39"/>
    </row>
    <row r="56" spans="1:6" ht="15.75">
      <c r="A56" s="43">
        <v>1</v>
      </c>
      <c r="B56" s="44" t="s">
        <v>554</v>
      </c>
      <c r="C56" s="89" t="s">
        <v>67</v>
      </c>
      <c r="D56" s="42">
        <f>SUM(D57:D60)</f>
        <v>38</v>
      </c>
      <c r="E56" s="139"/>
      <c r="F56" s="39">
        <f t="shared" ref="F56:F70" si="1">D56*E56</f>
        <v>0</v>
      </c>
    </row>
    <row r="57" spans="1:6" ht="15.75">
      <c r="A57" s="43"/>
      <c r="B57" s="44" t="s">
        <v>566</v>
      </c>
      <c r="C57" s="51" t="s">
        <v>67</v>
      </c>
      <c r="D57" s="42">
        <v>18</v>
      </c>
      <c r="E57" s="139"/>
      <c r="F57" s="39">
        <f t="shared" si="1"/>
        <v>0</v>
      </c>
    </row>
    <row r="58" spans="1:6" ht="15.75">
      <c r="A58" s="43"/>
      <c r="B58" s="44" t="s">
        <v>553</v>
      </c>
      <c r="C58" s="51" t="s">
        <v>67</v>
      </c>
      <c r="D58" s="42">
        <v>8</v>
      </c>
      <c r="E58" s="139"/>
      <c r="F58" s="39">
        <f t="shared" si="1"/>
        <v>0</v>
      </c>
    </row>
    <row r="59" spans="1:6" ht="15.75">
      <c r="A59" s="43"/>
      <c r="B59" s="44" t="s">
        <v>552</v>
      </c>
      <c r="C59" s="51" t="s">
        <v>67</v>
      </c>
      <c r="D59" s="42">
        <v>4</v>
      </c>
      <c r="E59" s="139"/>
      <c r="F59" s="39">
        <f t="shared" si="1"/>
        <v>0</v>
      </c>
    </row>
    <row r="60" spans="1:6" ht="15.75">
      <c r="A60" s="43"/>
      <c r="B60" s="44" t="s">
        <v>565</v>
      </c>
      <c r="C60" s="51" t="s">
        <v>67</v>
      </c>
      <c r="D60" s="42">
        <v>8</v>
      </c>
      <c r="E60" s="139"/>
      <c r="F60" s="39">
        <f t="shared" si="1"/>
        <v>0</v>
      </c>
    </row>
    <row r="61" spans="1:6" ht="31.5">
      <c r="A61" s="45">
        <v>2</v>
      </c>
      <c r="B61" s="151" t="s">
        <v>551</v>
      </c>
      <c r="C61" s="45" t="s">
        <v>67</v>
      </c>
      <c r="D61" s="70">
        <v>38</v>
      </c>
      <c r="E61" s="139"/>
      <c r="F61" s="39">
        <f t="shared" si="1"/>
        <v>0</v>
      </c>
    </row>
    <row r="62" spans="1:6" ht="31.5">
      <c r="A62" s="45">
        <v>3</v>
      </c>
      <c r="B62" s="151" t="s">
        <v>550</v>
      </c>
      <c r="C62" s="45" t="s">
        <v>67</v>
      </c>
      <c r="D62" s="70">
        <v>38</v>
      </c>
      <c r="E62" s="139"/>
      <c r="F62" s="39">
        <f t="shared" si="1"/>
        <v>0</v>
      </c>
    </row>
    <row r="63" spans="1:6" ht="31.5">
      <c r="A63" s="48">
        <v>4</v>
      </c>
      <c r="B63" s="44" t="s">
        <v>564</v>
      </c>
      <c r="C63" s="48" t="s">
        <v>65</v>
      </c>
      <c r="D63" s="47">
        <v>28</v>
      </c>
      <c r="E63" s="139"/>
      <c r="F63" s="39">
        <f t="shared" si="1"/>
        <v>0</v>
      </c>
    </row>
    <row r="64" spans="1:6" ht="15.75">
      <c r="A64" s="51"/>
      <c r="B64" s="52" t="s">
        <v>547</v>
      </c>
      <c r="C64" s="51" t="s">
        <v>67</v>
      </c>
      <c r="D64" s="50">
        <v>28</v>
      </c>
      <c r="E64" s="139"/>
      <c r="F64" s="39">
        <f t="shared" si="1"/>
        <v>0</v>
      </c>
    </row>
    <row r="65" spans="1:6" ht="31.5">
      <c r="A65" s="43">
        <v>5</v>
      </c>
      <c r="B65" s="44" t="s">
        <v>549</v>
      </c>
      <c r="C65" s="43" t="s">
        <v>65</v>
      </c>
      <c r="D65" s="42">
        <v>24</v>
      </c>
      <c r="E65" s="139"/>
      <c r="F65" s="39">
        <f t="shared" si="1"/>
        <v>0</v>
      </c>
    </row>
    <row r="66" spans="1:6" ht="15.75">
      <c r="A66" s="51"/>
      <c r="B66" s="52" t="s">
        <v>547</v>
      </c>
      <c r="C66" s="51" t="s">
        <v>67</v>
      </c>
      <c r="D66" s="50">
        <v>24</v>
      </c>
      <c r="E66" s="139"/>
      <c r="F66" s="39">
        <f t="shared" si="1"/>
        <v>0</v>
      </c>
    </row>
    <row r="67" spans="1:6" ht="31.5">
      <c r="A67" s="48">
        <v>6</v>
      </c>
      <c r="B67" s="44" t="s">
        <v>548</v>
      </c>
      <c r="C67" s="48" t="s">
        <v>65</v>
      </c>
      <c r="D67" s="47">
        <v>12</v>
      </c>
      <c r="E67" s="139"/>
      <c r="F67" s="39">
        <f t="shared" si="1"/>
        <v>0</v>
      </c>
    </row>
    <row r="68" spans="1:6" ht="31.5">
      <c r="A68" s="48">
        <v>7</v>
      </c>
      <c r="B68" s="44" t="s">
        <v>546</v>
      </c>
      <c r="C68" s="48" t="s">
        <v>65</v>
      </c>
      <c r="D68" s="47">
        <v>200</v>
      </c>
      <c r="E68" s="139"/>
      <c r="F68" s="39">
        <f t="shared" si="1"/>
        <v>0</v>
      </c>
    </row>
    <row r="69" spans="1:6" ht="31.5">
      <c r="A69" s="48">
        <v>8</v>
      </c>
      <c r="B69" s="44" t="s">
        <v>545</v>
      </c>
      <c r="C69" s="48" t="s">
        <v>65</v>
      </c>
      <c r="D69" s="47">
        <v>170</v>
      </c>
      <c r="E69" s="139"/>
      <c r="F69" s="39">
        <f t="shared" si="1"/>
        <v>0</v>
      </c>
    </row>
    <row r="70" spans="1:6" ht="31.5">
      <c r="A70" s="48">
        <v>9</v>
      </c>
      <c r="B70" s="44" t="s">
        <v>544</v>
      </c>
      <c r="C70" s="48" t="s">
        <v>65</v>
      </c>
      <c r="D70" s="47">
        <v>110</v>
      </c>
      <c r="E70" s="139"/>
      <c r="F70" s="39">
        <f t="shared" si="1"/>
        <v>0</v>
      </c>
    </row>
    <row r="71" spans="1:6" ht="31.5">
      <c r="A71" s="48">
        <v>10</v>
      </c>
      <c r="B71" s="110" t="s">
        <v>543</v>
      </c>
      <c r="C71" s="43"/>
      <c r="D71" s="109"/>
      <c r="E71" s="139"/>
      <c r="F71" s="39"/>
    </row>
    <row r="72" spans="1:6" ht="18.75">
      <c r="A72" s="43"/>
      <c r="B72" s="44" t="s">
        <v>542</v>
      </c>
      <c r="C72" s="43" t="s">
        <v>67</v>
      </c>
      <c r="D72" s="42">
        <v>76</v>
      </c>
      <c r="E72" s="139"/>
      <c r="F72" s="39">
        <f t="shared" ref="F72:F110" si="2">D72*E72</f>
        <v>0</v>
      </c>
    </row>
    <row r="73" spans="1:6" ht="15.75">
      <c r="A73" s="51"/>
      <c r="B73" s="52" t="s">
        <v>541</v>
      </c>
      <c r="C73" s="51" t="s">
        <v>67</v>
      </c>
      <c r="D73" s="50">
        <v>2</v>
      </c>
      <c r="E73" s="139"/>
      <c r="F73" s="39">
        <f t="shared" si="2"/>
        <v>0</v>
      </c>
    </row>
    <row r="74" spans="1:6" ht="15.75">
      <c r="A74" s="51"/>
      <c r="B74" s="52" t="s">
        <v>540</v>
      </c>
      <c r="C74" s="51" t="s">
        <v>67</v>
      </c>
      <c r="D74" s="50">
        <v>2</v>
      </c>
      <c r="E74" s="139"/>
      <c r="F74" s="39">
        <f t="shared" si="2"/>
        <v>0</v>
      </c>
    </row>
    <row r="75" spans="1:6" ht="15.75">
      <c r="A75" s="51"/>
      <c r="B75" s="52" t="s">
        <v>539</v>
      </c>
      <c r="C75" s="51" t="s">
        <v>67</v>
      </c>
      <c r="D75" s="50">
        <v>18</v>
      </c>
      <c r="E75" s="139"/>
      <c r="F75" s="39">
        <f t="shared" si="2"/>
        <v>0</v>
      </c>
    </row>
    <row r="76" spans="1:6" ht="15.75">
      <c r="A76" s="51"/>
      <c r="B76" s="52" t="s">
        <v>538</v>
      </c>
      <c r="C76" s="51" t="s">
        <v>67</v>
      </c>
      <c r="D76" s="50">
        <v>24</v>
      </c>
      <c r="E76" s="139"/>
      <c r="F76" s="39">
        <f t="shared" si="2"/>
        <v>0</v>
      </c>
    </row>
    <row r="77" spans="1:6" ht="15.75">
      <c r="A77" s="51"/>
      <c r="B77" s="52" t="s">
        <v>537</v>
      </c>
      <c r="C77" s="51" t="s">
        <v>67</v>
      </c>
      <c r="D77" s="50">
        <v>10</v>
      </c>
      <c r="E77" s="139"/>
      <c r="F77" s="39">
        <f t="shared" si="2"/>
        <v>0</v>
      </c>
    </row>
    <row r="78" spans="1:6" ht="15.75">
      <c r="A78" s="51"/>
      <c r="B78" s="52" t="s">
        <v>563</v>
      </c>
      <c r="C78" s="51" t="s">
        <v>67</v>
      </c>
      <c r="D78" s="50">
        <v>2</v>
      </c>
      <c r="E78" s="139"/>
      <c r="F78" s="39">
        <f t="shared" si="2"/>
        <v>0</v>
      </c>
    </row>
    <row r="79" spans="1:6" ht="15.75">
      <c r="A79" s="51"/>
      <c r="B79" s="52" t="s">
        <v>536</v>
      </c>
      <c r="C79" s="51" t="s">
        <v>67</v>
      </c>
      <c r="D79" s="50">
        <v>2</v>
      </c>
      <c r="E79" s="139"/>
      <c r="F79" s="39">
        <f t="shared" si="2"/>
        <v>0</v>
      </c>
    </row>
    <row r="80" spans="1:6" ht="15.75">
      <c r="A80" s="51"/>
      <c r="B80" s="52" t="s">
        <v>535</v>
      </c>
      <c r="C80" s="51" t="s">
        <v>67</v>
      </c>
      <c r="D80" s="50">
        <v>2</v>
      </c>
      <c r="E80" s="139"/>
      <c r="F80" s="39">
        <f t="shared" si="2"/>
        <v>0</v>
      </c>
    </row>
    <row r="81" spans="1:6" ht="15.75">
      <c r="A81" s="51"/>
      <c r="B81" s="52" t="s">
        <v>562</v>
      </c>
      <c r="C81" s="51" t="s">
        <v>67</v>
      </c>
      <c r="D81" s="50">
        <v>2</v>
      </c>
      <c r="E81" s="139"/>
      <c r="F81" s="39">
        <f t="shared" si="2"/>
        <v>0</v>
      </c>
    </row>
    <row r="82" spans="1:6" ht="15.75">
      <c r="A82" s="51"/>
      <c r="B82" s="52" t="s">
        <v>561</v>
      </c>
      <c r="C82" s="51" t="s">
        <v>67</v>
      </c>
      <c r="D82" s="50">
        <v>2</v>
      </c>
      <c r="E82" s="139"/>
      <c r="F82" s="39">
        <f t="shared" si="2"/>
        <v>0</v>
      </c>
    </row>
    <row r="83" spans="1:6" ht="15.75">
      <c r="A83" s="51"/>
      <c r="B83" s="52" t="s">
        <v>533</v>
      </c>
      <c r="C83" s="51" t="s">
        <v>67</v>
      </c>
      <c r="D83" s="50">
        <v>38</v>
      </c>
      <c r="E83" s="139"/>
      <c r="F83" s="39">
        <f t="shared" si="2"/>
        <v>0</v>
      </c>
    </row>
    <row r="84" spans="1:6" ht="15.75">
      <c r="A84" s="51"/>
      <c r="B84" s="52" t="s">
        <v>532</v>
      </c>
      <c r="C84" s="51" t="s">
        <v>67</v>
      </c>
      <c r="D84" s="50">
        <v>32</v>
      </c>
      <c r="E84" s="139"/>
      <c r="F84" s="39">
        <f t="shared" si="2"/>
        <v>0</v>
      </c>
    </row>
    <row r="85" spans="1:6" ht="15.75">
      <c r="A85" s="51"/>
      <c r="B85" s="52" t="s">
        <v>560</v>
      </c>
      <c r="C85" s="51" t="s">
        <v>67</v>
      </c>
      <c r="D85" s="50">
        <v>8</v>
      </c>
      <c r="E85" s="139"/>
      <c r="F85" s="39">
        <f t="shared" si="2"/>
        <v>0</v>
      </c>
    </row>
    <row r="86" spans="1:6" ht="15.75">
      <c r="A86" s="51"/>
      <c r="B86" s="52" t="s">
        <v>531</v>
      </c>
      <c r="C86" s="51" t="s">
        <v>67</v>
      </c>
      <c r="D86" s="50">
        <v>4</v>
      </c>
      <c r="E86" s="139"/>
      <c r="F86" s="39">
        <f t="shared" si="2"/>
        <v>0</v>
      </c>
    </row>
    <row r="87" spans="1:6" ht="15.75">
      <c r="A87" s="51"/>
      <c r="B87" s="52" t="s">
        <v>530</v>
      </c>
      <c r="C87" s="51" t="s">
        <v>67</v>
      </c>
      <c r="D87" s="50">
        <v>4</v>
      </c>
      <c r="E87" s="139"/>
      <c r="F87" s="39">
        <f t="shared" si="2"/>
        <v>0</v>
      </c>
    </row>
    <row r="88" spans="1:6" ht="15.75">
      <c r="A88" s="51"/>
      <c r="B88" s="52" t="s">
        <v>529</v>
      </c>
      <c r="C88" s="51" t="s">
        <v>67</v>
      </c>
      <c r="D88" s="50">
        <v>10</v>
      </c>
      <c r="E88" s="139"/>
      <c r="F88" s="39">
        <f t="shared" si="2"/>
        <v>0</v>
      </c>
    </row>
    <row r="89" spans="1:6" ht="15.75">
      <c r="A89" s="51"/>
      <c r="B89" s="52" t="s">
        <v>528</v>
      </c>
      <c r="C89" s="51" t="s">
        <v>67</v>
      </c>
      <c r="D89" s="50">
        <v>6</v>
      </c>
      <c r="E89" s="139"/>
      <c r="F89" s="39">
        <f t="shared" si="2"/>
        <v>0</v>
      </c>
    </row>
    <row r="90" spans="1:6" ht="15.75">
      <c r="A90" s="51"/>
      <c r="B90" s="52" t="s">
        <v>527</v>
      </c>
      <c r="C90" s="51" t="s">
        <v>67</v>
      </c>
      <c r="D90" s="50">
        <v>160</v>
      </c>
      <c r="E90" s="139"/>
      <c r="F90" s="39">
        <f t="shared" si="2"/>
        <v>0</v>
      </c>
    </row>
    <row r="91" spans="1:6" ht="15.75">
      <c r="A91" s="51"/>
      <c r="B91" s="52" t="s">
        <v>559</v>
      </c>
      <c r="C91" s="51" t="s">
        <v>67</v>
      </c>
      <c r="D91" s="50">
        <v>2</v>
      </c>
      <c r="E91" s="139"/>
      <c r="F91" s="39">
        <f t="shared" si="2"/>
        <v>0</v>
      </c>
    </row>
    <row r="92" spans="1:6" ht="15.75">
      <c r="A92" s="51"/>
      <c r="B92" s="52" t="s">
        <v>525</v>
      </c>
      <c r="C92" s="51" t="s">
        <v>67</v>
      </c>
      <c r="D92" s="50">
        <v>4</v>
      </c>
      <c r="E92" s="139"/>
      <c r="F92" s="39">
        <f t="shared" si="2"/>
        <v>0</v>
      </c>
    </row>
    <row r="93" spans="1:6" ht="15.75">
      <c r="A93" s="51"/>
      <c r="B93" s="52" t="s">
        <v>524</v>
      </c>
      <c r="C93" s="51" t="s">
        <v>67</v>
      </c>
      <c r="D93" s="50">
        <v>4</v>
      </c>
      <c r="E93" s="139"/>
      <c r="F93" s="39">
        <f t="shared" si="2"/>
        <v>0</v>
      </c>
    </row>
    <row r="94" spans="1:6" ht="15.75">
      <c r="A94" s="51"/>
      <c r="B94" s="52" t="s">
        <v>523</v>
      </c>
      <c r="C94" s="51" t="s">
        <v>67</v>
      </c>
      <c r="D94" s="50">
        <v>6</v>
      </c>
      <c r="E94" s="139"/>
      <c r="F94" s="39">
        <f t="shared" si="2"/>
        <v>0</v>
      </c>
    </row>
    <row r="95" spans="1:6" ht="15.75">
      <c r="A95" s="51"/>
      <c r="B95" s="52" t="s">
        <v>521</v>
      </c>
      <c r="C95" s="51" t="s">
        <v>67</v>
      </c>
      <c r="D95" s="50">
        <v>6</v>
      </c>
      <c r="E95" s="139"/>
      <c r="F95" s="39">
        <f t="shared" si="2"/>
        <v>0</v>
      </c>
    </row>
    <row r="96" spans="1:6" ht="15.75">
      <c r="A96" s="51"/>
      <c r="B96" s="52" t="s">
        <v>558</v>
      </c>
      <c r="C96" s="51" t="s">
        <v>67</v>
      </c>
      <c r="D96" s="50">
        <v>6</v>
      </c>
      <c r="E96" s="139"/>
      <c r="F96" s="39">
        <f t="shared" si="2"/>
        <v>0</v>
      </c>
    </row>
    <row r="97" spans="1:6" ht="15.75">
      <c r="A97" s="51"/>
      <c r="B97" s="52" t="s">
        <v>520</v>
      </c>
      <c r="C97" s="51" t="s">
        <v>67</v>
      </c>
      <c r="D97" s="50">
        <v>4</v>
      </c>
      <c r="E97" s="139"/>
      <c r="F97" s="39">
        <f t="shared" si="2"/>
        <v>0</v>
      </c>
    </row>
    <row r="98" spans="1:6" ht="15.75">
      <c r="A98" s="51"/>
      <c r="B98" s="52" t="s">
        <v>519</v>
      </c>
      <c r="C98" s="51" t="s">
        <v>67</v>
      </c>
      <c r="D98" s="50">
        <v>2</v>
      </c>
      <c r="E98" s="139"/>
      <c r="F98" s="39">
        <f t="shared" si="2"/>
        <v>0</v>
      </c>
    </row>
    <row r="99" spans="1:6" ht="15.75">
      <c r="A99" s="51"/>
      <c r="B99" s="52" t="s">
        <v>518</v>
      </c>
      <c r="C99" s="51" t="s">
        <v>67</v>
      </c>
      <c r="D99" s="50">
        <v>40</v>
      </c>
      <c r="E99" s="139"/>
      <c r="F99" s="39">
        <f t="shared" si="2"/>
        <v>0</v>
      </c>
    </row>
    <row r="100" spans="1:6" ht="15.75">
      <c r="A100" s="51"/>
      <c r="B100" s="52" t="s">
        <v>517</v>
      </c>
      <c r="C100" s="51" t="s">
        <v>67</v>
      </c>
      <c r="D100" s="50">
        <v>34</v>
      </c>
      <c r="E100" s="139"/>
      <c r="F100" s="39">
        <f t="shared" si="2"/>
        <v>0</v>
      </c>
    </row>
    <row r="101" spans="1:6" ht="15.75">
      <c r="A101" s="51"/>
      <c r="B101" s="52" t="s">
        <v>516</v>
      </c>
      <c r="C101" s="51" t="s">
        <v>67</v>
      </c>
      <c r="D101" s="50">
        <v>22</v>
      </c>
      <c r="E101" s="139"/>
      <c r="F101" s="39">
        <f t="shared" si="2"/>
        <v>0</v>
      </c>
    </row>
    <row r="102" spans="1:6" ht="31.5">
      <c r="A102" s="84">
        <v>11</v>
      </c>
      <c r="B102" s="44" t="s">
        <v>557</v>
      </c>
      <c r="C102" s="43" t="s">
        <v>67</v>
      </c>
      <c r="D102" s="156">
        <v>2</v>
      </c>
      <c r="E102" s="139"/>
      <c r="F102" s="39">
        <f t="shared" si="2"/>
        <v>0</v>
      </c>
    </row>
    <row r="103" spans="1:6" ht="31.5">
      <c r="A103" s="83">
        <v>12</v>
      </c>
      <c r="B103" s="44" t="s">
        <v>514</v>
      </c>
      <c r="C103" s="48" t="s">
        <v>67</v>
      </c>
      <c r="D103" s="155">
        <v>4</v>
      </c>
      <c r="E103" s="139"/>
      <c r="F103" s="39">
        <f t="shared" si="2"/>
        <v>0</v>
      </c>
    </row>
    <row r="104" spans="1:6" ht="31.5">
      <c r="A104" s="43">
        <v>13</v>
      </c>
      <c r="B104" s="44" t="s">
        <v>513</v>
      </c>
      <c r="C104" s="102" t="s">
        <v>65</v>
      </c>
      <c r="D104" s="42">
        <f>SUM(D105:D110)</f>
        <v>544</v>
      </c>
      <c r="E104" s="139"/>
      <c r="F104" s="39">
        <f t="shared" si="2"/>
        <v>0</v>
      </c>
    </row>
    <row r="105" spans="1:6" ht="15.75">
      <c r="A105" s="48"/>
      <c r="B105" s="44" t="s">
        <v>556</v>
      </c>
      <c r="C105" s="102" t="s">
        <v>290</v>
      </c>
      <c r="D105" s="47">
        <v>28</v>
      </c>
      <c r="E105" s="139"/>
      <c r="F105" s="39">
        <f t="shared" si="2"/>
        <v>0</v>
      </c>
    </row>
    <row r="106" spans="1:6" ht="15.75">
      <c r="A106" s="48"/>
      <c r="B106" s="44" t="s">
        <v>512</v>
      </c>
      <c r="C106" s="102" t="s">
        <v>290</v>
      </c>
      <c r="D106" s="47">
        <v>24</v>
      </c>
      <c r="E106" s="139"/>
      <c r="F106" s="39">
        <f t="shared" si="2"/>
        <v>0</v>
      </c>
    </row>
    <row r="107" spans="1:6" ht="15.75">
      <c r="A107" s="48"/>
      <c r="B107" s="44" t="s">
        <v>511</v>
      </c>
      <c r="C107" s="102" t="s">
        <v>290</v>
      </c>
      <c r="D107" s="47">
        <v>12</v>
      </c>
      <c r="E107" s="139"/>
      <c r="F107" s="39">
        <f t="shared" si="2"/>
        <v>0</v>
      </c>
    </row>
    <row r="108" spans="1:6" ht="15.75">
      <c r="A108" s="48"/>
      <c r="B108" s="44" t="s">
        <v>510</v>
      </c>
      <c r="C108" s="102" t="s">
        <v>290</v>
      </c>
      <c r="D108" s="47">
        <v>200</v>
      </c>
      <c r="E108" s="139"/>
      <c r="F108" s="39">
        <f t="shared" si="2"/>
        <v>0</v>
      </c>
    </row>
    <row r="109" spans="1:6" ht="15.75">
      <c r="A109" s="48"/>
      <c r="B109" s="44" t="s">
        <v>509</v>
      </c>
      <c r="C109" s="102" t="s">
        <v>290</v>
      </c>
      <c r="D109" s="47">
        <v>170</v>
      </c>
      <c r="E109" s="139"/>
      <c r="F109" s="39">
        <f t="shared" si="2"/>
        <v>0</v>
      </c>
    </row>
    <row r="110" spans="1:6" ht="15.75">
      <c r="A110" s="48"/>
      <c r="B110" s="44" t="s">
        <v>508</v>
      </c>
      <c r="C110" s="102" t="s">
        <v>290</v>
      </c>
      <c r="D110" s="47">
        <v>110</v>
      </c>
      <c r="E110" s="139"/>
      <c r="F110" s="39">
        <f t="shared" si="2"/>
        <v>0</v>
      </c>
    </row>
    <row r="111" spans="1:6" ht="31.5">
      <c r="A111" s="153"/>
      <c r="B111" s="154" t="s">
        <v>555</v>
      </c>
      <c r="C111" s="153"/>
      <c r="D111" s="153"/>
      <c r="E111" s="139"/>
      <c r="F111" s="39"/>
    </row>
    <row r="112" spans="1:6" ht="15.75">
      <c r="A112" s="43">
        <v>1</v>
      </c>
      <c r="B112" s="44" t="s">
        <v>554</v>
      </c>
      <c r="C112" s="89" t="s">
        <v>67</v>
      </c>
      <c r="D112" s="42">
        <f>SUM(D113:D114)</f>
        <v>14</v>
      </c>
      <c r="E112" s="139"/>
      <c r="F112" s="39">
        <f t="shared" ref="F112:F123" si="3">D112*E112</f>
        <v>0</v>
      </c>
    </row>
    <row r="113" spans="1:6" ht="15.75">
      <c r="A113" s="43"/>
      <c r="B113" s="44" t="s">
        <v>553</v>
      </c>
      <c r="C113" s="51" t="s">
        <v>67</v>
      </c>
      <c r="D113" s="42">
        <v>13</v>
      </c>
      <c r="E113" s="139"/>
      <c r="F113" s="39">
        <f t="shared" si="3"/>
        <v>0</v>
      </c>
    </row>
    <row r="114" spans="1:6" ht="15.75">
      <c r="A114" s="43"/>
      <c r="B114" s="44" t="s">
        <v>552</v>
      </c>
      <c r="C114" s="51" t="s">
        <v>67</v>
      </c>
      <c r="D114" s="42">
        <v>1</v>
      </c>
      <c r="E114" s="139"/>
      <c r="F114" s="39">
        <f t="shared" si="3"/>
        <v>0</v>
      </c>
    </row>
    <row r="115" spans="1:6" ht="31.5">
      <c r="A115" s="45">
        <v>2</v>
      </c>
      <c r="B115" s="151" t="s">
        <v>551</v>
      </c>
      <c r="C115" s="45" t="s">
        <v>67</v>
      </c>
      <c r="D115" s="70">
        <v>14</v>
      </c>
      <c r="E115" s="139"/>
      <c r="F115" s="39">
        <f t="shared" si="3"/>
        <v>0</v>
      </c>
    </row>
    <row r="116" spans="1:6" ht="31.5">
      <c r="A116" s="45">
        <v>3</v>
      </c>
      <c r="B116" s="151" t="s">
        <v>550</v>
      </c>
      <c r="C116" s="45" t="s">
        <v>67</v>
      </c>
      <c r="D116" s="70">
        <v>14</v>
      </c>
      <c r="E116" s="139"/>
      <c r="F116" s="39">
        <f t="shared" si="3"/>
        <v>0</v>
      </c>
    </row>
    <row r="117" spans="1:6" ht="31.5">
      <c r="A117" s="43">
        <v>4</v>
      </c>
      <c r="B117" s="44" t="s">
        <v>549</v>
      </c>
      <c r="C117" s="43" t="s">
        <v>65</v>
      </c>
      <c r="D117" s="42">
        <v>48</v>
      </c>
      <c r="E117" s="139"/>
      <c r="F117" s="39">
        <f t="shared" si="3"/>
        <v>0</v>
      </c>
    </row>
    <row r="118" spans="1:6" ht="15.75">
      <c r="A118" s="51"/>
      <c r="B118" s="52" t="s">
        <v>547</v>
      </c>
      <c r="C118" s="51" t="s">
        <v>67</v>
      </c>
      <c r="D118" s="50">
        <v>14</v>
      </c>
      <c r="E118" s="139"/>
      <c r="F118" s="39">
        <f t="shared" si="3"/>
        <v>0</v>
      </c>
    </row>
    <row r="119" spans="1:6" ht="31.5">
      <c r="A119" s="48">
        <v>5</v>
      </c>
      <c r="B119" s="44" t="s">
        <v>548</v>
      </c>
      <c r="C119" s="48" t="s">
        <v>65</v>
      </c>
      <c r="D119" s="47">
        <v>38</v>
      </c>
      <c r="E119" s="139"/>
      <c r="F119" s="39">
        <f t="shared" si="3"/>
        <v>0</v>
      </c>
    </row>
    <row r="120" spans="1:6" ht="15.75">
      <c r="A120" s="51"/>
      <c r="B120" s="52" t="s">
        <v>547</v>
      </c>
      <c r="C120" s="51" t="s">
        <v>67</v>
      </c>
      <c r="D120" s="50">
        <v>14</v>
      </c>
      <c r="E120" s="139"/>
      <c r="F120" s="39">
        <f t="shared" si="3"/>
        <v>0</v>
      </c>
    </row>
    <row r="121" spans="1:6" ht="31.5">
      <c r="A121" s="48">
        <v>6</v>
      </c>
      <c r="B121" s="44" t="s">
        <v>546</v>
      </c>
      <c r="C121" s="48" t="s">
        <v>65</v>
      </c>
      <c r="D121" s="47">
        <v>38</v>
      </c>
      <c r="E121" s="139"/>
      <c r="F121" s="39">
        <f t="shared" si="3"/>
        <v>0</v>
      </c>
    </row>
    <row r="122" spans="1:6" ht="31.5">
      <c r="A122" s="48">
        <v>7</v>
      </c>
      <c r="B122" s="44" t="s">
        <v>545</v>
      </c>
      <c r="C122" s="48" t="s">
        <v>65</v>
      </c>
      <c r="D122" s="47">
        <v>36</v>
      </c>
      <c r="E122" s="139"/>
      <c r="F122" s="39">
        <f t="shared" si="3"/>
        <v>0</v>
      </c>
    </row>
    <row r="123" spans="1:6" ht="31.5">
      <c r="A123" s="48">
        <v>8</v>
      </c>
      <c r="B123" s="44" t="s">
        <v>544</v>
      </c>
      <c r="C123" s="48" t="s">
        <v>65</v>
      </c>
      <c r="D123" s="47">
        <v>30</v>
      </c>
      <c r="E123" s="139"/>
      <c r="F123" s="39">
        <f t="shared" si="3"/>
        <v>0</v>
      </c>
    </row>
    <row r="124" spans="1:6" ht="31.5">
      <c r="A124" s="48">
        <v>9</v>
      </c>
      <c r="B124" s="110" t="s">
        <v>543</v>
      </c>
      <c r="C124" s="43"/>
      <c r="D124" s="109"/>
      <c r="E124" s="139"/>
      <c r="F124" s="39"/>
    </row>
    <row r="125" spans="1:6" ht="18.75">
      <c r="A125" s="43"/>
      <c r="B125" s="44" t="s">
        <v>542</v>
      </c>
      <c r="C125" s="43" t="s">
        <v>67</v>
      </c>
      <c r="D125" s="42">
        <v>28</v>
      </c>
      <c r="E125" s="139"/>
      <c r="F125" s="39">
        <f t="shared" ref="F125:F159" si="4">D125*E125</f>
        <v>0</v>
      </c>
    </row>
    <row r="126" spans="1:6" ht="15.75">
      <c r="A126" s="51"/>
      <c r="B126" s="52" t="s">
        <v>541</v>
      </c>
      <c r="C126" s="51" t="s">
        <v>67</v>
      </c>
      <c r="D126" s="50">
        <v>6</v>
      </c>
      <c r="E126" s="139"/>
      <c r="F126" s="39">
        <f t="shared" si="4"/>
        <v>0</v>
      </c>
    </row>
    <row r="127" spans="1:6" ht="15.75">
      <c r="A127" s="51"/>
      <c r="B127" s="52" t="s">
        <v>540</v>
      </c>
      <c r="C127" s="51" t="s">
        <v>67</v>
      </c>
      <c r="D127" s="50">
        <v>5</v>
      </c>
      <c r="E127" s="139"/>
      <c r="F127" s="39">
        <f t="shared" si="4"/>
        <v>0</v>
      </c>
    </row>
    <row r="128" spans="1:6" ht="15.75">
      <c r="A128" s="51"/>
      <c r="B128" s="52" t="s">
        <v>539</v>
      </c>
      <c r="C128" s="51" t="s">
        <v>67</v>
      </c>
      <c r="D128" s="50">
        <v>3</v>
      </c>
      <c r="E128" s="139"/>
      <c r="F128" s="39">
        <f t="shared" si="4"/>
        <v>0</v>
      </c>
    </row>
    <row r="129" spans="1:6" ht="15.75">
      <c r="A129" s="51"/>
      <c r="B129" s="52" t="s">
        <v>538</v>
      </c>
      <c r="C129" s="51" t="s">
        <v>67</v>
      </c>
      <c r="D129" s="50">
        <v>6</v>
      </c>
      <c r="E129" s="139"/>
      <c r="F129" s="39">
        <f t="shared" si="4"/>
        <v>0</v>
      </c>
    </row>
    <row r="130" spans="1:6" ht="15.75">
      <c r="A130" s="51"/>
      <c r="B130" s="52" t="s">
        <v>537</v>
      </c>
      <c r="C130" s="51" t="s">
        <v>67</v>
      </c>
      <c r="D130" s="50">
        <v>6</v>
      </c>
      <c r="E130" s="139"/>
      <c r="F130" s="39">
        <f t="shared" si="4"/>
        <v>0</v>
      </c>
    </row>
    <row r="131" spans="1:6" ht="15.75">
      <c r="A131" s="51"/>
      <c r="B131" s="52" t="s">
        <v>536</v>
      </c>
      <c r="C131" s="51" t="s">
        <v>67</v>
      </c>
      <c r="D131" s="50">
        <v>2</v>
      </c>
      <c r="E131" s="139"/>
      <c r="F131" s="39">
        <f t="shared" si="4"/>
        <v>0</v>
      </c>
    </row>
    <row r="132" spans="1:6" ht="15.75">
      <c r="A132" s="51"/>
      <c r="B132" s="52" t="s">
        <v>535</v>
      </c>
      <c r="C132" s="51" t="s">
        <v>67</v>
      </c>
      <c r="D132" s="50">
        <v>8</v>
      </c>
      <c r="E132" s="139"/>
      <c r="F132" s="39">
        <f t="shared" si="4"/>
        <v>0</v>
      </c>
    </row>
    <row r="133" spans="1:6" ht="15.75">
      <c r="A133" s="51"/>
      <c r="B133" s="52" t="s">
        <v>534</v>
      </c>
      <c r="C133" s="51" t="s">
        <v>67</v>
      </c>
      <c r="D133" s="50">
        <v>2</v>
      </c>
      <c r="E133" s="139"/>
      <c r="F133" s="39">
        <f t="shared" si="4"/>
        <v>0</v>
      </c>
    </row>
    <row r="134" spans="1:6" ht="15.75">
      <c r="A134" s="51"/>
      <c r="B134" s="52" t="s">
        <v>533</v>
      </c>
      <c r="C134" s="51" t="s">
        <v>67</v>
      </c>
      <c r="D134" s="50">
        <v>4</v>
      </c>
      <c r="E134" s="139"/>
      <c r="F134" s="39">
        <f t="shared" si="4"/>
        <v>0</v>
      </c>
    </row>
    <row r="135" spans="1:6" ht="15.75">
      <c r="A135" s="51"/>
      <c r="B135" s="52" t="s">
        <v>532</v>
      </c>
      <c r="C135" s="51" t="s">
        <v>67</v>
      </c>
      <c r="D135" s="50">
        <v>6</v>
      </c>
      <c r="E135" s="139"/>
      <c r="F135" s="39">
        <f t="shared" si="4"/>
        <v>0</v>
      </c>
    </row>
    <row r="136" spans="1:6" ht="15.75">
      <c r="A136" s="51"/>
      <c r="B136" s="52" t="s">
        <v>531</v>
      </c>
      <c r="C136" s="51" t="s">
        <v>67</v>
      </c>
      <c r="D136" s="50">
        <v>8</v>
      </c>
      <c r="E136" s="139"/>
      <c r="F136" s="39">
        <f t="shared" si="4"/>
        <v>0</v>
      </c>
    </row>
    <row r="137" spans="1:6" ht="15.75">
      <c r="A137" s="51"/>
      <c r="B137" s="52" t="s">
        <v>530</v>
      </c>
      <c r="C137" s="51" t="s">
        <v>67</v>
      </c>
      <c r="D137" s="50">
        <v>2</v>
      </c>
      <c r="E137" s="139"/>
      <c r="F137" s="39">
        <f t="shared" si="4"/>
        <v>0</v>
      </c>
    </row>
    <row r="138" spans="1:6" ht="15.75">
      <c r="A138" s="51"/>
      <c r="B138" s="52" t="s">
        <v>529</v>
      </c>
      <c r="C138" s="51" t="s">
        <v>67</v>
      </c>
      <c r="D138" s="50">
        <v>12</v>
      </c>
      <c r="E138" s="139"/>
      <c r="F138" s="39">
        <f t="shared" si="4"/>
        <v>0</v>
      </c>
    </row>
    <row r="139" spans="1:6" ht="15.75">
      <c r="A139" s="51"/>
      <c r="B139" s="52" t="s">
        <v>528</v>
      </c>
      <c r="C139" s="51" t="s">
        <v>67</v>
      </c>
      <c r="D139" s="50">
        <v>4</v>
      </c>
      <c r="E139" s="139"/>
      <c r="F139" s="39">
        <f t="shared" si="4"/>
        <v>0</v>
      </c>
    </row>
    <row r="140" spans="1:6" ht="15.75">
      <c r="A140" s="51"/>
      <c r="B140" s="52" t="s">
        <v>527</v>
      </c>
      <c r="C140" s="51" t="s">
        <v>67</v>
      </c>
      <c r="D140" s="50">
        <v>50</v>
      </c>
      <c r="E140" s="139"/>
      <c r="F140" s="39">
        <f t="shared" si="4"/>
        <v>0</v>
      </c>
    </row>
    <row r="141" spans="1:6" ht="15.75">
      <c r="A141" s="51"/>
      <c r="B141" s="52" t="s">
        <v>526</v>
      </c>
      <c r="C141" s="51" t="s">
        <v>67</v>
      </c>
      <c r="D141" s="50">
        <v>2</v>
      </c>
      <c r="E141" s="139"/>
      <c r="F141" s="39">
        <f t="shared" si="4"/>
        <v>0</v>
      </c>
    </row>
    <row r="142" spans="1:6" ht="15.75">
      <c r="A142" s="51"/>
      <c r="B142" s="52" t="s">
        <v>525</v>
      </c>
      <c r="C142" s="51" t="s">
        <v>67</v>
      </c>
      <c r="D142" s="50">
        <v>2</v>
      </c>
      <c r="E142" s="139"/>
      <c r="F142" s="39">
        <f t="shared" si="4"/>
        <v>0</v>
      </c>
    </row>
    <row r="143" spans="1:6" ht="15.75">
      <c r="A143" s="51"/>
      <c r="B143" s="52" t="s">
        <v>524</v>
      </c>
      <c r="C143" s="51" t="s">
        <v>67</v>
      </c>
      <c r="D143" s="50">
        <v>2</v>
      </c>
      <c r="E143" s="139"/>
      <c r="F143" s="39">
        <f t="shared" si="4"/>
        <v>0</v>
      </c>
    </row>
    <row r="144" spans="1:6" ht="15.75">
      <c r="A144" s="51"/>
      <c r="B144" s="52" t="s">
        <v>523</v>
      </c>
      <c r="C144" s="51" t="s">
        <v>67</v>
      </c>
      <c r="D144" s="50">
        <v>2</v>
      </c>
      <c r="E144" s="139"/>
      <c r="F144" s="39">
        <f t="shared" si="4"/>
        <v>0</v>
      </c>
    </row>
    <row r="145" spans="1:6" ht="15.75">
      <c r="A145" s="51"/>
      <c r="B145" s="52" t="s">
        <v>522</v>
      </c>
      <c r="C145" s="51" t="s">
        <v>67</v>
      </c>
      <c r="D145" s="50">
        <v>2</v>
      </c>
      <c r="E145" s="139"/>
      <c r="F145" s="39">
        <f t="shared" si="4"/>
        <v>0</v>
      </c>
    </row>
    <row r="146" spans="1:6" ht="15.75">
      <c r="A146" s="51"/>
      <c r="B146" s="52" t="s">
        <v>521</v>
      </c>
      <c r="C146" s="51" t="s">
        <v>67</v>
      </c>
      <c r="D146" s="50">
        <v>2</v>
      </c>
      <c r="E146" s="139"/>
      <c r="F146" s="39">
        <f t="shared" si="4"/>
        <v>0</v>
      </c>
    </row>
    <row r="147" spans="1:6" ht="15.75">
      <c r="A147" s="51"/>
      <c r="B147" s="52" t="s">
        <v>520</v>
      </c>
      <c r="C147" s="51" t="s">
        <v>67</v>
      </c>
      <c r="D147" s="50">
        <v>10</v>
      </c>
      <c r="E147" s="139"/>
      <c r="F147" s="39">
        <f t="shared" si="4"/>
        <v>0</v>
      </c>
    </row>
    <row r="148" spans="1:6" ht="15.75">
      <c r="A148" s="51"/>
      <c r="B148" s="52" t="s">
        <v>519</v>
      </c>
      <c r="C148" s="51" t="s">
        <v>67</v>
      </c>
      <c r="D148" s="50">
        <v>8</v>
      </c>
      <c r="E148" s="139"/>
      <c r="F148" s="39">
        <f t="shared" si="4"/>
        <v>0</v>
      </c>
    </row>
    <row r="149" spans="1:6" ht="15.75">
      <c r="A149" s="51"/>
      <c r="B149" s="52" t="s">
        <v>518</v>
      </c>
      <c r="C149" s="51" t="s">
        <v>67</v>
      </c>
      <c r="D149" s="50">
        <v>8</v>
      </c>
      <c r="E149" s="139"/>
      <c r="F149" s="39">
        <f t="shared" si="4"/>
        <v>0</v>
      </c>
    </row>
    <row r="150" spans="1:6" ht="15.75">
      <c r="A150" s="51"/>
      <c r="B150" s="52" t="s">
        <v>517</v>
      </c>
      <c r="C150" s="51" t="s">
        <v>67</v>
      </c>
      <c r="D150" s="50">
        <v>10</v>
      </c>
      <c r="E150" s="139"/>
      <c r="F150" s="39">
        <f t="shared" si="4"/>
        <v>0</v>
      </c>
    </row>
    <row r="151" spans="1:6" ht="15.75">
      <c r="A151" s="51"/>
      <c r="B151" s="52" t="s">
        <v>516</v>
      </c>
      <c r="C151" s="51" t="s">
        <v>67</v>
      </c>
      <c r="D151" s="50">
        <v>10</v>
      </c>
      <c r="E151" s="139"/>
      <c r="F151" s="39">
        <f t="shared" si="4"/>
        <v>0</v>
      </c>
    </row>
    <row r="152" spans="1:6" ht="31.5">
      <c r="A152" s="83">
        <v>10</v>
      </c>
      <c r="B152" s="44" t="s">
        <v>515</v>
      </c>
      <c r="C152" s="48" t="s">
        <v>67</v>
      </c>
      <c r="D152" s="152">
        <v>2</v>
      </c>
      <c r="E152" s="139"/>
      <c r="F152" s="39">
        <f t="shared" si="4"/>
        <v>0</v>
      </c>
    </row>
    <row r="153" spans="1:6" ht="31.5">
      <c r="A153" s="83">
        <v>11</v>
      </c>
      <c r="B153" s="44" t="s">
        <v>514</v>
      </c>
      <c r="C153" s="48" t="s">
        <v>67</v>
      </c>
      <c r="D153" s="152">
        <v>2</v>
      </c>
      <c r="E153" s="139"/>
      <c r="F153" s="39">
        <f t="shared" si="4"/>
        <v>0</v>
      </c>
    </row>
    <row r="154" spans="1:6" ht="31.5">
      <c r="A154" s="43">
        <v>12</v>
      </c>
      <c r="B154" s="44" t="s">
        <v>513</v>
      </c>
      <c r="C154" s="102" t="s">
        <v>65</v>
      </c>
      <c r="D154" s="42">
        <f>SUM(D155:D159)</f>
        <v>190</v>
      </c>
      <c r="E154" s="139"/>
      <c r="F154" s="39">
        <f t="shared" si="4"/>
        <v>0</v>
      </c>
    </row>
    <row r="155" spans="1:6" ht="15.75">
      <c r="A155" s="48"/>
      <c r="B155" s="44" t="s">
        <v>512</v>
      </c>
      <c r="C155" s="102" t="s">
        <v>290</v>
      </c>
      <c r="D155" s="47">
        <v>48</v>
      </c>
      <c r="E155" s="139"/>
      <c r="F155" s="39">
        <f t="shared" si="4"/>
        <v>0</v>
      </c>
    </row>
    <row r="156" spans="1:6" ht="15.75">
      <c r="A156" s="48"/>
      <c r="B156" s="44" t="s">
        <v>511</v>
      </c>
      <c r="C156" s="102" t="s">
        <v>290</v>
      </c>
      <c r="D156" s="47">
        <v>38</v>
      </c>
      <c r="E156" s="139"/>
      <c r="F156" s="39">
        <f t="shared" si="4"/>
        <v>0</v>
      </c>
    </row>
    <row r="157" spans="1:6" ht="15.75">
      <c r="A157" s="48"/>
      <c r="B157" s="44" t="s">
        <v>510</v>
      </c>
      <c r="C157" s="102" t="s">
        <v>290</v>
      </c>
      <c r="D157" s="47">
        <v>38</v>
      </c>
      <c r="E157" s="139"/>
      <c r="F157" s="39">
        <f t="shared" si="4"/>
        <v>0</v>
      </c>
    </row>
    <row r="158" spans="1:6" ht="15.75">
      <c r="A158" s="48"/>
      <c r="B158" s="44" t="s">
        <v>509</v>
      </c>
      <c r="C158" s="102" t="s">
        <v>290</v>
      </c>
      <c r="D158" s="47">
        <v>36</v>
      </c>
      <c r="E158" s="139"/>
      <c r="F158" s="39">
        <f t="shared" si="4"/>
        <v>0</v>
      </c>
    </row>
    <row r="159" spans="1:6" ht="15.75">
      <c r="A159" s="48"/>
      <c r="B159" s="44" t="s">
        <v>508</v>
      </c>
      <c r="C159" s="102" t="s">
        <v>290</v>
      </c>
      <c r="D159" s="47">
        <v>30</v>
      </c>
      <c r="E159" s="139"/>
      <c r="F159" s="39">
        <f t="shared" si="4"/>
        <v>0</v>
      </c>
    </row>
    <row r="160" spans="1:6" ht="15.75">
      <c r="A160" s="86"/>
      <c r="B160" s="41" t="s">
        <v>58</v>
      </c>
      <c r="C160" s="41"/>
      <c r="D160" s="55"/>
      <c r="E160" s="139"/>
      <c r="F160" s="35">
        <f>SUM(F9:F159)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40"/>
  <sheetViews>
    <sheetView topLeftCell="A30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597</v>
      </c>
      <c r="B3" s="180"/>
      <c r="C3" s="180"/>
      <c r="D3" s="180"/>
      <c r="E3" s="180"/>
      <c r="F3" s="180"/>
    </row>
    <row r="4" spans="1:6" s="80" customFormat="1" ht="23.25" customHeight="1">
      <c r="A4" s="181" t="s">
        <v>596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113"/>
      <c r="B8" s="114" t="s">
        <v>595</v>
      </c>
      <c r="C8" s="113"/>
      <c r="D8" s="113"/>
      <c r="E8" s="139"/>
      <c r="F8" s="39"/>
    </row>
    <row r="9" spans="1:6" ht="15.75">
      <c r="A9" s="113"/>
      <c r="B9" s="114" t="s">
        <v>589</v>
      </c>
      <c r="C9" s="113"/>
      <c r="D9" s="113"/>
      <c r="E9" s="139"/>
      <c r="F9" s="39">
        <f>D9*E9</f>
        <v>0</v>
      </c>
    </row>
    <row r="10" spans="1:6" ht="31.5">
      <c r="A10" s="43">
        <v>1</v>
      </c>
      <c r="B10" s="44" t="s">
        <v>594</v>
      </c>
      <c r="C10" s="43" t="s">
        <v>67</v>
      </c>
      <c r="D10" s="57">
        <v>4</v>
      </c>
      <c r="E10" s="139"/>
      <c r="F10" s="39">
        <f>D10*E10</f>
        <v>0</v>
      </c>
    </row>
    <row r="11" spans="1:6" ht="31.5">
      <c r="A11" s="157"/>
      <c r="B11" s="158" t="s">
        <v>584</v>
      </c>
      <c r="C11" s="157"/>
      <c r="D11" s="157"/>
      <c r="E11" s="139"/>
      <c r="F11" s="39"/>
    </row>
    <row r="12" spans="1:6" ht="178.5">
      <c r="A12" s="45">
        <v>1</v>
      </c>
      <c r="B12" s="160" t="s">
        <v>593</v>
      </c>
      <c r="C12" s="159" t="s">
        <v>592</v>
      </c>
      <c r="D12" s="70">
        <v>1</v>
      </c>
      <c r="E12" s="139"/>
      <c r="F12" s="39">
        <f>D12*E12</f>
        <v>0</v>
      </c>
    </row>
    <row r="13" spans="1:6" ht="31.5">
      <c r="A13" s="157"/>
      <c r="B13" s="158" t="s">
        <v>576</v>
      </c>
      <c r="C13" s="157"/>
      <c r="D13" s="157"/>
      <c r="E13" s="139"/>
      <c r="F13" s="39"/>
    </row>
    <row r="14" spans="1:6" ht="47.25">
      <c r="A14" s="43">
        <v>1</v>
      </c>
      <c r="B14" s="44" t="s">
        <v>591</v>
      </c>
      <c r="C14" s="43" t="s">
        <v>67</v>
      </c>
      <c r="D14" s="42">
        <v>3</v>
      </c>
      <c r="E14" s="139"/>
      <c r="F14" s="39">
        <f>D14*E14</f>
        <v>0</v>
      </c>
    </row>
    <row r="15" spans="1:6" ht="15.75">
      <c r="A15" s="157"/>
      <c r="B15" s="158" t="s">
        <v>574</v>
      </c>
      <c r="C15" s="157"/>
      <c r="D15" s="157"/>
      <c r="E15" s="139"/>
      <c r="F15" s="39">
        <f>D15*E15</f>
        <v>0</v>
      </c>
    </row>
    <row r="16" spans="1:6" ht="47.25">
      <c r="A16" s="43">
        <v>1</v>
      </c>
      <c r="B16" s="44" t="s">
        <v>591</v>
      </c>
      <c r="C16" s="43" t="s">
        <v>67</v>
      </c>
      <c r="D16" s="42">
        <v>1</v>
      </c>
      <c r="E16" s="139"/>
      <c r="F16" s="39">
        <f>D16*E16</f>
        <v>0</v>
      </c>
    </row>
    <row r="17" spans="1:6" ht="15.75">
      <c r="A17" s="113"/>
      <c r="B17" s="114" t="s">
        <v>590</v>
      </c>
      <c r="C17" s="113"/>
      <c r="D17" s="113"/>
      <c r="E17" s="139"/>
      <c r="F17" s="39"/>
    </row>
    <row r="18" spans="1:6" ht="15.75">
      <c r="A18" s="113"/>
      <c r="B18" s="114" t="s">
        <v>589</v>
      </c>
      <c r="C18" s="113"/>
      <c r="D18" s="113"/>
      <c r="E18" s="139"/>
      <c r="F18" s="39"/>
    </row>
    <row r="19" spans="1:6" ht="15.75">
      <c r="A19" s="51">
        <v>1</v>
      </c>
      <c r="B19" s="52" t="s">
        <v>588</v>
      </c>
      <c r="C19" s="51" t="s">
        <v>65</v>
      </c>
      <c r="D19" s="50">
        <v>40</v>
      </c>
      <c r="E19" s="139"/>
      <c r="F19" s="39">
        <f>D19*E19</f>
        <v>0</v>
      </c>
    </row>
    <row r="20" spans="1:6" ht="15.75">
      <c r="A20" s="51"/>
      <c r="B20" s="52" t="s">
        <v>587</v>
      </c>
      <c r="C20" s="51" t="s">
        <v>67</v>
      </c>
      <c r="D20" s="50">
        <v>2</v>
      </c>
      <c r="E20" s="139"/>
      <c r="F20" s="39">
        <f>D20*E20</f>
        <v>0</v>
      </c>
    </row>
    <row r="21" spans="1:6" ht="15.75">
      <c r="A21" s="51"/>
      <c r="B21" s="52" t="s">
        <v>586</v>
      </c>
      <c r="C21" s="51" t="s">
        <v>67</v>
      </c>
      <c r="D21" s="50">
        <v>18</v>
      </c>
      <c r="E21" s="139"/>
      <c r="F21" s="39">
        <f>D21*E21</f>
        <v>0</v>
      </c>
    </row>
    <row r="22" spans="1:6" ht="15.75">
      <c r="A22" s="51">
        <v>2</v>
      </c>
      <c r="B22" s="52" t="s">
        <v>585</v>
      </c>
      <c r="C22" s="51" t="s">
        <v>67</v>
      </c>
      <c r="D22" s="50">
        <v>2</v>
      </c>
      <c r="E22" s="139"/>
      <c r="F22" s="39">
        <f>D22*E22</f>
        <v>0</v>
      </c>
    </row>
    <row r="23" spans="1:6" ht="31.5">
      <c r="A23" s="157"/>
      <c r="B23" s="158" t="s">
        <v>584</v>
      </c>
      <c r="C23" s="157"/>
      <c r="D23" s="157"/>
      <c r="E23" s="139"/>
      <c r="F23" s="39"/>
    </row>
    <row r="24" spans="1:6" ht="31.5">
      <c r="A24" s="43">
        <v>1</v>
      </c>
      <c r="B24" s="44" t="s">
        <v>583</v>
      </c>
      <c r="C24" s="43" t="s">
        <v>407</v>
      </c>
      <c r="D24" s="57">
        <v>8</v>
      </c>
      <c r="E24" s="139"/>
      <c r="F24" s="39">
        <f t="shared" ref="F24:F31" si="0">D24*E24</f>
        <v>0</v>
      </c>
    </row>
    <row r="25" spans="1:6" ht="31.5">
      <c r="A25" s="43">
        <v>2</v>
      </c>
      <c r="B25" s="44" t="s">
        <v>582</v>
      </c>
      <c r="C25" s="43" t="s">
        <v>407</v>
      </c>
      <c r="D25" s="57">
        <v>8</v>
      </c>
      <c r="E25" s="139"/>
      <c r="F25" s="39">
        <f t="shared" si="0"/>
        <v>0</v>
      </c>
    </row>
    <row r="26" spans="1:6" ht="15.75">
      <c r="A26" s="51">
        <v>3</v>
      </c>
      <c r="B26" s="52" t="s">
        <v>581</v>
      </c>
      <c r="C26" s="51" t="s">
        <v>67</v>
      </c>
      <c r="D26" s="50">
        <v>2</v>
      </c>
      <c r="E26" s="139"/>
      <c r="F26" s="39">
        <f t="shared" si="0"/>
        <v>0</v>
      </c>
    </row>
    <row r="27" spans="1:6" ht="30.75">
      <c r="A27" s="43">
        <v>4</v>
      </c>
      <c r="B27" s="44" t="s">
        <v>580</v>
      </c>
      <c r="C27" s="102" t="s">
        <v>65</v>
      </c>
      <c r="D27" s="42">
        <v>20</v>
      </c>
      <c r="E27" s="139"/>
      <c r="F27" s="39">
        <f t="shared" si="0"/>
        <v>0</v>
      </c>
    </row>
    <row r="28" spans="1:6" ht="31.5">
      <c r="A28" s="43">
        <v>5</v>
      </c>
      <c r="B28" s="44" t="s">
        <v>579</v>
      </c>
      <c r="C28" s="43" t="s">
        <v>73</v>
      </c>
      <c r="D28" s="42">
        <v>60</v>
      </c>
      <c r="E28" s="139"/>
      <c r="F28" s="39">
        <f t="shared" si="0"/>
        <v>0</v>
      </c>
    </row>
    <row r="29" spans="1:6" ht="31.5">
      <c r="A29" s="43">
        <v>5</v>
      </c>
      <c r="B29" s="44" t="s">
        <v>571</v>
      </c>
      <c r="C29" s="43" t="s">
        <v>73</v>
      </c>
      <c r="D29" s="42">
        <v>90</v>
      </c>
      <c r="E29" s="139"/>
      <c r="F29" s="39">
        <f t="shared" si="0"/>
        <v>0</v>
      </c>
    </row>
    <row r="30" spans="1:6" ht="31.5">
      <c r="A30" s="48">
        <v>6</v>
      </c>
      <c r="B30" s="44" t="s">
        <v>578</v>
      </c>
      <c r="C30" s="48" t="s">
        <v>61</v>
      </c>
      <c r="D30" s="47">
        <f>60*0.09</f>
        <v>5.3999999999999995</v>
      </c>
      <c r="E30" s="139"/>
      <c r="F30" s="39">
        <f t="shared" si="0"/>
        <v>0</v>
      </c>
    </row>
    <row r="31" spans="1:6" ht="31.5">
      <c r="A31" s="48">
        <v>7</v>
      </c>
      <c r="B31" s="44" t="s">
        <v>577</v>
      </c>
      <c r="C31" s="48" t="s">
        <v>61</v>
      </c>
      <c r="D31" s="47">
        <f>90*0.09</f>
        <v>8.1</v>
      </c>
      <c r="E31" s="139"/>
      <c r="F31" s="39">
        <f t="shared" si="0"/>
        <v>0</v>
      </c>
    </row>
    <row r="32" spans="1:6" ht="31.5">
      <c r="A32" s="157"/>
      <c r="B32" s="158" t="s">
        <v>576</v>
      </c>
      <c r="C32" s="157"/>
      <c r="D32" s="157"/>
      <c r="E32" s="139"/>
      <c r="F32" s="39"/>
    </row>
    <row r="33" spans="1:6" ht="31.5">
      <c r="A33" s="43">
        <v>1</v>
      </c>
      <c r="B33" s="44" t="s">
        <v>575</v>
      </c>
      <c r="C33" s="43" t="s">
        <v>67</v>
      </c>
      <c r="D33" s="57">
        <v>3</v>
      </c>
      <c r="E33" s="139"/>
      <c r="F33" s="39">
        <f>D33*E33</f>
        <v>0</v>
      </c>
    </row>
    <row r="34" spans="1:6" ht="15.75">
      <c r="A34" s="43"/>
      <c r="B34" s="44" t="s">
        <v>572</v>
      </c>
      <c r="C34" s="43" t="s">
        <v>67</v>
      </c>
      <c r="D34" s="42">
        <v>3</v>
      </c>
      <c r="E34" s="139"/>
      <c r="F34" s="39">
        <f>D34*E34</f>
        <v>0</v>
      </c>
    </row>
    <row r="35" spans="1:6" ht="31.5">
      <c r="A35" s="43">
        <v>2</v>
      </c>
      <c r="B35" s="44" t="s">
        <v>571</v>
      </c>
      <c r="C35" s="43" t="s">
        <v>73</v>
      </c>
      <c r="D35" s="42">
        <v>36</v>
      </c>
      <c r="E35" s="139"/>
      <c r="F35" s="39">
        <f>D35*E35</f>
        <v>0</v>
      </c>
    </row>
    <row r="36" spans="1:6" ht="15.75">
      <c r="A36" s="157"/>
      <c r="B36" s="158" t="s">
        <v>574</v>
      </c>
      <c r="C36" s="157"/>
      <c r="D36" s="157"/>
      <c r="E36" s="139"/>
      <c r="F36" s="39"/>
    </row>
    <row r="37" spans="1:6" ht="31.5">
      <c r="A37" s="43">
        <v>1</v>
      </c>
      <c r="B37" s="44" t="s">
        <v>573</v>
      </c>
      <c r="C37" s="43" t="s">
        <v>67</v>
      </c>
      <c r="D37" s="57">
        <v>1</v>
      </c>
      <c r="E37" s="139"/>
      <c r="F37" s="39">
        <f>D37*E37</f>
        <v>0</v>
      </c>
    </row>
    <row r="38" spans="1:6" ht="15.75">
      <c r="A38" s="43"/>
      <c r="B38" s="44" t="s">
        <v>572</v>
      </c>
      <c r="C38" s="43" t="s">
        <v>67</v>
      </c>
      <c r="D38" s="42">
        <v>1</v>
      </c>
      <c r="E38" s="139"/>
      <c r="F38" s="39">
        <f>D38*E38</f>
        <v>0</v>
      </c>
    </row>
    <row r="39" spans="1:6" ht="31.5">
      <c r="A39" s="43">
        <v>2</v>
      </c>
      <c r="B39" s="44" t="s">
        <v>571</v>
      </c>
      <c r="C39" s="43" t="s">
        <v>73</v>
      </c>
      <c r="D39" s="42">
        <v>22</v>
      </c>
      <c r="E39" s="139"/>
      <c r="F39" s="39">
        <f>D39*E39</f>
        <v>0</v>
      </c>
    </row>
    <row r="40" spans="1:6" ht="15.75">
      <c r="A40" s="114"/>
      <c r="B40" s="114" t="s">
        <v>58</v>
      </c>
      <c r="C40" s="114"/>
      <c r="D40" s="114"/>
      <c r="E40" s="139"/>
      <c r="F40" s="35">
        <f>SUM(F9:F39)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2"/>
  <sheetViews>
    <sheetView topLeftCell="A6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601</v>
      </c>
      <c r="B3" s="180"/>
      <c r="C3" s="180"/>
      <c r="D3" s="180"/>
      <c r="E3" s="180"/>
      <c r="F3" s="180"/>
    </row>
    <row r="4" spans="1:6" s="80" customFormat="1" ht="23.25" customHeight="1">
      <c r="A4" s="181" t="s">
        <v>25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51">
        <v>1</v>
      </c>
      <c r="B8" s="52" t="s">
        <v>600</v>
      </c>
      <c r="C8" s="51" t="s">
        <v>67</v>
      </c>
      <c r="D8" s="50">
        <v>1</v>
      </c>
      <c r="E8" s="139"/>
      <c r="F8" s="39">
        <f>D8*E8</f>
        <v>0</v>
      </c>
    </row>
    <row r="9" spans="1:6" ht="15.75">
      <c r="A9" s="45">
        <v>2</v>
      </c>
      <c r="B9" s="44" t="s">
        <v>599</v>
      </c>
      <c r="C9" s="43" t="s">
        <v>67</v>
      </c>
      <c r="D9" s="42">
        <v>6</v>
      </c>
      <c r="E9" s="139"/>
      <c r="F9" s="39">
        <f>D9*E9</f>
        <v>0</v>
      </c>
    </row>
    <row r="10" spans="1:6" ht="15.75">
      <c r="A10" s="43">
        <v>3</v>
      </c>
      <c r="B10" s="44" t="s">
        <v>474</v>
      </c>
      <c r="C10" s="43" t="s">
        <v>147</v>
      </c>
      <c r="D10" s="109">
        <f>SUM(D11)</f>
        <v>350</v>
      </c>
      <c r="E10" s="139"/>
      <c r="F10" s="39">
        <f>D10*E10</f>
        <v>0</v>
      </c>
    </row>
    <row r="11" spans="1:6" ht="15.75">
      <c r="A11" s="48"/>
      <c r="B11" s="44" t="s">
        <v>598</v>
      </c>
      <c r="C11" s="43" t="s">
        <v>65</v>
      </c>
      <c r="D11" s="70">
        <v>350</v>
      </c>
      <c r="E11" s="139"/>
      <c r="F11" s="39">
        <f>D11*E11</f>
        <v>0</v>
      </c>
    </row>
    <row r="12" spans="1:6" ht="15.75">
      <c r="A12" s="48"/>
      <c r="B12" s="116" t="s">
        <v>58</v>
      </c>
      <c r="C12" s="116"/>
      <c r="D12" s="115"/>
      <c r="E12" s="139"/>
      <c r="F12" s="35">
        <f>SUM(F8:F11)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5"/>
  <sheetViews>
    <sheetView topLeftCell="A5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608</v>
      </c>
      <c r="B3" s="180"/>
      <c r="C3" s="180"/>
      <c r="D3" s="180"/>
      <c r="E3" s="180"/>
      <c r="F3" s="180"/>
    </row>
    <row r="4" spans="1:6" s="80" customFormat="1" ht="23.25" customHeight="1">
      <c r="A4" s="181" t="s">
        <v>23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47.25">
      <c r="A8" s="48">
        <v>1</v>
      </c>
      <c r="B8" s="44" t="s">
        <v>607</v>
      </c>
      <c r="C8" s="43" t="s">
        <v>67</v>
      </c>
      <c r="D8" s="42">
        <v>1</v>
      </c>
      <c r="E8" s="139"/>
      <c r="F8" s="39">
        <f t="shared" ref="F8:F14" si="0">D8*E8</f>
        <v>0</v>
      </c>
    </row>
    <row r="9" spans="1:6" ht="31.5">
      <c r="A9" s="45">
        <v>2</v>
      </c>
      <c r="B9" s="44" t="s">
        <v>606</v>
      </c>
      <c r="C9" s="43" t="s">
        <v>67</v>
      </c>
      <c r="D9" s="42">
        <v>113</v>
      </c>
      <c r="E9" s="139"/>
      <c r="F9" s="39">
        <f t="shared" si="0"/>
        <v>0</v>
      </c>
    </row>
    <row r="10" spans="1:6" ht="15.75">
      <c r="A10" s="45">
        <v>3</v>
      </c>
      <c r="B10" s="44" t="s">
        <v>605</v>
      </c>
      <c r="C10" s="43" t="s">
        <v>67</v>
      </c>
      <c r="D10" s="42">
        <v>19</v>
      </c>
      <c r="E10" s="139"/>
      <c r="F10" s="39">
        <f t="shared" si="0"/>
        <v>0</v>
      </c>
    </row>
    <row r="11" spans="1:6" ht="15.75">
      <c r="A11" s="45">
        <v>4</v>
      </c>
      <c r="B11" s="44" t="s">
        <v>604</v>
      </c>
      <c r="C11" s="43" t="s">
        <v>67</v>
      </c>
      <c r="D11" s="42">
        <v>11</v>
      </c>
      <c r="E11" s="139"/>
      <c r="F11" s="39">
        <f t="shared" si="0"/>
        <v>0</v>
      </c>
    </row>
    <row r="12" spans="1:6" ht="15.75">
      <c r="A12" s="43">
        <v>5</v>
      </c>
      <c r="B12" s="44" t="s">
        <v>603</v>
      </c>
      <c r="C12" s="43" t="s">
        <v>67</v>
      </c>
      <c r="D12" s="42">
        <v>1</v>
      </c>
      <c r="E12" s="139"/>
      <c r="F12" s="39">
        <f t="shared" si="0"/>
        <v>0</v>
      </c>
    </row>
    <row r="13" spans="1:6" ht="15.75">
      <c r="A13" s="43">
        <v>6</v>
      </c>
      <c r="B13" s="44" t="s">
        <v>474</v>
      </c>
      <c r="C13" s="43" t="s">
        <v>147</v>
      </c>
      <c r="D13" s="109">
        <f>D14</f>
        <v>3300</v>
      </c>
      <c r="E13" s="139"/>
      <c r="F13" s="39">
        <f t="shared" si="0"/>
        <v>0</v>
      </c>
    </row>
    <row r="14" spans="1:6" ht="31.5">
      <c r="A14" s="48"/>
      <c r="B14" s="44" t="s">
        <v>602</v>
      </c>
      <c r="C14" s="43" t="s">
        <v>65</v>
      </c>
      <c r="D14" s="42">
        <v>3300</v>
      </c>
      <c r="E14" s="139"/>
      <c r="F14" s="39">
        <f t="shared" si="0"/>
        <v>0</v>
      </c>
    </row>
    <row r="15" spans="1:6" ht="15.75">
      <c r="A15" s="48"/>
      <c r="B15" s="116" t="s">
        <v>58</v>
      </c>
      <c r="C15" s="116"/>
      <c r="D15" s="115"/>
      <c r="E15" s="139"/>
      <c r="F15" s="35">
        <f>SUM(F8:F14)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46"/>
  <sheetViews>
    <sheetView topLeftCell="A40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631</v>
      </c>
      <c r="B3" s="180"/>
      <c r="C3" s="180"/>
      <c r="D3" s="180"/>
      <c r="E3" s="180"/>
      <c r="F3" s="180"/>
    </row>
    <row r="4" spans="1:6" s="80" customFormat="1" ht="23.25" customHeight="1">
      <c r="A4" s="181" t="s">
        <v>630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6.5">
      <c r="A8" s="164"/>
      <c r="B8" s="163" t="s">
        <v>629</v>
      </c>
      <c r="C8" s="162"/>
      <c r="D8" s="161"/>
      <c r="E8" s="139"/>
      <c r="F8" s="39"/>
    </row>
    <row r="9" spans="1:6" ht="15.75">
      <c r="A9" s="43">
        <v>1</v>
      </c>
      <c r="B9" s="44" t="s">
        <v>628</v>
      </c>
      <c r="C9" s="43" t="s">
        <v>61</v>
      </c>
      <c r="D9" s="42">
        <v>26</v>
      </c>
      <c r="E9" s="139"/>
      <c r="F9" s="39">
        <f>D9*E9</f>
        <v>0</v>
      </c>
    </row>
    <row r="10" spans="1:6" ht="15.75">
      <c r="A10" s="51">
        <v>2</v>
      </c>
      <c r="B10" s="52" t="s">
        <v>236</v>
      </c>
      <c r="C10" s="51" t="s">
        <v>61</v>
      </c>
      <c r="D10" s="65">
        <v>11</v>
      </c>
      <c r="E10" s="139"/>
      <c r="F10" s="39">
        <f>D10*E10</f>
        <v>0</v>
      </c>
    </row>
    <row r="11" spans="1:6" ht="15.75">
      <c r="A11" s="43">
        <v>3</v>
      </c>
      <c r="B11" s="44" t="s">
        <v>238</v>
      </c>
      <c r="C11" s="43" t="s">
        <v>61</v>
      </c>
      <c r="D11" s="57">
        <v>15</v>
      </c>
      <c r="E11" s="139"/>
      <c r="F11" s="39">
        <f>D11*E11</f>
        <v>0</v>
      </c>
    </row>
    <row r="12" spans="1:6" ht="31.5">
      <c r="A12" s="43">
        <v>4</v>
      </c>
      <c r="B12" s="44" t="s">
        <v>627</v>
      </c>
      <c r="C12" s="43" t="s">
        <v>59</v>
      </c>
      <c r="D12" s="42">
        <f>15*1.87</f>
        <v>28.05</v>
      </c>
      <c r="E12" s="139"/>
      <c r="F12" s="39">
        <f>D12*E12</f>
        <v>0</v>
      </c>
    </row>
    <row r="13" spans="1:6" ht="16.5">
      <c r="A13" s="164"/>
      <c r="B13" s="163" t="s">
        <v>266</v>
      </c>
      <c r="C13" s="162"/>
      <c r="D13" s="161"/>
      <c r="E13" s="139"/>
      <c r="F13" s="39"/>
    </row>
    <row r="14" spans="1:6" ht="15.75">
      <c r="A14" s="51">
        <v>1</v>
      </c>
      <c r="B14" s="52" t="s">
        <v>626</v>
      </c>
      <c r="C14" s="51" t="s">
        <v>61</v>
      </c>
      <c r="D14" s="65">
        <v>1.4550000000000001</v>
      </c>
      <c r="E14" s="139"/>
      <c r="F14" s="39">
        <f t="shared" ref="F14:F35" si="0">D14*E14</f>
        <v>0</v>
      </c>
    </row>
    <row r="15" spans="1:6" ht="31.5">
      <c r="A15" s="43">
        <v>2</v>
      </c>
      <c r="B15" s="44" t="s">
        <v>625</v>
      </c>
      <c r="C15" s="43" t="s">
        <v>61</v>
      </c>
      <c r="D15" s="57">
        <v>0.57499999999999996</v>
      </c>
      <c r="E15" s="139"/>
      <c r="F15" s="39">
        <f t="shared" si="0"/>
        <v>0</v>
      </c>
    </row>
    <row r="16" spans="1:6" ht="31.5">
      <c r="A16" s="48">
        <v>4</v>
      </c>
      <c r="B16" s="44" t="s">
        <v>624</v>
      </c>
      <c r="C16" s="48" t="s">
        <v>61</v>
      </c>
      <c r="D16" s="64">
        <v>2.42</v>
      </c>
      <c r="E16" s="139"/>
      <c r="F16" s="39">
        <f t="shared" si="0"/>
        <v>0</v>
      </c>
    </row>
    <row r="17" spans="1:6" ht="15.75">
      <c r="A17" s="51"/>
      <c r="B17" s="52" t="s">
        <v>216</v>
      </c>
      <c r="C17" s="51" t="s">
        <v>59</v>
      </c>
      <c r="D17" s="93">
        <v>2.368E-2</v>
      </c>
      <c r="E17" s="139"/>
      <c r="F17" s="39">
        <f t="shared" si="0"/>
        <v>0</v>
      </c>
    </row>
    <row r="18" spans="1:6" ht="15.75">
      <c r="A18" s="51"/>
      <c r="B18" s="52" t="s">
        <v>215</v>
      </c>
      <c r="C18" s="51" t="s">
        <v>59</v>
      </c>
      <c r="D18" s="93">
        <v>0.21113999999999999</v>
      </c>
      <c r="E18" s="139"/>
      <c r="F18" s="39">
        <f t="shared" si="0"/>
        <v>0</v>
      </c>
    </row>
    <row r="19" spans="1:6" ht="15.75">
      <c r="A19" s="91">
        <v>5</v>
      </c>
      <c r="B19" s="52" t="s">
        <v>623</v>
      </c>
      <c r="C19" s="89" t="s">
        <v>61</v>
      </c>
      <c r="D19" s="65">
        <v>2.85</v>
      </c>
      <c r="E19" s="139"/>
      <c r="F19" s="39">
        <f t="shared" si="0"/>
        <v>0</v>
      </c>
    </row>
    <row r="20" spans="1:6" ht="15.75">
      <c r="A20" s="51"/>
      <c r="B20" s="52" t="s">
        <v>216</v>
      </c>
      <c r="C20" s="51" t="s">
        <v>59</v>
      </c>
      <c r="D20" s="93">
        <v>7.8179999999999999E-2</v>
      </c>
      <c r="E20" s="139"/>
      <c r="F20" s="39">
        <f t="shared" si="0"/>
        <v>0</v>
      </c>
    </row>
    <row r="21" spans="1:6" ht="15.75">
      <c r="A21" s="51"/>
      <c r="B21" s="52" t="s">
        <v>215</v>
      </c>
      <c r="C21" s="51" t="s">
        <v>59</v>
      </c>
      <c r="D21" s="93">
        <v>0.18143000000000001</v>
      </c>
      <c r="E21" s="139"/>
      <c r="F21" s="39">
        <f t="shared" si="0"/>
        <v>0</v>
      </c>
    </row>
    <row r="22" spans="1:6" ht="15.75">
      <c r="A22" s="48">
        <v>6</v>
      </c>
      <c r="B22" s="44" t="s">
        <v>228</v>
      </c>
      <c r="C22" s="48" t="s">
        <v>61</v>
      </c>
      <c r="D22" s="64">
        <v>2.85</v>
      </c>
      <c r="E22" s="139"/>
      <c r="F22" s="39">
        <f t="shared" si="0"/>
        <v>0</v>
      </c>
    </row>
    <row r="23" spans="1:6" ht="15.75">
      <c r="A23" s="51"/>
      <c r="B23" s="52" t="s">
        <v>216</v>
      </c>
      <c r="C23" s="51" t="s">
        <v>59</v>
      </c>
      <c r="D23" s="93">
        <v>7.8179999999999999E-2</v>
      </c>
      <c r="E23" s="139"/>
      <c r="F23" s="39">
        <f t="shared" si="0"/>
        <v>0</v>
      </c>
    </row>
    <row r="24" spans="1:6" ht="15.75">
      <c r="A24" s="51"/>
      <c r="B24" s="52" t="s">
        <v>227</v>
      </c>
      <c r="C24" s="51" t="s">
        <v>59</v>
      </c>
      <c r="D24" s="93">
        <v>0.28348000000000001</v>
      </c>
      <c r="E24" s="139"/>
      <c r="F24" s="39">
        <f t="shared" si="0"/>
        <v>0</v>
      </c>
    </row>
    <row r="25" spans="1:6" ht="15.75">
      <c r="A25" s="43">
        <v>7</v>
      </c>
      <c r="B25" s="44" t="s">
        <v>622</v>
      </c>
      <c r="C25" s="43" t="s">
        <v>61</v>
      </c>
      <c r="D25" s="42">
        <v>6</v>
      </c>
      <c r="E25" s="139"/>
      <c r="F25" s="39">
        <f t="shared" si="0"/>
        <v>0</v>
      </c>
    </row>
    <row r="26" spans="1:6" ht="31.5">
      <c r="A26" s="43">
        <v>8</v>
      </c>
      <c r="B26" s="44" t="s">
        <v>621</v>
      </c>
      <c r="C26" s="43" t="s">
        <v>61</v>
      </c>
      <c r="D26" s="57">
        <v>2</v>
      </c>
      <c r="E26" s="139"/>
      <c r="F26" s="39">
        <f t="shared" si="0"/>
        <v>0</v>
      </c>
    </row>
    <row r="27" spans="1:6" ht="15.75">
      <c r="A27" s="48">
        <v>9</v>
      </c>
      <c r="B27" s="44" t="s">
        <v>620</v>
      </c>
      <c r="C27" s="98" t="s">
        <v>73</v>
      </c>
      <c r="D27" s="47">
        <v>22.4</v>
      </c>
      <c r="E27" s="139"/>
      <c r="F27" s="39">
        <f t="shared" si="0"/>
        <v>0</v>
      </c>
    </row>
    <row r="28" spans="1:6" ht="15.75">
      <c r="A28" s="51">
        <v>10</v>
      </c>
      <c r="B28" s="52" t="s">
        <v>619</v>
      </c>
      <c r="C28" s="51" t="s">
        <v>61</v>
      </c>
      <c r="D28" s="65">
        <v>2</v>
      </c>
      <c r="E28" s="139"/>
      <c r="F28" s="39">
        <f t="shared" si="0"/>
        <v>0</v>
      </c>
    </row>
    <row r="29" spans="1:6" ht="15.75">
      <c r="A29" s="51"/>
      <c r="B29" s="52" t="s">
        <v>227</v>
      </c>
      <c r="C29" s="51" t="s">
        <v>59</v>
      </c>
      <c r="D29" s="93">
        <v>0.14796999999999999</v>
      </c>
      <c r="E29" s="139"/>
      <c r="F29" s="39">
        <f t="shared" si="0"/>
        <v>0</v>
      </c>
    </row>
    <row r="30" spans="1:6" ht="15.75">
      <c r="A30" s="43">
        <v>11</v>
      </c>
      <c r="B30" s="44" t="s">
        <v>618</v>
      </c>
      <c r="C30" s="43" t="s">
        <v>61</v>
      </c>
      <c r="D30" s="57">
        <v>0.9</v>
      </c>
      <c r="E30" s="139"/>
      <c r="F30" s="39">
        <f t="shared" si="0"/>
        <v>0</v>
      </c>
    </row>
    <row r="31" spans="1:6" ht="15.75">
      <c r="A31" s="51"/>
      <c r="B31" s="52" t="s">
        <v>216</v>
      </c>
      <c r="C31" s="51" t="s">
        <v>59</v>
      </c>
      <c r="D31" s="93">
        <v>4.9320000000000003E-2</v>
      </c>
      <c r="E31" s="139"/>
      <c r="F31" s="39">
        <f t="shared" si="0"/>
        <v>0</v>
      </c>
    </row>
    <row r="32" spans="1:6" ht="15.75">
      <c r="A32" s="51"/>
      <c r="B32" s="52" t="s">
        <v>227</v>
      </c>
      <c r="C32" s="51" t="s">
        <v>59</v>
      </c>
      <c r="D32" s="93">
        <v>0.11088000000000001</v>
      </c>
      <c r="E32" s="139"/>
      <c r="F32" s="39">
        <f t="shared" si="0"/>
        <v>0</v>
      </c>
    </row>
    <row r="33" spans="1:6" ht="15.75">
      <c r="A33" s="51">
        <v>12</v>
      </c>
      <c r="B33" s="52" t="s">
        <v>617</v>
      </c>
      <c r="C33" s="51" t="s">
        <v>61</v>
      </c>
      <c r="D33" s="65">
        <v>3.6</v>
      </c>
      <c r="E33" s="139"/>
      <c r="F33" s="39">
        <f t="shared" si="0"/>
        <v>0</v>
      </c>
    </row>
    <row r="34" spans="1:6" ht="15.75">
      <c r="A34" s="51"/>
      <c r="B34" s="52" t="s">
        <v>216</v>
      </c>
      <c r="C34" s="51" t="s">
        <v>59</v>
      </c>
      <c r="D34" s="93">
        <v>1.5779999999999999E-2</v>
      </c>
      <c r="E34" s="139"/>
      <c r="F34" s="39">
        <f t="shared" si="0"/>
        <v>0</v>
      </c>
    </row>
    <row r="35" spans="1:6" ht="15.75">
      <c r="A35" s="51"/>
      <c r="B35" s="52" t="s">
        <v>227</v>
      </c>
      <c r="C35" s="51" t="s">
        <v>59</v>
      </c>
      <c r="D35" s="93">
        <v>0.31517000000000001</v>
      </c>
      <c r="E35" s="139"/>
      <c r="F35" s="39">
        <f t="shared" si="0"/>
        <v>0</v>
      </c>
    </row>
    <row r="36" spans="1:6" ht="15.75">
      <c r="A36" s="51"/>
      <c r="B36" s="92" t="s">
        <v>616</v>
      </c>
      <c r="C36" s="51"/>
      <c r="D36" s="65"/>
      <c r="E36" s="139"/>
      <c r="F36" s="39"/>
    </row>
    <row r="37" spans="1:6" ht="15.75">
      <c r="A37" s="43">
        <v>1</v>
      </c>
      <c r="B37" s="44" t="s">
        <v>615</v>
      </c>
      <c r="C37" s="43" t="s">
        <v>61</v>
      </c>
      <c r="D37" s="42">
        <v>8.73</v>
      </c>
      <c r="E37" s="139"/>
      <c r="F37" s="39">
        <f t="shared" ref="F37:F45" si="1">D37*E37</f>
        <v>0</v>
      </c>
    </row>
    <row r="38" spans="1:6" ht="15.75">
      <c r="A38" s="43">
        <v>2</v>
      </c>
      <c r="B38" s="44" t="s">
        <v>614</v>
      </c>
      <c r="C38" s="43" t="s">
        <v>73</v>
      </c>
      <c r="D38" s="42">
        <v>29</v>
      </c>
      <c r="E38" s="139"/>
      <c r="F38" s="39">
        <f t="shared" si="1"/>
        <v>0</v>
      </c>
    </row>
    <row r="39" spans="1:6" ht="15.75">
      <c r="A39" s="48">
        <v>3</v>
      </c>
      <c r="B39" s="44" t="s">
        <v>613</v>
      </c>
      <c r="C39" s="48" t="s">
        <v>73</v>
      </c>
      <c r="D39" s="46">
        <v>3.2</v>
      </c>
      <c r="E39" s="139"/>
      <c r="F39" s="39">
        <f t="shared" si="1"/>
        <v>0</v>
      </c>
    </row>
    <row r="40" spans="1:6" ht="15.75">
      <c r="A40" s="48">
        <v>4</v>
      </c>
      <c r="B40" s="44" t="s">
        <v>612</v>
      </c>
      <c r="C40" s="48" t="s">
        <v>73</v>
      </c>
      <c r="D40" s="46">
        <v>1.6</v>
      </c>
      <c r="E40" s="139"/>
      <c r="F40" s="39">
        <f t="shared" si="1"/>
        <v>0</v>
      </c>
    </row>
    <row r="41" spans="1:6" ht="31.5">
      <c r="A41" s="62">
        <v>5</v>
      </c>
      <c r="B41" s="44" t="s">
        <v>611</v>
      </c>
      <c r="C41" s="48" t="s">
        <v>73</v>
      </c>
      <c r="D41" s="47">
        <f>D39*2+D40</f>
        <v>8</v>
      </c>
      <c r="E41" s="139"/>
      <c r="F41" s="39">
        <f t="shared" si="1"/>
        <v>0</v>
      </c>
    </row>
    <row r="42" spans="1:6" ht="31.5">
      <c r="A42" s="45">
        <v>6</v>
      </c>
      <c r="B42" s="44" t="s">
        <v>610</v>
      </c>
      <c r="C42" s="48" t="s">
        <v>73</v>
      </c>
      <c r="D42" s="70">
        <v>22.7</v>
      </c>
      <c r="E42" s="139"/>
      <c r="F42" s="39">
        <f t="shared" si="1"/>
        <v>0</v>
      </c>
    </row>
    <row r="43" spans="1:6" ht="31.5">
      <c r="A43" s="48">
        <v>7</v>
      </c>
      <c r="B43" s="44" t="s">
        <v>167</v>
      </c>
      <c r="C43" s="48" t="s">
        <v>73</v>
      </c>
      <c r="D43" s="46">
        <f>D42</f>
        <v>22.7</v>
      </c>
      <c r="E43" s="139"/>
      <c r="F43" s="39">
        <f t="shared" si="1"/>
        <v>0</v>
      </c>
    </row>
    <row r="44" spans="1:6" ht="15.75">
      <c r="A44" s="43">
        <v>8</v>
      </c>
      <c r="B44" s="44" t="s">
        <v>609</v>
      </c>
      <c r="C44" s="43" t="s">
        <v>73</v>
      </c>
      <c r="D44" s="70">
        <v>29.1</v>
      </c>
      <c r="E44" s="139"/>
      <c r="F44" s="39">
        <f t="shared" si="1"/>
        <v>0</v>
      </c>
    </row>
    <row r="45" spans="1:6" ht="31.5">
      <c r="A45" s="83">
        <v>9</v>
      </c>
      <c r="B45" s="112" t="s">
        <v>141</v>
      </c>
      <c r="C45" s="83" t="s">
        <v>73</v>
      </c>
      <c r="D45" s="46">
        <f>D44</f>
        <v>29.1</v>
      </c>
      <c r="E45" s="139"/>
      <c r="F45" s="39">
        <f t="shared" si="1"/>
        <v>0</v>
      </c>
    </row>
    <row r="46" spans="1:6" ht="15.75">
      <c r="A46" s="104"/>
      <c r="B46" s="104" t="s">
        <v>58</v>
      </c>
      <c r="C46" s="104"/>
      <c r="D46" s="104"/>
      <c r="E46" s="139"/>
      <c r="F46" s="35">
        <f>SUM(F8:F45)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84"/>
  <sheetViews>
    <sheetView topLeftCell="A27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705</v>
      </c>
      <c r="B3" s="180"/>
      <c r="C3" s="180"/>
      <c r="D3" s="180"/>
      <c r="E3" s="180"/>
      <c r="F3" s="180"/>
    </row>
    <row r="4" spans="1:6" s="80" customFormat="1" ht="23.25" customHeight="1">
      <c r="A4" s="181" t="s">
        <v>18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113"/>
      <c r="B8" s="114" t="s">
        <v>595</v>
      </c>
      <c r="C8" s="113"/>
      <c r="D8" s="113"/>
      <c r="E8" s="139"/>
      <c r="F8" s="39"/>
    </row>
    <row r="9" spans="1:6" ht="15.75">
      <c r="A9" s="84">
        <v>1</v>
      </c>
      <c r="B9" s="112" t="s">
        <v>704</v>
      </c>
      <c r="C9" s="157" t="s">
        <v>592</v>
      </c>
      <c r="D9" s="165">
        <v>2</v>
      </c>
      <c r="E9" s="139"/>
      <c r="F9" s="39">
        <f t="shared" ref="F9:F32" si="0">D9*E9</f>
        <v>0</v>
      </c>
    </row>
    <row r="10" spans="1:6" ht="31.5">
      <c r="A10" s="84">
        <v>2</v>
      </c>
      <c r="B10" s="112" t="s">
        <v>703</v>
      </c>
      <c r="C10" s="84" t="s">
        <v>67</v>
      </c>
      <c r="D10" s="165">
        <v>2</v>
      </c>
      <c r="E10" s="139"/>
      <c r="F10" s="39">
        <f t="shared" si="0"/>
        <v>0</v>
      </c>
    </row>
    <row r="11" spans="1:6" ht="31.5">
      <c r="A11" s="84">
        <v>3</v>
      </c>
      <c r="B11" s="112" t="s">
        <v>702</v>
      </c>
      <c r="C11" s="84" t="s">
        <v>67</v>
      </c>
      <c r="D11" s="156">
        <v>2</v>
      </c>
      <c r="E11" s="139"/>
      <c r="F11" s="39">
        <f t="shared" si="0"/>
        <v>0</v>
      </c>
    </row>
    <row r="12" spans="1:6" ht="31.5">
      <c r="A12" s="48">
        <v>4</v>
      </c>
      <c r="B12" s="112" t="s">
        <v>701</v>
      </c>
      <c r="C12" s="48" t="s">
        <v>67</v>
      </c>
      <c r="D12" s="47">
        <v>1</v>
      </c>
      <c r="E12" s="139"/>
      <c r="F12" s="39">
        <f t="shared" si="0"/>
        <v>0</v>
      </c>
    </row>
    <row r="13" spans="1:6" ht="31.5">
      <c r="A13" s="84">
        <v>5</v>
      </c>
      <c r="B13" s="44" t="s">
        <v>700</v>
      </c>
      <c r="C13" s="43" t="s">
        <v>67</v>
      </c>
      <c r="D13" s="156">
        <v>1</v>
      </c>
      <c r="E13" s="139"/>
      <c r="F13" s="39">
        <f t="shared" si="0"/>
        <v>0</v>
      </c>
    </row>
    <row r="14" spans="1:6" ht="31.5">
      <c r="A14" s="84">
        <v>6</v>
      </c>
      <c r="B14" s="112" t="s">
        <v>699</v>
      </c>
      <c r="C14" s="84" t="s">
        <v>67</v>
      </c>
      <c r="D14" s="156">
        <v>2</v>
      </c>
      <c r="E14" s="139"/>
      <c r="F14" s="39">
        <f t="shared" si="0"/>
        <v>0</v>
      </c>
    </row>
    <row r="15" spans="1:6" ht="63">
      <c r="A15" s="84">
        <v>7</v>
      </c>
      <c r="B15" s="112" t="s">
        <v>698</v>
      </c>
      <c r="C15" s="84" t="s">
        <v>67</v>
      </c>
      <c r="D15" s="156">
        <v>1</v>
      </c>
      <c r="E15" s="139"/>
      <c r="F15" s="39">
        <f t="shared" si="0"/>
        <v>0</v>
      </c>
    </row>
    <row r="16" spans="1:6" ht="63">
      <c r="A16" s="84">
        <v>8</v>
      </c>
      <c r="B16" s="112" t="s">
        <v>697</v>
      </c>
      <c r="C16" s="84" t="s">
        <v>67</v>
      </c>
      <c r="D16" s="156">
        <v>1</v>
      </c>
      <c r="E16" s="139"/>
      <c r="F16" s="39">
        <f t="shared" si="0"/>
        <v>0</v>
      </c>
    </row>
    <row r="17" spans="1:6" ht="47.25">
      <c r="A17" s="84">
        <v>9</v>
      </c>
      <c r="B17" s="112" t="s">
        <v>696</v>
      </c>
      <c r="C17" s="84" t="s">
        <v>67</v>
      </c>
      <c r="D17" s="156">
        <v>1</v>
      </c>
      <c r="E17" s="139"/>
      <c r="F17" s="39">
        <f t="shared" si="0"/>
        <v>0</v>
      </c>
    </row>
    <row r="18" spans="1:6" ht="63">
      <c r="A18" s="84">
        <v>10</v>
      </c>
      <c r="B18" s="112" t="s">
        <v>695</v>
      </c>
      <c r="C18" s="84" t="s">
        <v>67</v>
      </c>
      <c r="D18" s="156">
        <v>1</v>
      </c>
      <c r="E18" s="139"/>
      <c r="F18" s="39">
        <f t="shared" si="0"/>
        <v>0</v>
      </c>
    </row>
    <row r="19" spans="1:6" ht="47.25">
      <c r="A19" s="84">
        <v>11</v>
      </c>
      <c r="B19" s="112" t="s">
        <v>694</v>
      </c>
      <c r="C19" s="84" t="s">
        <v>67</v>
      </c>
      <c r="D19" s="156">
        <v>1</v>
      </c>
      <c r="E19" s="139"/>
      <c r="F19" s="39">
        <f t="shared" si="0"/>
        <v>0</v>
      </c>
    </row>
    <row r="20" spans="1:6" ht="31.5">
      <c r="A20" s="84">
        <v>12</v>
      </c>
      <c r="B20" s="112" t="s">
        <v>693</v>
      </c>
      <c r="C20" s="84" t="s">
        <v>67</v>
      </c>
      <c r="D20" s="156">
        <v>1</v>
      </c>
      <c r="E20" s="139"/>
      <c r="F20" s="39">
        <f t="shared" si="0"/>
        <v>0</v>
      </c>
    </row>
    <row r="21" spans="1:6" ht="15.75">
      <c r="A21" s="113"/>
      <c r="B21" s="169" t="s">
        <v>692</v>
      </c>
      <c r="C21" s="113"/>
      <c r="D21" s="113"/>
      <c r="E21" s="139"/>
      <c r="F21" s="39">
        <f t="shared" si="0"/>
        <v>0</v>
      </c>
    </row>
    <row r="22" spans="1:6" ht="15.75">
      <c r="A22" s="51">
        <v>1</v>
      </c>
      <c r="B22" s="52" t="s">
        <v>691</v>
      </c>
      <c r="C22" s="51" t="s">
        <v>67</v>
      </c>
      <c r="D22" s="50">
        <v>10</v>
      </c>
      <c r="E22" s="139"/>
      <c r="F22" s="39">
        <f t="shared" si="0"/>
        <v>0</v>
      </c>
    </row>
    <row r="23" spans="1:6" ht="15.75">
      <c r="A23" s="167">
        <v>2</v>
      </c>
      <c r="B23" s="52" t="s">
        <v>690</v>
      </c>
      <c r="C23" s="51" t="s">
        <v>67</v>
      </c>
      <c r="D23" s="166">
        <v>19</v>
      </c>
      <c r="E23" s="139"/>
      <c r="F23" s="39">
        <f t="shared" si="0"/>
        <v>0</v>
      </c>
    </row>
    <row r="24" spans="1:6" ht="15.75">
      <c r="A24" s="167">
        <v>3</v>
      </c>
      <c r="B24" s="52" t="s">
        <v>689</v>
      </c>
      <c r="C24" s="51" t="s">
        <v>67</v>
      </c>
      <c r="D24" s="168">
        <v>2</v>
      </c>
      <c r="E24" s="139"/>
      <c r="F24" s="39">
        <f t="shared" si="0"/>
        <v>0</v>
      </c>
    </row>
    <row r="25" spans="1:6" ht="15.75">
      <c r="A25" s="51">
        <v>4</v>
      </c>
      <c r="B25" s="52" t="s">
        <v>688</v>
      </c>
      <c r="C25" s="51" t="s">
        <v>65</v>
      </c>
      <c r="D25" s="50">
        <v>8</v>
      </c>
      <c r="E25" s="139"/>
      <c r="F25" s="39">
        <f t="shared" si="0"/>
        <v>0</v>
      </c>
    </row>
    <row r="26" spans="1:6" ht="15.75">
      <c r="A26" s="51">
        <v>5</v>
      </c>
      <c r="B26" s="52" t="s">
        <v>687</v>
      </c>
      <c r="C26" s="51" t="s">
        <v>65</v>
      </c>
      <c r="D26" s="50">
        <v>12</v>
      </c>
      <c r="E26" s="139"/>
      <c r="F26" s="39">
        <f t="shared" si="0"/>
        <v>0</v>
      </c>
    </row>
    <row r="27" spans="1:6" ht="15.75">
      <c r="A27" s="51">
        <v>6</v>
      </c>
      <c r="B27" s="44" t="s">
        <v>686</v>
      </c>
      <c r="C27" s="51" t="s">
        <v>65</v>
      </c>
      <c r="D27" s="50">
        <v>8</v>
      </c>
      <c r="E27" s="139"/>
      <c r="F27" s="39">
        <f t="shared" si="0"/>
        <v>0</v>
      </c>
    </row>
    <row r="28" spans="1:6" ht="15.75">
      <c r="A28" s="48">
        <v>7</v>
      </c>
      <c r="B28" s="44" t="s">
        <v>685</v>
      </c>
      <c r="C28" s="48" t="s">
        <v>65</v>
      </c>
      <c r="D28" s="47">
        <v>30</v>
      </c>
      <c r="E28" s="139"/>
      <c r="F28" s="39">
        <f t="shared" si="0"/>
        <v>0</v>
      </c>
    </row>
    <row r="29" spans="1:6" ht="15.75">
      <c r="A29" s="43">
        <v>8</v>
      </c>
      <c r="B29" s="44" t="s">
        <v>684</v>
      </c>
      <c r="C29" s="43" t="s">
        <v>65</v>
      </c>
      <c r="D29" s="42">
        <v>10</v>
      </c>
      <c r="E29" s="139"/>
      <c r="F29" s="39">
        <f t="shared" si="0"/>
        <v>0</v>
      </c>
    </row>
    <row r="30" spans="1:6" ht="15.75">
      <c r="A30" s="48">
        <v>9</v>
      </c>
      <c r="B30" s="44" t="s">
        <v>683</v>
      </c>
      <c r="C30" s="48" t="s">
        <v>65</v>
      </c>
      <c r="D30" s="47">
        <v>16</v>
      </c>
      <c r="E30" s="139"/>
      <c r="F30" s="39">
        <f t="shared" si="0"/>
        <v>0</v>
      </c>
    </row>
    <row r="31" spans="1:6" ht="15.75">
      <c r="A31" s="48">
        <v>10</v>
      </c>
      <c r="B31" s="44" t="s">
        <v>682</v>
      </c>
      <c r="C31" s="48" t="s">
        <v>65</v>
      </c>
      <c r="D31" s="47">
        <v>4</v>
      </c>
      <c r="E31" s="139"/>
      <c r="F31" s="39">
        <f t="shared" si="0"/>
        <v>0</v>
      </c>
    </row>
    <row r="32" spans="1:6" ht="15.75">
      <c r="A32" s="48">
        <v>11</v>
      </c>
      <c r="B32" s="44" t="s">
        <v>681</v>
      </c>
      <c r="C32" s="48" t="s">
        <v>65</v>
      </c>
      <c r="D32" s="47">
        <v>10</v>
      </c>
      <c r="E32" s="139"/>
      <c r="F32" s="39">
        <f t="shared" si="0"/>
        <v>0</v>
      </c>
    </row>
    <row r="33" spans="1:6" ht="15.75">
      <c r="A33" s="51">
        <v>12</v>
      </c>
      <c r="B33" s="110" t="s">
        <v>283</v>
      </c>
      <c r="C33" s="43"/>
      <c r="D33" s="109"/>
      <c r="E33" s="139"/>
      <c r="F33" s="39"/>
    </row>
    <row r="34" spans="1:6" ht="15.75">
      <c r="A34" s="51"/>
      <c r="B34" s="52" t="s">
        <v>680</v>
      </c>
      <c r="C34" s="51" t="s">
        <v>67</v>
      </c>
      <c r="D34" s="50">
        <v>2</v>
      </c>
      <c r="E34" s="139"/>
      <c r="F34" s="39">
        <f t="shared" ref="F34:F65" si="1">D34*E34</f>
        <v>0</v>
      </c>
    </row>
    <row r="35" spans="1:6" ht="15.75">
      <c r="A35" s="51"/>
      <c r="B35" s="52" t="s">
        <v>679</v>
      </c>
      <c r="C35" s="51" t="s">
        <v>67</v>
      </c>
      <c r="D35" s="50">
        <v>8</v>
      </c>
      <c r="E35" s="139"/>
      <c r="F35" s="39">
        <f t="shared" si="1"/>
        <v>0</v>
      </c>
    </row>
    <row r="36" spans="1:6" ht="15.75">
      <c r="A36" s="51"/>
      <c r="B36" s="52" t="s">
        <v>678</v>
      </c>
      <c r="C36" s="51" t="s">
        <v>67</v>
      </c>
      <c r="D36" s="50">
        <v>2</v>
      </c>
      <c r="E36" s="139"/>
      <c r="F36" s="39">
        <f t="shared" si="1"/>
        <v>0</v>
      </c>
    </row>
    <row r="37" spans="1:6" ht="15.75">
      <c r="A37" s="51"/>
      <c r="B37" s="52" t="s">
        <v>677</v>
      </c>
      <c r="C37" s="51" t="s">
        <v>67</v>
      </c>
      <c r="D37" s="50">
        <v>4</v>
      </c>
      <c r="E37" s="139"/>
      <c r="F37" s="39">
        <f t="shared" si="1"/>
        <v>0</v>
      </c>
    </row>
    <row r="38" spans="1:6" ht="15.75">
      <c r="A38" s="51"/>
      <c r="B38" s="52" t="s">
        <v>676</v>
      </c>
      <c r="C38" s="51" t="s">
        <v>67</v>
      </c>
      <c r="D38" s="50">
        <v>1</v>
      </c>
      <c r="E38" s="139"/>
      <c r="F38" s="39">
        <f t="shared" si="1"/>
        <v>0</v>
      </c>
    </row>
    <row r="39" spans="1:6" ht="15.75">
      <c r="A39" s="51"/>
      <c r="B39" s="52" t="s">
        <v>675</v>
      </c>
      <c r="C39" s="51" t="s">
        <v>67</v>
      </c>
      <c r="D39" s="50">
        <v>4</v>
      </c>
      <c r="E39" s="139"/>
      <c r="F39" s="39">
        <f t="shared" si="1"/>
        <v>0</v>
      </c>
    </row>
    <row r="40" spans="1:6" ht="15.75">
      <c r="A40" s="51"/>
      <c r="B40" s="52" t="s">
        <v>674</v>
      </c>
      <c r="C40" s="51" t="s">
        <v>67</v>
      </c>
      <c r="D40" s="50">
        <v>2</v>
      </c>
      <c r="E40" s="139"/>
      <c r="F40" s="39">
        <f t="shared" si="1"/>
        <v>0</v>
      </c>
    </row>
    <row r="41" spans="1:6" ht="15.75">
      <c r="A41" s="51"/>
      <c r="B41" s="52" t="s">
        <v>673</v>
      </c>
      <c r="C41" s="51" t="s">
        <v>67</v>
      </c>
      <c r="D41" s="50">
        <v>8</v>
      </c>
      <c r="E41" s="139"/>
      <c r="F41" s="39">
        <f t="shared" si="1"/>
        <v>0</v>
      </c>
    </row>
    <row r="42" spans="1:6" ht="15.75">
      <c r="A42" s="51"/>
      <c r="B42" s="52" t="s">
        <v>672</v>
      </c>
      <c r="C42" s="51" t="s">
        <v>67</v>
      </c>
      <c r="D42" s="50">
        <v>2</v>
      </c>
      <c r="E42" s="139"/>
      <c r="F42" s="39">
        <f t="shared" si="1"/>
        <v>0</v>
      </c>
    </row>
    <row r="43" spans="1:6" ht="15.75">
      <c r="A43" s="51"/>
      <c r="B43" s="52" t="s">
        <v>671</v>
      </c>
      <c r="C43" s="51" t="s">
        <v>67</v>
      </c>
      <c r="D43" s="50">
        <v>4</v>
      </c>
      <c r="E43" s="139"/>
      <c r="F43" s="39">
        <f t="shared" si="1"/>
        <v>0</v>
      </c>
    </row>
    <row r="44" spans="1:6" ht="15.75">
      <c r="A44" s="51"/>
      <c r="B44" s="52" t="s">
        <v>670</v>
      </c>
      <c r="C44" s="51" t="s">
        <v>67</v>
      </c>
      <c r="D44" s="50">
        <v>2</v>
      </c>
      <c r="E44" s="139"/>
      <c r="F44" s="39">
        <f t="shared" si="1"/>
        <v>0</v>
      </c>
    </row>
    <row r="45" spans="1:6" ht="15.75">
      <c r="A45" s="51"/>
      <c r="B45" s="52" t="s">
        <v>669</v>
      </c>
      <c r="C45" s="51" t="s">
        <v>67</v>
      </c>
      <c r="D45" s="50">
        <v>2</v>
      </c>
      <c r="E45" s="139"/>
      <c r="F45" s="39">
        <f t="shared" si="1"/>
        <v>0</v>
      </c>
    </row>
    <row r="46" spans="1:6" ht="15.75">
      <c r="A46" s="51"/>
      <c r="B46" s="52" t="s">
        <v>668</v>
      </c>
      <c r="C46" s="51" t="s">
        <v>67</v>
      </c>
      <c r="D46" s="50">
        <v>10</v>
      </c>
      <c r="E46" s="139"/>
      <c r="F46" s="39">
        <f t="shared" si="1"/>
        <v>0</v>
      </c>
    </row>
    <row r="47" spans="1:6" ht="15.75">
      <c r="A47" s="51"/>
      <c r="B47" s="52" t="s">
        <v>667</v>
      </c>
      <c r="C47" s="51" t="s">
        <v>67</v>
      </c>
      <c r="D47" s="50">
        <v>12</v>
      </c>
      <c r="E47" s="139"/>
      <c r="F47" s="39">
        <f t="shared" si="1"/>
        <v>0</v>
      </c>
    </row>
    <row r="48" spans="1:6" ht="15.75">
      <c r="A48" s="51"/>
      <c r="B48" s="52" t="s">
        <v>666</v>
      </c>
      <c r="C48" s="51" t="s">
        <v>67</v>
      </c>
      <c r="D48" s="50">
        <v>10</v>
      </c>
      <c r="E48" s="139"/>
      <c r="F48" s="39">
        <f t="shared" si="1"/>
        <v>0</v>
      </c>
    </row>
    <row r="49" spans="1:6" ht="15.75">
      <c r="A49" s="51"/>
      <c r="B49" s="52" t="s">
        <v>665</v>
      </c>
      <c r="C49" s="51" t="s">
        <v>67</v>
      </c>
      <c r="D49" s="50">
        <v>14</v>
      </c>
      <c r="E49" s="139"/>
      <c r="F49" s="39">
        <f t="shared" si="1"/>
        <v>0</v>
      </c>
    </row>
    <row r="50" spans="1:6" ht="15.75">
      <c r="A50" s="51"/>
      <c r="B50" s="52" t="s">
        <v>664</v>
      </c>
      <c r="C50" s="51" t="s">
        <v>67</v>
      </c>
      <c r="D50" s="50">
        <v>20</v>
      </c>
      <c r="E50" s="139"/>
      <c r="F50" s="39">
        <f t="shared" si="1"/>
        <v>0</v>
      </c>
    </row>
    <row r="51" spans="1:6" ht="15.75">
      <c r="A51" s="51"/>
      <c r="B51" s="52" t="s">
        <v>663</v>
      </c>
      <c r="C51" s="51" t="s">
        <v>67</v>
      </c>
      <c r="D51" s="50">
        <v>8</v>
      </c>
      <c r="E51" s="139"/>
      <c r="F51" s="39">
        <f t="shared" si="1"/>
        <v>0</v>
      </c>
    </row>
    <row r="52" spans="1:6" ht="15.75">
      <c r="A52" s="43">
        <v>13</v>
      </c>
      <c r="B52" s="44" t="s">
        <v>662</v>
      </c>
      <c r="C52" s="43" t="s">
        <v>67</v>
      </c>
      <c r="D52" s="42">
        <f>SUM(D53:D54)</f>
        <v>20</v>
      </c>
      <c r="E52" s="139"/>
      <c r="F52" s="39">
        <f t="shared" si="1"/>
        <v>0</v>
      </c>
    </row>
    <row r="53" spans="1:6" ht="15.75">
      <c r="A53" s="51"/>
      <c r="B53" s="52" t="s">
        <v>661</v>
      </c>
      <c r="C53" s="51" t="s">
        <v>67</v>
      </c>
      <c r="D53" s="50">
        <v>8</v>
      </c>
      <c r="E53" s="139"/>
      <c r="F53" s="39">
        <f t="shared" si="1"/>
        <v>0</v>
      </c>
    </row>
    <row r="54" spans="1:6" ht="18.75">
      <c r="A54" s="51"/>
      <c r="B54" s="52" t="s">
        <v>660</v>
      </c>
      <c r="C54" s="51" t="s">
        <v>67</v>
      </c>
      <c r="D54" s="50">
        <v>12</v>
      </c>
      <c r="E54" s="139"/>
      <c r="F54" s="39">
        <f t="shared" si="1"/>
        <v>0</v>
      </c>
    </row>
    <row r="55" spans="1:6" ht="15.75">
      <c r="A55" s="84">
        <v>14</v>
      </c>
      <c r="B55" s="44" t="s">
        <v>659</v>
      </c>
      <c r="C55" s="43" t="s">
        <v>407</v>
      </c>
      <c r="D55" s="156">
        <v>1</v>
      </c>
      <c r="E55" s="139"/>
      <c r="F55" s="39">
        <f t="shared" si="1"/>
        <v>0</v>
      </c>
    </row>
    <row r="56" spans="1:6" ht="15.75">
      <c r="A56" s="84">
        <v>15</v>
      </c>
      <c r="B56" s="44" t="s">
        <v>658</v>
      </c>
      <c r="C56" s="43" t="s">
        <v>407</v>
      </c>
      <c r="D56" s="156">
        <v>1</v>
      </c>
      <c r="E56" s="139"/>
      <c r="F56" s="39">
        <f t="shared" si="1"/>
        <v>0</v>
      </c>
    </row>
    <row r="57" spans="1:6" ht="15.75">
      <c r="A57" s="51">
        <v>16</v>
      </c>
      <c r="B57" s="52" t="s">
        <v>657</v>
      </c>
      <c r="C57" s="51" t="s">
        <v>67</v>
      </c>
      <c r="D57" s="65">
        <v>1</v>
      </c>
      <c r="E57" s="139"/>
      <c r="F57" s="39">
        <f t="shared" si="1"/>
        <v>0</v>
      </c>
    </row>
    <row r="58" spans="1:6" ht="15.75">
      <c r="A58" s="51">
        <v>17</v>
      </c>
      <c r="B58" s="52" t="s">
        <v>656</v>
      </c>
      <c r="C58" s="51" t="s">
        <v>67</v>
      </c>
      <c r="D58" s="65">
        <v>2</v>
      </c>
      <c r="E58" s="139"/>
      <c r="F58" s="39">
        <f t="shared" si="1"/>
        <v>0</v>
      </c>
    </row>
    <row r="59" spans="1:6" ht="15.75">
      <c r="A59" s="167">
        <v>18</v>
      </c>
      <c r="B59" s="52" t="s">
        <v>655</v>
      </c>
      <c r="C59" s="51" t="s">
        <v>67</v>
      </c>
      <c r="D59" s="166">
        <v>2</v>
      </c>
      <c r="E59" s="139"/>
      <c r="F59" s="39">
        <f t="shared" si="1"/>
        <v>0</v>
      </c>
    </row>
    <row r="60" spans="1:6" ht="15.75">
      <c r="A60" s="167">
        <v>18</v>
      </c>
      <c r="B60" s="52" t="s">
        <v>654</v>
      </c>
      <c r="C60" s="51" t="s">
        <v>67</v>
      </c>
      <c r="D60" s="166">
        <v>1</v>
      </c>
      <c r="E60" s="139"/>
      <c r="F60" s="39">
        <f t="shared" si="1"/>
        <v>0</v>
      </c>
    </row>
    <row r="61" spans="1:6" ht="15.75">
      <c r="A61" s="167">
        <v>20</v>
      </c>
      <c r="B61" s="52" t="s">
        <v>653</v>
      </c>
      <c r="C61" s="51" t="s">
        <v>67</v>
      </c>
      <c r="D61" s="166">
        <v>3</v>
      </c>
      <c r="E61" s="139"/>
      <c r="F61" s="39">
        <f t="shared" si="1"/>
        <v>0</v>
      </c>
    </row>
    <row r="62" spans="1:6" ht="15.75">
      <c r="A62" s="167">
        <v>21</v>
      </c>
      <c r="B62" s="52" t="s">
        <v>653</v>
      </c>
      <c r="C62" s="51" t="s">
        <v>67</v>
      </c>
      <c r="D62" s="166">
        <v>1</v>
      </c>
      <c r="E62" s="139"/>
      <c r="F62" s="39">
        <f t="shared" si="1"/>
        <v>0</v>
      </c>
    </row>
    <row r="63" spans="1:6" ht="15.75">
      <c r="A63" s="167">
        <v>22</v>
      </c>
      <c r="B63" s="52" t="s">
        <v>652</v>
      </c>
      <c r="C63" s="51" t="s">
        <v>67</v>
      </c>
      <c r="D63" s="166">
        <v>6</v>
      </c>
      <c r="E63" s="139"/>
      <c r="F63" s="39">
        <f t="shared" si="1"/>
        <v>0</v>
      </c>
    </row>
    <row r="64" spans="1:6" ht="15.75">
      <c r="A64" s="167">
        <v>23</v>
      </c>
      <c r="B64" s="52" t="s">
        <v>651</v>
      </c>
      <c r="C64" s="51" t="s">
        <v>67</v>
      </c>
      <c r="D64" s="166">
        <v>2</v>
      </c>
      <c r="E64" s="139"/>
      <c r="F64" s="39">
        <f t="shared" si="1"/>
        <v>0</v>
      </c>
    </row>
    <row r="65" spans="1:6" ht="15.75">
      <c r="A65" s="167">
        <v>24</v>
      </c>
      <c r="B65" s="52" t="s">
        <v>650</v>
      </c>
      <c r="C65" s="51" t="s">
        <v>67</v>
      </c>
      <c r="D65" s="166">
        <v>3</v>
      </c>
      <c r="E65" s="139"/>
      <c r="F65" s="39">
        <f t="shared" si="1"/>
        <v>0</v>
      </c>
    </row>
    <row r="66" spans="1:6" ht="15.75">
      <c r="A66" s="167">
        <v>25</v>
      </c>
      <c r="B66" s="52" t="s">
        <v>649</v>
      </c>
      <c r="C66" s="51" t="s">
        <v>67</v>
      </c>
      <c r="D66" s="166">
        <v>11</v>
      </c>
      <c r="E66" s="139"/>
      <c r="F66" s="39">
        <f t="shared" ref="F66:F97" si="2">D66*E66</f>
        <v>0</v>
      </c>
    </row>
    <row r="67" spans="1:6" ht="15.75">
      <c r="A67" s="167">
        <v>26</v>
      </c>
      <c r="B67" s="52" t="s">
        <v>648</v>
      </c>
      <c r="C67" s="51" t="s">
        <v>67</v>
      </c>
      <c r="D67" s="166">
        <v>4</v>
      </c>
      <c r="E67" s="139"/>
      <c r="F67" s="39">
        <f t="shared" si="2"/>
        <v>0</v>
      </c>
    </row>
    <row r="68" spans="1:6" ht="15.75">
      <c r="A68" s="167">
        <v>27</v>
      </c>
      <c r="B68" s="52" t="s">
        <v>647</v>
      </c>
      <c r="C68" s="51" t="s">
        <v>67</v>
      </c>
      <c r="D68" s="166">
        <v>1</v>
      </c>
      <c r="E68" s="139"/>
      <c r="F68" s="39">
        <f t="shared" si="2"/>
        <v>0</v>
      </c>
    </row>
    <row r="69" spans="1:6" ht="15.75">
      <c r="A69" s="167">
        <v>28</v>
      </c>
      <c r="B69" s="52" t="s">
        <v>646</v>
      </c>
      <c r="C69" s="51" t="s">
        <v>67</v>
      </c>
      <c r="D69" s="166">
        <v>1</v>
      </c>
      <c r="E69" s="139"/>
      <c r="F69" s="39">
        <f t="shared" si="2"/>
        <v>0</v>
      </c>
    </row>
    <row r="70" spans="1:6" ht="31.5">
      <c r="A70" s="84">
        <v>29</v>
      </c>
      <c r="B70" s="44" t="s">
        <v>645</v>
      </c>
      <c r="C70" s="43" t="s">
        <v>67</v>
      </c>
      <c r="D70" s="165">
        <v>3</v>
      </c>
      <c r="E70" s="139"/>
      <c r="F70" s="39">
        <f t="shared" si="2"/>
        <v>0</v>
      </c>
    </row>
    <row r="71" spans="1:6" ht="15.75">
      <c r="A71" s="43">
        <v>30</v>
      </c>
      <c r="B71" s="44" t="s">
        <v>644</v>
      </c>
      <c r="C71" s="102" t="s">
        <v>65</v>
      </c>
      <c r="D71" s="42">
        <f>SUM(D72:D79)</f>
        <v>98</v>
      </c>
      <c r="E71" s="139"/>
      <c r="F71" s="39">
        <f t="shared" si="2"/>
        <v>0</v>
      </c>
    </row>
    <row r="72" spans="1:6" ht="31.5">
      <c r="A72" s="48"/>
      <c r="B72" s="44" t="s">
        <v>643</v>
      </c>
      <c r="C72" s="102" t="s">
        <v>290</v>
      </c>
      <c r="D72" s="47">
        <v>12</v>
      </c>
      <c r="E72" s="139"/>
      <c r="F72" s="39">
        <f t="shared" si="2"/>
        <v>0</v>
      </c>
    </row>
    <row r="73" spans="1:6" ht="31.5">
      <c r="A73" s="48"/>
      <c r="B73" s="44" t="s">
        <v>642</v>
      </c>
      <c r="C73" s="102" t="s">
        <v>290</v>
      </c>
      <c r="D73" s="47">
        <v>8</v>
      </c>
      <c r="E73" s="139"/>
      <c r="F73" s="39">
        <f t="shared" si="2"/>
        <v>0</v>
      </c>
    </row>
    <row r="74" spans="1:6" ht="31.5">
      <c r="A74" s="43"/>
      <c r="B74" s="44" t="s">
        <v>641</v>
      </c>
      <c r="C74" s="102" t="s">
        <v>290</v>
      </c>
      <c r="D74" s="42">
        <v>8</v>
      </c>
      <c r="E74" s="139"/>
      <c r="F74" s="39">
        <f t="shared" si="2"/>
        <v>0</v>
      </c>
    </row>
    <row r="75" spans="1:6" ht="31.5">
      <c r="A75" s="48"/>
      <c r="B75" s="44" t="s">
        <v>640</v>
      </c>
      <c r="C75" s="102" t="s">
        <v>290</v>
      </c>
      <c r="D75" s="47">
        <v>30</v>
      </c>
      <c r="E75" s="139"/>
      <c r="F75" s="39">
        <f t="shared" si="2"/>
        <v>0</v>
      </c>
    </row>
    <row r="76" spans="1:6" ht="31.5">
      <c r="A76" s="48"/>
      <c r="B76" s="44" t="s">
        <v>639</v>
      </c>
      <c r="C76" s="102" t="s">
        <v>290</v>
      </c>
      <c r="D76" s="47">
        <v>10</v>
      </c>
      <c r="E76" s="139"/>
      <c r="F76" s="39">
        <f t="shared" si="2"/>
        <v>0</v>
      </c>
    </row>
    <row r="77" spans="1:6" ht="31.5">
      <c r="A77" s="48"/>
      <c r="B77" s="44" t="s">
        <v>638</v>
      </c>
      <c r="C77" s="102" t="s">
        <v>290</v>
      </c>
      <c r="D77" s="47">
        <v>16</v>
      </c>
      <c r="E77" s="139"/>
      <c r="F77" s="39">
        <f t="shared" si="2"/>
        <v>0</v>
      </c>
    </row>
    <row r="78" spans="1:6" ht="31.5">
      <c r="A78" s="48"/>
      <c r="B78" s="44" t="s">
        <v>637</v>
      </c>
      <c r="C78" s="102" t="s">
        <v>290</v>
      </c>
      <c r="D78" s="47">
        <v>4</v>
      </c>
      <c r="E78" s="139"/>
      <c r="F78" s="39">
        <f t="shared" si="2"/>
        <v>0</v>
      </c>
    </row>
    <row r="79" spans="1:6" ht="31.5">
      <c r="A79" s="48"/>
      <c r="B79" s="44" t="s">
        <v>636</v>
      </c>
      <c r="C79" s="102" t="s">
        <v>290</v>
      </c>
      <c r="D79" s="47">
        <v>10</v>
      </c>
      <c r="E79" s="139"/>
      <c r="F79" s="39">
        <f t="shared" si="2"/>
        <v>0</v>
      </c>
    </row>
    <row r="80" spans="1:6" ht="31.5">
      <c r="A80" s="43">
        <v>31</v>
      </c>
      <c r="B80" s="44" t="s">
        <v>635</v>
      </c>
      <c r="C80" s="43" t="s">
        <v>71</v>
      </c>
      <c r="D80" s="57">
        <f>46.8*10/1000</f>
        <v>0.46800000000000003</v>
      </c>
      <c r="E80" s="139"/>
      <c r="F80" s="39">
        <f t="shared" si="2"/>
        <v>0</v>
      </c>
    </row>
    <row r="81" spans="1:6" ht="15.75">
      <c r="A81" s="51"/>
      <c r="B81" s="52" t="s">
        <v>634</v>
      </c>
      <c r="C81" s="51" t="s">
        <v>147</v>
      </c>
      <c r="D81" s="50">
        <v>10</v>
      </c>
      <c r="E81" s="139"/>
      <c r="F81" s="39">
        <f t="shared" si="2"/>
        <v>0</v>
      </c>
    </row>
    <row r="82" spans="1:6" ht="15.75">
      <c r="A82" s="51"/>
      <c r="B82" s="52" t="s">
        <v>633</v>
      </c>
      <c r="C82" s="51" t="s">
        <v>147</v>
      </c>
      <c r="D82" s="50">
        <v>2</v>
      </c>
      <c r="E82" s="139"/>
      <c r="F82" s="39">
        <f t="shared" si="2"/>
        <v>0</v>
      </c>
    </row>
    <row r="83" spans="1:6" ht="31.5">
      <c r="A83" s="48">
        <v>32</v>
      </c>
      <c r="B83" s="44" t="s">
        <v>632</v>
      </c>
      <c r="C83" s="48" t="s">
        <v>59</v>
      </c>
      <c r="D83" s="64">
        <f>D80</f>
        <v>0.46800000000000003</v>
      </c>
      <c r="E83" s="139"/>
      <c r="F83" s="39">
        <f t="shared" si="2"/>
        <v>0</v>
      </c>
    </row>
    <row r="84" spans="1:6" ht="15.75">
      <c r="A84" s="114"/>
      <c r="B84" s="114" t="s">
        <v>58</v>
      </c>
      <c r="C84" s="114"/>
      <c r="D84" s="114"/>
      <c r="E84" s="139"/>
      <c r="F84" s="35">
        <f>SUM(F9:F83)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36"/>
  <sheetViews>
    <sheetView topLeftCell="A7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712</v>
      </c>
      <c r="B3" s="180"/>
      <c r="C3" s="180"/>
      <c r="D3" s="180"/>
      <c r="E3" s="180"/>
      <c r="F3" s="180"/>
    </row>
    <row r="4" spans="1:6" s="80" customFormat="1" ht="23.25" customHeight="1">
      <c r="A4" s="181" t="s">
        <v>16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104"/>
      <c r="B8" s="104" t="s">
        <v>711</v>
      </c>
      <c r="C8" s="98"/>
      <c r="D8" s="98"/>
      <c r="E8" s="139"/>
      <c r="F8" s="39"/>
    </row>
    <row r="9" spans="1:6" ht="31.5">
      <c r="A9" s="125">
        <v>1.1000000000000001</v>
      </c>
      <c r="B9" s="44" t="s">
        <v>710</v>
      </c>
      <c r="C9" s="43" t="s">
        <v>407</v>
      </c>
      <c r="D9" s="42">
        <v>1</v>
      </c>
      <c r="E9" s="139"/>
      <c r="F9" s="39">
        <f t="shared" ref="F9:F22" si="0">D9*E9</f>
        <v>0</v>
      </c>
    </row>
    <row r="10" spans="1:6" ht="15.75">
      <c r="A10" s="48"/>
      <c r="B10" s="44" t="s">
        <v>709</v>
      </c>
      <c r="C10" s="48" t="s">
        <v>67</v>
      </c>
      <c r="D10" s="47">
        <f>D9</f>
        <v>1</v>
      </c>
      <c r="E10" s="139"/>
      <c r="F10" s="39">
        <f t="shared" si="0"/>
        <v>0</v>
      </c>
    </row>
    <row r="11" spans="1:6" ht="15.75">
      <c r="A11" s="48"/>
      <c r="B11" s="44" t="s">
        <v>708</v>
      </c>
      <c r="C11" s="48" t="s">
        <v>147</v>
      </c>
      <c r="D11" s="47">
        <v>3</v>
      </c>
      <c r="E11" s="139"/>
      <c r="F11" s="39">
        <f t="shared" si="0"/>
        <v>0</v>
      </c>
    </row>
    <row r="12" spans="1:6" ht="15.75">
      <c r="A12" s="48"/>
      <c r="B12" s="44" t="s">
        <v>411</v>
      </c>
      <c r="C12" s="48" t="s">
        <v>410</v>
      </c>
      <c r="D12" s="47">
        <v>24</v>
      </c>
      <c r="E12" s="139"/>
      <c r="F12" s="39">
        <f t="shared" si="0"/>
        <v>0</v>
      </c>
    </row>
    <row r="13" spans="1:6" ht="15.75">
      <c r="A13" s="125">
        <v>1.2</v>
      </c>
      <c r="B13" s="170" t="s">
        <v>406</v>
      </c>
      <c r="C13" s="109" t="s">
        <v>67</v>
      </c>
      <c r="D13" s="42">
        <v>8</v>
      </c>
      <c r="E13" s="139"/>
      <c r="F13" s="39">
        <f t="shared" si="0"/>
        <v>0</v>
      </c>
    </row>
    <row r="14" spans="1:6" ht="31.5">
      <c r="A14" s="125">
        <v>1.3</v>
      </c>
      <c r="B14" s="44" t="s">
        <v>405</v>
      </c>
      <c r="C14" s="43" t="s">
        <v>67</v>
      </c>
      <c r="D14" s="42">
        <v>8</v>
      </c>
      <c r="E14" s="139"/>
      <c r="F14" s="39">
        <f t="shared" si="0"/>
        <v>0</v>
      </c>
    </row>
    <row r="15" spans="1:6" ht="31.5">
      <c r="A15" s="109">
        <v>1.4</v>
      </c>
      <c r="B15" s="44" t="s">
        <v>404</v>
      </c>
      <c r="C15" s="43" t="s">
        <v>67</v>
      </c>
      <c r="D15" s="42">
        <v>6</v>
      </c>
      <c r="E15" s="139"/>
      <c r="F15" s="39">
        <f t="shared" si="0"/>
        <v>0</v>
      </c>
    </row>
    <row r="16" spans="1:6" ht="15.75">
      <c r="A16" s="125">
        <v>1.5</v>
      </c>
      <c r="B16" s="44" t="s">
        <v>452</v>
      </c>
      <c r="C16" s="43" t="s">
        <v>67</v>
      </c>
      <c r="D16" s="42">
        <v>2</v>
      </c>
      <c r="E16" s="139"/>
      <c r="F16" s="39">
        <f t="shared" si="0"/>
        <v>0</v>
      </c>
    </row>
    <row r="17" spans="1:6" ht="15.75">
      <c r="A17" s="124">
        <v>1.6</v>
      </c>
      <c r="B17" s="44" t="s">
        <v>437</v>
      </c>
      <c r="C17" s="48" t="s">
        <v>67</v>
      </c>
      <c r="D17" s="47">
        <v>3</v>
      </c>
      <c r="E17" s="139"/>
      <c r="F17" s="39">
        <f t="shared" si="0"/>
        <v>0</v>
      </c>
    </row>
    <row r="18" spans="1:6" ht="15.75">
      <c r="A18" s="124">
        <v>1.7</v>
      </c>
      <c r="B18" s="44" t="s">
        <v>707</v>
      </c>
      <c r="C18" s="48" t="s">
        <v>67</v>
      </c>
      <c r="D18" s="47">
        <v>3</v>
      </c>
      <c r="E18" s="139"/>
      <c r="F18" s="39">
        <f t="shared" si="0"/>
        <v>0</v>
      </c>
    </row>
    <row r="19" spans="1:6" ht="15.75">
      <c r="A19" s="124">
        <v>1.8</v>
      </c>
      <c r="B19" s="44" t="s">
        <v>706</v>
      </c>
      <c r="C19" s="48" t="s">
        <v>67</v>
      </c>
      <c r="D19" s="47">
        <v>2</v>
      </c>
      <c r="E19" s="139"/>
      <c r="F19" s="39">
        <f t="shared" si="0"/>
        <v>0</v>
      </c>
    </row>
    <row r="20" spans="1:6" ht="31.5">
      <c r="A20" s="124">
        <v>1.9</v>
      </c>
      <c r="B20" s="44" t="s">
        <v>453</v>
      </c>
      <c r="C20" s="48" t="s">
        <v>67</v>
      </c>
      <c r="D20" s="47">
        <v>1</v>
      </c>
      <c r="E20" s="139"/>
      <c r="F20" s="39">
        <f t="shared" si="0"/>
        <v>0</v>
      </c>
    </row>
    <row r="21" spans="1:6" ht="31.5">
      <c r="A21" s="127">
        <v>1.1000000000000001</v>
      </c>
      <c r="B21" s="44" t="s">
        <v>401</v>
      </c>
      <c r="C21" s="48" t="s">
        <v>67</v>
      </c>
      <c r="D21" s="47">
        <v>3</v>
      </c>
      <c r="E21" s="139"/>
      <c r="F21" s="39">
        <f t="shared" si="0"/>
        <v>0</v>
      </c>
    </row>
    <row r="22" spans="1:6" ht="31.5">
      <c r="A22" s="127">
        <v>1.1100000000000001</v>
      </c>
      <c r="B22" s="44" t="s">
        <v>455</v>
      </c>
      <c r="C22" s="48" t="s">
        <v>67</v>
      </c>
      <c r="D22" s="47">
        <v>1</v>
      </c>
      <c r="E22" s="139"/>
      <c r="F22" s="39">
        <f t="shared" si="0"/>
        <v>0</v>
      </c>
    </row>
    <row r="23" spans="1:6" ht="15.75">
      <c r="A23" s="43"/>
      <c r="B23" s="118" t="s">
        <v>399</v>
      </c>
      <c r="C23" s="43"/>
      <c r="D23" s="42"/>
      <c r="E23" s="139"/>
      <c r="F23" s="39"/>
    </row>
    <row r="24" spans="1:6" ht="31.5">
      <c r="A24" s="43">
        <v>2</v>
      </c>
      <c r="B24" s="123" t="s">
        <v>396</v>
      </c>
      <c r="C24" s="43" t="s">
        <v>67</v>
      </c>
      <c r="D24" s="42">
        <v>2</v>
      </c>
      <c r="E24" s="139"/>
      <c r="F24" s="39">
        <f>D24*E24</f>
        <v>0</v>
      </c>
    </row>
    <row r="25" spans="1:6" ht="15.75">
      <c r="A25" s="43"/>
      <c r="B25" s="118" t="s">
        <v>394</v>
      </c>
      <c r="C25" s="43"/>
      <c r="D25" s="42"/>
      <c r="E25" s="139"/>
      <c r="F25" s="39"/>
    </row>
    <row r="26" spans="1:6" ht="15.75">
      <c r="A26" s="43">
        <v>3</v>
      </c>
      <c r="B26" s="44" t="s">
        <v>393</v>
      </c>
      <c r="C26" s="43" t="s">
        <v>67</v>
      </c>
      <c r="D26" s="109">
        <v>1</v>
      </c>
      <c r="E26" s="139"/>
      <c r="F26" s="39">
        <f>D26*E26</f>
        <v>0</v>
      </c>
    </row>
    <row r="27" spans="1:6" ht="15.75">
      <c r="A27" s="43">
        <v>4</v>
      </c>
      <c r="B27" s="44" t="s">
        <v>391</v>
      </c>
      <c r="C27" s="43" t="s">
        <v>67</v>
      </c>
      <c r="D27" s="42">
        <v>2</v>
      </c>
      <c r="E27" s="139"/>
      <c r="F27" s="39">
        <f>D27*E27</f>
        <v>0</v>
      </c>
    </row>
    <row r="28" spans="1:6" ht="15.75">
      <c r="A28" s="43"/>
      <c r="B28" s="118" t="s">
        <v>390</v>
      </c>
      <c r="C28" s="43"/>
      <c r="D28" s="42"/>
      <c r="E28" s="139"/>
      <c r="F28" s="39"/>
    </row>
    <row r="29" spans="1:6" ht="15.75">
      <c r="A29" s="51">
        <v>5</v>
      </c>
      <c r="B29" s="44" t="s">
        <v>389</v>
      </c>
      <c r="C29" s="51" t="s">
        <v>67</v>
      </c>
      <c r="D29" s="121">
        <v>3</v>
      </c>
      <c r="E29" s="139"/>
      <c r="F29" s="39">
        <f>D29*E29</f>
        <v>0</v>
      </c>
    </row>
    <row r="30" spans="1:6" ht="15.75">
      <c r="A30" s="51">
        <v>6</v>
      </c>
      <c r="B30" s="52" t="s">
        <v>388</v>
      </c>
      <c r="C30" s="51" t="s">
        <v>67</v>
      </c>
      <c r="D30" s="50">
        <v>1</v>
      </c>
      <c r="E30" s="139"/>
      <c r="F30" s="39">
        <f>D30*E30</f>
        <v>0</v>
      </c>
    </row>
    <row r="31" spans="1:6" ht="15.75">
      <c r="A31" s="51"/>
      <c r="B31" s="92" t="s">
        <v>381</v>
      </c>
      <c r="C31" s="51"/>
      <c r="D31" s="50"/>
      <c r="E31" s="139"/>
      <c r="F31" s="39"/>
    </row>
    <row r="32" spans="1:6" ht="15.75">
      <c r="A32" s="43">
        <v>7</v>
      </c>
      <c r="B32" s="44" t="s">
        <v>382</v>
      </c>
      <c r="C32" s="43" t="s">
        <v>65</v>
      </c>
      <c r="D32" s="42">
        <f>SUM(D33:D35)</f>
        <v>110</v>
      </c>
      <c r="E32" s="139"/>
      <c r="F32" s="39">
        <f>D32*E32</f>
        <v>0</v>
      </c>
    </row>
    <row r="33" spans="1:6" ht="15.75">
      <c r="A33" s="48"/>
      <c r="B33" s="44" t="s">
        <v>430</v>
      </c>
      <c r="C33" s="48" t="s">
        <v>147</v>
      </c>
      <c r="D33" s="119">
        <v>20</v>
      </c>
      <c r="E33" s="139"/>
      <c r="F33" s="39">
        <f>D33*E33</f>
        <v>0</v>
      </c>
    </row>
    <row r="34" spans="1:6" ht="15.75">
      <c r="A34" s="48"/>
      <c r="B34" s="44" t="s">
        <v>379</v>
      </c>
      <c r="C34" s="48" t="s">
        <v>147</v>
      </c>
      <c r="D34" s="119">
        <v>80</v>
      </c>
      <c r="E34" s="139"/>
      <c r="F34" s="39">
        <f>D34*E34</f>
        <v>0</v>
      </c>
    </row>
    <row r="35" spans="1:6" ht="15.75">
      <c r="A35" s="48"/>
      <c r="B35" s="44" t="s">
        <v>377</v>
      </c>
      <c r="C35" s="48" t="s">
        <v>147</v>
      </c>
      <c r="D35" s="119">
        <v>10</v>
      </c>
      <c r="E35" s="139"/>
      <c r="F35" s="39">
        <f>D35*E35</f>
        <v>0</v>
      </c>
    </row>
    <row r="36" spans="1:6" ht="15.75">
      <c r="A36" s="48"/>
      <c r="B36" s="116" t="s">
        <v>58</v>
      </c>
      <c r="C36" s="116"/>
      <c r="D36" s="115"/>
      <c r="E36" s="139"/>
      <c r="F36" s="35">
        <f>SUM(F9:F35)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31"/>
  <sheetViews>
    <sheetView topLeftCell="A18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727</v>
      </c>
      <c r="B3" s="180"/>
      <c r="C3" s="180"/>
      <c r="D3" s="180"/>
      <c r="E3" s="180"/>
      <c r="F3" s="180"/>
    </row>
    <row r="4" spans="1:6" s="80" customFormat="1" ht="23.25" customHeight="1">
      <c r="A4" s="181" t="s">
        <v>13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47.25">
      <c r="A8" s="43">
        <v>1</v>
      </c>
      <c r="B8" s="44" t="s">
        <v>726</v>
      </c>
      <c r="C8" s="48" t="s">
        <v>61</v>
      </c>
      <c r="D8" s="42">
        <v>51</v>
      </c>
      <c r="E8" s="139"/>
      <c r="F8" s="39">
        <f t="shared" ref="F8:F30" si="0">D8*E8</f>
        <v>0</v>
      </c>
    </row>
    <row r="9" spans="1:6" ht="15.75">
      <c r="A9" s="48">
        <v>2</v>
      </c>
      <c r="B9" s="44" t="s">
        <v>239</v>
      </c>
      <c r="C9" s="43" t="s">
        <v>61</v>
      </c>
      <c r="D9" s="42">
        <v>13</v>
      </c>
      <c r="E9" s="139"/>
      <c r="F9" s="39">
        <f t="shared" si="0"/>
        <v>0</v>
      </c>
    </row>
    <row r="10" spans="1:6" ht="31.5">
      <c r="A10" s="43">
        <v>3</v>
      </c>
      <c r="B10" s="44" t="s">
        <v>725</v>
      </c>
      <c r="C10" s="43" t="s">
        <v>61</v>
      </c>
      <c r="D10" s="42">
        <v>7</v>
      </c>
      <c r="E10" s="139"/>
      <c r="F10" s="39">
        <f t="shared" si="0"/>
        <v>0</v>
      </c>
    </row>
    <row r="11" spans="1:6" ht="31.5">
      <c r="A11" s="43">
        <v>4</v>
      </c>
      <c r="B11" s="44" t="s">
        <v>724</v>
      </c>
      <c r="C11" s="43" t="s">
        <v>61</v>
      </c>
      <c r="D11" s="42">
        <v>14</v>
      </c>
      <c r="E11" s="139"/>
      <c r="F11" s="39">
        <f t="shared" si="0"/>
        <v>0</v>
      </c>
    </row>
    <row r="12" spans="1:6" ht="31.5">
      <c r="A12" s="45">
        <v>5</v>
      </c>
      <c r="B12" s="44" t="s">
        <v>723</v>
      </c>
      <c r="C12" s="43" t="s">
        <v>61</v>
      </c>
      <c r="D12" s="42">
        <v>15.400000000000002</v>
      </c>
      <c r="E12" s="139"/>
      <c r="F12" s="39">
        <f t="shared" si="0"/>
        <v>0</v>
      </c>
    </row>
    <row r="13" spans="1:6" ht="15.75">
      <c r="A13" s="43">
        <v>6</v>
      </c>
      <c r="B13" s="44" t="s">
        <v>722</v>
      </c>
      <c r="C13" s="43" t="s">
        <v>61</v>
      </c>
      <c r="D13" s="42">
        <v>7</v>
      </c>
      <c r="E13" s="139"/>
      <c r="F13" s="39">
        <f t="shared" si="0"/>
        <v>0</v>
      </c>
    </row>
    <row r="14" spans="1:6" ht="15.75">
      <c r="A14" s="43">
        <v>7</v>
      </c>
      <c r="B14" s="44" t="s">
        <v>721</v>
      </c>
      <c r="C14" s="43" t="s">
        <v>65</v>
      </c>
      <c r="D14" s="42">
        <v>160</v>
      </c>
      <c r="E14" s="139"/>
      <c r="F14" s="39">
        <f t="shared" si="0"/>
        <v>0</v>
      </c>
    </row>
    <row r="15" spans="1:6" ht="15.75">
      <c r="A15" s="43">
        <v>8</v>
      </c>
      <c r="B15" s="44" t="s">
        <v>320</v>
      </c>
      <c r="C15" s="43" t="s">
        <v>65</v>
      </c>
      <c r="D15" s="42">
        <v>30</v>
      </c>
      <c r="E15" s="139"/>
      <c r="F15" s="39">
        <f t="shared" si="0"/>
        <v>0</v>
      </c>
    </row>
    <row r="16" spans="1:6" ht="31.5">
      <c r="A16" s="43">
        <v>9</v>
      </c>
      <c r="B16" s="44" t="s">
        <v>297</v>
      </c>
      <c r="C16" s="43" t="s">
        <v>65</v>
      </c>
      <c r="D16" s="42">
        <v>30</v>
      </c>
      <c r="E16" s="139"/>
      <c r="F16" s="39">
        <f t="shared" si="0"/>
        <v>0</v>
      </c>
    </row>
    <row r="17" spans="1:6" ht="31.5">
      <c r="A17" s="43">
        <v>10</v>
      </c>
      <c r="B17" s="44" t="s">
        <v>296</v>
      </c>
      <c r="C17" s="43" t="s">
        <v>65</v>
      </c>
      <c r="D17" s="42">
        <v>30</v>
      </c>
      <c r="E17" s="139"/>
      <c r="F17" s="39">
        <f t="shared" si="0"/>
        <v>0</v>
      </c>
    </row>
    <row r="18" spans="1:6" ht="15.75">
      <c r="A18" s="43">
        <v>11</v>
      </c>
      <c r="B18" s="112" t="s">
        <v>294</v>
      </c>
      <c r="C18" s="43" t="s">
        <v>65</v>
      </c>
      <c r="D18" s="42">
        <f>SUM(D19:D20)</f>
        <v>250</v>
      </c>
      <c r="E18" s="139"/>
      <c r="F18" s="39">
        <f t="shared" si="0"/>
        <v>0</v>
      </c>
    </row>
    <row r="19" spans="1:6" ht="15.75">
      <c r="A19" s="48"/>
      <c r="B19" s="112" t="s">
        <v>720</v>
      </c>
      <c r="C19" s="102" t="s">
        <v>290</v>
      </c>
      <c r="D19" s="111">
        <v>220</v>
      </c>
      <c r="E19" s="139"/>
      <c r="F19" s="39">
        <f t="shared" si="0"/>
        <v>0</v>
      </c>
    </row>
    <row r="20" spans="1:6" ht="15.75">
      <c r="A20" s="48"/>
      <c r="B20" s="112" t="s">
        <v>719</v>
      </c>
      <c r="C20" s="102" t="s">
        <v>290</v>
      </c>
      <c r="D20" s="111">
        <v>30</v>
      </c>
      <c r="E20" s="139"/>
      <c r="F20" s="39">
        <f t="shared" si="0"/>
        <v>0</v>
      </c>
    </row>
    <row r="21" spans="1:6" ht="15.75">
      <c r="A21" s="43">
        <v>12</v>
      </c>
      <c r="B21" s="44" t="s">
        <v>718</v>
      </c>
      <c r="C21" s="43" t="s">
        <v>67</v>
      </c>
      <c r="D21" s="42">
        <f>SUM(D22:D25)</f>
        <v>46</v>
      </c>
      <c r="E21" s="139"/>
      <c r="F21" s="39">
        <f t="shared" si="0"/>
        <v>0</v>
      </c>
    </row>
    <row r="22" spans="1:6" ht="15.75">
      <c r="A22" s="51"/>
      <c r="B22" s="52" t="s">
        <v>272</v>
      </c>
      <c r="C22" s="51" t="s">
        <v>67</v>
      </c>
      <c r="D22" s="50">
        <v>6</v>
      </c>
      <c r="E22" s="139"/>
      <c r="F22" s="39">
        <f t="shared" si="0"/>
        <v>0</v>
      </c>
    </row>
    <row r="23" spans="1:6" ht="15.75">
      <c r="A23" s="51"/>
      <c r="B23" s="52" t="s">
        <v>271</v>
      </c>
      <c r="C23" s="51" t="s">
        <v>67</v>
      </c>
      <c r="D23" s="50">
        <v>4</v>
      </c>
      <c r="E23" s="139"/>
      <c r="F23" s="39">
        <f t="shared" si="0"/>
        <v>0</v>
      </c>
    </row>
    <row r="24" spans="1:6" ht="15.75">
      <c r="A24" s="51"/>
      <c r="B24" s="52" t="s">
        <v>277</v>
      </c>
      <c r="C24" s="51" t="s">
        <v>67</v>
      </c>
      <c r="D24" s="50">
        <v>28</v>
      </c>
      <c r="E24" s="139"/>
      <c r="F24" s="39">
        <f t="shared" si="0"/>
        <v>0</v>
      </c>
    </row>
    <row r="25" spans="1:6" ht="15.75">
      <c r="A25" s="51"/>
      <c r="B25" s="52" t="s">
        <v>276</v>
      </c>
      <c r="C25" s="51" t="s">
        <v>67</v>
      </c>
      <c r="D25" s="50">
        <v>8</v>
      </c>
      <c r="E25" s="139"/>
      <c r="F25" s="39">
        <f t="shared" si="0"/>
        <v>0</v>
      </c>
    </row>
    <row r="26" spans="1:6" ht="15.75">
      <c r="A26" s="51">
        <v>13</v>
      </c>
      <c r="B26" s="52" t="s">
        <v>717</v>
      </c>
      <c r="C26" s="51" t="s">
        <v>716</v>
      </c>
      <c r="D26" s="65">
        <v>1</v>
      </c>
      <c r="E26" s="139"/>
      <c r="F26" s="39">
        <f t="shared" si="0"/>
        <v>0</v>
      </c>
    </row>
    <row r="27" spans="1:6" ht="31.5">
      <c r="A27" s="43">
        <v>14</v>
      </c>
      <c r="B27" s="44" t="s">
        <v>715</v>
      </c>
      <c r="C27" s="43" t="s">
        <v>61</v>
      </c>
      <c r="D27" s="42">
        <v>30</v>
      </c>
      <c r="E27" s="139"/>
      <c r="F27" s="39">
        <f t="shared" si="0"/>
        <v>0</v>
      </c>
    </row>
    <row r="28" spans="1:6" ht="15.75">
      <c r="A28" s="51">
        <v>15</v>
      </c>
      <c r="B28" s="52" t="s">
        <v>714</v>
      </c>
      <c r="C28" s="51" t="s">
        <v>61</v>
      </c>
      <c r="D28" s="50">
        <v>6</v>
      </c>
      <c r="E28" s="139"/>
      <c r="F28" s="39">
        <f t="shared" si="0"/>
        <v>0</v>
      </c>
    </row>
    <row r="29" spans="1:6" ht="15.75">
      <c r="A29" s="48">
        <v>16</v>
      </c>
      <c r="B29" s="44" t="s">
        <v>238</v>
      </c>
      <c r="C29" s="48" t="s">
        <v>61</v>
      </c>
      <c r="D29" s="47">
        <v>13</v>
      </c>
      <c r="E29" s="139"/>
      <c r="F29" s="39">
        <f t="shared" si="0"/>
        <v>0</v>
      </c>
    </row>
    <row r="30" spans="1:6" ht="31.5">
      <c r="A30" s="43">
        <v>14</v>
      </c>
      <c r="B30" s="44" t="s">
        <v>713</v>
      </c>
      <c r="C30" s="43" t="s">
        <v>59</v>
      </c>
      <c r="D30" s="42">
        <f>64*1.87</f>
        <v>119.68</v>
      </c>
      <c r="E30" s="139"/>
      <c r="F30" s="39">
        <f t="shared" si="0"/>
        <v>0</v>
      </c>
    </row>
    <row r="31" spans="1:6" ht="15.75">
      <c r="A31" s="88"/>
      <c r="B31" s="88" t="s">
        <v>58</v>
      </c>
      <c r="C31" s="88"/>
      <c r="D31" s="88"/>
      <c r="E31" s="139"/>
      <c r="F31" s="35">
        <f>SUM(F8:F30)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76"/>
  <sheetViews>
    <sheetView topLeftCell="A67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124</v>
      </c>
      <c r="B3" s="180"/>
      <c r="C3" s="180"/>
      <c r="D3" s="180"/>
      <c r="E3" s="180"/>
      <c r="F3" s="180"/>
    </row>
    <row r="4" spans="1:6" s="80" customFormat="1" ht="23.25" customHeight="1">
      <c r="A4" s="181" t="s">
        <v>49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43">
        <v>1</v>
      </c>
      <c r="B8" s="44" t="s">
        <v>118</v>
      </c>
      <c r="C8" s="43" t="s">
        <v>73</v>
      </c>
      <c r="D8" s="70">
        <v>2400</v>
      </c>
      <c r="E8" s="69"/>
      <c r="F8" s="39">
        <f t="shared" ref="F8:F39" si="0">D8*E8</f>
        <v>0</v>
      </c>
    </row>
    <row r="9" spans="1:6" ht="31.5">
      <c r="A9" s="48">
        <v>2</v>
      </c>
      <c r="B9" s="44" t="s">
        <v>117</v>
      </c>
      <c r="C9" s="48" t="s">
        <v>73</v>
      </c>
      <c r="D9" s="47">
        <v>885</v>
      </c>
      <c r="E9" s="67"/>
      <c r="F9" s="39">
        <f t="shared" si="0"/>
        <v>0</v>
      </c>
    </row>
    <row r="10" spans="1:6" ht="15.75">
      <c r="A10" s="48"/>
      <c r="B10" s="56" t="s">
        <v>70</v>
      </c>
      <c r="C10" s="48" t="s">
        <v>59</v>
      </c>
      <c r="D10" s="55">
        <f>D9*0.0039</f>
        <v>3.4514999999999998</v>
      </c>
      <c r="E10" s="67"/>
      <c r="F10" s="35">
        <f t="shared" si="0"/>
        <v>0</v>
      </c>
    </row>
    <row r="11" spans="1:6" ht="15.75">
      <c r="A11" s="48">
        <v>3</v>
      </c>
      <c r="B11" s="44" t="s">
        <v>116</v>
      </c>
      <c r="C11" s="48" t="s">
        <v>73</v>
      </c>
      <c r="D11" s="47">
        <v>97.6</v>
      </c>
      <c r="E11" s="67"/>
      <c r="F11" s="39">
        <f t="shared" si="0"/>
        <v>0</v>
      </c>
    </row>
    <row r="12" spans="1:6" ht="15.75">
      <c r="A12" s="48"/>
      <c r="B12" s="56" t="s">
        <v>70</v>
      </c>
      <c r="C12" s="48" t="s">
        <v>59</v>
      </c>
      <c r="D12" s="55">
        <f>D11*0.0039</f>
        <v>0.38063999999999998</v>
      </c>
      <c r="E12" s="67"/>
      <c r="F12" s="35">
        <f t="shared" si="0"/>
        <v>0</v>
      </c>
    </row>
    <row r="13" spans="1:6" ht="20.25" customHeight="1">
      <c r="A13" s="48">
        <v>4</v>
      </c>
      <c r="B13" s="44" t="s">
        <v>115</v>
      </c>
      <c r="C13" s="48" t="s">
        <v>73</v>
      </c>
      <c r="D13" s="47">
        <v>288.2</v>
      </c>
      <c r="E13" s="61"/>
      <c r="F13" s="39">
        <f t="shared" si="0"/>
        <v>0</v>
      </c>
    </row>
    <row r="14" spans="1:6" ht="15.75">
      <c r="A14" s="48">
        <v>5</v>
      </c>
      <c r="B14" s="49" t="s">
        <v>114</v>
      </c>
      <c r="C14" s="48" t="s">
        <v>73</v>
      </c>
      <c r="D14" s="64">
        <v>45.1</v>
      </c>
      <c r="E14" s="68"/>
      <c r="F14" s="39">
        <f t="shared" si="0"/>
        <v>0</v>
      </c>
    </row>
    <row r="15" spans="1:6" ht="31.5">
      <c r="A15" s="48">
        <v>6</v>
      </c>
      <c r="B15" s="44" t="s">
        <v>113</v>
      </c>
      <c r="C15" s="48" t="s">
        <v>61</v>
      </c>
      <c r="D15" s="47">
        <v>23.2</v>
      </c>
      <c r="E15" s="66"/>
      <c r="F15" s="39">
        <f t="shared" si="0"/>
        <v>0</v>
      </c>
    </row>
    <row r="16" spans="1:6" ht="31.5">
      <c r="A16" s="43">
        <v>7</v>
      </c>
      <c r="B16" s="44" t="s">
        <v>112</v>
      </c>
      <c r="C16" s="43" t="s">
        <v>59</v>
      </c>
      <c r="D16" s="42">
        <v>0.8</v>
      </c>
      <c r="E16" s="36"/>
      <c r="F16" s="39">
        <f t="shared" si="0"/>
        <v>0</v>
      </c>
    </row>
    <row r="17" spans="1:6" ht="15.75">
      <c r="A17" s="48"/>
      <c r="B17" s="56" t="s">
        <v>70</v>
      </c>
      <c r="C17" s="48" t="s">
        <v>59</v>
      </c>
      <c r="D17" s="55">
        <f>D16</f>
        <v>0.8</v>
      </c>
      <c r="E17" s="36"/>
      <c r="F17" s="35">
        <f t="shared" si="0"/>
        <v>0</v>
      </c>
    </row>
    <row r="18" spans="1:6" ht="15.75">
      <c r="A18" s="48">
        <v>8</v>
      </c>
      <c r="B18" s="44" t="s">
        <v>111</v>
      </c>
      <c r="C18" s="48" t="s">
        <v>61</v>
      </c>
      <c r="D18" s="47">
        <v>46.4</v>
      </c>
      <c r="E18" s="60"/>
      <c r="F18" s="39">
        <f t="shared" si="0"/>
        <v>0</v>
      </c>
    </row>
    <row r="19" spans="1:6" ht="15.75">
      <c r="A19" s="48">
        <v>9</v>
      </c>
      <c r="B19" s="44" t="s">
        <v>110</v>
      </c>
      <c r="C19" s="48" t="s">
        <v>61</v>
      </c>
      <c r="D19" s="47">
        <v>50.6</v>
      </c>
      <c r="E19" s="67"/>
      <c r="F19" s="39">
        <f t="shared" si="0"/>
        <v>0</v>
      </c>
    </row>
    <row r="20" spans="1:6" ht="31.5">
      <c r="A20" s="48">
        <v>10</v>
      </c>
      <c r="B20" s="44" t="s">
        <v>109</v>
      </c>
      <c r="C20" s="48" t="s">
        <v>73</v>
      </c>
      <c r="D20" s="47">
        <v>356</v>
      </c>
      <c r="E20" s="61"/>
      <c r="F20" s="39">
        <f t="shared" si="0"/>
        <v>0</v>
      </c>
    </row>
    <row r="21" spans="1:6" ht="31.5">
      <c r="A21" s="48">
        <v>11</v>
      </c>
      <c r="B21" s="44" t="s">
        <v>108</v>
      </c>
      <c r="C21" s="48" t="s">
        <v>73</v>
      </c>
      <c r="D21" s="47">
        <v>2396.44</v>
      </c>
      <c r="E21" s="66"/>
      <c r="F21" s="39">
        <f t="shared" si="0"/>
        <v>0</v>
      </c>
    </row>
    <row r="22" spans="1:6" ht="15.75">
      <c r="A22" s="51">
        <v>12</v>
      </c>
      <c r="B22" s="52" t="s">
        <v>107</v>
      </c>
      <c r="C22" s="51" t="s">
        <v>73</v>
      </c>
      <c r="D22" s="50">
        <v>1199</v>
      </c>
      <c r="E22" s="60"/>
      <c r="F22" s="39">
        <f t="shared" si="0"/>
        <v>0</v>
      </c>
    </row>
    <row r="23" spans="1:6" ht="15.75">
      <c r="A23" s="48">
        <v>13</v>
      </c>
      <c r="B23" s="44" t="s">
        <v>106</v>
      </c>
      <c r="C23" s="48" t="s">
        <v>73</v>
      </c>
      <c r="D23" s="47">
        <v>97.33</v>
      </c>
      <c r="E23" s="36"/>
      <c r="F23" s="39">
        <f t="shared" si="0"/>
        <v>0</v>
      </c>
    </row>
    <row r="24" spans="1:6" ht="15.75">
      <c r="A24" s="51">
        <v>14</v>
      </c>
      <c r="B24" s="52" t="s">
        <v>105</v>
      </c>
      <c r="C24" s="51" t="s">
        <v>73</v>
      </c>
      <c r="D24" s="50">
        <v>1026.5999999999999</v>
      </c>
      <c r="E24" s="60"/>
      <c r="F24" s="39">
        <f t="shared" si="0"/>
        <v>0</v>
      </c>
    </row>
    <row r="25" spans="1:6" ht="15.75">
      <c r="A25" s="48">
        <v>15</v>
      </c>
      <c r="B25" s="44" t="s">
        <v>104</v>
      </c>
      <c r="C25" s="48" t="s">
        <v>73</v>
      </c>
      <c r="D25" s="47">
        <v>573</v>
      </c>
      <c r="E25" s="36"/>
      <c r="F25" s="39">
        <f t="shared" si="0"/>
        <v>0</v>
      </c>
    </row>
    <row r="26" spans="1:6" ht="15.75">
      <c r="A26" s="51">
        <v>16</v>
      </c>
      <c r="B26" s="52" t="s">
        <v>103</v>
      </c>
      <c r="C26" s="51" t="s">
        <v>73</v>
      </c>
      <c r="D26" s="50">
        <v>305.3</v>
      </c>
      <c r="E26" s="60"/>
      <c r="F26" s="39">
        <f t="shared" si="0"/>
        <v>0</v>
      </c>
    </row>
    <row r="27" spans="1:6" ht="15.75">
      <c r="A27" s="51">
        <v>17</v>
      </c>
      <c r="B27" s="52" t="s">
        <v>102</v>
      </c>
      <c r="C27" s="51" t="s">
        <v>73</v>
      </c>
      <c r="D27" s="50">
        <v>197.5</v>
      </c>
      <c r="E27" s="60"/>
      <c r="F27" s="39">
        <f t="shared" si="0"/>
        <v>0</v>
      </c>
    </row>
    <row r="28" spans="1:6" ht="15.75">
      <c r="A28" s="43">
        <v>18</v>
      </c>
      <c r="B28" s="44" t="s">
        <v>101</v>
      </c>
      <c r="C28" s="43" t="s">
        <v>73</v>
      </c>
      <c r="D28" s="42">
        <v>23.4</v>
      </c>
      <c r="E28" s="36"/>
      <c r="F28" s="39">
        <f t="shared" si="0"/>
        <v>0</v>
      </c>
    </row>
    <row r="29" spans="1:6" ht="15.75">
      <c r="A29" s="48">
        <v>19</v>
      </c>
      <c r="B29" s="49" t="s">
        <v>100</v>
      </c>
      <c r="C29" s="48" t="s">
        <v>73</v>
      </c>
      <c r="D29" s="47">
        <v>248.4</v>
      </c>
      <c r="E29" s="60"/>
      <c r="F29" s="39">
        <f t="shared" si="0"/>
        <v>0</v>
      </c>
    </row>
    <row r="30" spans="1:6" ht="15.75">
      <c r="A30" s="45">
        <v>20</v>
      </c>
      <c r="B30" s="44" t="s">
        <v>99</v>
      </c>
      <c r="C30" s="48" t="s">
        <v>73</v>
      </c>
      <c r="D30" s="42">
        <v>21.62</v>
      </c>
      <c r="E30" s="60"/>
      <c r="F30" s="39">
        <f t="shared" si="0"/>
        <v>0</v>
      </c>
    </row>
    <row r="31" spans="1:6" ht="15.75">
      <c r="A31" s="48"/>
      <c r="B31" s="56" t="s">
        <v>70</v>
      </c>
      <c r="C31" s="48" t="s">
        <v>59</v>
      </c>
      <c r="D31" s="55">
        <f>D30*0.045</f>
        <v>0.97289999999999999</v>
      </c>
      <c r="E31" s="36"/>
      <c r="F31" s="35">
        <f t="shared" si="0"/>
        <v>0</v>
      </c>
    </row>
    <row r="32" spans="1:6" ht="15.75">
      <c r="A32" s="43">
        <v>21</v>
      </c>
      <c r="B32" s="44" t="s">
        <v>98</v>
      </c>
      <c r="C32" s="43" t="s">
        <v>73</v>
      </c>
      <c r="D32" s="42">
        <v>4.8</v>
      </c>
      <c r="E32" s="60"/>
      <c r="F32" s="39">
        <f t="shared" si="0"/>
        <v>0</v>
      </c>
    </row>
    <row r="33" spans="1:6" ht="15.75">
      <c r="A33" s="43">
        <v>22</v>
      </c>
      <c r="B33" s="44" t="s">
        <v>97</v>
      </c>
      <c r="C33" s="43" t="s">
        <v>73</v>
      </c>
      <c r="D33" s="42">
        <v>186.66</v>
      </c>
      <c r="E33" s="61"/>
      <c r="F33" s="39">
        <f t="shared" si="0"/>
        <v>0</v>
      </c>
    </row>
    <row r="34" spans="1:6" ht="15.75">
      <c r="A34" s="48">
        <v>23</v>
      </c>
      <c r="B34" s="44" t="s">
        <v>96</v>
      </c>
      <c r="C34" s="48" t="s">
        <v>73</v>
      </c>
      <c r="D34" s="47">
        <v>125.34</v>
      </c>
      <c r="E34" s="61"/>
      <c r="F34" s="39">
        <f t="shared" si="0"/>
        <v>0</v>
      </c>
    </row>
    <row r="35" spans="1:6" ht="15.75">
      <c r="A35" s="48">
        <v>24</v>
      </c>
      <c r="B35" s="44" t="s">
        <v>95</v>
      </c>
      <c r="C35" s="48" t="s">
        <v>73</v>
      </c>
      <c r="D35" s="47">
        <v>10.4</v>
      </c>
      <c r="E35" s="60"/>
      <c r="F35" s="39">
        <f t="shared" si="0"/>
        <v>0</v>
      </c>
    </row>
    <row r="36" spans="1:6" ht="15.75">
      <c r="A36" s="48">
        <v>25</v>
      </c>
      <c r="B36" s="44" t="s">
        <v>94</v>
      </c>
      <c r="C36" s="48" t="s">
        <v>73</v>
      </c>
      <c r="D36" s="47">
        <v>61.72</v>
      </c>
      <c r="E36" s="60"/>
      <c r="F36" s="39">
        <f t="shared" si="0"/>
        <v>0</v>
      </c>
    </row>
    <row r="37" spans="1:6" ht="15.75">
      <c r="A37" s="48">
        <v>26</v>
      </c>
      <c r="B37" s="49" t="s">
        <v>93</v>
      </c>
      <c r="C37" s="48" t="s">
        <v>65</v>
      </c>
      <c r="D37" s="64">
        <v>26.3</v>
      </c>
      <c r="E37" s="36"/>
      <c r="F37" s="39">
        <f t="shared" si="0"/>
        <v>0</v>
      </c>
    </row>
    <row r="38" spans="1:6" ht="15.75">
      <c r="A38" s="48"/>
      <c r="B38" s="56" t="s">
        <v>70</v>
      </c>
      <c r="C38" s="48" t="s">
        <v>59</v>
      </c>
      <c r="D38" s="55">
        <f>D37*0.03</f>
        <v>0.78900000000000003</v>
      </c>
      <c r="E38" s="60"/>
      <c r="F38" s="35">
        <f t="shared" si="0"/>
        <v>0</v>
      </c>
    </row>
    <row r="39" spans="1:6" ht="15.75">
      <c r="A39" s="51">
        <v>27</v>
      </c>
      <c r="B39" s="52" t="s">
        <v>92</v>
      </c>
      <c r="C39" s="51" t="s">
        <v>59</v>
      </c>
      <c r="D39" s="65">
        <v>0.08</v>
      </c>
      <c r="E39" s="61"/>
      <c r="F39" s="39">
        <f t="shared" si="0"/>
        <v>0</v>
      </c>
    </row>
    <row r="40" spans="1:6" ht="15.75">
      <c r="A40" s="48"/>
      <c r="B40" s="56" t="s">
        <v>70</v>
      </c>
      <c r="C40" s="48" t="s">
        <v>59</v>
      </c>
      <c r="D40" s="55">
        <f>D39</f>
        <v>0.08</v>
      </c>
      <c r="E40" s="60"/>
      <c r="F40" s="35">
        <f t="shared" ref="F40:F71" si="1">D40*E40</f>
        <v>0</v>
      </c>
    </row>
    <row r="41" spans="1:6" ht="15.75">
      <c r="A41" s="48">
        <v>28</v>
      </c>
      <c r="B41" s="44" t="s">
        <v>91</v>
      </c>
      <c r="C41" s="48" t="s">
        <v>61</v>
      </c>
      <c r="D41" s="47">
        <v>11.9</v>
      </c>
      <c r="E41" s="61"/>
      <c r="F41" s="39">
        <f t="shared" si="1"/>
        <v>0</v>
      </c>
    </row>
    <row r="42" spans="1:6" ht="15.75">
      <c r="A42" s="48">
        <v>29</v>
      </c>
      <c r="B42" s="49" t="s">
        <v>90</v>
      </c>
      <c r="C42" s="48" t="s">
        <v>61</v>
      </c>
      <c r="D42" s="47">
        <v>8.1999999999999993</v>
      </c>
      <c r="E42" s="36"/>
      <c r="F42" s="39">
        <f t="shared" si="1"/>
        <v>0</v>
      </c>
    </row>
    <row r="43" spans="1:6" ht="15.75">
      <c r="A43" s="43">
        <v>30</v>
      </c>
      <c r="B43" s="44" t="s">
        <v>89</v>
      </c>
      <c r="C43" s="43" t="s">
        <v>88</v>
      </c>
      <c r="D43" s="42">
        <v>20.56</v>
      </c>
      <c r="E43" s="61"/>
      <c r="F43" s="39">
        <f t="shared" si="1"/>
        <v>0</v>
      </c>
    </row>
    <row r="44" spans="1:6" ht="15.75">
      <c r="A44" s="48"/>
      <c r="B44" s="56" t="s">
        <v>70</v>
      </c>
      <c r="C44" s="48" t="s">
        <v>59</v>
      </c>
      <c r="D44" s="55">
        <f>D43*0.0039</f>
        <v>8.0183999999999991E-2</v>
      </c>
      <c r="E44" s="60"/>
      <c r="F44" s="35">
        <f t="shared" si="1"/>
        <v>0</v>
      </c>
    </row>
    <row r="45" spans="1:6" ht="15.75">
      <c r="A45" s="48">
        <v>31</v>
      </c>
      <c r="B45" s="49" t="s">
        <v>87</v>
      </c>
      <c r="C45" s="48" t="s">
        <v>61</v>
      </c>
      <c r="D45" s="64">
        <v>0.57999999999999996</v>
      </c>
      <c r="E45" s="36"/>
      <c r="F45" s="39">
        <f t="shared" si="1"/>
        <v>0</v>
      </c>
    </row>
    <row r="46" spans="1:6" ht="15.75">
      <c r="A46" s="45">
        <v>32</v>
      </c>
      <c r="B46" s="44" t="s">
        <v>74</v>
      </c>
      <c r="C46" s="48" t="s">
        <v>73</v>
      </c>
      <c r="D46" s="42">
        <v>32.25</v>
      </c>
      <c r="E46" s="61"/>
      <c r="F46" s="39">
        <f t="shared" si="1"/>
        <v>0</v>
      </c>
    </row>
    <row r="47" spans="1:6" ht="15.75">
      <c r="A47" s="48"/>
      <c r="B47" s="56" t="s">
        <v>70</v>
      </c>
      <c r="C47" s="48" t="s">
        <v>59</v>
      </c>
      <c r="D47" s="55">
        <f>D46*0.035</f>
        <v>1.1287500000000001</v>
      </c>
      <c r="E47" s="66"/>
      <c r="F47" s="35">
        <f t="shared" si="1"/>
        <v>0</v>
      </c>
    </row>
    <row r="48" spans="1:6" ht="15.75">
      <c r="A48" s="48">
        <v>33</v>
      </c>
      <c r="B48" s="49" t="s">
        <v>86</v>
      </c>
      <c r="C48" s="48" t="s">
        <v>65</v>
      </c>
      <c r="D48" s="47">
        <v>146</v>
      </c>
      <c r="E48" s="63"/>
      <c r="F48" s="39">
        <f t="shared" si="1"/>
        <v>0</v>
      </c>
    </row>
    <row r="49" spans="1:6" ht="15.75">
      <c r="A49" s="48"/>
      <c r="B49" s="56" t="s">
        <v>70</v>
      </c>
      <c r="C49" s="48" t="s">
        <v>59</v>
      </c>
      <c r="D49" s="55">
        <f>D48*0.0012</f>
        <v>0.17519999999999999</v>
      </c>
      <c r="E49" s="60"/>
      <c r="F49" s="35">
        <f t="shared" si="1"/>
        <v>0</v>
      </c>
    </row>
    <row r="50" spans="1:6" ht="15.75">
      <c r="A50" s="48">
        <v>34</v>
      </c>
      <c r="B50" s="44" t="s">
        <v>85</v>
      </c>
      <c r="C50" s="48" t="s">
        <v>73</v>
      </c>
      <c r="D50" s="47">
        <v>8</v>
      </c>
      <c r="E50" s="61"/>
      <c r="F50" s="39">
        <f t="shared" si="1"/>
        <v>0</v>
      </c>
    </row>
    <row r="51" spans="1:6" ht="31.5">
      <c r="A51" s="62">
        <v>35</v>
      </c>
      <c r="B51" s="44" t="s">
        <v>84</v>
      </c>
      <c r="C51" s="48" t="s">
        <v>61</v>
      </c>
      <c r="D51" s="47">
        <f>1071.8*0.05</f>
        <v>53.59</v>
      </c>
      <c r="E51" s="63"/>
      <c r="F51" s="39">
        <f t="shared" si="1"/>
        <v>0</v>
      </c>
    </row>
    <row r="52" spans="1:6" ht="15.75">
      <c r="A52" s="51">
        <v>36</v>
      </c>
      <c r="B52" s="52" t="s">
        <v>83</v>
      </c>
      <c r="C52" s="51" t="s">
        <v>61</v>
      </c>
      <c r="D52" s="65">
        <v>1</v>
      </c>
      <c r="E52" s="60"/>
      <c r="F52" s="39">
        <f t="shared" si="1"/>
        <v>0</v>
      </c>
    </row>
    <row r="53" spans="1:6" ht="15.75">
      <c r="A53" s="62">
        <v>37</v>
      </c>
      <c r="B53" s="44" t="s">
        <v>82</v>
      </c>
      <c r="C53" s="48" t="s">
        <v>59</v>
      </c>
      <c r="D53" s="64">
        <v>6.8000000000000005E-2</v>
      </c>
      <c r="E53" s="61"/>
      <c r="F53" s="39">
        <f t="shared" si="1"/>
        <v>0</v>
      </c>
    </row>
    <row r="54" spans="1:6" ht="15.75">
      <c r="A54" s="48"/>
      <c r="B54" s="56" t="s">
        <v>70</v>
      </c>
      <c r="C54" s="48" t="s">
        <v>59</v>
      </c>
      <c r="D54" s="55">
        <f>D53</f>
        <v>6.8000000000000005E-2</v>
      </c>
      <c r="E54" s="60"/>
      <c r="F54" s="35">
        <f t="shared" si="1"/>
        <v>0</v>
      </c>
    </row>
    <row r="55" spans="1:6" ht="15.75">
      <c r="A55" s="51">
        <v>38</v>
      </c>
      <c r="B55" s="52" t="s">
        <v>81</v>
      </c>
      <c r="C55" s="51" t="s">
        <v>61</v>
      </c>
      <c r="D55" s="50">
        <v>60</v>
      </c>
      <c r="E55" s="63"/>
      <c r="F55" s="39">
        <f t="shared" si="1"/>
        <v>0</v>
      </c>
    </row>
    <row r="56" spans="1:6" ht="31.5">
      <c r="A56" s="48">
        <v>39</v>
      </c>
      <c r="B56" s="44" t="s">
        <v>80</v>
      </c>
      <c r="C56" s="48" t="s">
        <v>61</v>
      </c>
      <c r="D56" s="47">
        <v>15</v>
      </c>
      <c r="E56" s="60"/>
      <c r="F56" s="39">
        <f t="shared" si="1"/>
        <v>0</v>
      </c>
    </row>
    <row r="57" spans="1:6" ht="15.75">
      <c r="A57" s="51">
        <v>40</v>
      </c>
      <c r="B57" s="52" t="s">
        <v>79</v>
      </c>
      <c r="C57" s="51" t="s">
        <v>61</v>
      </c>
      <c r="D57" s="50">
        <v>7.5</v>
      </c>
      <c r="E57" s="61"/>
      <c r="F57" s="39">
        <f t="shared" si="1"/>
        <v>0</v>
      </c>
    </row>
    <row r="58" spans="1:6" ht="15.75">
      <c r="A58" s="62">
        <v>41</v>
      </c>
      <c r="B58" s="44" t="s">
        <v>78</v>
      </c>
      <c r="C58" s="48" t="s">
        <v>59</v>
      </c>
      <c r="D58" s="47">
        <v>0.3</v>
      </c>
      <c r="E58" s="36"/>
      <c r="F58" s="39">
        <f t="shared" si="1"/>
        <v>0</v>
      </c>
    </row>
    <row r="59" spans="1:6" ht="15.75">
      <c r="A59" s="48"/>
      <c r="B59" s="56" t="s">
        <v>70</v>
      </c>
      <c r="C59" s="48" t="s">
        <v>59</v>
      </c>
      <c r="D59" s="55">
        <f>D58</f>
        <v>0.3</v>
      </c>
      <c r="E59" s="60"/>
      <c r="F59" s="35">
        <f t="shared" si="1"/>
        <v>0</v>
      </c>
    </row>
    <row r="60" spans="1:6" ht="15.75">
      <c r="A60" s="48">
        <v>42</v>
      </c>
      <c r="B60" s="44" t="s">
        <v>77</v>
      </c>
      <c r="C60" s="48" t="s">
        <v>61</v>
      </c>
      <c r="D60" s="47">
        <v>7.78</v>
      </c>
      <c r="E60" s="61"/>
      <c r="F60" s="39">
        <f t="shared" si="1"/>
        <v>0</v>
      </c>
    </row>
    <row r="61" spans="1:6" ht="31.5">
      <c r="A61" s="48">
        <v>43</v>
      </c>
      <c r="B61" s="44" t="s">
        <v>76</v>
      </c>
      <c r="C61" s="48" t="s">
        <v>61</v>
      </c>
      <c r="D61" s="47">
        <v>4</v>
      </c>
      <c r="E61" s="36"/>
      <c r="F61" s="39">
        <f t="shared" si="1"/>
        <v>0</v>
      </c>
    </row>
    <row r="62" spans="1:6" ht="15.75">
      <c r="A62" s="45">
        <v>44</v>
      </c>
      <c r="B62" s="44" t="s">
        <v>75</v>
      </c>
      <c r="C62" s="48" t="s">
        <v>73</v>
      </c>
      <c r="D62" s="42">
        <v>2.2000000000000002</v>
      </c>
      <c r="E62" s="60"/>
      <c r="F62" s="39">
        <f t="shared" si="1"/>
        <v>0</v>
      </c>
    </row>
    <row r="63" spans="1:6" ht="16.5">
      <c r="A63" s="48"/>
      <c r="B63" s="56" t="s">
        <v>70</v>
      </c>
      <c r="C63" s="48" t="s">
        <v>59</v>
      </c>
      <c r="D63" s="55">
        <f>D62*0.045</f>
        <v>9.9000000000000005E-2</v>
      </c>
      <c r="E63" s="59"/>
      <c r="F63" s="35">
        <f t="shared" si="1"/>
        <v>0</v>
      </c>
    </row>
    <row r="64" spans="1:6" ht="15.75">
      <c r="A64" s="45">
        <v>45</v>
      </c>
      <c r="B64" s="44" t="s">
        <v>74</v>
      </c>
      <c r="C64" s="48" t="s">
        <v>73</v>
      </c>
      <c r="D64" s="42">
        <v>0.4</v>
      </c>
      <c r="E64" s="58"/>
      <c r="F64" s="39">
        <f t="shared" si="1"/>
        <v>0</v>
      </c>
    </row>
    <row r="65" spans="1:6" ht="15.75">
      <c r="A65" s="48"/>
      <c r="B65" s="56" t="s">
        <v>70</v>
      </c>
      <c r="C65" s="48" t="s">
        <v>59</v>
      </c>
      <c r="D65" s="55">
        <f>D64*0.035</f>
        <v>1.4000000000000002E-2</v>
      </c>
      <c r="E65" s="54"/>
      <c r="F65" s="35">
        <f t="shared" si="1"/>
        <v>0</v>
      </c>
    </row>
    <row r="66" spans="1:6" ht="15.75">
      <c r="A66" s="43">
        <v>46</v>
      </c>
      <c r="B66" s="44" t="s">
        <v>72</v>
      </c>
      <c r="C66" s="43" t="s">
        <v>71</v>
      </c>
      <c r="D66" s="57">
        <v>0.5</v>
      </c>
      <c r="E66" s="54"/>
      <c r="F66" s="39">
        <f t="shared" si="1"/>
        <v>0</v>
      </c>
    </row>
    <row r="67" spans="1:6" ht="15.75">
      <c r="A67" s="48"/>
      <c r="B67" s="56" t="s">
        <v>70</v>
      </c>
      <c r="C67" s="48" t="s">
        <v>59</v>
      </c>
      <c r="D67" s="55">
        <f>D66</f>
        <v>0.5</v>
      </c>
      <c r="E67" s="54"/>
      <c r="F67" s="35">
        <f t="shared" si="1"/>
        <v>0</v>
      </c>
    </row>
    <row r="68" spans="1:6" ht="15.75">
      <c r="A68" s="53">
        <v>47</v>
      </c>
      <c r="B68" s="52" t="s">
        <v>69</v>
      </c>
      <c r="C68" s="51" t="s">
        <v>61</v>
      </c>
      <c r="D68" s="50">
        <v>0.4</v>
      </c>
      <c r="E68" s="36"/>
      <c r="F68" s="39">
        <f t="shared" si="1"/>
        <v>0</v>
      </c>
    </row>
    <row r="69" spans="1:6" ht="15.75">
      <c r="A69" s="48">
        <v>48</v>
      </c>
      <c r="B69" s="44" t="s">
        <v>68</v>
      </c>
      <c r="C69" s="48" t="s">
        <v>67</v>
      </c>
      <c r="D69" s="47">
        <v>88</v>
      </c>
      <c r="E69" s="36"/>
      <c r="F69" s="39">
        <f t="shared" si="1"/>
        <v>0</v>
      </c>
    </row>
    <row r="70" spans="1:6" ht="15.75">
      <c r="A70" s="48">
        <v>49</v>
      </c>
      <c r="B70" s="49" t="s">
        <v>66</v>
      </c>
      <c r="C70" s="48" t="s">
        <v>65</v>
      </c>
      <c r="D70" s="47">
        <v>380.3</v>
      </c>
      <c r="E70" s="36"/>
      <c r="F70" s="39">
        <f t="shared" si="1"/>
        <v>0</v>
      </c>
    </row>
    <row r="71" spans="1:6" ht="31.5">
      <c r="A71" s="45">
        <v>50</v>
      </c>
      <c r="B71" s="44" t="s">
        <v>64</v>
      </c>
      <c r="C71" s="43" t="s">
        <v>59</v>
      </c>
      <c r="D71" s="42">
        <f>(D72+D73)*1.8</f>
        <v>942.01919999999996</v>
      </c>
      <c r="E71" s="36"/>
      <c r="F71" s="39">
        <f t="shared" si="1"/>
        <v>0</v>
      </c>
    </row>
    <row r="72" spans="1:6" ht="47.25">
      <c r="A72" s="43">
        <v>51</v>
      </c>
      <c r="B72" s="44" t="s">
        <v>63</v>
      </c>
      <c r="C72" s="43" t="s">
        <v>61</v>
      </c>
      <c r="D72" s="42">
        <f>D13*0.01+D14*0.03+D15+D18+D19+D20*0.03+D21*0.03+D22*0.06+D23*0.03+D24*0.012+D25*0.04+D26*0.015+D27*0.02+D28*0.007+D29*0.015+D32*0.06+D33*0.05+D34*0.06+D35*0.05+D36*0.05+D41+D42+D45+D50*0.015+D51+D52+D55+D56+D57+D60+D61+D68+3-45</f>
        <v>478.34399999999994</v>
      </c>
      <c r="E72" s="36"/>
      <c r="F72" s="39">
        <f t="shared" ref="F72:F103" si="2">D72*E72</f>
        <v>0</v>
      </c>
    </row>
    <row r="73" spans="1:6" ht="31.5">
      <c r="A73" s="43">
        <v>52</v>
      </c>
      <c r="B73" s="44" t="s">
        <v>62</v>
      </c>
      <c r="C73" s="43" t="s">
        <v>61</v>
      </c>
      <c r="D73" s="46">
        <v>45</v>
      </c>
      <c r="E73" s="36"/>
      <c r="F73" s="39">
        <f t="shared" si="2"/>
        <v>0</v>
      </c>
    </row>
    <row r="74" spans="1:6" ht="15.75">
      <c r="A74" s="45">
        <v>53</v>
      </c>
      <c r="B74" s="44" t="s">
        <v>60</v>
      </c>
      <c r="C74" s="43" t="s">
        <v>59</v>
      </c>
      <c r="D74" s="42">
        <f>D71</f>
        <v>942.01919999999996</v>
      </c>
      <c r="E74" s="36"/>
      <c r="F74" s="39">
        <f t="shared" si="2"/>
        <v>0</v>
      </c>
    </row>
    <row r="75" spans="1:6" ht="15.75">
      <c r="A75" s="41"/>
      <c r="B75" s="41" t="s">
        <v>58</v>
      </c>
      <c r="C75" s="41"/>
      <c r="D75" s="40"/>
      <c r="E75" s="36"/>
      <c r="F75" s="39">
        <f>SUM(F8:F74)</f>
        <v>0</v>
      </c>
    </row>
    <row r="76" spans="1:6" ht="15.75" customHeight="1">
      <c r="A76" s="37"/>
      <c r="B76" s="38" t="s">
        <v>57</v>
      </c>
      <c r="C76" s="38"/>
      <c r="D76" s="37"/>
      <c r="E76" s="36"/>
      <c r="F76" s="35">
        <f>F10+F12+F17+F31+F38+F40+F44+F47+F49+F54+F59+F63+F65+F67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9"/>
  <sheetViews>
    <sheetView topLeftCell="A7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731</v>
      </c>
      <c r="B3" s="180"/>
      <c r="C3" s="180"/>
      <c r="D3" s="180"/>
      <c r="E3" s="180"/>
      <c r="F3" s="180"/>
    </row>
    <row r="4" spans="1:6" s="80" customFormat="1" ht="23.25" customHeight="1">
      <c r="A4" s="181" t="s">
        <v>11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48">
        <v>1</v>
      </c>
      <c r="B8" s="44" t="s">
        <v>239</v>
      </c>
      <c r="C8" s="43" t="s">
        <v>61</v>
      </c>
      <c r="D8" s="42">
        <v>6</v>
      </c>
      <c r="E8" s="139"/>
      <c r="F8" s="39">
        <f t="shared" ref="F8:F18" si="0">D8*E8</f>
        <v>0</v>
      </c>
    </row>
    <row r="9" spans="1:6" ht="31.5">
      <c r="A9" s="43">
        <v>2</v>
      </c>
      <c r="B9" s="44" t="s">
        <v>725</v>
      </c>
      <c r="C9" s="43" t="s">
        <v>61</v>
      </c>
      <c r="D9" s="42">
        <v>1</v>
      </c>
      <c r="E9" s="139"/>
      <c r="F9" s="39">
        <f t="shared" si="0"/>
        <v>0</v>
      </c>
    </row>
    <row r="10" spans="1:6" ht="31.5">
      <c r="A10" s="43">
        <v>3</v>
      </c>
      <c r="B10" s="44" t="s">
        <v>724</v>
      </c>
      <c r="C10" s="43" t="s">
        <v>61</v>
      </c>
      <c r="D10" s="42">
        <v>2</v>
      </c>
      <c r="E10" s="139"/>
      <c r="F10" s="39">
        <f t="shared" si="0"/>
        <v>0</v>
      </c>
    </row>
    <row r="11" spans="1:6" ht="31.5">
      <c r="A11" s="45">
        <v>4</v>
      </c>
      <c r="B11" s="44" t="s">
        <v>723</v>
      </c>
      <c r="C11" s="43" t="s">
        <v>61</v>
      </c>
      <c r="D11" s="42">
        <v>2.2000000000000002</v>
      </c>
      <c r="E11" s="139"/>
      <c r="F11" s="39">
        <f t="shared" si="0"/>
        <v>0</v>
      </c>
    </row>
    <row r="12" spans="1:6" ht="15.75">
      <c r="A12" s="43">
        <v>5</v>
      </c>
      <c r="B12" s="44" t="s">
        <v>722</v>
      </c>
      <c r="C12" s="43" t="s">
        <v>61</v>
      </c>
      <c r="D12" s="42">
        <v>1</v>
      </c>
      <c r="E12" s="139"/>
      <c r="F12" s="39">
        <f t="shared" si="0"/>
        <v>0</v>
      </c>
    </row>
    <row r="13" spans="1:6" ht="31.5">
      <c r="A13" s="43">
        <v>6</v>
      </c>
      <c r="B13" s="44" t="s">
        <v>730</v>
      </c>
      <c r="C13" s="43" t="s">
        <v>65</v>
      </c>
      <c r="D13" s="42">
        <f>D14*3</f>
        <v>12</v>
      </c>
      <c r="E13" s="139"/>
      <c r="F13" s="39">
        <f t="shared" si="0"/>
        <v>0</v>
      </c>
    </row>
    <row r="14" spans="1:6" ht="15.75">
      <c r="A14" s="48"/>
      <c r="B14" s="171" t="s">
        <v>359</v>
      </c>
      <c r="C14" s="48" t="s">
        <v>67</v>
      </c>
      <c r="D14" s="64">
        <v>4</v>
      </c>
      <c r="E14" s="139"/>
      <c r="F14" s="39">
        <f t="shared" si="0"/>
        <v>0</v>
      </c>
    </row>
    <row r="15" spans="1:6" ht="15.75">
      <c r="A15" s="43">
        <v>7</v>
      </c>
      <c r="B15" s="44" t="s">
        <v>729</v>
      </c>
      <c r="C15" s="43" t="s">
        <v>61</v>
      </c>
      <c r="D15" s="42">
        <v>2</v>
      </c>
      <c r="E15" s="139"/>
      <c r="F15" s="39">
        <f t="shared" si="0"/>
        <v>0</v>
      </c>
    </row>
    <row r="16" spans="1:6" ht="15.75">
      <c r="A16" s="48">
        <v>8</v>
      </c>
      <c r="B16" s="44" t="s">
        <v>238</v>
      </c>
      <c r="C16" s="48" t="s">
        <v>61</v>
      </c>
      <c r="D16" s="47">
        <v>6</v>
      </c>
      <c r="E16" s="139"/>
      <c r="F16" s="39">
        <f t="shared" si="0"/>
        <v>0</v>
      </c>
    </row>
    <row r="17" spans="1:6" ht="15.75">
      <c r="A17" s="43">
        <v>9</v>
      </c>
      <c r="B17" s="44" t="s">
        <v>728</v>
      </c>
      <c r="C17" s="43" t="s">
        <v>59</v>
      </c>
      <c r="D17" s="42">
        <f>6*1.75</f>
        <v>10.5</v>
      </c>
      <c r="E17" s="139"/>
      <c r="F17" s="39">
        <f t="shared" si="0"/>
        <v>0</v>
      </c>
    </row>
    <row r="18" spans="1:6" ht="15.75">
      <c r="A18" s="51">
        <v>10</v>
      </c>
      <c r="B18" s="52" t="s">
        <v>717</v>
      </c>
      <c r="C18" s="51" t="s">
        <v>716</v>
      </c>
      <c r="D18" s="50">
        <v>2</v>
      </c>
      <c r="E18" s="139"/>
      <c r="F18" s="39">
        <f t="shared" si="0"/>
        <v>0</v>
      </c>
    </row>
    <row r="19" spans="1:6" ht="15.75">
      <c r="A19" s="88"/>
      <c r="B19" s="88" t="s">
        <v>58</v>
      </c>
      <c r="C19" s="88"/>
      <c r="D19" s="88"/>
      <c r="E19" s="139"/>
      <c r="F19" s="35">
        <f>SUM(F8:F18)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33"/>
  <sheetViews>
    <sheetView topLeftCell="A20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751</v>
      </c>
      <c r="B3" s="180"/>
      <c r="C3" s="180"/>
      <c r="D3" s="180"/>
      <c r="E3" s="180"/>
      <c r="F3" s="180"/>
    </row>
    <row r="4" spans="1:6" s="80" customFormat="1" ht="23.25" customHeight="1">
      <c r="A4" s="181" t="s">
        <v>9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48">
        <v>1</v>
      </c>
      <c r="B8" s="44" t="s">
        <v>239</v>
      </c>
      <c r="C8" s="43" t="s">
        <v>61</v>
      </c>
      <c r="D8" s="42">
        <v>45</v>
      </c>
      <c r="E8" s="139"/>
      <c r="F8" s="39">
        <f t="shared" ref="F8:F32" si="0">D8*E8</f>
        <v>0</v>
      </c>
    </row>
    <row r="9" spans="1:6" ht="15.75">
      <c r="A9" s="43">
        <v>2</v>
      </c>
      <c r="B9" s="44" t="s">
        <v>238</v>
      </c>
      <c r="C9" s="43" t="s">
        <v>61</v>
      </c>
      <c r="D9" s="57">
        <v>36</v>
      </c>
      <c r="E9" s="139"/>
      <c r="F9" s="39">
        <f t="shared" si="0"/>
        <v>0</v>
      </c>
    </row>
    <row r="10" spans="1:6" ht="31.5">
      <c r="A10" s="43">
        <v>3</v>
      </c>
      <c r="B10" s="44" t="s">
        <v>750</v>
      </c>
      <c r="C10" s="43" t="s">
        <v>59</v>
      </c>
      <c r="D10" s="42">
        <f>36*1.87</f>
        <v>67.320000000000007</v>
      </c>
      <c r="E10" s="139"/>
      <c r="F10" s="39">
        <f t="shared" si="0"/>
        <v>0</v>
      </c>
    </row>
    <row r="11" spans="1:6" ht="47.25">
      <c r="A11" s="48">
        <v>4</v>
      </c>
      <c r="B11" s="44" t="s">
        <v>749</v>
      </c>
      <c r="C11" s="48" t="s">
        <v>61</v>
      </c>
      <c r="D11" s="42">
        <f>(25*1.3*2*0.2+25*0.5*2*0.1)</f>
        <v>15.5</v>
      </c>
      <c r="E11" s="139"/>
      <c r="F11" s="39">
        <f t="shared" si="0"/>
        <v>0</v>
      </c>
    </row>
    <row r="12" spans="1:6" ht="15.75">
      <c r="A12" s="51"/>
      <c r="B12" s="52" t="s">
        <v>746</v>
      </c>
      <c r="C12" s="51" t="s">
        <v>59</v>
      </c>
      <c r="D12" s="65">
        <v>1.9685000000000001</v>
      </c>
      <c r="E12" s="139"/>
      <c r="F12" s="39">
        <f t="shared" si="0"/>
        <v>0</v>
      </c>
    </row>
    <row r="13" spans="1:6" ht="47.25">
      <c r="A13" s="48">
        <v>5</v>
      </c>
      <c r="B13" s="44" t="s">
        <v>748</v>
      </c>
      <c r="C13" s="43" t="s">
        <v>61</v>
      </c>
      <c r="D13" s="42">
        <f>(27*0.5*2*0.1+27*0.5*2*0.2)</f>
        <v>8.1000000000000014</v>
      </c>
      <c r="E13" s="139"/>
      <c r="F13" s="39">
        <f t="shared" si="0"/>
        <v>0</v>
      </c>
    </row>
    <row r="14" spans="1:6" ht="15.75">
      <c r="A14" s="51"/>
      <c r="B14" s="52" t="s">
        <v>746</v>
      </c>
      <c r="C14" s="51" t="s">
        <v>59</v>
      </c>
      <c r="D14" s="65">
        <v>1.0287000000000002</v>
      </c>
      <c r="E14" s="139"/>
      <c r="F14" s="39">
        <f t="shared" si="0"/>
        <v>0</v>
      </c>
    </row>
    <row r="15" spans="1:6" ht="47.25">
      <c r="A15" s="48">
        <v>6</v>
      </c>
      <c r="B15" s="44" t="s">
        <v>747</v>
      </c>
      <c r="C15" s="43" t="s">
        <v>61</v>
      </c>
      <c r="D15" s="42">
        <f>44*0.4*2*0.2+44*0.5*2*0.1</f>
        <v>11.440000000000001</v>
      </c>
      <c r="E15" s="139"/>
      <c r="F15" s="39">
        <f t="shared" si="0"/>
        <v>0</v>
      </c>
    </row>
    <row r="16" spans="1:6" ht="15.75">
      <c r="A16" s="51"/>
      <c r="B16" s="52" t="s">
        <v>746</v>
      </c>
      <c r="C16" s="51" t="s">
        <v>59</v>
      </c>
      <c r="D16" s="65">
        <v>1.4528800000000002</v>
      </c>
      <c r="E16" s="139"/>
      <c r="F16" s="39">
        <f t="shared" si="0"/>
        <v>0</v>
      </c>
    </row>
    <row r="17" spans="1:6" ht="47.25">
      <c r="A17" s="48">
        <v>7</v>
      </c>
      <c r="B17" s="44" t="s">
        <v>745</v>
      </c>
      <c r="C17" s="48" t="s">
        <v>61</v>
      </c>
      <c r="D17" s="64">
        <f>1.1*1.1*0.2*2+1.1*4*0.1*2</f>
        <v>1.3640000000000003</v>
      </c>
      <c r="E17" s="139"/>
      <c r="F17" s="39">
        <f t="shared" si="0"/>
        <v>0</v>
      </c>
    </row>
    <row r="18" spans="1:6" ht="15.75">
      <c r="A18" s="51"/>
      <c r="B18" s="52" t="s">
        <v>743</v>
      </c>
      <c r="C18" s="51" t="s">
        <v>67</v>
      </c>
      <c r="D18" s="65">
        <v>2</v>
      </c>
      <c r="E18" s="139"/>
      <c r="F18" s="39">
        <f t="shared" si="0"/>
        <v>0</v>
      </c>
    </row>
    <row r="19" spans="1:6" ht="47.25">
      <c r="A19" s="48">
        <v>8</v>
      </c>
      <c r="B19" s="44" t="s">
        <v>744</v>
      </c>
      <c r="C19" s="48" t="s">
        <v>61</v>
      </c>
      <c r="D19" s="64">
        <f>0.5*0.5*2*5+0.5*4*0.1*5</f>
        <v>3.5</v>
      </c>
      <c r="E19" s="139"/>
      <c r="F19" s="39">
        <f t="shared" si="0"/>
        <v>0</v>
      </c>
    </row>
    <row r="20" spans="1:6" ht="15.75">
      <c r="A20" s="51"/>
      <c r="B20" s="52" t="s">
        <v>743</v>
      </c>
      <c r="C20" s="51" t="s">
        <v>67</v>
      </c>
      <c r="D20" s="65">
        <v>5</v>
      </c>
      <c r="E20" s="139"/>
      <c r="F20" s="39">
        <f t="shared" si="0"/>
        <v>0</v>
      </c>
    </row>
    <row r="21" spans="1:6" ht="15.75">
      <c r="A21" s="51">
        <v>9</v>
      </c>
      <c r="B21" s="52" t="s">
        <v>742</v>
      </c>
      <c r="C21" s="51" t="s">
        <v>65</v>
      </c>
      <c r="D21" s="50">
        <v>190</v>
      </c>
      <c r="E21" s="139"/>
      <c r="F21" s="39">
        <f t="shared" si="0"/>
        <v>0</v>
      </c>
    </row>
    <row r="22" spans="1:6" ht="15.75">
      <c r="A22" s="51">
        <v>10</v>
      </c>
      <c r="B22" s="52" t="s">
        <v>741</v>
      </c>
      <c r="C22" s="51" t="s">
        <v>65</v>
      </c>
      <c r="D22" s="50">
        <v>130</v>
      </c>
      <c r="E22" s="139"/>
      <c r="F22" s="39">
        <f t="shared" si="0"/>
        <v>0</v>
      </c>
    </row>
    <row r="23" spans="1:6" ht="15.75">
      <c r="A23" s="51">
        <v>11</v>
      </c>
      <c r="B23" s="52" t="s">
        <v>740</v>
      </c>
      <c r="C23" s="51" t="s">
        <v>65</v>
      </c>
      <c r="D23" s="50">
        <v>140</v>
      </c>
      <c r="E23" s="139"/>
      <c r="F23" s="39">
        <f t="shared" si="0"/>
        <v>0</v>
      </c>
    </row>
    <row r="24" spans="1:6" ht="31.5">
      <c r="A24" s="43">
        <v>12</v>
      </c>
      <c r="B24" s="44" t="s">
        <v>739</v>
      </c>
      <c r="C24" s="43" t="s">
        <v>67</v>
      </c>
      <c r="D24" s="42">
        <f>SUM(D25:D30)</f>
        <v>180</v>
      </c>
      <c r="E24" s="139"/>
      <c r="F24" s="39">
        <f t="shared" si="0"/>
        <v>0</v>
      </c>
    </row>
    <row r="25" spans="1:6" ht="16.5">
      <c r="A25" s="51"/>
      <c r="B25" s="173" t="s">
        <v>738</v>
      </c>
      <c r="C25" s="51" t="s">
        <v>67</v>
      </c>
      <c r="D25" s="172">
        <v>50</v>
      </c>
      <c r="E25" s="139"/>
      <c r="F25" s="39">
        <f t="shared" si="0"/>
        <v>0</v>
      </c>
    </row>
    <row r="26" spans="1:6" ht="16.5">
      <c r="A26" s="51"/>
      <c r="B26" s="173" t="s">
        <v>737</v>
      </c>
      <c r="C26" s="51" t="s">
        <v>67</v>
      </c>
      <c r="D26" s="172">
        <v>34</v>
      </c>
      <c r="E26" s="139"/>
      <c r="F26" s="39">
        <f t="shared" si="0"/>
        <v>0</v>
      </c>
    </row>
    <row r="27" spans="1:6" ht="16.5">
      <c r="A27" s="51"/>
      <c r="B27" s="173" t="s">
        <v>736</v>
      </c>
      <c r="C27" s="51" t="s">
        <v>67</v>
      </c>
      <c r="D27" s="172">
        <v>36</v>
      </c>
      <c r="E27" s="139"/>
      <c r="F27" s="39">
        <f t="shared" si="0"/>
        <v>0</v>
      </c>
    </row>
    <row r="28" spans="1:6" ht="16.5">
      <c r="A28" s="51"/>
      <c r="B28" s="173" t="s">
        <v>735</v>
      </c>
      <c r="C28" s="51" t="s">
        <v>67</v>
      </c>
      <c r="D28" s="172">
        <v>26</v>
      </c>
      <c r="E28" s="139"/>
      <c r="F28" s="39">
        <f t="shared" si="0"/>
        <v>0</v>
      </c>
    </row>
    <row r="29" spans="1:6" ht="16.5">
      <c r="A29" s="51"/>
      <c r="B29" s="173" t="s">
        <v>734</v>
      </c>
      <c r="C29" s="51" t="s">
        <v>67</v>
      </c>
      <c r="D29" s="172">
        <v>14</v>
      </c>
      <c r="E29" s="139"/>
      <c r="F29" s="39">
        <f t="shared" si="0"/>
        <v>0</v>
      </c>
    </row>
    <row r="30" spans="1:6" ht="16.5">
      <c r="A30" s="51"/>
      <c r="B30" s="173" t="s">
        <v>733</v>
      </c>
      <c r="C30" s="51" t="s">
        <v>67</v>
      </c>
      <c r="D30" s="172">
        <v>20</v>
      </c>
      <c r="E30" s="139"/>
      <c r="F30" s="39">
        <f t="shared" si="0"/>
        <v>0</v>
      </c>
    </row>
    <row r="31" spans="1:6" ht="15.75">
      <c r="A31" s="51">
        <v>13</v>
      </c>
      <c r="B31" s="52" t="s">
        <v>732</v>
      </c>
      <c r="C31" s="51" t="s">
        <v>61</v>
      </c>
      <c r="D31" s="50">
        <v>7.5550000000000015</v>
      </c>
      <c r="E31" s="139"/>
      <c r="F31" s="39">
        <f t="shared" si="0"/>
        <v>0</v>
      </c>
    </row>
    <row r="32" spans="1:6" ht="15.75">
      <c r="A32" s="51">
        <v>2</v>
      </c>
      <c r="B32" s="52" t="s">
        <v>236</v>
      </c>
      <c r="C32" s="51" t="s">
        <v>61</v>
      </c>
      <c r="D32" s="50">
        <v>9</v>
      </c>
      <c r="E32" s="139"/>
      <c r="F32" s="39">
        <f t="shared" si="0"/>
        <v>0</v>
      </c>
    </row>
    <row r="33" spans="1:6" ht="15.75">
      <c r="A33" s="82"/>
      <c r="B33" s="82" t="s">
        <v>58</v>
      </c>
      <c r="C33" s="38"/>
      <c r="D33" s="82"/>
      <c r="E33" s="139"/>
      <c r="F33" s="35">
        <f>SUM(F8:F32)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29"/>
  <sheetViews>
    <sheetView topLeftCell="A17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773</v>
      </c>
      <c r="B3" s="180"/>
      <c r="C3" s="180"/>
      <c r="D3" s="180"/>
      <c r="E3" s="180"/>
      <c r="F3" s="180"/>
    </row>
    <row r="4" spans="1:6" s="80" customFormat="1" ht="23.25" customHeight="1">
      <c r="A4" s="181" t="s">
        <v>7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175"/>
      <c r="B8" s="88" t="s">
        <v>772</v>
      </c>
      <c r="C8" s="175"/>
      <c r="D8" s="175"/>
      <c r="E8" s="139"/>
      <c r="F8" s="39">
        <f t="shared" ref="F8:F18" si="0">D8*E8</f>
        <v>0</v>
      </c>
    </row>
    <row r="9" spans="1:6" ht="31.5">
      <c r="A9" s="48">
        <v>1</v>
      </c>
      <c r="B9" s="44" t="s">
        <v>771</v>
      </c>
      <c r="C9" s="43" t="s">
        <v>769</v>
      </c>
      <c r="D9" s="46">
        <v>235</v>
      </c>
      <c r="E9" s="139"/>
      <c r="F9" s="39">
        <f t="shared" si="0"/>
        <v>0</v>
      </c>
    </row>
    <row r="10" spans="1:6" ht="31.5">
      <c r="A10" s="48">
        <v>2</v>
      </c>
      <c r="B10" s="44" t="s">
        <v>770</v>
      </c>
      <c r="C10" s="43" t="s">
        <v>769</v>
      </c>
      <c r="D10" s="46">
        <v>20</v>
      </c>
      <c r="E10" s="139"/>
      <c r="F10" s="39">
        <f t="shared" si="0"/>
        <v>0</v>
      </c>
    </row>
    <row r="11" spans="1:6" ht="15.75">
      <c r="A11" s="51">
        <v>3</v>
      </c>
      <c r="B11" s="52" t="s">
        <v>768</v>
      </c>
      <c r="C11" s="51" t="s">
        <v>61</v>
      </c>
      <c r="D11" s="87">
        <v>19.52</v>
      </c>
      <c r="E11" s="139"/>
      <c r="F11" s="39">
        <f t="shared" si="0"/>
        <v>0</v>
      </c>
    </row>
    <row r="12" spans="1:6" ht="31.5">
      <c r="A12" s="43">
        <v>4</v>
      </c>
      <c r="B12" s="44" t="s">
        <v>767</v>
      </c>
      <c r="C12" s="43" t="s">
        <v>61</v>
      </c>
      <c r="D12" s="70">
        <v>65</v>
      </c>
      <c r="E12" s="139"/>
      <c r="F12" s="39">
        <f t="shared" si="0"/>
        <v>0</v>
      </c>
    </row>
    <row r="13" spans="1:6" ht="32.25">
      <c r="A13" s="48">
        <v>5</v>
      </c>
      <c r="B13" s="44" t="s">
        <v>766</v>
      </c>
      <c r="C13" s="48" t="s">
        <v>65</v>
      </c>
      <c r="D13" s="47">
        <v>150</v>
      </c>
      <c r="E13" s="139"/>
      <c r="F13" s="39">
        <f t="shared" si="0"/>
        <v>0</v>
      </c>
    </row>
    <row r="14" spans="1:6" ht="32.25">
      <c r="A14" s="48">
        <v>6</v>
      </c>
      <c r="B14" s="44" t="s">
        <v>765</v>
      </c>
      <c r="C14" s="48" t="s">
        <v>65</v>
      </c>
      <c r="D14" s="119">
        <v>650</v>
      </c>
      <c r="E14" s="139"/>
      <c r="F14" s="39">
        <f t="shared" si="0"/>
        <v>0</v>
      </c>
    </row>
    <row r="15" spans="1:6" ht="15.75">
      <c r="A15" s="43">
        <v>7</v>
      </c>
      <c r="B15" s="44" t="s">
        <v>764</v>
      </c>
      <c r="C15" s="43" t="s">
        <v>147</v>
      </c>
      <c r="D15" s="109">
        <v>650</v>
      </c>
      <c r="E15" s="139"/>
      <c r="F15" s="39">
        <f t="shared" si="0"/>
        <v>0</v>
      </c>
    </row>
    <row r="16" spans="1:6" ht="15.75">
      <c r="A16" s="43">
        <v>8</v>
      </c>
      <c r="B16" s="44" t="s">
        <v>763</v>
      </c>
      <c r="C16" s="43" t="s">
        <v>762</v>
      </c>
      <c r="D16" s="70">
        <v>168</v>
      </c>
      <c r="E16" s="139"/>
      <c r="F16" s="39">
        <f t="shared" si="0"/>
        <v>0</v>
      </c>
    </row>
    <row r="17" spans="1:6" ht="31.5">
      <c r="A17" s="48">
        <v>9</v>
      </c>
      <c r="B17" s="44" t="s">
        <v>761</v>
      </c>
      <c r="C17" s="48" t="s">
        <v>61</v>
      </c>
      <c r="D17" s="47">
        <v>87</v>
      </c>
      <c r="E17" s="139"/>
      <c r="F17" s="39">
        <f t="shared" si="0"/>
        <v>0</v>
      </c>
    </row>
    <row r="18" spans="1:6" ht="15.75">
      <c r="A18" s="43">
        <v>10</v>
      </c>
      <c r="B18" s="44" t="s">
        <v>760</v>
      </c>
      <c r="C18" s="43" t="s">
        <v>59</v>
      </c>
      <c r="D18" s="42">
        <f>87*1.87</f>
        <v>162.69</v>
      </c>
      <c r="E18" s="139"/>
      <c r="F18" s="39">
        <f t="shared" si="0"/>
        <v>0</v>
      </c>
    </row>
    <row r="19" spans="1:6" ht="15.75">
      <c r="A19" s="91"/>
      <c r="B19" s="104" t="s">
        <v>759</v>
      </c>
      <c r="C19" s="91"/>
      <c r="D19" s="174"/>
      <c r="E19" s="139"/>
      <c r="F19" s="39"/>
    </row>
    <row r="20" spans="1:6" ht="31.5">
      <c r="A20" s="43">
        <v>1</v>
      </c>
      <c r="B20" s="44" t="s">
        <v>758</v>
      </c>
      <c r="C20" s="43" t="s">
        <v>67</v>
      </c>
      <c r="D20" s="42">
        <v>4</v>
      </c>
      <c r="E20" s="139"/>
      <c r="F20" s="39">
        <f t="shared" ref="F20:F28" si="1">D20*E20</f>
        <v>0</v>
      </c>
    </row>
    <row r="21" spans="1:6" ht="31.5">
      <c r="A21" s="48">
        <v>2</v>
      </c>
      <c r="B21" s="44" t="s">
        <v>757</v>
      </c>
      <c r="C21" s="48" t="s">
        <v>67</v>
      </c>
      <c r="D21" s="47">
        <v>49</v>
      </c>
      <c r="E21" s="139"/>
      <c r="F21" s="39">
        <f t="shared" si="1"/>
        <v>0</v>
      </c>
    </row>
    <row r="22" spans="1:6" ht="15.75">
      <c r="A22" s="43">
        <v>3</v>
      </c>
      <c r="B22" s="44" t="s">
        <v>474</v>
      </c>
      <c r="C22" s="43" t="s">
        <v>147</v>
      </c>
      <c r="D22" s="70">
        <f>SUM(D23:D26)</f>
        <v>1200</v>
      </c>
      <c r="E22" s="139"/>
      <c r="F22" s="39">
        <f t="shared" si="1"/>
        <v>0</v>
      </c>
    </row>
    <row r="23" spans="1:6" ht="31.5">
      <c r="A23" s="48"/>
      <c r="B23" s="44" t="s">
        <v>756</v>
      </c>
      <c r="C23" s="48" t="s">
        <v>147</v>
      </c>
      <c r="D23" s="119">
        <v>150</v>
      </c>
      <c r="E23" s="139"/>
      <c r="F23" s="39">
        <f t="shared" si="1"/>
        <v>0</v>
      </c>
    </row>
    <row r="24" spans="1:6" ht="15.75">
      <c r="A24" s="48"/>
      <c r="B24" s="44" t="s">
        <v>755</v>
      </c>
      <c r="C24" s="48" t="s">
        <v>147</v>
      </c>
      <c r="D24" s="119">
        <v>600</v>
      </c>
      <c r="E24" s="139"/>
      <c r="F24" s="39">
        <f t="shared" si="1"/>
        <v>0</v>
      </c>
    </row>
    <row r="25" spans="1:6" ht="15.75">
      <c r="A25" s="48"/>
      <c r="B25" s="44" t="s">
        <v>754</v>
      </c>
      <c r="C25" s="48" t="s">
        <v>147</v>
      </c>
      <c r="D25" s="119">
        <v>150</v>
      </c>
      <c r="E25" s="139"/>
      <c r="F25" s="39">
        <f t="shared" si="1"/>
        <v>0</v>
      </c>
    </row>
    <row r="26" spans="1:6" ht="15.75">
      <c r="A26" s="48"/>
      <c r="B26" s="44" t="s">
        <v>378</v>
      </c>
      <c r="C26" s="48" t="s">
        <v>147</v>
      </c>
      <c r="D26" s="119">
        <v>300</v>
      </c>
      <c r="E26" s="139"/>
      <c r="F26" s="39">
        <f t="shared" si="1"/>
        <v>0</v>
      </c>
    </row>
    <row r="27" spans="1:6" ht="15.75">
      <c r="A27" s="43">
        <v>4</v>
      </c>
      <c r="B27" s="44" t="s">
        <v>753</v>
      </c>
      <c r="C27" s="43" t="s">
        <v>147</v>
      </c>
      <c r="D27" s="42">
        <v>40</v>
      </c>
      <c r="E27" s="139"/>
      <c r="F27" s="39">
        <f t="shared" si="1"/>
        <v>0</v>
      </c>
    </row>
    <row r="28" spans="1:6" ht="15.75">
      <c r="A28" s="43">
        <v>5</v>
      </c>
      <c r="B28" s="44" t="s">
        <v>752</v>
      </c>
      <c r="C28" s="43" t="s">
        <v>67</v>
      </c>
      <c r="D28" s="42">
        <v>53</v>
      </c>
      <c r="E28" s="139"/>
      <c r="F28" s="39">
        <f t="shared" si="1"/>
        <v>0</v>
      </c>
    </row>
    <row r="29" spans="1:6" ht="15.75">
      <c r="A29" s="48"/>
      <c r="B29" s="116" t="s">
        <v>58</v>
      </c>
      <c r="C29" s="116"/>
      <c r="D29" s="115"/>
      <c r="E29" s="139"/>
      <c r="F29" s="35">
        <f>SUM(F8:F28)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81"/>
  <sheetViews>
    <sheetView topLeftCell="A70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842</v>
      </c>
      <c r="B3" s="180"/>
      <c r="C3" s="180"/>
      <c r="D3" s="180"/>
      <c r="E3" s="180"/>
      <c r="F3" s="180"/>
    </row>
    <row r="4" spans="1:6" s="80" customFormat="1" ht="23.25" customHeight="1">
      <c r="A4" s="181" t="s">
        <v>5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51"/>
      <c r="B8" s="92" t="s">
        <v>841</v>
      </c>
      <c r="C8" s="51"/>
      <c r="D8" s="65"/>
      <c r="E8" s="139"/>
      <c r="F8" s="39"/>
    </row>
    <row r="9" spans="1:6" ht="15.75">
      <c r="A9" s="62">
        <v>1</v>
      </c>
      <c r="B9" s="49" t="s">
        <v>820</v>
      </c>
      <c r="C9" s="48" t="s">
        <v>73</v>
      </c>
      <c r="D9" s="46">
        <v>310</v>
      </c>
      <c r="E9" s="139"/>
      <c r="F9" s="39">
        <f>D9*E9</f>
        <v>0</v>
      </c>
    </row>
    <row r="10" spans="1:6" ht="31.5">
      <c r="A10" s="43">
        <v>2</v>
      </c>
      <c r="B10" s="44" t="s">
        <v>839</v>
      </c>
      <c r="C10" s="43" t="s">
        <v>73</v>
      </c>
      <c r="D10" s="42">
        <v>284.26</v>
      </c>
      <c r="E10" s="139"/>
      <c r="F10" s="39">
        <f>D10*E10</f>
        <v>0</v>
      </c>
    </row>
    <row r="11" spans="1:6" ht="15.75">
      <c r="A11" s="48"/>
      <c r="B11" s="49" t="s">
        <v>838</v>
      </c>
      <c r="C11" s="48" t="s">
        <v>59</v>
      </c>
      <c r="D11" s="64">
        <v>1.85</v>
      </c>
      <c r="E11" s="139"/>
      <c r="F11" s="39">
        <f>D11*E11</f>
        <v>0</v>
      </c>
    </row>
    <row r="12" spans="1:6" ht="15.75">
      <c r="A12" s="48"/>
      <c r="B12" s="49" t="s">
        <v>837</v>
      </c>
      <c r="C12" s="48" t="s">
        <v>73</v>
      </c>
      <c r="D12" s="47">
        <v>310</v>
      </c>
      <c r="E12" s="139"/>
      <c r="F12" s="39">
        <f>D12*E12</f>
        <v>0</v>
      </c>
    </row>
    <row r="13" spans="1:6" ht="15.75">
      <c r="A13" s="51"/>
      <c r="B13" s="92" t="s">
        <v>840</v>
      </c>
      <c r="C13" s="51"/>
      <c r="D13" s="65"/>
      <c r="E13" s="139"/>
      <c r="F13" s="39"/>
    </row>
    <row r="14" spans="1:6" ht="15.75">
      <c r="A14" s="62">
        <v>1</v>
      </c>
      <c r="B14" s="49" t="s">
        <v>820</v>
      </c>
      <c r="C14" s="48" t="s">
        <v>73</v>
      </c>
      <c r="D14" s="46">
        <v>410</v>
      </c>
      <c r="E14" s="139"/>
      <c r="F14" s="39">
        <f>D14*E14</f>
        <v>0</v>
      </c>
    </row>
    <row r="15" spans="1:6" ht="31.5">
      <c r="A15" s="43">
        <v>2</v>
      </c>
      <c r="B15" s="44" t="s">
        <v>839</v>
      </c>
      <c r="C15" s="43" t="s">
        <v>73</v>
      </c>
      <c r="D15" s="42">
        <v>402.84</v>
      </c>
      <c r="E15" s="139"/>
      <c r="F15" s="39">
        <f>D15*E15</f>
        <v>0</v>
      </c>
    </row>
    <row r="16" spans="1:6" ht="15.75">
      <c r="A16" s="48"/>
      <c r="B16" s="49" t="s">
        <v>838</v>
      </c>
      <c r="C16" s="48" t="s">
        <v>59</v>
      </c>
      <c r="D16" s="64">
        <v>2.59</v>
      </c>
      <c r="E16" s="139"/>
      <c r="F16" s="39">
        <f>D16*E16</f>
        <v>0</v>
      </c>
    </row>
    <row r="17" spans="1:6" ht="15.75">
      <c r="A17" s="48"/>
      <c r="B17" s="49" t="s">
        <v>837</v>
      </c>
      <c r="C17" s="48" t="s">
        <v>73</v>
      </c>
      <c r="D17" s="47">
        <v>400</v>
      </c>
      <c r="E17" s="139"/>
      <c r="F17" s="39">
        <f>D17*E17</f>
        <v>0</v>
      </c>
    </row>
    <row r="18" spans="1:6" ht="15.75">
      <c r="A18" s="62"/>
      <c r="B18" s="86" t="s">
        <v>836</v>
      </c>
      <c r="C18" s="62"/>
      <c r="D18" s="85"/>
      <c r="E18" s="139"/>
      <c r="F18" s="39"/>
    </row>
    <row r="19" spans="1:6" ht="15.75">
      <c r="A19" s="48">
        <v>1</v>
      </c>
      <c r="B19" s="44" t="s">
        <v>835</v>
      </c>
      <c r="C19" s="48" t="s">
        <v>61</v>
      </c>
      <c r="D19" s="64">
        <f>501.94*0.1</f>
        <v>50.194000000000003</v>
      </c>
      <c r="E19" s="139"/>
      <c r="F19" s="39">
        <f>D19*E19</f>
        <v>0</v>
      </c>
    </row>
    <row r="20" spans="1:6" ht="15.75">
      <c r="A20" s="48">
        <v>2</v>
      </c>
      <c r="B20" s="44" t="s">
        <v>834</v>
      </c>
      <c r="C20" s="48" t="s">
        <v>73</v>
      </c>
      <c r="D20" s="47">
        <v>501.94</v>
      </c>
      <c r="E20" s="139"/>
      <c r="F20" s="39">
        <f>D20*E20</f>
        <v>0</v>
      </c>
    </row>
    <row r="21" spans="1:6" ht="15.75">
      <c r="A21" s="43">
        <v>3</v>
      </c>
      <c r="B21" s="44" t="s">
        <v>833</v>
      </c>
      <c r="C21" s="43" t="s">
        <v>73</v>
      </c>
      <c r="D21" s="42">
        <f>D20</f>
        <v>501.94</v>
      </c>
      <c r="E21" s="139"/>
      <c r="F21" s="39">
        <f>D21*E21</f>
        <v>0</v>
      </c>
    </row>
    <row r="22" spans="1:6" ht="15.75">
      <c r="A22" s="48"/>
      <c r="B22" s="104" t="s">
        <v>832</v>
      </c>
      <c r="C22" s="48"/>
      <c r="D22" s="64"/>
      <c r="E22" s="139"/>
      <c r="F22" s="39"/>
    </row>
    <row r="23" spans="1:6" ht="15.75">
      <c r="A23" s="43">
        <v>1</v>
      </c>
      <c r="B23" s="44" t="s">
        <v>831</v>
      </c>
      <c r="C23" s="43" t="s">
        <v>73</v>
      </c>
      <c r="D23" s="43">
        <v>584.41999999999996</v>
      </c>
      <c r="E23" s="139"/>
      <c r="F23" s="39">
        <f>D23*E23</f>
        <v>0</v>
      </c>
    </row>
    <row r="24" spans="1:6" ht="15.75">
      <c r="A24" s="51"/>
      <c r="B24" s="92" t="s">
        <v>830</v>
      </c>
      <c r="C24" s="51"/>
      <c r="D24" s="65"/>
      <c r="E24" s="139"/>
      <c r="F24" s="39"/>
    </row>
    <row r="25" spans="1:6" ht="31.5">
      <c r="A25" s="43">
        <v>1</v>
      </c>
      <c r="B25" s="44" t="s">
        <v>829</v>
      </c>
      <c r="C25" s="43" t="s">
        <v>147</v>
      </c>
      <c r="D25" s="42">
        <v>665.4</v>
      </c>
      <c r="E25" s="139"/>
      <c r="F25" s="39">
        <f>D25*E25</f>
        <v>0</v>
      </c>
    </row>
    <row r="26" spans="1:6" ht="15.75">
      <c r="A26" s="51"/>
      <c r="B26" s="92" t="s">
        <v>828</v>
      </c>
      <c r="C26" s="51"/>
      <c r="D26" s="65"/>
      <c r="E26" s="139"/>
      <c r="F26" s="39"/>
    </row>
    <row r="27" spans="1:6" ht="31.5">
      <c r="A27" s="48">
        <v>1</v>
      </c>
      <c r="B27" s="44" t="s">
        <v>827</v>
      </c>
      <c r="C27" s="48" t="s">
        <v>61</v>
      </c>
      <c r="D27" s="47">
        <f>525.6*0.2</f>
        <v>105.12</v>
      </c>
      <c r="E27" s="139"/>
      <c r="F27" s="39">
        <f>D27*E27</f>
        <v>0</v>
      </c>
    </row>
    <row r="28" spans="1:6" ht="15.75">
      <c r="A28" s="51">
        <v>2</v>
      </c>
      <c r="B28" s="52" t="s">
        <v>826</v>
      </c>
      <c r="C28" s="51" t="s">
        <v>59</v>
      </c>
      <c r="D28" s="101">
        <f>525.6*0.3/1000</f>
        <v>0.15768000000000001</v>
      </c>
      <c r="E28" s="139"/>
      <c r="F28" s="39">
        <f>D28*E28</f>
        <v>0</v>
      </c>
    </row>
    <row r="29" spans="1:6" ht="31.5">
      <c r="A29" s="43">
        <v>3</v>
      </c>
      <c r="B29" s="44" t="s">
        <v>825</v>
      </c>
      <c r="C29" s="43" t="s">
        <v>152</v>
      </c>
      <c r="D29" s="57">
        <v>5.2560000000000002</v>
      </c>
      <c r="E29" s="139"/>
      <c r="F29" s="39">
        <f>D29*E29</f>
        <v>0</v>
      </c>
    </row>
    <row r="30" spans="1:6" ht="15.75">
      <c r="A30" s="51">
        <v>4</v>
      </c>
      <c r="B30" s="52" t="s">
        <v>824</v>
      </c>
      <c r="C30" s="51" t="s">
        <v>59</v>
      </c>
      <c r="D30" s="101">
        <f>525.6*0.6/1000</f>
        <v>0.31536000000000003</v>
      </c>
      <c r="E30" s="139"/>
      <c r="F30" s="39">
        <f>D30*E30</f>
        <v>0</v>
      </c>
    </row>
    <row r="31" spans="1:6" ht="31.5">
      <c r="A31" s="43">
        <v>5</v>
      </c>
      <c r="B31" s="44" t="s">
        <v>823</v>
      </c>
      <c r="C31" s="43" t="s">
        <v>152</v>
      </c>
      <c r="D31" s="57">
        <f>D29</f>
        <v>5.2560000000000002</v>
      </c>
      <c r="E31" s="139"/>
      <c r="F31" s="39">
        <f>D31*E31</f>
        <v>0</v>
      </c>
    </row>
    <row r="32" spans="1:6" ht="15.75">
      <c r="A32" s="51"/>
      <c r="B32" s="88" t="s">
        <v>822</v>
      </c>
      <c r="C32" s="51"/>
      <c r="D32" s="65"/>
      <c r="E32" s="139"/>
      <c r="F32" s="39"/>
    </row>
    <row r="33" spans="1:6" ht="15.75">
      <c r="A33" s="62">
        <v>1</v>
      </c>
      <c r="B33" s="49" t="s">
        <v>822</v>
      </c>
      <c r="C33" s="48" t="s">
        <v>592</v>
      </c>
      <c r="D33" s="64">
        <v>1</v>
      </c>
      <c r="E33" s="139"/>
      <c r="F33" s="39">
        <f>D33*E33</f>
        <v>0</v>
      </c>
    </row>
    <row r="34" spans="1:6" ht="15.75">
      <c r="A34" s="43"/>
      <c r="B34" s="56" t="s">
        <v>821</v>
      </c>
      <c r="C34" s="43"/>
      <c r="D34" s="57"/>
      <c r="E34" s="139"/>
      <c r="F34" s="39"/>
    </row>
    <row r="35" spans="1:6" ht="15.75">
      <c r="A35" s="62">
        <v>1</v>
      </c>
      <c r="B35" s="49" t="s">
        <v>820</v>
      </c>
      <c r="C35" s="48" t="s">
        <v>73</v>
      </c>
      <c r="D35" s="46">
        <v>750</v>
      </c>
      <c r="E35" s="139"/>
      <c r="F35" s="39">
        <f t="shared" ref="F35:F51" si="0">D35*E35</f>
        <v>0</v>
      </c>
    </row>
    <row r="36" spans="1:6" ht="31.5">
      <c r="A36" s="43">
        <v>2</v>
      </c>
      <c r="B36" s="44" t="s">
        <v>819</v>
      </c>
      <c r="C36" s="43" t="s">
        <v>73</v>
      </c>
      <c r="D36" s="42">
        <v>620</v>
      </c>
      <c r="E36" s="139"/>
      <c r="F36" s="39">
        <f t="shared" si="0"/>
        <v>0</v>
      </c>
    </row>
    <row r="37" spans="1:6" ht="67.5">
      <c r="A37" s="43">
        <v>3</v>
      </c>
      <c r="B37" s="128" t="s">
        <v>818</v>
      </c>
      <c r="C37" s="43" t="s">
        <v>73</v>
      </c>
      <c r="D37" s="70">
        <v>600</v>
      </c>
      <c r="E37" s="139"/>
      <c r="F37" s="39">
        <f t="shared" si="0"/>
        <v>0</v>
      </c>
    </row>
    <row r="38" spans="1:6" ht="15.75">
      <c r="A38" s="48"/>
      <c r="B38" s="49" t="s">
        <v>817</v>
      </c>
      <c r="C38" s="48" t="s">
        <v>65</v>
      </c>
      <c r="D38" s="46">
        <v>100</v>
      </c>
      <c r="E38" s="139"/>
      <c r="F38" s="39">
        <f t="shared" si="0"/>
        <v>0</v>
      </c>
    </row>
    <row r="39" spans="1:6" ht="15.75">
      <c r="A39" s="48"/>
      <c r="B39" s="49" t="s">
        <v>816</v>
      </c>
      <c r="C39" s="48" t="s">
        <v>809</v>
      </c>
      <c r="D39" s="46">
        <v>48</v>
      </c>
      <c r="E39" s="139"/>
      <c r="F39" s="39">
        <f t="shared" si="0"/>
        <v>0</v>
      </c>
    </row>
    <row r="40" spans="1:6" ht="31.5">
      <c r="A40" s="48"/>
      <c r="B40" s="44" t="s">
        <v>815</v>
      </c>
      <c r="C40" s="48" t="s">
        <v>61</v>
      </c>
      <c r="D40" s="46">
        <v>7.2</v>
      </c>
      <c r="E40" s="139"/>
      <c r="F40" s="39">
        <f t="shared" si="0"/>
        <v>0</v>
      </c>
    </row>
    <row r="41" spans="1:6" ht="47.25">
      <c r="A41" s="83">
        <v>4</v>
      </c>
      <c r="B41" s="44" t="s">
        <v>814</v>
      </c>
      <c r="C41" s="48" t="s">
        <v>59</v>
      </c>
      <c r="D41" s="47">
        <v>5.0999999999999996</v>
      </c>
      <c r="E41" s="139"/>
      <c r="F41" s="39">
        <f t="shared" si="0"/>
        <v>0</v>
      </c>
    </row>
    <row r="42" spans="1:6" ht="47.25">
      <c r="A42" s="43">
        <v>5</v>
      </c>
      <c r="B42" s="44" t="s">
        <v>813</v>
      </c>
      <c r="C42" s="43" t="s">
        <v>73</v>
      </c>
      <c r="D42" s="42">
        <v>600</v>
      </c>
      <c r="E42" s="139"/>
      <c r="F42" s="39">
        <f t="shared" si="0"/>
        <v>0</v>
      </c>
    </row>
    <row r="43" spans="1:6" ht="31.5">
      <c r="A43" s="48"/>
      <c r="B43" s="44" t="s">
        <v>812</v>
      </c>
      <c r="C43" s="48" t="s">
        <v>65</v>
      </c>
      <c r="D43" s="47">
        <v>205</v>
      </c>
      <c r="E43" s="139"/>
      <c r="F43" s="39">
        <f t="shared" si="0"/>
        <v>0</v>
      </c>
    </row>
    <row r="44" spans="1:6" ht="15.75">
      <c r="A44" s="51"/>
      <c r="B44" s="52" t="s">
        <v>811</v>
      </c>
      <c r="C44" s="51" t="s">
        <v>67</v>
      </c>
      <c r="D44" s="50">
        <v>16</v>
      </c>
      <c r="E44" s="139"/>
      <c r="F44" s="39">
        <f t="shared" si="0"/>
        <v>0</v>
      </c>
    </row>
    <row r="45" spans="1:6" ht="31.5">
      <c r="A45" s="48"/>
      <c r="B45" s="44" t="s">
        <v>810</v>
      </c>
      <c r="C45" s="48" t="s">
        <v>809</v>
      </c>
      <c r="D45" s="47">
        <v>75</v>
      </c>
      <c r="E45" s="139"/>
      <c r="F45" s="39">
        <f t="shared" si="0"/>
        <v>0</v>
      </c>
    </row>
    <row r="46" spans="1:6" ht="15.75">
      <c r="A46" s="48"/>
      <c r="B46" s="44" t="s">
        <v>808</v>
      </c>
      <c r="C46" s="48" t="s">
        <v>65</v>
      </c>
      <c r="D46" s="47">
        <v>700</v>
      </c>
      <c r="E46" s="139"/>
      <c r="F46" s="39">
        <f t="shared" si="0"/>
        <v>0</v>
      </c>
    </row>
    <row r="47" spans="1:6" ht="15.75">
      <c r="A47" s="48"/>
      <c r="B47" s="44" t="s">
        <v>807</v>
      </c>
      <c r="C47" s="48" t="s">
        <v>67</v>
      </c>
      <c r="D47" s="47">
        <v>480</v>
      </c>
      <c r="E47" s="139"/>
      <c r="F47" s="39">
        <f t="shared" si="0"/>
        <v>0</v>
      </c>
    </row>
    <row r="48" spans="1:6" ht="15.75">
      <c r="A48" s="43">
        <v>6</v>
      </c>
      <c r="B48" s="44" t="s">
        <v>806</v>
      </c>
      <c r="C48" s="43" t="s">
        <v>67</v>
      </c>
      <c r="D48" s="42">
        <v>2</v>
      </c>
      <c r="E48" s="139"/>
      <c r="F48" s="39">
        <f t="shared" si="0"/>
        <v>0</v>
      </c>
    </row>
    <row r="49" spans="1:6" ht="15.75">
      <c r="A49" s="48"/>
      <c r="B49" s="49" t="s">
        <v>805</v>
      </c>
      <c r="C49" s="48" t="s">
        <v>73</v>
      </c>
      <c r="D49" s="64">
        <f>1.92*2</f>
        <v>3.84</v>
      </c>
      <c r="E49" s="139"/>
      <c r="F49" s="39">
        <f t="shared" si="0"/>
        <v>0</v>
      </c>
    </row>
    <row r="50" spans="1:6" ht="31.5">
      <c r="A50" s="48">
        <v>7</v>
      </c>
      <c r="B50" s="44" t="s">
        <v>804</v>
      </c>
      <c r="C50" s="48" t="s">
        <v>88</v>
      </c>
      <c r="D50" s="42">
        <v>260</v>
      </c>
      <c r="E50" s="139"/>
      <c r="F50" s="39">
        <f t="shared" si="0"/>
        <v>0</v>
      </c>
    </row>
    <row r="51" spans="1:6" ht="31.5">
      <c r="A51" s="62">
        <v>8</v>
      </c>
      <c r="B51" s="44" t="s">
        <v>803</v>
      </c>
      <c r="C51" s="48" t="s">
        <v>73</v>
      </c>
      <c r="D51" s="46">
        <v>260</v>
      </c>
      <c r="E51" s="139"/>
      <c r="F51" s="39">
        <f t="shared" si="0"/>
        <v>0</v>
      </c>
    </row>
    <row r="52" spans="1:6" ht="15.75">
      <c r="A52" s="43"/>
      <c r="B52" s="56" t="s">
        <v>802</v>
      </c>
      <c r="C52" s="43"/>
      <c r="D52" s="57"/>
      <c r="E52" s="139"/>
      <c r="F52" s="39"/>
    </row>
    <row r="53" spans="1:6" ht="31.5">
      <c r="A53" s="48">
        <v>1</v>
      </c>
      <c r="B53" s="44" t="s">
        <v>801</v>
      </c>
      <c r="C53" s="48" t="s">
        <v>61</v>
      </c>
      <c r="D53" s="64">
        <v>0.5</v>
      </c>
      <c r="E53" s="139"/>
      <c r="F53" s="39">
        <f>D53*E53</f>
        <v>0</v>
      </c>
    </row>
    <row r="54" spans="1:6" ht="31.5">
      <c r="A54" s="43">
        <v>2</v>
      </c>
      <c r="B54" s="44" t="s">
        <v>800</v>
      </c>
      <c r="C54" s="43" t="s">
        <v>61</v>
      </c>
      <c r="D54" s="42">
        <v>2.8</v>
      </c>
      <c r="E54" s="139"/>
      <c r="F54" s="39">
        <f>D54*E54</f>
        <v>0</v>
      </c>
    </row>
    <row r="55" spans="1:6" ht="15.75">
      <c r="A55" s="62">
        <v>3</v>
      </c>
      <c r="B55" s="44" t="s">
        <v>799</v>
      </c>
      <c r="C55" s="48" t="s">
        <v>592</v>
      </c>
      <c r="D55" s="47">
        <v>2</v>
      </c>
      <c r="E55" s="139"/>
      <c r="F55" s="39">
        <f>D55*E55</f>
        <v>0</v>
      </c>
    </row>
    <row r="56" spans="1:6" ht="15.75">
      <c r="A56" s="62">
        <v>4</v>
      </c>
      <c r="B56" s="44" t="s">
        <v>798</v>
      </c>
      <c r="C56" s="48" t="s">
        <v>592</v>
      </c>
      <c r="D56" s="47">
        <v>2</v>
      </c>
      <c r="E56" s="139"/>
      <c r="F56" s="39">
        <f>D56*E56</f>
        <v>0</v>
      </c>
    </row>
    <row r="57" spans="1:6" ht="15.75">
      <c r="A57" s="43"/>
      <c r="B57" s="56" t="s">
        <v>797</v>
      </c>
      <c r="C57" s="43"/>
      <c r="D57" s="57"/>
      <c r="E57" s="139"/>
      <c r="F57" s="39"/>
    </row>
    <row r="58" spans="1:6" ht="31.5">
      <c r="A58" s="48">
        <v>1</v>
      </c>
      <c r="B58" s="44" t="s">
        <v>796</v>
      </c>
      <c r="C58" s="43" t="s">
        <v>61</v>
      </c>
      <c r="D58" s="42">
        <v>96.6</v>
      </c>
      <c r="E58" s="139"/>
      <c r="F58" s="39">
        <f t="shared" ref="F58:F72" si="1">D58*E58</f>
        <v>0</v>
      </c>
    </row>
    <row r="59" spans="1:6" ht="15.75">
      <c r="A59" s="51">
        <v>2</v>
      </c>
      <c r="B59" s="52" t="s">
        <v>795</v>
      </c>
      <c r="C59" s="51" t="s">
        <v>61</v>
      </c>
      <c r="D59" s="50">
        <v>14</v>
      </c>
      <c r="E59" s="139"/>
      <c r="F59" s="39">
        <f t="shared" si="1"/>
        <v>0</v>
      </c>
    </row>
    <row r="60" spans="1:6" ht="15.75">
      <c r="A60" s="43">
        <v>3</v>
      </c>
      <c r="B60" s="44" t="s">
        <v>794</v>
      </c>
      <c r="C60" s="43" t="s">
        <v>61</v>
      </c>
      <c r="D60" s="42">
        <v>82.6</v>
      </c>
      <c r="E60" s="139"/>
      <c r="F60" s="39">
        <f t="shared" si="1"/>
        <v>0</v>
      </c>
    </row>
    <row r="61" spans="1:6" ht="15.75">
      <c r="A61" s="45">
        <v>4</v>
      </c>
      <c r="B61" s="151" t="s">
        <v>793</v>
      </c>
      <c r="C61" s="43" t="s">
        <v>59</v>
      </c>
      <c r="D61" s="42">
        <f>D60*1.87</f>
        <v>154.46199999999999</v>
      </c>
      <c r="E61" s="139"/>
      <c r="F61" s="39">
        <f t="shared" si="1"/>
        <v>0</v>
      </c>
    </row>
    <row r="62" spans="1:6" ht="15.75">
      <c r="A62" s="51">
        <v>5</v>
      </c>
      <c r="B62" s="52" t="s">
        <v>792</v>
      </c>
      <c r="C62" s="51" t="s">
        <v>61</v>
      </c>
      <c r="D62" s="50">
        <v>40.6</v>
      </c>
      <c r="E62" s="139"/>
      <c r="F62" s="39">
        <f t="shared" si="1"/>
        <v>0</v>
      </c>
    </row>
    <row r="63" spans="1:6" ht="15.75">
      <c r="A63" s="48">
        <v>6</v>
      </c>
      <c r="B63" s="49" t="s">
        <v>791</v>
      </c>
      <c r="C63" s="48" t="s">
        <v>61</v>
      </c>
      <c r="D63" s="47">
        <v>84.23</v>
      </c>
      <c r="E63" s="139"/>
      <c r="F63" s="39">
        <f t="shared" si="1"/>
        <v>0</v>
      </c>
    </row>
    <row r="64" spans="1:6" ht="15.75">
      <c r="A64" s="48"/>
      <c r="B64" s="49" t="s">
        <v>790</v>
      </c>
      <c r="C64" s="48" t="s">
        <v>59</v>
      </c>
      <c r="D64" s="64">
        <v>3.2</v>
      </c>
      <c r="E64" s="139"/>
      <c r="F64" s="39">
        <f t="shared" si="1"/>
        <v>0</v>
      </c>
    </row>
    <row r="65" spans="1:6" ht="15.75">
      <c r="A65" s="48"/>
      <c r="B65" s="49" t="s">
        <v>789</v>
      </c>
      <c r="C65" s="48" t="s">
        <v>59</v>
      </c>
      <c r="D65" s="64">
        <v>0.6</v>
      </c>
      <c r="E65" s="139"/>
      <c r="F65" s="39">
        <f t="shared" si="1"/>
        <v>0</v>
      </c>
    </row>
    <row r="66" spans="1:6" ht="31.5">
      <c r="A66" s="43">
        <v>7</v>
      </c>
      <c r="B66" s="44" t="s">
        <v>788</v>
      </c>
      <c r="C66" s="43" t="s">
        <v>73</v>
      </c>
      <c r="D66" s="42">
        <v>265.60000000000002</v>
      </c>
      <c r="E66" s="139"/>
      <c r="F66" s="39">
        <f t="shared" si="1"/>
        <v>0</v>
      </c>
    </row>
    <row r="67" spans="1:6" ht="15.75">
      <c r="A67" s="48">
        <v>8</v>
      </c>
      <c r="B67" s="44" t="s">
        <v>787</v>
      </c>
      <c r="C67" s="48" t="s">
        <v>61</v>
      </c>
      <c r="D67" s="47">
        <v>71.400000000000006</v>
      </c>
      <c r="E67" s="139"/>
      <c r="F67" s="39">
        <f t="shared" si="1"/>
        <v>0</v>
      </c>
    </row>
    <row r="68" spans="1:6" ht="15.75">
      <c r="A68" s="43">
        <v>9</v>
      </c>
      <c r="B68" s="44" t="s">
        <v>786</v>
      </c>
      <c r="C68" s="43" t="s">
        <v>73</v>
      </c>
      <c r="D68" s="70">
        <v>801.2</v>
      </c>
      <c r="E68" s="139"/>
      <c r="F68" s="39">
        <f t="shared" si="1"/>
        <v>0</v>
      </c>
    </row>
    <row r="69" spans="1:6" ht="31.5">
      <c r="A69" s="83">
        <v>10</v>
      </c>
      <c r="B69" s="112" t="s">
        <v>785</v>
      </c>
      <c r="C69" s="83" t="s">
        <v>73</v>
      </c>
      <c r="D69" s="46">
        <v>1200</v>
      </c>
      <c r="E69" s="139"/>
      <c r="F69" s="39">
        <f t="shared" si="1"/>
        <v>0</v>
      </c>
    </row>
    <row r="70" spans="1:6" ht="31.5">
      <c r="A70" s="62">
        <v>11</v>
      </c>
      <c r="B70" s="44" t="s">
        <v>784</v>
      </c>
      <c r="C70" s="48" t="s">
        <v>65</v>
      </c>
      <c r="D70" s="46">
        <v>300</v>
      </c>
      <c r="E70" s="139"/>
      <c r="F70" s="39">
        <f t="shared" si="1"/>
        <v>0</v>
      </c>
    </row>
    <row r="71" spans="1:6" ht="31.5">
      <c r="A71" s="48"/>
      <c r="B71" s="44" t="s">
        <v>783</v>
      </c>
      <c r="C71" s="48" t="s">
        <v>61</v>
      </c>
      <c r="D71" s="64">
        <v>4.6500000000000004</v>
      </c>
      <c r="E71" s="139"/>
      <c r="F71" s="39">
        <f t="shared" si="1"/>
        <v>0</v>
      </c>
    </row>
    <row r="72" spans="1:6" ht="31.5">
      <c r="A72" s="43">
        <v>12</v>
      </c>
      <c r="B72" s="44" t="s">
        <v>782</v>
      </c>
      <c r="C72" s="43" t="s">
        <v>73</v>
      </c>
      <c r="D72" s="70">
        <v>240</v>
      </c>
      <c r="E72" s="139"/>
      <c r="F72" s="39">
        <f t="shared" si="1"/>
        <v>0</v>
      </c>
    </row>
    <row r="73" spans="1:6" ht="15.75">
      <c r="A73" s="43"/>
      <c r="B73" s="118" t="s">
        <v>781</v>
      </c>
      <c r="C73" s="43"/>
      <c r="D73" s="57"/>
      <c r="E73" s="139"/>
      <c r="F73" s="39"/>
    </row>
    <row r="74" spans="1:6" ht="15.75">
      <c r="A74" s="43">
        <v>1</v>
      </c>
      <c r="B74" s="44" t="s">
        <v>780</v>
      </c>
      <c r="C74" s="43" t="s">
        <v>67</v>
      </c>
      <c r="D74" s="57">
        <v>3</v>
      </c>
      <c r="E74" s="139"/>
      <c r="F74" s="39">
        <f t="shared" ref="F74:F80" si="2">D74*E74</f>
        <v>0</v>
      </c>
    </row>
    <row r="75" spans="1:6" ht="15.75">
      <c r="A75" s="51"/>
      <c r="B75" s="52" t="s">
        <v>779</v>
      </c>
      <c r="C75" s="51" t="s">
        <v>73</v>
      </c>
      <c r="D75" s="50">
        <f>5.76*3</f>
        <v>17.28</v>
      </c>
      <c r="E75" s="139"/>
      <c r="F75" s="39">
        <f t="shared" si="2"/>
        <v>0</v>
      </c>
    </row>
    <row r="76" spans="1:6" ht="15.75">
      <c r="A76" s="43">
        <v>2</v>
      </c>
      <c r="B76" s="44" t="s">
        <v>778</v>
      </c>
      <c r="C76" s="43" t="s">
        <v>67</v>
      </c>
      <c r="D76" s="57">
        <v>3</v>
      </c>
      <c r="E76" s="139"/>
      <c r="F76" s="39">
        <f t="shared" si="2"/>
        <v>0</v>
      </c>
    </row>
    <row r="77" spans="1:6" ht="15.75">
      <c r="A77" s="51"/>
      <c r="B77" s="52" t="s">
        <v>777</v>
      </c>
      <c r="C77" s="51" t="s">
        <v>73</v>
      </c>
      <c r="D77" s="50">
        <f>2.16*3</f>
        <v>6.48</v>
      </c>
      <c r="E77" s="139"/>
      <c r="F77" s="39">
        <f t="shared" si="2"/>
        <v>0</v>
      </c>
    </row>
    <row r="78" spans="1:6" ht="31.5">
      <c r="A78" s="62">
        <v>3</v>
      </c>
      <c r="B78" s="44" t="s">
        <v>776</v>
      </c>
      <c r="C78" s="48" t="s">
        <v>73</v>
      </c>
      <c r="D78" s="46">
        <f>(D75+D77)*1.5</f>
        <v>35.64</v>
      </c>
      <c r="E78" s="139"/>
      <c r="F78" s="39">
        <f t="shared" si="2"/>
        <v>0</v>
      </c>
    </row>
    <row r="79" spans="1:6" ht="15.75">
      <c r="A79" s="48">
        <v>4</v>
      </c>
      <c r="B79" s="44" t="s">
        <v>775</v>
      </c>
      <c r="C79" s="48" t="s">
        <v>67</v>
      </c>
      <c r="D79" s="46">
        <v>19</v>
      </c>
      <c r="E79" s="139"/>
      <c r="F79" s="39">
        <f t="shared" si="2"/>
        <v>0</v>
      </c>
    </row>
    <row r="80" spans="1:6" ht="15.75">
      <c r="A80" s="48">
        <v>5</v>
      </c>
      <c r="B80" s="44" t="s">
        <v>774</v>
      </c>
      <c r="C80" s="48" t="s">
        <v>67</v>
      </c>
      <c r="D80" s="46">
        <v>15</v>
      </c>
      <c r="E80" s="139"/>
      <c r="F80" s="39">
        <f t="shared" si="2"/>
        <v>0</v>
      </c>
    </row>
    <row r="81" spans="1:6" ht="15.75">
      <c r="A81" s="82"/>
      <c r="B81" s="82" t="s">
        <v>58</v>
      </c>
      <c r="C81" s="38"/>
      <c r="D81" s="82"/>
      <c r="E81" s="139"/>
      <c r="F81" s="35">
        <f>SUM(F9:F80)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75"/>
  <sheetViews>
    <sheetView topLeftCell="A167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267</v>
      </c>
      <c r="B3" s="180"/>
      <c r="C3" s="180"/>
      <c r="D3" s="180"/>
      <c r="E3" s="180"/>
      <c r="F3" s="180"/>
    </row>
    <row r="4" spans="1:6" s="80" customFormat="1" ht="23.25" customHeight="1">
      <c r="A4" s="181" t="s">
        <v>47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48"/>
      <c r="B8" s="104" t="s">
        <v>266</v>
      </c>
      <c r="C8" s="48"/>
      <c r="D8" s="64"/>
      <c r="E8" s="106"/>
      <c r="F8" s="39"/>
    </row>
    <row r="9" spans="1:6" ht="15.75">
      <c r="A9" s="48"/>
      <c r="B9" s="104" t="s">
        <v>265</v>
      </c>
      <c r="C9" s="48"/>
      <c r="D9" s="64"/>
      <c r="E9" s="81"/>
      <c r="F9" s="39"/>
    </row>
    <row r="10" spans="1:6" ht="31.5">
      <c r="A10" s="43">
        <v>1</v>
      </c>
      <c r="B10" s="43" t="s">
        <v>264</v>
      </c>
      <c r="C10" s="102" t="s">
        <v>245</v>
      </c>
      <c r="D10" s="57">
        <v>12</v>
      </c>
      <c r="E10" s="81"/>
      <c r="F10" s="39">
        <f t="shared" ref="F10:F41" si="0">D10*E10</f>
        <v>0</v>
      </c>
    </row>
    <row r="11" spans="1:6" ht="31.5">
      <c r="A11" s="96">
        <v>2</v>
      </c>
      <c r="B11" s="97" t="s">
        <v>263</v>
      </c>
      <c r="C11" s="96" t="s">
        <v>222</v>
      </c>
      <c r="D11" s="95">
        <v>1.36</v>
      </c>
      <c r="E11" s="81"/>
      <c r="F11" s="39">
        <f t="shared" si="0"/>
        <v>0</v>
      </c>
    </row>
    <row r="12" spans="1:6" ht="31.5">
      <c r="A12" s="43">
        <v>3</v>
      </c>
      <c r="B12" s="43" t="s">
        <v>243</v>
      </c>
      <c r="C12" s="43" t="s">
        <v>59</v>
      </c>
      <c r="D12" s="100">
        <v>4.8300000000000003E-2</v>
      </c>
      <c r="E12" s="81"/>
      <c r="F12" s="39">
        <f t="shared" si="0"/>
        <v>0</v>
      </c>
    </row>
    <row r="13" spans="1:6" ht="20.25" customHeight="1">
      <c r="A13" s="51"/>
      <c r="B13" s="51" t="s">
        <v>220</v>
      </c>
      <c r="C13" s="51" t="s">
        <v>59</v>
      </c>
      <c r="D13" s="101">
        <v>4.8300000000000003E-2</v>
      </c>
      <c r="E13" s="81"/>
      <c r="F13" s="39">
        <f t="shared" si="0"/>
        <v>0</v>
      </c>
    </row>
    <row r="14" spans="1:6" ht="31.5">
      <c r="A14" s="43"/>
      <c r="B14" s="43" t="s">
        <v>219</v>
      </c>
      <c r="C14" s="43" t="s">
        <v>218</v>
      </c>
      <c r="D14" s="42">
        <f>136/15</f>
        <v>9.0666666666666664</v>
      </c>
      <c r="E14" s="81"/>
      <c r="F14" s="39">
        <f t="shared" si="0"/>
        <v>0</v>
      </c>
    </row>
    <row r="15" spans="1:6" ht="31.5">
      <c r="A15" s="45">
        <v>4</v>
      </c>
      <c r="B15" s="45" t="s">
        <v>262</v>
      </c>
      <c r="C15" s="84" t="s">
        <v>59</v>
      </c>
      <c r="D15" s="105">
        <f>1.035-0.0483</f>
        <v>0.98669999999999991</v>
      </c>
      <c r="E15" s="81"/>
      <c r="F15" s="39">
        <f t="shared" si="0"/>
        <v>0</v>
      </c>
    </row>
    <row r="16" spans="1:6" ht="31.5">
      <c r="A16" s="48">
        <v>5</v>
      </c>
      <c r="B16" s="43" t="s">
        <v>261</v>
      </c>
      <c r="C16" s="48" t="s">
        <v>59</v>
      </c>
      <c r="D16" s="64">
        <f>1.035</f>
        <v>1.0349999999999999</v>
      </c>
      <c r="E16" s="81"/>
      <c r="F16" s="39">
        <f t="shared" si="0"/>
        <v>0</v>
      </c>
    </row>
    <row r="17" spans="1:6" ht="15.75">
      <c r="A17" s="51">
        <v>6</v>
      </c>
      <c r="B17" s="51" t="s">
        <v>175</v>
      </c>
      <c r="C17" s="51" t="s">
        <v>61</v>
      </c>
      <c r="D17" s="50">
        <v>0.66</v>
      </c>
      <c r="E17" s="81"/>
      <c r="F17" s="39">
        <f t="shared" si="0"/>
        <v>0</v>
      </c>
    </row>
    <row r="18" spans="1:6" ht="15.75">
      <c r="A18" s="48">
        <v>7</v>
      </c>
      <c r="B18" s="48" t="s">
        <v>260</v>
      </c>
      <c r="C18" s="48" t="s">
        <v>73</v>
      </c>
      <c r="D18" s="47">
        <f>1.77/0.04</f>
        <v>44.25</v>
      </c>
      <c r="E18" s="81"/>
      <c r="F18" s="39">
        <f t="shared" si="0"/>
        <v>0</v>
      </c>
    </row>
    <row r="19" spans="1:6" ht="31.5">
      <c r="A19" s="43">
        <v>8</v>
      </c>
      <c r="B19" s="43" t="s">
        <v>259</v>
      </c>
      <c r="C19" s="43" t="s">
        <v>61</v>
      </c>
      <c r="D19" s="57">
        <v>0.78</v>
      </c>
      <c r="E19" s="81"/>
      <c r="F19" s="39">
        <f t="shared" si="0"/>
        <v>0</v>
      </c>
    </row>
    <row r="20" spans="1:6" ht="15.75">
      <c r="A20" s="51"/>
      <c r="B20" s="51" t="s">
        <v>215</v>
      </c>
      <c r="C20" s="51" t="s">
        <v>59</v>
      </c>
      <c r="D20" s="93">
        <v>0.10846</v>
      </c>
      <c r="E20" s="81"/>
      <c r="F20" s="39">
        <f t="shared" si="0"/>
        <v>0</v>
      </c>
    </row>
    <row r="21" spans="1:6" ht="15.75">
      <c r="A21" s="51">
        <v>9</v>
      </c>
      <c r="B21" s="51" t="s">
        <v>258</v>
      </c>
      <c r="C21" s="51" t="s">
        <v>59</v>
      </c>
      <c r="D21" s="101">
        <v>1.1265000000000001</v>
      </c>
      <c r="E21" s="81"/>
      <c r="F21" s="39">
        <f t="shared" si="0"/>
        <v>0</v>
      </c>
    </row>
    <row r="22" spans="1:6" ht="47.25">
      <c r="A22" s="43">
        <v>10</v>
      </c>
      <c r="B22" s="43" t="s">
        <v>257</v>
      </c>
      <c r="C22" s="43" t="s">
        <v>61</v>
      </c>
      <c r="D22" s="57">
        <v>26.4</v>
      </c>
      <c r="E22" s="81"/>
      <c r="F22" s="39">
        <f t="shared" si="0"/>
        <v>0</v>
      </c>
    </row>
    <row r="23" spans="1:6" ht="15.75">
      <c r="A23" s="51"/>
      <c r="B23" s="51" t="s">
        <v>215</v>
      </c>
      <c r="C23" s="51" t="s">
        <v>59</v>
      </c>
      <c r="D23" s="93">
        <v>33.952460000000002</v>
      </c>
      <c r="E23" s="81"/>
      <c r="F23" s="39">
        <f t="shared" si="0"/>
        <v>0</v>
      </c>
    </row>
    <row r="24" spans="1:6" ht="15.75">
      <c r="A24" s="43">
        <v>11</v>
      </c>
      <c r="B24" s="43" t="s">
        <v>235</v>
      </c>
      <c r="C24" s="43" t="s">
        <v>61</v>
      </c>
      <c r="D24" s="57">
        <f>3.39*2</f>
        <v>6.78</v>
      </c>
      <c r="E24" s="81"/>
      <c r="F24" s="39">
        <f t="shared" si="0"/>
        <v>0</v>
      </c>
    </row>
    <row r="25" spans="1:6" ht="15.75">
      <c r="A25" s="51">
        <v>12</v>
      </c>
      <c r="B25" s="51" t="s">
        <v>256</v>
      </c>
      <c r="C25" s="51" t="s">
        <v>61</v>
      </c>
      <c r="D25" s="65">
        <f>0.43*2</f>
        <v>0.86</v>
      </c>
      <c r="E25" s="81"/>
      <c r="F25" s="39">
        <f t="shared" si="0"/>
        <v>0</v>
      </c>
    </row>
    <row r="26" spans="1:6" ht="31.5">
      <c r="A26" s="96">
        <v>13</v>
      </c>
      <c r="B26" s="97" t="s">
        <v>223</v>
      </c>
      <c r="C26" s="96" t="s">
        <v>222</v>
      </c>
      <c r="D26" s="95">
        <v>0.4</v>
      </c>
      <c r="E26" s="81"/>
      <c r="F26" s="39">
        <f t="shared" si="0"/>
        <v>0</v>
      </c>
    </row>
    <row r="27" spans="1:6" ht="15.75">
      <c r="A27" s="43">
        <v>3</v>
      </c>
      <c r="B27" s="43" t="s">
        <v>221</v>
      </c>
      <c r="C27" s="43" t="s">
        <v>59</v>
      </c>
      <c r="D27" s="103">
        <v>2.8479999999999998E-2</v>
      </c>
      <c r="E27" s="81"/>
      <c r="F27" s="39">
        <f t="shared" si="0"/>
        <v>0</v>
      </c>
    </row>
    <row r="28" spans="1:6" ht="15.75">
      <c r="A28" s="51"/>
      <c r="B28" s="51" t="s">
        <v>220</v>
      </c>
      <c r="C28" s="51" t="s">
        <v>59</v>
      </c>
      <c r="D28" s="93">
        <v>2.8479999999999998E-2</v>
      </c>
      <c r="E28" s="81"/>
      <c r="F28" s="39">
        <f t="shared" si="0"/>
        <v>0</v>
      </c>
    </row>
    <row r="29" spans="1:6" ht="25.5">
      <c r="A29" s="43"/>
      <c r="B29" s="43" t="s">
        <v>219</v>
      </c>
      <c r="C29" s="94" t="s">
        <v>218</v>
      </c>
      <c r="D29" s="42">
        <v>3</v>
      </c>
      <c r="E29" s="81"/>
      <c r="F29" s="39">
        <f t="shared" si="0"/>
        <v>0</v>
      </c>
    </row>
    <row r="30" spans="1:6" ht="15.75">
      <c r="A30" s="43">
        <v>39</v>
      </c>
      <c r="B30" s="43" t="s">
        <v>255</v>
      </c>
      <c r="C30" s="43" t="s">
        <v>61</v>
      </c>
      <c r="D30" s="42">
        <v>2.2599999999999998</v>
      </c>
      <c r="E30" s="81"/>
      <c r="F30" s="39">
        <f t="shared" si="0"/>
        <v>0</v>
      </c>
    </row>
    <row r="31" spans="1:6" ht="15.75">
      <c r="A31" s="51"/>
      <c r="B31" s="51" t="s">
        <v>216</v>
      </c>
      <c r="C31" s="51" t="s">
        <v>59</v>
      </c>
      <c r="D31" s="93">
        <v>2.0920000000000001E-2</v>
      </c>
      <c r="E31" s="81"/>
      <c r="F31" s="39">
        <f t="shared" si="0"/>
        <v>0</v>
      </c>
    </row>
    <row r="32" spans="1:6" ht="15.75">
      <c r="A32" s="51"/>
      <c r="B32" s="51" t="s">
        <v>215</v>
      </c>
      <c r="C32" s="51" t="s">
        <v>59</v>
      </c>
      <c r="D32" s="93">
        <f>0.21065-0.02848</f>
        <v>0.18217</v>
      </c>
      <c r="E32" s="81"/>
      <c r="F32" s="39">
        <f t="shared" si="0"/>
        <v>0</v>
      </c>
    </row>
    <row r="33" spans="1:6" ht="15.75">
      <c r="A33" s="48"/>
      <c r="B33" s="104" t="s">
        <v>254</v>
      </c>
      <c r="C33" s="48"/>
      <c r="D33" s="64"/>
      <c r="E33" s="81"/>
      <c r="F33" s="39">
        <f t="shared" si="0"/>
        <v>0</v>
      </c>
    </row>
    <row r="34" spans="1:6" ht="31.5">
      <c r="A34" s="96">
        <v>1</v>
      </c>
      <c r="B34" s="43" t="s">
        <v>252</v>
      </c>
      <c r="C34" s="96" t="s">
        <v>222</v>
      </c>
      <c r="D34" s="95">
        <v>38.450000000000003</v>
      </c>
      <c r="E34" s="81"/>
      <c r="F34" s="39">
        <f t="shared" si="0"/>
        <v>0</v>
      </c>
    </row>
    <row r="35" spans="1:6" ht="15.75">
      <c r="A35" s="43">
        <v>2</v>
      </c>
      <c r="B35" s="43" t="s">
        <v>221</v>
      </c>
      <c r="C35" s="43" t="s">
        <v>59</v>
      </c>
      <c r="D35" s="100">
        <v>1.7163999999999999</v>
      </c>
      <c r="E35" s="81"/>
      <c r="F35" s="39">
        <f t="shared" si="0"/>
        <v>0</v>
      </c>
    </row>
    <row r="36" spans="1:6" ht="15.75">
      <c r="A36" s="51"/>
      <c r="B36" s="51" t="s">
        <v>251</v>
      </c>
      <c r="C36" s="51" t="s">
        <v>59</v>
      </c>
      <c r="D36" s="101">
        <v>1.7163999999999999</v>
      </c>
      <c r="E36" s="81"/>
      <c r="F36" s="39">
        <f t="shared" si="0"/>
        <v>0</v>
      </c>
    </row>
    <row r="37" spans="1:6" ht="15.75">
      <c r="A37" s="43">
        <v>3</v>
      </c>
      <c r="B37" s="43" t="s">
        <v>250</v>
      </c>
      <c r="C37" s="43" t="s">
        <v>73</v>
      </c>
      <c r="D37" s="42">
        <v>615</v>
      </c>
      <c r="E37" s="81"/>
      <c r="F37" s="39">
        <f t="shared" si="0"/>
        <v>0</v>
      </c>
    </row>
    <row r="38" spans="1:6" ht="15.75">
      <c r="A38" s="51"/>
      <c r="B38" s="51" t="s">
        <v>215</v>
      </c>
      <c r="C38" s="51" t="s">
        <v>59</v>
      </c>
      <c r="D38" s="93">
        <f>10.80078-1.7164</f>
        <v>9.0843799999999995</v>
      </c>
      <c r="E38" s="81"/>
      <c r="F38" s="39">
        <f t="shared" si="0"/>
        <v>0</v>
      </c>
    </row>
    <row r="39" spans="1:6" ht="31.5">
      <c r="A39" s="43">
        <v>4</v>
      </c>
      <c r="B39" s="43" t="s">
        <v>249</v>
      </c>
      <c r="C39" s="43" t="s">
        <v>73</v>
      </c>
      <c r="D39" s="42">
        <v>615</v>
      </c>
      <c r="E39" s="81"/>
      <c r="F39" s="39">
        <f t="shared" si="0"/>
        <v>0</v>
      </c>
    </row>
    <row r="40" spans="1:6" ht="15.75">
      <c r="A40" s="48"/>
      <c r="B40" s="104" t="s">
        <v>253</v>
      </c>
      <c r="C40" s="48"/>
      <c r="D40" s="64"/>
      <c r="E40" s="81"/>
      <c r="F40" s="39">
        <f t="shared" si="0"/>
        <v>0</v>
      </c>
    </row>
    <row r="41" spans="1:6" ht="31.5">
      <c r="A41" s="96">
        <v>1</v>
      </c>
      <c r="B41" s="43" t="s">
        <v>252</v>
      </c>
      <c r="C41" s="96" t="s">
        <v>222</v>
      </c>
      <c r="D41" s="95">
        <v>141.57</v>
      </c>
      <c r="E41" s="81"/>
      <c r="F41" s="39">
        <f t="shared" si="0"/>
        <v>0</v>
      </c>
    </row>
    <row r="42" spans="1:6" ht="15.75">
      <c r="A42" s="43">
        <v>2</v>
      </c>
      <c r="B42" s="43" t="s">
        <v>221</v>
      </c>
      <c r="C42" s="43" t="s">
        <v>59</v>
      </c>
      <c r="D42" s="103">
        <v>6.3186799999999996</v>
      </c>
      <c r="E42" s="81"/>
      <c r="F42" s="39">
        <f t="shared" ref="F42:F73" si="1">D42*E42</f>
        <v>0</v>
      </c>
    </row>
    <row r="43" spans="1:6" ht="15.75">
      <c r="A43" s="51"/>
      <c r="B43" s="51" t="s">
        <v>251</v>
      </c>
      <c r="C43" s="51" t="s">
        <v>59</v>
      </c>
      <c r="D43" s="93">
        <f>D42</f>
        <v>6.3186799999999996</v>
      </c>
      <c r="E43" s="81"/>
      <c r="F43" s="39">
        <f t="shared" si="1"/>
        <v>0</v>
      </c>
    </row>
    <row r="44" spans="1:6" ht="15.75">
      <c r="A44" s="43">
        <v>3</v>
      </c>
      <c r="B44" s="43" t="s">
        <v>250</v>
      </c>
      <c r="C44" s="43" t="s">
        <v>73</v>
      </c>
      <c r="D44" s="42">
        <v>615</v>
      </c>
      <c r="E44" s="81"/>
      <c r="F44" s="39">
        <f t="shared" si="1"/>
        <v>0</v>
      </c>
    </row>
    <row r="45" spans="1:6" ht="15.75">
      <c r="A45" s="51"/>
      <c r="B45" s="51" t="s">
        <v>215</v>
      </c>
      <c r="C45" s="51" t="s">
        <v>59</v>
      </c>
      <c r="D45" s="93">
        <f>39.86112-6.31968</f>
        <v>33.541440000000001</v>
      </c>
      <c r="E45" s="81"/>
      <c r="F45" s="39">
        <f t="shared" si="1"/>
        <v>0</v>
      </c>
    </row>
    <row r="46" spans="1:6" ht="31.5">
      <c r="A46" s="43">
        <v>4</v>
      </c>
      <c r="B46" s="43" t="s">
        <v>249</v>
      </c>
      <c r="C46" s="43" t="s">
        <v>73</v>
      </c>
      <c r="D46" s="42">
        <f>2718/0.4</f>
        <v>6795</v>
      </c>
      <c r="E46" s="81"/>
      <c r="F46" s="39">
        <f t="shared" si="1"/>
        <v>0</v>
      </c>
    </row>
    <row r="47" spans="1:6" ht="31.5">
      <c r="A47" s="43">
        <v>5</v>
      </c>
      <c r="B47" s="43" t="s">
        <v>248</v>
      </c>
      <c r="C47" s="43" t="s">
        <v>59</v>
      </c>
      <c r="D47" s="100">
        <v>0.89119999999999999</v>
      </c>
      <c r="E47" s="81"/>
      <c r="F47" s="39">
        <f t="shared" si="1"/>
        <v>0</v>
      </c>
    </row>
    <row r="48" spans="1:6" ht="15.75">
      <c r="A48" s="51"/>
      <c r="B48" s="51" t="s">
        <v>247</v>
      </c>
      <c r="C48" s="51" t="s">
        <v>59</v>
      </c>
      <c r="D48" s="101">
        <f>D47</f>
        <v>0.89119999999999999</v>
      </c>
      <c r="E48" s="81"/>
      <c r="F48" s="39">
        <f t="shared" si="1"/>
        <v>0</v>
      </c>
    </row>
    <row r="49" spans="1:6" ht="31.5">
      <c r="A49" s="43">
        <v>6</v>
      </c>
      <c r="B49" s="43" t="s">
        <v>246</v>
      </c>
      <c r="C49" s="102" t="s">
        <v>245</v>
      </c>
      <c r="D49" s="42">
        <v>6</v>
      </c>
      <c r="E49" s="81"/>
      <c r="F49" s="39">
        <f t="shared" si="1"/>
        <v>0</v>
      </c>
    </row>
    <row r="50" spans="1:6" ht="31.5">
      <c r="A50" s="96">
        <v>7</v>
      </c>
      <c r="B50" s="97" t="s">
        <v>244</v>
      </c>
      <c r="C50" s="96" t="s">
        <v>222</v>
      </c>
      <c r="D50" s="95">
        <v>0.24</v>
      </c>
      <c r="E50" s="81"/>
      <c r="F50" s="39">
        <f t="shared" si="1"/>
        <v>0</v>
      </c>
    </row>
    <row r="51" spans="1:6" ht="31.5">
      <c r="A51" s="43">
        <v>8</v>
      </c>
      <c r="B51" s="43" t="s">
        <v>243</v>
      </c>
      <c r="C51" s="43" t="s">
        <v>59</v>
      </c>
      <c r="D51" s="57">
        <f>0.0025*2</f>
        <v>5.0000000000000001E-3</v>
      </c>
      <c r="E51" s="81"/>
      <c r="F51" s="39">
        <f t="shared" si="1"/>
        <v>0</v>
      </c>
    </row>
    <row r="52" spans="1:6" ht="15.75">
      <c r="A52" s="51"/>
      <c r="B52" s="51" t="s">
        <v>220</v>
      </c>
      <c r="C52" s="51" t="s">
        <v>59</v>
      </c>
      <c r="D52" s="101">
        <v>4.8300000000000003E-2</v>
      </c>
      <c r="E52" s="81"/>
      <c r="F52" s="39">
        <f t="shared" si="1"/>
        <v>0</v>
      </c>
    </row>
    <row r="53" spans="1:6" ht="31.5">
      <c r="A53" s="43"/>
      <c r="B53" s="43" t="s">
        <v>219</v>
      </c>
      <c r="C53" s="43" t="s">
        <v>218</v>
      </c>
      <c r="D53" s="42">
        <f>24/15</f>
        <v>1.6</v>
      </c>
      <c r="E53" s="81"/>
      <c r="F53" s="39">
        <f t="shared" si="1"/>
        <v>0</v>
      </c>
    </row>
    <row r="54" spans="1:6" ht="15.75">
      <c r="A54" s="45">
        <v>9</v>
      </c>
      <c r="B54" s="43" t="s">
        <v>242</v>
      </c>
      <c r="C54" s="43" t="s">
        <v>59</v>
      </c>
      <c r="D54" s="100">
        <f>0.1646+0.1959</f>
        <v>0.36049999999999999</v>
      </c>
      <c r="E54" s="81"/>
      <c r="F54" s="39">
        <f t="shared" si="1"/>
        <v>0</v>
      </c>
    </row>
    <row r="55" spans="1:6" ht="31.5">
      <c r="A55" s="48">
        <v>10</v>
      </c>
      <c r="B55" s="43" t="s">
        <v>241</v>
      </c>
      <c r="C55" s="48" t="s">
        <v>59</v>
      </c>
      <c r="D55" s="99">
        <f>D47+D54</f>
        <v>1.2517</v>
      </c>
      <c r="E55" s="81"/>
      <c r="F55" s="39">
        <f t="shared" si="1"/>
        <v>0</v>
      </c>
    </row>
    <row r="56" spans="1:6" ht="15.75">
      <c r="A56" s="51"/>
      <c r="B56" s="92" t="s">
        <v>240</v>
      </c>
      <c r="C56" s="51"/>
      <c r="D56" s="65"/>
      <c r="E56" s="81"/>
      <c r="F56" s="39">
        <f t="shared" si="1"/>
        <v>0</v>
      </c>
    </row>
    <row r="57" spans="1:6" ht="15.75">
      <c r="A57" s="48">
        <v>1</v>
      </c>
      <c r="B57" s="43" t="s">
        <v>239</v>
      </c>
      <c r="C57" s="43" t="s">
        <v>61</v>
      </c>
      <c r="D57" s="42">
        <v>10</v>
      </c>
      <c r="E57" s="81"/>
      <c r="F57" s="39">
        <f t="shared" si="1"/>
        <v>0</v>
      </c>
    </row>
    <row r="58" spans="1:6" ht="15.75">
      <c r="A58" s="43">
        <v>2</v>
      </c>
      <c r="B58" s="43" t="s">
        <v>238</v>
      </c>
      <c r="C58" s="43" t="s">
        <v>61</v>
      </c>
      <c r="D58" s="42">
        <v>9</v>
      </c>
      <c r="E58" s="81"/>
      <c r="F58" s="39">
        <f t="shared" si="1"/>
        <v>0</v>
      </c>
    </row>
    <row r="59" spans="1:6" ht="15.75">
      <c r="A59" s="43">
        <v>3</v>
      </c>
      <c r="B59" s="43" t="s">
        <v>237</v>
      </c>
      <c r="C59" s="43" t="s">
        <v>59</v>
      </c>
      <c r="D59" s="42">
        <f>9*1.8</f>
        <v>16.2</v>
      </c>
      <c r="E59" s="81"/>
      <c r="F59" s="39">
        <f t="shared" si="1"/>
        <v>0</v>
      </c>
    </row>
    <row r="60" spans="1:6" ht="15.75">
      <c r="A60" s="51">
        <v>4</v>
      </c>
      <c r="B60" s="51" t="s">
        <v>236</v>
      </c>
      <c r="C60" s="51" t="s">
        <v>61</v>
      </c>
      <c r="D60" s="50">
        <v>1</v>
      </c>
      <c r="E60" s="81"/>
      <c r="F60" s="39">
        <f t="shared" si="1"/>
        <v>0</v>
      </c>
    </row>
    <row r="61" spans="1:6" ht="15.75">
      <c r="A61" s="43">
        <v>5</v>
      </c>
      <c r="B61" s="43" t="s">
        <v>235</v>
      </c>
      <c r="C61" s="43" t="s">
        <v>61</v>
      </c>
      <c r="D61" s="57">
        <v>1.21</v>
      </c>
      <c r="E61" s="81"/>
      <c r="F61" s="39">
        <f t="shared" si="1"/>
        <v>0</v>
      </c>
    </row>
    <row r="62" spans="1:6" ht="15.75">
      <c r="A62" s="51">
        <v>6</v>
      </c>
      <c r="B62" s="51" t="s">
        <v>234</v>
      </c>
      <c r="C62" s="51" t="s">
        <v>61</v>
      </c>
      <c r="D62" s="65">
        <v>0.41</v>
      </c>
      <c r="E62" s="81"/>
      <c r="F62" s="39">
        <f t="shared" si="1"/>
        <v>0</v>
      </c>
    </row>
    <row r="63" spans="1:6" ht="15.75">
      <c r="A63" s="51">
        <v>7</v>
      </c>
      <c r="B63" s="51" t="s">
        <v>233</v>
      </c>
      <c r="C63" s="51" t="s">
        <v>61</v>
      </c>
      <c r="D63" s="65">
        <v>2</v>
      </c>
      <c r="E63" s="81"/>
      <c r="F63" s="39">
        <f t="shared" si="1"/>
        <v>0</v>
      </c>
    </row>
    <row r="64" spans="1:6" ht="15.75">
      <c r="A64" s="51"/>
      <c r="B64" s="51" t="s">
        <v>227</v>
      </c>
      <c r="C64" s="51" t="s">
        <v>59</v>
      </c>
      <c r="D64" s="93">
        <v>0.13879</v>
      </c>
      <c r="E64" s="81"/>
      <c r="F64" s="39">
        <f t="shared" si="1"/>
        <v>0</v>
      </c>
    </row>
    <row r="65" spans="1:6" ht="31.5">
      <c r="A65" s="48">
        <v>8</v>
      </c>
      <c r="B65" s="43" t="s">
        <v>232</v>
      </c>
      <c r="C65" s="98" t="s">
        <v>73</v>
      </c>
      <c r="D65" s="47">
        <v>6</v>
      </c>
      <c r="E65" s="81"/>
      <c r="F65" s="39">
        <f t="shared" si="1"/>
        <v>0</v>
      </c>
    </row>
    <row r="66" spans="1:6" ht="31.5">
      <c r="A66" s="43">
        <v>9</v>
      </c>
      <c r="B66" s="43" t="s">
        <v>231</v>
      </c>
      <c r="C66" s="43" t="s">
        <v>61</v>
      </c>
      <c r="D66" s="57">
        <v>0.54</v>
      </c>
      <c r="E66" s="81"/>
      <c r="F66" s="39">
        <f t="shared" si="1"/>
        <v>0</v>
      </c>
    </row>
    <row r="67" spans="1:6" ht="15.75">
      <c r="A67" s="51"/>
      <c r="B67" s="51" t="s">
        <v>216</v>
      </c>
      <c r="C67" s="51" t="s">
        <v>59</v>
      </c>
      <c r="D67" s="93">
        <v>2.5300000000000001E-3</v>
      </c>
      <c r="E67" s="81"/>
      <c r="F67" s="39">
        <f t="shared" si="1"/>
        <v>0</v>
      </c>
    </row>
    <row r="68" spans="1:6" ht="15.75">
      <c r="A68" s="51"/>
      <c r="B68" s="51" t="s">
        <v>215</v>
      </c>
      <c r="C68" s="51" t="s">
        <v>59</v>
      </c>
      <c r="D68" s="93">
        <v>6.5589999999999996E-2</v>
      </c>
      <c r="E68" s="81"/>
      <c r="F68" s="39">
        <f t="shared" si="1"/>
        <v>0</v>
      </c>
    </row>
    <row r="69" spans="1:6" ht="15.75">
      <c r="A69" s="43">
        <v>10</v>
      </c>
      <c r="B69" s="43" t="s">
        <v>230</v>
      </c>
      <c r="C69" s="43" t="s">
        <v>61</v>
      </c>
      <c r="D69" s="57">
        <v>18.899999999999999</v>
      </c>
      <c r="E69" s="81"/>
      <c r="F69" s="39">
        <f t="shared" si="1"/>
        <v>0</v>
      </c>
    </row>
    <row r="70" spans="1:6" ht="15.75">
      <c r="A70" s="51"/>
      <c r="B70" s="51" t="s">
        <v>216</v>
      </c>
      <c r="C70" s="51" t="s">
        <v>59</v>
      </c>
      <c r="D70" s="93">
        <v>4.6960000000000002E-2</v>
      </c>
      <c r="E70" s="81"/>
      <c r="F70" s="39">
        <f t="shared" si="1"/>
        <v>0</v>
      </c>
    </row>
    <row r="71" spans="1:6" ht="15.75">
      <c r="A71" s="51"/>
      <c r="B71" s="51" t="s">
        <v>215</v>
      </c>
      <c r="C71" s="51" t="s">
        <v>59</v>
      </c>
      <c r="D71" s="93">
        <v>1.70946</v>
      </c>
      <c r="E71" s="81"/>
      <c r="F71" s="39">
        <f t="shared" si="1"/>
        <v>0</v>
      </c>
    </row>
    <row r="72" spans="1:6" ht="15.75">
      <c r="A72" s="43">
        <v>11</v>
      </c>
      <c r="B72" s="43" t="s">
        <v>229</v>
      </c>
      <c r="C72" s="43" t="s">
        <v>61</v>
      </c>
      <c r="D72" s="57">
        <v>5.04</v>
      </c>
      <c r="E72" s="81"/>
      <c r="F72" s="39">
        <f t="shared" si="1"/>
        <v>0</v>
      </c>
    </row>
    <row r="73" spans="1:6" ht="15.75">
      <c r="A73" s="51"/>
      <c r="B73" s="51" t="s">
        <v>216</v>
      </c>
      <c r="C73" s="51" t="s">
        <v>59</v>
      </c>
      <c r="D73" s="93">
        <v>0.18447</v>
      </c>
      <c r="E73" s="81"/>
      <c r="F73" s="39">
        <f t="shared" si="1"/>
        <v>0</v>
      </c>
    </row>
    <row r="74" spans="1:6" ht="15.75">
      <c r="A74" s="51"/>
      <c r="B74" s="51" t="s">
        <v>227</v>
      </c>
      <c r="C74" s="51" t="s">
        <v>59</v>
      </c>
      <c r="D74" s="93">
        <v>0.73109000000000002</v>
      </c>
      <c r="E74" s="81"/>
      <c r="F74" s="39">
        <f t="shared" ref="F74:F105" si="2">D74*E74</f>
        <v>0</v>
      </c>
    </row>
    <row r="75" spans="1:6" ht="15.75">
      <c r="A75" s="48">
        <v>12</v>
      </c>
      <c r="B75" s="43" t="s">
        <v>228</v>
      </c>
      <c r="C75" s="48" t="s">
        <v>61</v>
      </c>
      <c r="D75" s="64">
        <v>6.9</v>
      </c>
      <c r="E75" s="81"/>
      <c r="F75" s="39">
        <f t="shared" si="2"/>
        <v>0</v>
      </c>
    </row>
    <row r="76" spans="1:6" ht="15.75" customHeight="1">
      <c r="A76" s="51"/>
      <c r="B76" s="51" t="s">
        <v>216</v>
      </c>
      <c r="C76" s="51" t="s">
        <v>59</v>
      </c>
      <c r="D76" s="93">
        <v>0.18897</v>
      </c>
      <c r="E76" s="81"/>
      <c r="F76" s="39">
        <f t="shared" si="2"/>
        <v>0</v>
      </c>
    </row>
    <row r="77" spans="1:6" ht="15.75">
      <c r="A77" s="51"/>
      <c r="B77" s="51" t="s">
        <v>227</v>
      </c>
      <c r="C77" s="51" t="s">
        <v>59</v>
      </c>
      <c r="D77" s="93">
        <v>0.68633</v>
      </c>
      <c r="E77" s="81"/>
      <c r="F77" s="39">
        <f t="shared" si="2"/>
        <v>0</v>
      </c>
    </row>
    <row r="78" spans="1:6" ht="15.75">
      <c r="A78" s="51"/>
      <c r="B78" s="92" t="s">
        <v>226</v>
      </c>
      <c r="C78" s="51"/>
      <c r="D78" s="65"/>
      <c r="E78" s="81"/>
      <c r="F78" s="39">
        <f t="shared" si="2"/>
        <v>0</v>
      </c>
    </row>
    <row r="79" spans="1:6" ht="15.75">
      <c r="A79" s="43">
        <v>1</v>
      </c>
      <c r="B79" s="43" t="s">
        <v>225</v>
      </c>
      <c r="C79" s="43" t="s">
        <v>61</v>
      </c>
      <c r="D79" s="57">
        <f>3.39*2</f>
        <v>6.78</v>
      </c>
      <c r="E79" s="81"/>
      <c r="F79" s="39">
        <f t="shared" si="2"/>
        <v>0</v>
      </c>
    </row>
    <row r="80" spans="1:6" ht="15.75">
      <c r="A80" s="51">
        <v>2</v>
      </c>
      <c r="B80" s="51" t="s">
        <v>224</v>
      </c>
      <c r="C80" s="51" t="s">
        <v>61</v>
      </c>
      <c r="D80" s="65">
        <f>0.43*2</f>
        <v>0.86</v>
      </c>
      <c r="E80" s="81"/>
      <c r="F80" s="39">
        <f t="shared" si="2"/>
        <v>0</v>
      </c>
    </row>
    <row r="81" spans="1:6" ht="31.5">
      <c r="A81" s="96">
        <v>3</v>
      </c>
      <c r="B81" s="97" t="s">
        <v>223</v>
      </c>
      <c r="C81" s="96" t="s">
        <v>222</v>
      </c>
      <c r="D81" s="95">
        <v>0.4</v>
      </c>
      <c r="E81" s="81"/>
      <c r="F81" s="39">
        <f t="shared" si="2"/>
        <v>0</v>
      </c>
    </row>
    <row r="82" spans="1:6" ht="15.75">
      <c r="A82" s="43">
        <v>4</v>
      </c>
      <c r="B82" s="43" t="s">
        <v>221</v>
      </c>
      <c r="C82" s="43" t="s">
        <v>59</v>
      </c>
      <c r="D82" s="57">
        <f>0.016*2</f>
        <v>3.2000000000000001E-2</v>
      </c>
      <c r="E82" s="81"/>
      <c r="F82" s="39">
        <f t="shared" si="2"/>
        <v>0</v>
      </c>
    </row>
    <row r="83" spans="1:6" ht="15.75">
      <c r="A83" s="51"/>
      <c r="B83" s="51" t="s">
        <v>220</v>
      </c>
      <c r="C83" s="51" t="s">
        <v>59</v>
      </c>
      <c r="D83" s="65">
        <f>D82</f>
        <v>3.2000000000000001E-2</v>
      </c>
      <c r="E83" s="81"/>
      <c r="F83" s="39">
        <f t="shared" si="2"/>
        <v>0</v>
      </c>
    </row>
    <row r="84" spans="1:6" ht="25.5">
      <c r="A84" s="43"/>
      <c r="B84" s="43" t="s">
        <v>219</v>
      </c>
      <c r="C84" s="94" t="s">
        <v>218</v>
      </c>
      <c r="D84" s="42">
        <v>3</v>
      </c>
      <c r="E84" s="81"/>
      <c r="F84" s="39">
        <f t="shared" si="2"/>
        <v>0</v>
      </c>
    </row>
    <row r="85" spans="1:6" ht="15.75">
      <c r="A85" s="43">
        <v>5</v>
      </c>
      <c r="B85" s="43" t="s">
        <v>217</v>
      </c>
      <c r="C85" s="43" t="s">
        <v>61</v>
      </c>
      <c r="D85" s="42">
        <f>0.96+0.96</f>
        <v>1.92</v>
      </c>
      <c r="E85" s="81"/>
      <c r="F85" s="39">
        <f t="shared" si="2"/>
        <v>0</v>
      </c>
    </row>
    <row r="86" spans="1:6" ht="15.75">
      <c r="A86" s="51"/>
      <c r="B86" s="51" t="s">
        <v>216</v>
      </c>
      <c r="C86" s="51" t="s">
        <v>59</v>
      </c>
      <c r="D86" s="93">
        <f>0.00935+0.01219</f>
        <v>2.154E-2</v>
      </c>
      <c r="E86" s="81"/>
      <c r="F86" s="39">
        <f t="shared" si="2"/>
        <v>0</v>
      </c>
    </row>
    <row r="87" spans="1:6" ht="15.75">
      <c r="A87" s="51"/>
      <c r="B87" s="51" t="s">
        <v>215</v>
      </c>
      <c r="C87" s="51" t="s">
        <v>59</v>
      </c>
      <c r="D87" s="93">
        <f>0.13028+0.11894-0.032</f>
        <v>0.21722</v>
      </c>
      <c r="E87" s="81"/>
      <c r="F87" s="39">
        <f t="shared" si="2"/>
        <v>0</v>
      </c>
    </row>
    <row r="88" spans="1:6" ht="15.75">
      <c r="A88" s="91"/>
      <c r="B88" s="92" t="s">
        <v>214</v>
      </c>
      <c r="C88" s="91"/>
      <c r="D88" s="91"/>
      <c r="E88" s="81"/>
      <c r="F88" s="39">
        <f t="shared" si="2"/>
        <v>0</v>
      </c>
    </row>
    <row r="89" spans="1:6" ht="16.5">
      <c r="A89" s="43">
        <v>1</v>
      </c>
      <c r="B89" s="43" t="s">
        <v>213</v>
      </c>
      <c r="C89" s="90" t="s">
        <v>88</v>
      </c>
      <c r="D89" s="70">
        <v>84</v>
      </c>
      <c r="E89" s="81"/>
      <c r="F89" s="39">
        <f t="shared" si="2"/>
        <v>0</v>
      </c>
    </row>
    <row r="90" spans="1:6" ht="15.75">
      <c r="A90" s="51"/>
      <c r="B90" s="88" t="s">
        <v>212</v>
      </c>
      <c r="C90" s="51"/>
      <c r="D90" s="65"/>
      <c r="E90" s="81"/>
      <c r="F90" s="39">
        <f t="shared" si="2"/>
        <v>0</v>
      </c>
    </row>
    <row r="91" spans="1:6" ht="63">
      <c r="A91" s="48">
        <v>1</v>
      </c>
      <c r="B91" s="43" t="s">
        <v>211</v>
      </c>
      <c r="C91" s="48" t="s">
        <v>73</v>
      </c>
      <c r="D91" s="47">
        <v>7.6</v>
      </c>
      <c r="E91" s="81"/>
      <c r="F91" s="39">
        <f t="shared" si="2"/>
        <v>0</v>
      </c>
    </row>
    <row r="92" spans="1:6" ht="63">
      <c r="A92" s="48">
        <v>2</v>
      </c>
      <c r="B92" s="43" t="s">
        <v>210</v>
      </c>
      <c r="C92" s="48" t="s">
        <v>73</v>
      </c>
      <c r="D92" s="46">
        <f>3.68+3.45</f>
        <v>7.1300000000000008</v>
      </c>
      <c r="E92" s="81"/>
      <c r="F92" s="39">
        <f t="shared" si="2"/>
        <v>0</v>
      </c>
    </row>
    <row r="93" spans="1:6" ht="31.5">
      <c r="A93" s="43">
        <v>3</v>
      </c>
      <c r="B93" s="89" t="s">
        <v>209</v>
      </c>
      <c r="C93" s="43" t="s">
        <v>73</v>
      </c>
      <c r="D93" s="46">
        <f>(D91+D92)*2.7</f>
        <v>39.771000000000001</v>
      </c>
      <c r="E93" s="81"/>
      <c r="F93" s="39">
        <f t="shared" si="2"/>
        <v>0</v>
      </c>
    </row>
    <row r="94" spans="1:6" ht="31.5">
      <c r="A94" s="62">
        <v>4</v>
      </c>
      <c r="B94" s="43" t="s">
        <v>208</v>
      </c>
      <c r="C94" s="48" t="s">
        <v>73</v>
      </c>
      <c r="D94" s="46">
        <f>D93</f>
        <v>39.771000000000001</v>
      </c>
      <c r="E94" s="81"/>
      <c r="F94" s="39">
        <f t="shared" si="2"/>
        <v>0</v>
      </c>
    </row>
    <row r="95" spans="1:6" ht="47.25">
      <c r="A95" s="48">
        <v>5</v>
      </c>
      <c r="B95" s="43" t="s">
        <v>207</v>
      </c>
      <c r="C95" s="48" t="s">
        <v>73</v>
      </c>
      <c r="D95" s="47">
        <v>37.5</v>
      </c>
      <c r="E95" s="81"/>
      <c r="F95" s="39">
        <f t="shared" si="2"/>
        <v>0</v>
      </c>
    </row>
    <row r="96" spans="1:6" ht="31.5">
      <c r="A96" s="43">
        <v>6</v>
      </c>
      <c r="B96" s="89" t="s">
        <v>206</v>
      </c>
      <c r="C96" s="43" t="s">
        <v>73</v>
      </c>
      <c r="D96" s="46">
        <f>D95*2.1</f>
        <v>78.75</v>
      </c>
      <c r="E96" s="81"/>
      <c r="F96" s="39">
        <f t="shared" si="2"/>
        <v>0</v>
      </c>
    </row>
    <row r="97" spans="1:6" ht="31.5">
      <c r="A97" s="48">
        <v>7</v>
      </c>
      <c r="B97" s="43" t="s">
        <v>205</v>
      </c>
      <c r="C97" s="48" t="s">
        <v>73</v>
      </c>
      <c r="D97" s="46">
        <f>D96</f>
        <v>78.75</v>
      </c>
      <c r="E97" s="81"/>
      <c r="F97" s="39">
        <f t="shared" si="2"/>
        <v>0</v>
      </c>
    </row>
    <row r="98" spans="1:6" ht="31.5">
      <c r="A98" s="45">
        <v>8</v>
      </c>
      <c r="B98" s="45" t="s">
        <v>204</v>
      </c>
      <c r="C98" s="45" t="s">
        <v>73</v>
      </c>
      <c r="D98" s="70">
        <v>40.28</v>
      </c>
      <c r="E98" s="81"/>
      <c r="F98" s="39">
        <f t="shared" si="2"/>
        <v>0</v>
      </c>
    </row>
    <row r="99" spans="1:6" ht="31.5">
      <c r="A99" s="45">
        <v>9</v>
      </c>
      <c r="B99" s="45" t="s">
        <v>203</v>
      </c>
      <c r="C99" s="45" t="s">
        <v>73</v>
      </c>
      <c r="D99" s="70">
        <v>26.88</v>
      </c>
      <c r="E99" s="81"/>
      <c r="F99" s="39">
        <f t="shared" si="2"/>
        <v>0</v>
      </c>
    </row>
    <row r="100" spans="1:6" ht="31.5">
      <c r="A100" s="45">
        <v>10</v>
      </c>
      <c r="B100" s="45" t="s">
        <v>202</v>
      </c>
      <c r="C100" s="45" t="s">
        <v>73</v>
      </c>
      <c r="D100" s="70">
        <f>33.6+56.8</f>
        <v>90.4</v>
      </c>
      <c r="E100" s="81"/>
      <c r="F100" s="39">
        <f t="shared" si="2"/>
        <v>0</v>
      </c>
    </row>
    <row r="101" spans="1:6" ht="47.25">
      <c r="A101" s="62">
        <v>11</v>
      </c>
      <c r="B101" s="43" t="s">
        <v>201</v>
      </c>
      <c r="C101" s="48" t="s">
        <v>73</v>
      </c>
      <c r="D101" s="47">
        <v>14</v>
      </c>
      <c r="E101" s="81"/>
      <c r="F101" s="39">
        <f t="shared" si="2"/>
        <v>0</v>
      </c>
    </row>
    <row r="102" spans="1:6" ht="47.25">
      <c r="A102" s="62">
        <v>12</v>
      </c>
      <c r="B102" s="43" t="s">
        <v>200</v>
      </c>
      <c r="C102" s="48" t="s">
        <v>73</v>
      </c>
      <c r="D102" s="47">
        <v>63.6</v>
      </c>
      <c r="E102" s="81"/>
      <c r="F102" s="39">
        <f t="shared" si="2"/>
        <v>0</v>
      </c>
    </row>
    <row r="103" spans="1:6" ht="47.25">
      <c r="A103" s="62">
        <v>13</v>
      </c>
      <c r="B103" s="43" t="s">
        <v>199</v>
      </c>
      <c r="C103" s="48" t="s">
        <v>73</v>
      </c>
      <c r="D103" s="47">
        <v>49.4</v>
      </c>
      <c r="E103" s="81"/>
      <c r="F103" s="39">
        <f t="shared" si="2"/>
        <v>0</v>
      </c>
    </row>
    <row r="104" spans="1:6" ht="15.75">
      <c r="A104" s="62">
        <v>14</v>
      </c>
      <c r="B104" s="48" t="s">
        <v>198</v>
      </c>
      <c r="C104" s="48" t="s">
        <v>73</v>
      </c>
      <c r="D104" s="46">
        <f>D105*0.3</f>
        <v>19.889999999999997</v>
      </c>
      <c r="E104" s="81"/>
      <c r="F104" s="39">
        <f t="shared" si="2"/>
        <v>0</v>
      </c>
    </row>
    <row r="105" spans="1:6" ht="15.75">
      <c r="A105" s="62"/>
      <c r="B105" s="48" t="s">
        <v>197</v>
      </c>
      <c r="C105" s="48" t="s">
        <v>65</v>
      </c>
      <c r="D105" s="64">
        <v>66.3</v>
      </c>
      <c r="E105" s="81"/>
      <c r="F105" s="39">
        <f t="shared" si="2"/>
        <v>0</v>
      </c>
    </row>
    <row r="106" spans="1:6" ht="15.75">
      <c r="A106" s="62">
        <v>15</v>
      </c>
      <c r="B106" s="43" t="s">
        <v>196</v>
      </c>
      <c r="C106" s="48" t="s">
        <v>73</v>
      </c>
      <c r="D106" s="47">
        <f>(D101+D102+D103)*1.5</f>
        <v>190.5</v>
      </c>
      <c r="E106" s="81"/>
      <c r="F106" s="39">
        <f t="shared" ref="F106:F137" si="3">D106*E106</f>
        <v>0</v>
      </c>
    </row>
    <row r="107" spans="1:6" ht="31.5">
      <c r="A107" s="43">
        <v>16</v>
      </c>
      <c r="B107" s="43" t="s">
        <v>195</v>
      </c>
      <c r="C107" s="43" t="s">
        <v>73</v>
      </c>
      <c r="D107" s="42">
        <f>D106</f>
        <v>190.5</v>
      </c>
      <c r="E107" s="81"/>
      <c r="F107" s="39">
        <f t="shared" si="3"/>
        <v>0</v>
      </c>
    </row>
    <row r="108" spans="1:6" ht="47.25">
      <c r="A108" s="62">
        <v>17</v>
      </c>
      <c r="B108" s="43" t="s">
        <v>194</v>
      </c>
      <c r="C108" s="48" t="s">
        <v>73</v>
      </c>
      <c r="D108" s="47">
        <v>7.5</v>
      </c>
      <c r="E108" s="81"/>
      <c r="F108" s="39">
        <f t="shared" si="3"/>
        <v>0</v>
      </c>
    </row>
    <row r="109" spans="1:6" ht="15.75">
      <c r="A109" s="62">
        <v>18</v>
      </c>
      <c r="B109" s="43" t="s">
        <v>193</v>
      </c>
      <c r="C109" s="48" t="s">
        <v>73</v>
      </c>
      <c r="D109" s="47">
        <f>D108*1.5</f>
        <v>11.25</v>
      </c>
      <c r="E109" s="81"/>
      <c r="F109" s="39">
        <f t="shared" si="3"/>
        <v>0</v>
      </c>
    </row>
    <row r="110" spans="1:6" ht="31.5">
      <c r="A110" s="43">
        <v>19</v>
      </c>
      <c r="B110" s="43" t="s">
        <v>192</v>
      </c>
      <c r="C110" s="43" t="s">
        <v>73</v>
      </c>
      <c r="D110" s="42">
        <f>D109</f>
        <v>11.25</v>
      </c>
      <c r="E110" s="81"/>
      <c r="F110" s="39">
        <f t="shared" si="3"/>
        <v>0</v>
      </c>
    </row>
    <row r="111" spans="1:6" ht="15.75">
      <c r="A111" s="48">
        <v>20</v>
      </c>
      <c r="B111" s="43" t="s">
        <v>191</v>
      </c>
      <c r="C111" s="48" t="s">
        <v>73</v>
      </c>
      <c r="D111" s="46">
        <v>31.5</v>
      </c>
      <c r="E111" s="81"/>
      <c r="F111" s="39">
        <f t="shared" si="3"/>
        <v>0</v>
      </c>
    </row>
    <row r="112" spans="1:6" ht="15.75">
      <c r="A112" s="48">
        <v>21</v>
      </c>
      <c r="B112" s="43" t="s">
        <v>190</v>
      </c>
      <c r="C112" s="48" t="s">
        <v>73</v>
      </c>
      <c r="D112" s="46">
        <v>1.7</v>
      </c>
      <c r="E112" s="81"/>
      <c r="F112" s="39">
        <f t="shared" si="3"/>
        <v>0</v>
      </c>
    </row>
    <row r="113" spans="1:6" ht="15.75">
      <c r="A113" s="48">
        <v>22</v>
      </c>
      <c r="B113" s="43" t="s">
        <v>189</v>
      </c>
      <c r="C113" s="48" t="s">
        <v>73</v>
      </c>
      <c r="D113" s="46">
        <v>13.6</v>
      </c>
      <c r="E113" s="81"/>
      <c r="F113" s="39">
        <f t="shared" si="3"/>
        <v>0</v>
      </c>
    </row>
    <row r="114" spans="1:6" ht="31.5">
      <c r="A114" s="62">
        <v>23</v>
      </c>
      <c r="B114" s="43" t="s">
        <v>188</v>
      </c>
      <c r="C114" s="48" t="s">
        <v>73</v>
      </c>
      <c r="D114" s="47">
        <f>(D112+D113)*2</f>
        <v>30.599999999999998</v>
      </c>
      <c r="E114" s="81"/>
      <c r="F114" s="39">
        <f t="shared" si="3"/>
        <v>0</v>
      </c>
    </row>
    <row r="115" spans="1:6" ht="15.75">
      <c r="A115" s="51"/>
      <c r="B115" s="88" t="s">
        <v>187</v>
      </c>
      <c r="C115" s="51"/>
      <c r="D115" s="65"/>
      <c r="E115" s="81"/>
      <c r="F115" s="39">
        <f t="shared" si="3"/>
        <v>0</v>
      </c>
    </row>
    <row r="116" spans="1:6" ht="31.5">
      <c r="A116" s="43">
        <v>1</v>
      </c>
      <c r="B116" s="43" t="s">
        <v>186</v>
      </c>
      <c r="C116" s="43" t="s">
        <v>61</v>
      </c>
      <c r="D116" s="42">
        <v>126.72</v>
      </c>
      <c r="E116" s="81"/>
      <c r="F116" s="39">
        <f t="shared" si="3"/>
        <v>0</v>
      </c>
    </row>
    <row r="117" spans="1:6" ht="31.5">
      <c r="A117" s="48">
        <v>2</v>
      </c>
      <c r="B117" s="43" t="s">
        <v>185</v>
      </c>
      <c r="C117" s="48" t="s">
        <v>73</v>
      </c>
      <c r="D117" s="47">
        <v>3201.7</v>
      </c>
      <c r="E117" s="81"/>
      <c r="F117" s="39">
        <f t="shared" si="3"/>
        <v>0</v>
      </c>
    </row>
    <row r="118" spans="1:6" ht="31.5">
      <c r="A118" s="45">
        <v>3</v>
      </c>
      <c r="B118" s="45" t="s">
        <v>184</v>
      </c>
      <c r="C118" s="43" t="s">
        <v>73</v>
      </c>
      <c r="D118" s="70">
        <f>94.7+39.1</f>
        <v>133.80000000000001</v>
      </c>
      <c r="E118" s="81"/>
      <c r="F118" s="39">
        <f t="shared" si="3"/>
        <v>0</v>
      </c>
    </row>
    <row r="119" spans="1:6" ht="31.5">
      <c r="A119" s="43">
        <v>4</v>
      </c>
      <c r="B119" s="43" t="s">
        <v>183</v>
      </c>
      <c r="C119" s="43" t="s">
        <v>73</v>
      </c>
      <c r="D119" s="42">
        <v>45.1</v>
      </c>
      <c r="E119" s="81"/>
      <c r="F119" s="39">
        <f t="shared" si="3"/>
        <v>0</v>
      </c>
    </row>
    <row r="120" spans="1:6" ht="15.75">
      <c r="A120" s="43">
        <v>5</v>
      </c>
      <c r="B120" s="43" t="s">
        <v>182</v>
      </c>
      <c r="C120" s="43" t="s">
        <v>73</v>
      </c>
      <c r="D120" s="70">
        <v>184.7</v>
      </c>
      <c r="E120" s="81"/>
      <c r="F120" s="39">
        <f t="shared" si="3"/>
        <v>0</v>
      </c>
    </row>
    <row r="121" spans="1:6" ht="15.75">
      <c r="A121" s="45">
        <v>6</v>
      </c>
      <c r="B121" s="45" t="s">
        <v>181</v>
      </c>
      <c r="C121" s="45" t="s">
        <v>73</v>
      </c>
      <c r="D121" s="70">
        <v>1926.4</v>
      </c>
      <c r="E121" s="81"/>
      <c r="F121" s="39">
        <f t="shared" si="3"/>
        <v>0</v>
      </c>
    </row>
    <row r="122" spans="1:6" ht="31.5">
      <c r="A122" s="43">
        <v>7</v>
      </c>
      <c r="B122" s="43" t="s">
        <v>180</v>
      </c>
      <c r="C122" s="43" t="s">
        <v>73</v>
      </c>
      <c r="D122" s="70">
        <v>45.1</v>
      </c>
      <c r="E122" s="81"/>
      <c r="F122" s="39">
        <f t="shared" si="3"/>
        <v>0</v>
      </c>
    </row>
    <row r="123" spans="1:6" ht="15.75">
      <c r="A123" s="43">
        <v>8</v>
      </c>
      <c r="B123" s="43" t="s">
        <v>179</v>
      </c>
      <c r="C123" s="43" t="s">
        <v>73</v>
      </c>
      <c r="D123" s="70">
        <v>625.6</v>
      </c>
      <c r="E123" s="81"/>
      <c r="F123" s="39">
        <f t="shared" si="3"/>
        <v>0</v>
      </c>
    </row>
    <row r="124" spans="1:6" ht="15.75">
      <c r="A124" s="62">
        <v>9</v>
      </c>
      <c r="B124" s="48" t="s">
        <v>178</v>
      </c>
      <c r="C124" s="48" t="s">
        <v>73</v>
      </c>
      <c r="D124" s="47">
        <v>383.4</v>
      </c>
      <c r="E124" s="81"/>
      <c r="F124" s="39">
        <f t="shared" si="3"/>
        <v>0</v>
      </c>
    </row>
    <row r="125" spans="1:6" ht="15.75">
      <c r="A125" s="48">
        <v>10</v>
      </c>
      <c r="B125" s="48" t="s">
        <v>177</v>
      </c>
      <c r="C125" s="48" t="s">
        <v>73</v>
      </c>
      <c r="D125" s="47">
        <f>D124</f>
        <v>383.4</v>
      </c>
      <c r="E125" s="81"/>
      <c r="F125" s="39">
        <f t="shared" si="3"/>
        <v>0</v>
      </c>
    </row>
    <row r="126" spans="1:6" ht="15.75">
      <c r="A126" s="48">
        <v>11</v>
      </c>
      <c r="B126" s="48" t="s">
        <v>176</v>
      </c>
      <c r="C126" s="48" t="s">
        <v>73</v>
      </c>
      <c r="D126" s="47">
        <f>D124</f>
        <v>383.4</v>
      </c>
      <c r="E126" s="81"/>
      <c r="F126" s="39">
        <f t="shared" si="3"/>
        <v>0</v>
      </c>
    </row>
    <row r="127" spans="1:6" ht="15.75">
      <c r="A127" s="53">
        <v>12</v>
      </c>
      <c r="B127" s="51" t="s">
        <v>175</v>
      </c>
      <c r="C127" s="51" t="s">
        <v>73</v>
      </c>
      <c r="D127" s="50">
        <v>194.7</v>
      </c>
      <c r="E127" s="81"/>
      <c r="F127" s="39">
        <f t="shared" si="3"/>
        <v>0</v>
      </c>
    </row>
    <row r="128" spans="1:6" ht="31.5">
      <c r="A128" s="62">
        <v>13</v>
      </c>
      <c r="B128" s="45" t="s">
        <v>174</v>
      </c>
      <c r="C128" s="48" t="s">
        <v>73</v>
      </c>
      <c r="D128" s="47">
        <f>D127</f>
        <v>194.7</v>
      </c>
      <c r="E128" s="81"/>
      <c r="F128" s="39">
        <f t="shared" si="3"/>
        <v>0</v>
      </c>
    </row>
    <row r="129" spans="1:6" ht="31.5">
      <c r="A129" s="62">
        <v>14</v>
      </c>
      <c r="B129" s="43" t="s">
        <v>173</v>
      </c>
      <c r="C129" s="48" t="s">
        <v>73</v>
      </c>
      <c r="D129" s="46">
        <f>D128</f>
        <v>194.7</v>
      </c>
      <c r="E129" s="81"/>
      <c r="F129" s="39">
        <f t="shared" si="3"/>
        <v>0</v>
      </c>
    </row>
    <row r="130" spans="1:6" ht="31.5">
      <c r="A130" s="62">
        <v>15</v>
      </c>
      <c r="B130" s="45" t="s">
        <v>172</v>
      </c>
      <c r="C130" s="62" t="s">
        <v>73</v>
      </c>
      <c r="D130" s="46">
        <v>57.3</v>
      </c>
      <c r="E130" s="81"/>
      <c r="F130" s="39">
        <f t="shared" si="3"/>
        <v>0</v>
      </c>
    </row>
    <row r="131" spans="1:6" ht="15.75">
      <c r="A131" s="51"/>
      <c r="B131" s="88" t="s">
        <v>171</v>
      </c>
      <c r="C131" s="51"/>
      <c r="D131" s="65"/>
      <c r="E131" s="81"/>
      <c r="F131" s="39">
        <f t="shared" si="3"/>
        <v>0</v>
      </c>
    </row>
    <row r="132" spans="1:6" ht="15.75">
      <c r="A132" s="45">
        <v>1</v>
      </c>
      <c r="B132" s="43" t="s">
        <v>170</v>
      </c>
      <c r="C132" s="48" t="s">
        <v>73</v>
      </c>
      <c r="D132" s="70">
        <v>376</v>
      </c>
      <c r="E132" s="81"/>
      <c r="F132" s="39">
        <f t="shared" si="3"/>
        <v>0</v>
      </c>
    </row>
    <row r="133" spans="1:6" ht="15.75">
      <c r="A133" s="48">
        <v>2</v>
      </c>
      <c r="B133" s="48" t="s">
        <v>169</v>
      </c>
      <c r="C133" s="48" t="s">
        <v>73</v>
      </c>
      <c r="D133" s="47">
        <v>37.299999999999997</v>
      </c>
      <c r="E133" s="81"/>
      <c r="F133" s="39">
        <f t="shared" si="3"/>
        <v>0</v>
      </c>
    </row>
    <row r="134" spans="1:6" ht="31.5">
      <c r="A134" s="48">
        <v>3</v>
      </c>
      <c r="B134" s="43" t="s">
        <v>168</v>
      </c>
      <c r="C134" s="48" t="s">
        <v>73</v>
      </c>
      <c r="D134" s="46">
        <f>D133</f>
        <v>37.299999999999997</v>
      </c>
      <c r="E134" s="81"/>
      <c r="F134" s="39">
        <f t="shared" si="3"/>
        <v>0</v>
      </c>
    </row>
    <row r="135" spans="1:6" ht="31.5">
      <c r="A135" s="48">
        <v>4</v>
      </c>
      <c r="B135" s="43" t="s">
        <v>167</v>
      </c>
      <c r="C135" s="48" t="s">
        <v>73</v>
      </c>
      <c r="D135" s="46">
        <v>4333</v>
      </c>
      <c r="E135" s="81"/>
      <c r="F135" s="39">
        <f t="shared" si="3"/>
        <v>0</v>
      </c>
    </row>
    <row r="136" spans="1:6" ht="31.5">
      <c r="A136" s="48">
        <v>5</v>
      </c>
      <c r="B136" s="43" t="s">
        <v>166</v>
      </c>
      <c r="C136" s="48" t="s">
        <v>73</v>
      </c>
      <c r="D136" s="46">
        <v>270.3</v>
      </c>
      <c r="E136" s="81"/>
      <c r="F136" s="39">
        <f t="shared" si="3"/>
        <v>0</v>
      </c>
    </row>
    <row r="137" spans="1:6" ht="15.75">
      <c r="A137" s="62">
        <v>6</v>
      </c>
      <c r="B137" s="45" t="s">
        <v>165</v>
      </c>
      <c r="C137" s="62" t="s">
        <v>73</v>
      </c>
      <c r="D137" s="46">
        <v>283.5</v>
      </c>
      <c r="E137" s="81"/>
      <c r="F137" s="39">
        <f t="shared" si="3"/>
        <v>0</v>
      </c>
    </row>
    <row r="138" spans="1:6" ht="15.75">
      <c r="A138" s="43">
        <v>7</v>
      </c>
      <c r="B138" s="43" t="s">
        <v>164</v>
      </c>
      <c r="C138" s="43" t="s">
        <v>73</v>
      </c>
      <c r="D138" s="70">
        <v>3277.4</v>
      </c>
      <c r="E138" s="81"/>
      <c r="F138" s="39">
        <f t="shared" ref="F138:F169" si="4">D138*E138</f>
        <v>0</v>
      </c>
    </row>
    <row r="139" spans="1:6" ht="31.5">
      <c r="A139" s="43">
        <v>8</v>
      </c>
      <c r="B139" s="43" t="s">
        <v>163</v>
      </c>
      <c r="C139" s="43" t="s">
        <v>88</v>
      </c>
      <c r="D139" s="70">
        <v>148.4</v>
      </c>
      <c r="E139" s="81"/>
      <c r="F139" s="39">
        <f t="shared" si="4"/>
        <v>0</v>
      </c>
    </row>
    <row r="140" spans="1:6" ht="31.5">
      <c r="A140" s="48">
        <v>9</v>
      </c>
      <c r="B140" s="43" t="s">
        <v>162</v>
      </c>
      <c r="C140" s="48" t="s">
        <v>73</v>
      </c>
      <c r="D140" s="46">
        <v>241.6</v>
      </c>
      <c r="E140" s="81"/>
      <c r="F140" s="39">
        <f t="shared" si="4"/>
        <v>0</v>
      </c>
    </row>
    <row r="141" spans="1:6" ht="15.75">
      <c r="A141" s="62"/>
      <c r="B141" s="86" t="s">
        <v>161</v>
      </c>
      <c r="C141" s="62"/>
      <c r="D141" s="85"/>
      <c r="E141" s="81"/>
      <c r="F141" s="39">
        <f t="shared" si="4"/>
        <v>0</v>
      </c>
    </row>
    <row r="142" spans="1:6" ht="15.75">
      <c r="A142" s="51">
        <v>1</v>
      </c>
      <c r="B142" s="51" t="s">
        <v>160</v>
      </c>
      <c r="C142" s="51" t="s">
        <v>61</v>
      </c>
      <c r="D142" s="50">
        <v>3</v>
      </c>
      <c r="E142" s="81"/>
      <c r="F142" s="39">
        <f t="shared" si="4"/>
        <v>0</v>
      </c>
    </row>
    <row r="143" spans="1:6" ht="31.5">
      <c r="A143" s="43">
        <v>2</v>
      </c>
      <c r="B143" s="43" t="s">
        <v>159</v>
      </c>
      <c r="C143" s="43" t="s">
        <v>88</v>
      </c>
      <c r="D143" s="42">
        <v>885</v>
      </c>
      <c r="E143" s="81"/>
      <c r="F143" s="39">
        <f t="shared" si="4"/>
        <v>0</v>
      </c>
    </row>
    <row r="144" spans="1:6" ht="15.75">
      <c r="A144" s="51"/>
      <c r="B144" s="51" t="s">
        <v>158</v>
      </c>
      <c r="C144" s="51" t="s">
        <v>88</v>
      </c>
      <c r="D144" s="65">
        <v>45.33</v>
      </c>
      <c r="E144" s="81"/>
      <c r="F144" s="39">
        <f t="shared" si="4"/>
        <v>0</v>
      </c>
    </row>
    <row r="145" spans="1:6" ht="15.75">
      <c r="A145" s="51"/>
      <c r="B145" s="51" t="s">
        <v>157</v>
      </c>
      <c r="C145" s="51" t="s">
        <v>88</v>
      </c>
      <c r="D145" s="65">
        <v>23.1</v>
      </c>
      <c r="E145" s="81"/>
      <c r="F145" s="39">
        <f t="shared" si="4"/>
        <v>0</v>
      </c>
    </row>
    <row r="146" spans="1:6" ht="31.5">
      <c r="A146" s="43">
        <v>3</v>
      </c>
      <c r="B146" s="43" t="s">
        <v>156</v>
      </c>
      <c r="C146" s="43" t="s">
        <v>88</v>
      </c>
      <c r="D146" s="42">
        <v>332.4</v>
      </c>
      <c r="E146" s="81"/>
      <c r="F146" s="39">
        <f t="shared" si="4"/>
        <v>0</v>
      </c>
    </row>
    <row r="147" spans="1:6" ht="31.5">
      <c r="A147" s="43">
        <v>4</v>
      </c>
      <c r="B147" s="43" t="s">
        <v>155</v>
      </c>
      <c r="C147" s="43" t="s">
        <v>88</v>
      </c>
      <c r="D147" s="42">
        <v>7.7</v>
      </c>
      <c r="E147" s="81"/>
      <c r="F147" s="39">
        <f t="shared" si="4"/>
        <v>0</v>
      </c>
    </row>
    <row r="148" spans="1:6" ht="15.75">
      <c r="A148" s="53">
        <v>5</v>
      </c>
      <c r="B148" s="51" t="s">
        <v>154</v>
      </c>
      <c r="C148" s="51" t="s">
        <v>61</v>
      </c>
      <c r="D148" s="50">
        <v>22.0518</v>
      </c>
      <c r="E148" s="81"/>
      <c r="F148" s="39">
        <f t="shared" si="4"/>
        <v>0</v>
      </c>
    </row>
    <row r="149" spans="1:6" ht="15.75">
      <c r="A149" s="62">
        <v>6</v>
      </c>
      <c r="B149" s="43" t="s">
        <v>153</v>
      </c>
      <c r="C149" s="48" t="s">
        <v>152</v>
      </c>
      <c r="D149" s="85">
        <v>12.251000000000001</v>
      </c>
      <c r="E149" s="81"/>
      <c r="F149" s="39">
        <f t="shared" si="4"/>
        <v>0</v>
      </c>
    </row>
    <row r="150" spans="1:6" ht="15.75">
      <c r="A150" s="62">
        <v>7</v>
      </c>
      <c r="B150" s="45" t="s">
        <v>151</v>
      </c>
      <c r="C150" s="48" t="s">
        <v>150</v>
      </c>
      <c r="D150" s="85">
        <f>(D151+D152+D155)/100</f>
        <v>7.7629999999999999</v>
      </c>
      <c r="E150" s="81"/>
      <c r="F150" s="39">
        <f t="shared" si="4"/>
        <v>0</v>
      </c>
    </row>
    <row r="151" spans="1:6" ht="15.75">
      <c r="A151" s="48"/>
      <c r="B151" s="48" t="s">
        <v>149</v>
      </c>
      <c r="C151" s="48" t="s">
        <v>147</v>
      </c>
      <c r="D151" s="46">
        <v>331.4</v>
      </c>
      <c r="E151" s="81"/>
      <c r="F151" s="39">
        <f t="shared" si="4"/>
        <v>0</v>
      </c>
    </row>
    <row r="152" spans="1:6" ht="15.75">
      <c r="A152" s="48"/>
      <c r="B152" s="48" t="s">
        <v>148</v>
      </c>
      <c r="C152" s="48" t="s">
        <v>147</v>
      </c>
      <c r="D152" s="46">
        <v>310.39999999999998</v>
      </c>
      <c r="E152" s="81"/>
      <c r="F152" s="39">
        <f t="shared" si="4"/>
        <v>0</v>
      </c>
    </row>
    <row r="153" spans="1:6" ht="15.75">
      <c r="A153" s="48"/>
      <c r="B153" s="62" t="s">
        <v>146</v>
      </c>
      <c r="C153" s="48" t="s">
        <v>67</v>
      </c>
      <c r="D153" s="46">
        <v>27</v>
      </c>
      <c r="E153" s="81"/>
      <c r="F153" s="39">
        <f t="shared" si="4"/>
        <v>0</v>
      </c>
    </row>
    <row r="154" spans="1:6" ht="15.75">
      <c r="A154" s="51"/>
      <c r="B154" s="53" t="s">
        <v>145</v>
      </c>
      <c r="C154" s="51" t="s">
        <v>67</v>
      </c>
      <c r="D154" s="87">
        <v>27</v>
      </c>
      <c r="E154" s="81"/>
      <c r="F154" s="39">
        <f t="shared" si="4"/>
        <v>0</v>
      </c>
    </row>
    <row r="155" spans="1:6" ht="15.75">
      <c r="A155" s="51"/>
      <c r="B155" s="53" t="s">
        <v>144</v>
      </c>
      <c r="C155" s="51" t="s">
        <v>65</v>
      </c>
      <c r="D155" s="87">
        <v>134.5</v>
      </c>
      <c r="E155" s="81"/>
      <c r="F155" s="39">
        <f t="shared" si="4"/>
        <v>0</v>
      </c>
    </row>
    <row r="156" spans="1:6" ht="15.75">
      <c r="A156" s="62"/>
      <c r="B156" s="86" t="s">
        <v>143</v>
      </c>
      <c r="C156" s="62"/>
      <c r="D156" s="85"/>
      <c r="E156" s="81"/>
      <c r="F156" s="39">
        <f t="shared" si="4"/>
        <v>0</v>
      </c>
    </row>
    <row r="157" spans="1:6" ht="15.75">
      <c r="A157" s="43">
        <v>1</v>
      </c>
      <c r="B157" s="43" t="s">
        <v>142</v>
      </c>
      <c r="C157" s="43" t="s">
        <v>73</v>
      </c>
      <c r="D157" s="70">
        <v>3080.3</v>
      </c>
      <c r="E157" s="81"/>
      <c r="F157" s="39">
        <f t="shared" si="4"/>
        <v>0</v>
      </c>
    </row>
    <row r="158" spans="1:6" ht="31.5">
      <c r="A158" s="83">
        <v>2</v>
      </c>
      <c r="B158" s="84" t="s">
        <v>141</v>
      </c>
      <c r="C158" s="83" t="s">
        <v>73</v>
      </c>
      <c r="D158" s="46">
        <f>D157</f>
        <v>3080.3</v>
      </c>
      <c r="E158" s="81"/>
      <c r="F158" s="39">
        <f t="shared" si="4"/>
        <v>0</v>
      </c>
    </row>
    <row r="159" spans="1:6" ht="47.25">
      <c r="A159" s="62">
        <v>3</v>
      </c>
      <c r="B159" s="43" t="s">
        <v>140</v>
      </c>
      <c r="C159" s="48" t="s">
        <v>88</v>
      </c>
      <c r="D159" s="46">
        <v>304.39999999999998</v>
      </c>
      <c r="E159" s="81"/>
      <c r="F159" s="39">
        <f t="shared" si="4"/>
        <v>0</v>
      </c>
    </row>
    <row r="160" spans="1:6" ht="47.25">
      <c r="A160" s="83">
        <v>4</v>
      </c>
      <c r="B160" s="84" t="s">
        <v>139</v>
      </c>
      <c r="C160" s="83" t="s">
        <v>73</v>
      </c>
      <c r="D160" s="46">
        <f>D159</f>
        <v>304.39999999999998</v>
      </c>
      <c r="E160" s="81"/>
      <c r="F160" s="39">
        <f t="shared" si="4"/>
        <v>0</v>
      </c>
    </row>
    <row r="161" spans="1:6" ht="31.5">
      <c r="A161" s="45">
        <v>5</v>
      </c>
      <c r="B161" s="43" t="s">
        <v>138</v>
      </c>
      <c r="C161" s="43" t="s">
        <v>73</v>
      </c>
      <c r="D161" s="70">
        <v>20.56</v>
      </c>
      <c r="E161" s="81"/>
      <c r="F161" s="39">
        <f t="shared" si="4"/>
        <v>0</v>
      </c>
    </row>
    <row r="162" spans="1:6" ht="31.5">
      <c r="A162" s="62">
        <v>6</v>
      </c>
      <c r="B162" s="43" t="s">
        <v>137</v>
      </c>
      <c r="C162" s="48" t="s">
        <v>88</v>
      </c>
      <c r="D162" s="46">
        <v>57.3</v>
      </c>
      <c r="E162" s="81"/>
      <c r="F162" s="39">
        <f t="shared" si="4"/>
        <v>0</v>
      </c>
    </row>
    <row r="163" spans="1:6" ht="31.5">
      <c r="A163" s="83">
        <v>7</v>
      </c>
      <c r="B163" s="84" t="s">
        <v>136</v>
      </c>
      <c r="C163" s="83" t="s">
        <v>73</v>
      </c>
      <c r="D163" s="46">
        <f>D162</f>
        <v>57.3</v>
      </c>
      <c r="E163" s="81"/>
      <c r="F163" s="39">
        <f t="shared" si="4"/>
        <v>0</v>
      </c>
    </row>
    <row r="164" spans="1:6" ht="15.75">
      <c r="A164" s="62"/>
      <c r="B164" s="86" t="s">
        <v>135</v>
      </c>
      <c r="C164" s="62"/>
      <c r="D164" s="85"/>
      <c r="E164" s="81"/>
      <c r="F164" s="39">
        <f t="shared" si="4"/>
        <v>0</v>
      </c>
    </row>
    <row r="165" spans="1:6" ht="15.75">
      <c r="A165" s="62">
        <v>1</v>
      </c>
      <c r="B165" s="43" t="s">
        <v>134</v>
      </c>
      <c r="C165" s="43" t="s">
        <v>65</v>
      </c>
      <c r="D165" s="70">
        <v>32.799999999999997</v>
      </c>
      <c r="E165" s="81"/>
      <c r="F165" s="39">
        <f t="shared" si="4"/>
        <v>0</v>
      </c>
    </row>
    <row r="166" spans="1:6" ht="31.5">
      <c r="A166" s="62">
        <v>2</v>
      </c>
      <c r="B166" s="43" t="s">
        <v>133</v>
      </c>
      <c r="C166" s="48" t="s">
        <v>73</v>
      </c>
      <c r="D166" s="46">
        <f>D165</f>
        <v>32.799999999999997</v>
      </c>
      <c r="E166" s="81"/>
      <c r="F166" s="39">
        <f t="shared" si="4"/>
        <v>0</v>
      </c>
    </row>
    <row r="167" spans="1:6" ht="47.25">
      <c r="A167" s="43">
        <v>3</v>
      </c>
      <c r="B167" s="43" t="s">
        <v>132</v>
      </c>
      <c r="C167" s="43" t="s">
        <v>67</v>
      </c>
      <c r="D167" s="42">
        <v>75</v>
      </c>
      <c r="E167" s="81"/>
      <c r="F167" s="39">
        <f t="shared" si="4"/>
        <v>0</v>
      </c>
    </row>
    <row r="168" spans="1:6" ht="31.5">
      <c r="A168" s="45">
        <v>4</v>
      </c>
      <c r="B168" s="45" t="s">
        <v>131</v>
      </c>
      <c r="C168" s="43" t="s">
        <v>65</v>
      </c>
      <c r="D168" s="70">
        <v>10</v>
      </c>
      <c r="E168" s="81"/>
      <c r="F168" s="39">
        <f t="shared" si="4"/>
        <v>0</v>
      </c>
    </row>
    <row r="169" spans="1:6" ht="31.5">
      <c r="A169" s="45">
        <v>5</v>
      </c>
      <c r="B169" s="45" t="s">
        <v>130</v>
      </c>
      <c r="C169" s="43" t="s">
        <v>67</v>
      </c>
      <c r="D169" s="70">
        <v>10</v>
      </c>
      <c r="E169" s="81"/>
      <c r="F169" s="39">
        <f t="shared" si="4"/>
        <v>0</v>
      </c>
    </row>
    <row r="170" spans="1:6" ht="15.75">
      <c r="A170" s="62">
        <v>6</v>
      </c>
      <c r="B170" s="84" t="s">
        <v>129</v>
      </c>
      <c r="C170" s="83" t="s">
        <v>73</v>
      </c>
      <c r="D170" s="46">
        <v>15</v>
      </c>
      <c r="E170" s="81"/>
      <c r="F170" s="39">
        <f t="shared" ref="F170:F201" si="5">D170*E170</f>
        <v>0</v>
      </c>
    </row>
    <row r="171" spans="1:6" ht="15.75">
      <c r="A171" s="48">
        <v>7</v>
      </c>
      <c r="B171" s="43" t="s">
        <v>128</v>
      </c>
      <c r="C171" s="48" t="s">
        <v>61</v>
      </c>
      <c r="D171" s="47">
        <v>1.2</v>
      </c>
      <c r="E171" s="81"/>
      <c r="F171" s="39">
        <f t="shared" si="5"/>
        <v>0</v>
      </c>
    </row>
    <row r="172" spans="1:6" ht="31.5">
      <c r="A172" s="45">
        <v>8</v>
      </c>
      <c r="B172" s="45" t="s">
        <v>127</v>
      </c>
      <c r="C172" s="43" t="s">
        <v>65</v>
      </c>
      <c r="D172" s="70">
        <v>23</v>
      </c>
      <c r="E172" s="81"/>
      <c r="F172" s="39">
        <f t="shared" si="5"/>
        <v>0</v>
      </c>
    </row>
    <row r="173" spans="1:6" ht="31.5">
      <c r="A173" s="43">
        <v>9</v>
      </c>
      <c r="B173" s="43" t="s">
        <v>126</v>
      </c>
      <c r="C173" s="43" t="s">
        <v>73</v>
      </c>
      <c r="D173" s="70">
        <v>15.6</v>
      </c>
      <c r="E173" s="81"/>
      <c r="F173" s="39">
        <f t="shared" si="5"/>
        <v>0</v>
      </c>
    </row>
    <row r="174" spans="1:6" ht="31.5">
      <c r="A174" s="62">
        <v>10</v>
      </c>
      <c r="B174" s="84" t="s">
        <v>125</v>
      </c>
      <c r="C174" s="83" t="s">
        <v>73</v>
      </c>
      <c r="D174" s="46">
        <f>D173</f>
        <v>15.6</v>
      </c>
      <c r="E174" s="81"/>
      <c r="F174" s="39">
        <f t="shared" si="5"/>
        <v>0</v>
      </c>
    </row>
    <row r="175" spans="1:6" ht="15.75">
      <c r="A175" s="82"/>
      <c r="B175" s="82" t="s">
        <v>58</v>
      </c>
      <c r="C175" s="38"/>
      <c r="D175" s="82"/>
      <c r="E175" s="81"/>
      <c r="F175" s="35">
        <f>SUM(F10:F174)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82"/>
  <sheetViews>
    <sheetView topLeftCell="A9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322</v>
      </c>
      <c r="B3" s="180"/>
      <c r="C3" s="180"/>
      <c r="D3" s="180"/>
      <c r="E3" s="180"/>
      <c r="F3" s="180"/>
    </row>
    <row r="4" spans="1:6" s="80" customFormat="1" ht="23.25" customHeight="1">
      <c r="A4" s="181" t="s">
        <v>45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113"/>
      <c r="B8" s="114" t="s">
        <v>321</v>
      </c>
      <c r="C8" s="113"/>
      <c r="D8" s="113"/>
      <c r="E8" s="106"/>
      <c r="F8" s="39"/>
    </row>
    <row r="9" spans="1:6" ht="15.75">
      <c r="A9" s="48">
        <v>1</v>
      </c>
      <c r="B9" s="44" t="s">
        <v>320</v>
      </c>
      <c r="C9" s="48" t="s">
        <v>65</v>
      </c>
      <c r="D9" s="47">
        <v>77</v>
      </c>
      <c r="E9" s="81"/>
      <c r="F9" s="39">
        <f t="shared" ref="F9:F23" si="0">D9*E9</f>
        <v>0</v>
      </c>
    </row>
    <row r="10" spans="1:6" ht="15.75">
      <c r="A10" s="51"/>
      <c r="B10" s="52" t="s">
        <v>319</v>
      </c>
      <c r="C10" s="51" t="s">
        <v>67</v>
      </c>
      <c r="D10" s="50">
        <v>51</v>
      </c>
      <c r="E10" s="81"/>
      <c r="F10" s="39">
        <f t="shared" si="0"/>
        <v>0</v>
      </c>
    </row>
    <row r="11" spans="1:6" ht="15.75">
      <c r="A11" s="48">
        <v>2</v>
      </c>
      <c r="B11" s="44" t="s">
        <v>318</v>
      </c>
      <c r="C11" s="48" t="s">
        <v>65</v>
      </c>
      <c r="D11" s="47">
        <v>77</v>
      </c>
      <c r="E11" s="81"/>
      <c r="F11" s="39">
        <f t="shared" si="0"/>
        <v>0</v>
      </c>
    </row>
    <row r="12" spans="1:6" ht="15.75">
      <c r="A12" s="51"/>
      <c r="B12" s="52" t="s">
        <v>317</v>
      </c>
      <c r="C12" s="51" t="s">
        <v>67</v>
      </c>
      <c r="D12" s="50">
        <v>51</v>
      </c>
      <c r="E12" s="81"/>
      <c r="F12" s="39">
        <f t="shared" si="0"/>
        <v>0</v>
      </c>
    </row>
    <row r="13" spans="1:6" ht="20.25" customHeight="1">
      <c r="A13" s="48">
        <v>3</v>
      </c>
      <c r="B13" s="44" t="s">
        <v>316</v>
      </c>
      <c r="C13" s="48" t="s">
        <v>65</v>
      </c>
      <c r="D13" s="47">
        <v>44</v>
      </c>
      <c r="E13" s="81"/>
      <c r="F13" s="39">
        <f t="shared" si="0"/>
        <v>0</v>
      </c>
    </row>
    <row r="14" spans="1:6" ht="15.75">
      <c r="A14" s="51"/>
      <c r="B14" s="52" t="s">
        <v>315</v>
      </c>
      <c r="C14" s="51" t="s">
        <v>67</v>
      </c>
      <c r="D14" s="50">
        <v>22</v>
      </c>
      <c r="E14" s="81"/>
      <c r="F14" s="39">
        <f t="shared" si="0"/>
        <v>0</v>
      </c>
    </row>
    <row r="15" spans="1:6" ht="15.75">
      <c r="A15" s="48">
        <v>4</v>
      </c>
      <c r="B15" s="44" t="s">
        <v>314</v>
      </c>
      <c r="C15" s="48" t="s">
        <v>65</v>
      </c>
      <c r="D15" s="47">
        <v>165</v>
      </c>
      <c r="E15" s="81"/>
      <c r="F15" s="39">
        <f t="shared" si="0"/>
        <v>0</v>
      </c>
    </row>
    <row r="16" spans="1:6" ht="15.75">
      <c r="A16" s="51"/>
      <c r="B16" s="52" t="s">
        <v>313</v>
      </c>
      <c r="C16" s="51" t="s">
        <v>67</v>
      </c>
      <c r="D16" s="50">
        <v>54</v>
      </c>
      <c r="E16" s="81"/>
      <c r="F16" s="39">
        <f t="shared" si="0"/>
        <v>0</v>
      </c>
    </row>
    <row r="17" spans="1:6" ht="15.75">
      <c r="A17" s="48">
        <v>5</v>
      </c>
      <c r="B17" s="44" t="s">
        <v>289</v>
      </c>
      <c r="C17" s="48" t="s">
        <v>67</v>
      </c>
      <c r="D17" s="47">
        <f>SUM(D18:D20)</f>
        <v>4</v>
      </c>
      <c r="E17" s="81"/>
      <c r="F17" s="39">
        <f t="shared" si="0"/>
        <v>0</v>
      </c>
    </row>
    <row r="18" spans="1:6" ht="15.75">
      <c r="A18" s="51"/>
      <c r="B18" s="52" t="s">
        <v>288</v>
      </c>
      <c r="C18" s="51" t="s">
        <v>67</v>
      </c>
      <c r="D18" s="50">
        <v>1</v>
      </c>
      <c r="E18" s="81"/>
      <c r="F18" s="39">
        <f t="shared" si="0"/>
        <v>0</v>
      </c>
    </row>
    <row r="19" spans="1:6" ht="15.75">
      <c r="A19" s="51"/>
      <c r="B19" s="52" t="s">
        <v>312</v>
      </c>
      <c r="C19" s="51" t="s">
        <v>67</v>
      </c>
      <c r="D19" s="50">
        <v>2</v>
      </c>
      <c r="E19" s="81"/>
      <c r="F19" s="39">
        <f t="shared" si="0"/>
        <v>0</v>
      </c>
    </row>
    <row r="20" spans="1:6" ht="15.75">
      <c r="A20" s="51"/>
      <c r="B20" s="52" t="s">
        <v>287</v>
      </c>
      <c r="C20" s="51" t="s">
        <v>67</v>
      </c>
      <c r="D20" s="50">
        <v>1</v>
      </c>
      <c r="E20" s="81"/>
      <c r="F20" s="39">
        <f t="shared" si="0"/>
        <v>0</v>
      </c>
    </row>
    <row r="21" spans="1:6" ht="15.75">
      <c r="A21" s="48">
        <v>6</v>
      </c>
      <c r="B21" s="44" t="s">
        <v>286</v>
      </c>
      <c r="C21" s="48" t="s">
        <v>67</v>
      </c>
      <c r="D21" s="47">
        <f>SUM(D22)</f>
        <v>12</v>
      </c>
      <c r="E21" s="81"/>
      <c r="F21" s="39">
        <f t="shared" si="0"/>
        <v>0</v>
      </c>
    </row>
    <row r="22" spans="1:6" ht="15.75">
      <c r="A22" s="51"/>
      <c r="B22" s="52" t="s">
        <v>285</v>
      </c>
      <c r="C22" s="51" t="s">
        <v>67</v>
      </c>
      <c r="D22" s="50">
        <v>12</v>
      </c>
      <c r="E22" s="81"/>
      <c r="F22" s="39">
        <f t="shared" si="0"/>
        <v>0</v>
      </c>
    </row>
    <row r="23" spans="1:6" ht="15.75">
      <c r="A23" s="84">
        <v>7</v>
      </c>
      <c r="B23" s="44" t="s">
        <v>284</v>
      </c>
      <c r="C23" s="43" t="s">
        <v>67</v>
      </c>
      <c r="D23" s="42">
        <v>60</v>
      </c>
      <c r="E23" s="81"/>
      <c r="F23" s="39">
        <f t="shared" si="0"/>
        <v>0</v>
      </c>
    </row>
    <row r="24" spans="1:6" ht="15.75">
      <c r="A24" s="51">
        <v>8</v>
      </c>
      <c r="B24" s="110" t="s">
        <v>283</v>
      </c>
      <c r="C24" s="43"/>
      <c r="D24" s="109"/>
      <c r="E24" s="81"/>
      <c r="F24" s="39"/>
    </row>
    <row r="25" spans="1:6" ht="15.75">
      <c r="A25" s="51"/>
      <c r="B25" s="52" t="s">
        <v>282</v>
      </c>
      <c r="C25" s="51" t="s">
        <v>67</v>
      </c>
      <c r="D25" s="50">
        <v>1</v>
      </c>
      <c r="E25" s="81"/>
      <c r="F25" s="39">
        <f t="shared" ref="F25:F51" si="1">D25*E25</f>
        <v>0</v>
      </c>
    </row>
    <row r="26" spans="1:6" ht="15.75">
      <c r="A26" s="51"/>
      <c r="B26" s="52" t="s">
        <v>281</v>
      </c>
      <c r="C26" s="51" t="s">
        <v>67</v>
      </c>
      <c r="D26" s="50">
        <v>1</v>
      </c>
      <c r="E26" s="81"/>
      <c r="F26" s="39">
        <f t="shared" si="1"/>
        <v>0</v>
      </c>
    </row>
    <row r="27" spans="1:6" ht="15.75">
      <c r="A27" s="51"/>
      <c r="B27" s="52" t="s">
        <v>311</v>
      </c>
      <c r="C27" s="51" t="s">
        <v>67</v>
      </c>
      <c r="D27" s="50">
        <v>4</v>
      </c>
      <c r="E27" s="81"/>
      <c r="F27" s="39">
        <f t="shared" si="1"/>
        <v>0</v>
      </c>
    </row>
    <row r="28" spans="1:6" ht="15.75">
      <c r="A28" s="51"/>
      <c r="B28" s="52" t="s">
        <v>280</v>
      </c>
      <c r="C28" s="51" t="s">
        <v>67</v>
      </c>
      <c r="D28" s="50">
        <v>3</v>
      </c>
      <c r="E28" s="81"/>
      <c r="F28" s="39">
        <f t="shared" si="1"/>
        <v>0</v>
      </c>
    </row>
    <row r="29" spans="1:6" ht="15.75">
      <c r="A29" s="51"/>
      <c r="B29" s="52" t="s">
        <v>279</v>
      </c>
      <c r="C29" s="51" t="s">
        <v>67</v>
      </c>
      <c r="D29" s="50">
        <v>20</v>
      </c>
      <c r="E29" s="81"/>
      <c r="F29" s="39">
        <f t="shared" si="1"/>
        <v>0</v>
      </c>
    </row>
    <row r="30" spans="1:6" ht="15.75">
      <c r="A30" s="51"/>
      <c r="B30" s="52" t="s">
        <v>278</v>
      </c>
      <c r="C30" s="51" t="s">
        <v>67</v>
      </c>
      <c r="D30" s="50">
        <v>40</v>
      </c>
      <c r="E30" s="81"/>
      <c r="F30" s="39">
        <f t="shared" si="1"/>
        <v>0</v>
      </c>
    </row>
    <row r="31" spans="1:6" ht="15.75">
      <c r="A31" s="51"/>
      <c r="B31" s="52" t="s">
        <v>277</v>
      </c>
      <c r="C31" s="51" t="s">
        <v>67</v>
      </c>
      <c r="D31" s="50">
        <v>20</v>
      </c>
      <c r="E31" s="81"/>
      <c r="F31" s="39">
        <f t="shared" si="1"/>
        <v>0</v>
      </c>
    </row>
    <row r="32" spans="1:6" ht="15.75">
      <c r="A32" s="51"/>
      <c r="B32" s="52" t="s">
        <v>310</v>
      </c>
      <c r="C32" s="51" t="s">
        <v>67</v>
      </c>
      <c r="D32" s="50">
        <v>20</v>
      </c>
      <c r="E32" s="81"/>
      <c r="F32" s="39">
        <f t="shared" si="1"/>
        <v>0</v>
      </c>
    </row>
    <row r="33" spans="1:6" ht="15.75">
      <c r="A33" s="51"/>
      <c r="B33" s="52" t="s">
        <v>276</v>
      </c>
      <c r="C33" s="51" t="s">
        <v>67</v>
      </c>
      <c r="D33" s="50">
        <v>13</v>
      </c>
      <c r="E33" s="81"/>
      <c r="F33" s="39">
        <f t="shared" si="1"/>
        <v>0</v>
      </c>
    </row>
    <row r="34" spans="1:6" ht="15.75">
      <c r="A34" s="51"/>
      <c r="B34" s="52" t="s">
        <v>275</v>
      </c>
      <c r="C34" s="51" t="s">
        <v>67</v>
      </c>
      <c r="D34" s="50">
        <v>40</v>
      </c>
      <c r="E34" s="81"/>
      <c r="F34" s="39">
        <f t="shared" si="1"/>
        <v>0</v>
      </c>
    </row>
    <row r="35" spans="1:6" ht="15.75">
      <c r="A35" s="51"/>
      <c r="B35" s="52" t="s">
        <v>274</v>
      </c>
      <c r="C35" s="51" t="s">
        <v>67</v>
      </c>
      <c r="D35" s="50">
        <v>60</v>
      </c>
      <c r="E35" s="81"/>
      <c r="F35" s="39">
        <f t="shared" si="1"/>
        <v>0</v>
      </c>
    </row>
    <row r="36" spans="1:6" ht="15.75">
      <c r="A36" s="51"/>
      <c r="B36" s="52" t="s">
        <v>273</v>
      </c>
      <c r="C36" s="51" t="s">
        <v>67</v>
      </c>
      <c r="D36" s="50">
        <v>58</v>
      </c>
      <c r="E36" s="81"/>
      <c r="F36" s="39">
        <f t="shared" si="1"/>
        <v>0</v>
      </c>
    </row>
    <row r="37" spans="1:6" ht="15.75">
      <c r="A37" s="51"/>
      <c r="B37" s="52" t="s">
        <v>309</v>
      </c>
      <c r="C37" s="51" t="s">
        <v>67</v>
      </c>
      <c r="D37" s="50">
        <v>2</v>
      </c>
      <c r="E37" s="81"/>
      <c r="F37" s="39">
        <f t="shared" si="1"/>
        <v>0</v>
      </c>
    </row>
    <row r="38" spans="1:6" ht="15.75">
      <c r="A38" s="51"/>
      <c r="B38" s="52" t="s">
        <v>272</v>
      </c>
      <c r="C38" s="51" t="s">
        <v>67</v>
      </c>
      <c r="D38" s="50">
        <v>4</v>
      </c>
      <c r="E38" s="81"/>
      <c r="F38" s="39">
        <f t="shared" si="1"/>
        <v>0</v>
      </c>
    </row>
    <row r="39" spans="1:6" ht="15.75">
      <c r="A39" s="51"/>
      <c r="B39" s="52" t="s">
        <v>308</v>
      </c>
      <c r="C39" s="51" t="s">
        <v>67</v>
      </c>
      <c r="D39" s="50">
        <v>9</v>
      </c>
      <c r="E39" s="81"/>
      <c r="F39" s="39">
        <f t="shared" si="1"/>
        <v>0</v>
      </c>
    </row>
    <row r="40" spans="1:6" ht="15.75">
      <c r="A40" s="51"/>
      <c r="B40" s="52" t="s">
        <v>271</v>
      </c>
      <c r="C40" s="51" t="s">
        <v>67</v>
      </c>
      <c r="D40" s="50">
        <v>9</v>
      </c>
      <c r="E40" s="81"/>
      <c r="F40" s="39">
        <f t="shared" si="1"/>
        <v>0</v>
      </c>
    </row>
    <row r="41" spans="1:6" ht="15.75">
      <c r="A41" s="51"/>
      <c r="B41" s="52" t="s">
        <v>270</v>
      </c>
      <c r="C41" s="51" t="s">
        <v>67</v>
      </c>
      <c r="D41" s="50">
        <v>88</v>
      </c>
      <c r="E41" s="81"/>
      <c r="F41" s="39">
        <f t="shared" si="1"/>
        <v>0</v>
      </c>
    </row>
    <row r="42" spans="1:6" ht="15.75">
      <c r="A42" s="51"/>
      <c r="B42" s="52" t="s">
        <v>307</v>
      </c>
      <c r="C42" s="51" t="s">
        <v>67</v>
      </c>
      <c r="D42" s="50">
        <v>2</v>
      </c>
      <c r="E42" s="81"/>
      <c r="F42" s="39">
        <f t="shared" si="1"/>
        <v>0</v>
      </c>
    </row>
    <row r="43" spans="1:6" ht="15.75">
      <c r="A43" s="51"/>
      <c r="B43" s="52" t="s">
        <v>306</v>
      </c>
      <c r="C43" s="51" t="s">
        <v>67</v>
      </c>
      <c r="D43" s="50">
        <v>2</v>
      </c>
      <c r="E43" s="81"/>
      <c r="F43" s="39">
        <f t="shared" si="1"/>
        <v>0</v>
      </c>
    </row>
    <row r="44" spans="1:6" ht="15.75">
      <c r="A44" s="51"/>
      <c r="B44" s="52" t="s">
        <v>268</v>
      </c>
      <c r="C44" s="51" t="s">
        <v>67</v>
      </c>
      <c r="D44" s="50">
        <v>8</v>
      </c>
      <c r="E44" s="81"/>
      <c r="F44" s="39">
        <f t="shared" si="1"/>
        <v>0</v>
      </c>
    </row>
    <row r="45" spans="1:6" ht="15.75">
      <c r="A45" s="51"/>
      <c r="B45" s="52" t="s">
        <v>305</v>
      </c>
      <c r="C45" s="51" t="s">
        <v>67</v>
      </c>
      <c r="D45" s="50">
        <v>4</v>
      </c>
      <c r="E45" s="81"/>
      <c r="F45" s="39">
        <f t="shared" si="1"/>
        <v>0</v>
      </c>
    </row>
    <row r="46" spans="1:6" ht="31.5">
      <c r="A46" s="43"/>
      <c r="B46" s="44" t="s">
        <v>304</v>
      </c>
      <c r="C46" s="43" t="s">
        <v>67</v>
      </c>
      <c r="D46" s="42">
        <v>6</v>
      </c>
      <c r="E46" s="81"/>
      <c r="F46" s="39">
        <f t="shared" si="1"/>
        <v>0</v>
      </c>
    </row>
    <row r="47" spans="1:6" ht="31.5">
      <c r="A47" s="43"/>
      <c r="B47" s="44" t="s">
        <v>303</v>
      </c>
      <c r="C47" s="43" t="s">
        <v>67</v>
      </c>
      <c r="D47" s="42">
        <v>20</v>
      </c>
      <c r="E47" s="81"/>
      <c r="F47" s="39">
        <f t="shared" si="1"/>
        <v>0</v>
      </c>
    </row>
    <row r="48" spans="1:6" ht="31.5">
      <c r="A48" s="43">
        <v>9</v>
      </c>
      <c r="B48" s="44" t="s">
        <v>302</v>
      </c>
      <c r="C48" s="43" t="s">
        <v>67</v>
      </c>
      <c r="D48" s="42">
        <v>20</v>
      </c>
      <c r="E48" s="81"/>
      <c r="F48" s="39">
        <f t="shared" si="1"/>
        <v>0</v>
      </c>
    </row>
    <row r="49" spans="1:6" ht="31.5">
      <c r="A49" s="43">
        <v>10</v>
      </c>
      <c r="B49" s="44" t="s">
        <v>301</v>
      </c>
      <c r="C49" s="43" t="s">
        <v>67</v>
      </c>
      <c r="D49" s="42">
        <v>6</v>
      </c>
      <c r="E49" s="81"/>
      <c r="F49" s="39">
        <f t="shared" si="1"/>
        <v>0</v>
      </c>
    </row>
    <row r="50" spans="1:6" ht="31.5">
      <c r="A50" s="43">
        <v>11</v>
      </c>
      <c r="B50" s="44" t="s">
        <v>300</v>
      </c>
      <c r="C50" s="43" t="s">
        <v>67</v>
      </c>
      <c r="D50" s="42">
        <v>2</v>
      </c>
      <c r="E50" s="81"/>
      <c r="F50" s="39">
        <f t="shared" si="1"/>
        <v>0</v>
      </c>
    </row>
    <row r="51" spans="1:6" ht="31.5">
      <c r="A51" s="43">
        <v>12</v>
      </c>
      <c r="B51" s="44" t="s">
        <v>299</v>
      </c>
      <c r="C51" s="43" t="s">
        <v>67</v>
      </c>
      <c r="D51" s="42">
        <v>2</v>
      </c>
      <c r="E51" s="81"/>
      <c r="F51" s="39">
        <f t="shared" si="1"/>
        <v>0</v>
      </c>
    </row>
    <row r="52" spans="1:6" ht="15.75">
      <c r="A52" s="113"/>
      <c r="B52" s="114" t="s">
        <v>298</v>
      </c>
      <c r="C52" s="113"/>
      <c r="D52" s="113"/>
      <c r="E52" s="81"/>
      <c r="F52" s="39"/>
    </row>
    <row r="53" spans="1:6" ht="31.5">
      <c r="A53" s="48">
        <v>1</v>
      </c>
      <c r="B53" s="44" t="s">
        <v>297</v>
      </c>
      <c r="C53" s="48" t="s">
        <v>65</v>
      </c>
      <c r="D53" s="47">
        <v>77</v>
      </c>
      <c r="E53" s="81"/>
      <c r="F53" s="39">
        <f t="shared" ref="F53:F65" si="2">D53*E53</f>
        <v>0</v>
      </c>
    </row>
    <row r="54" spans="1:6" ht="31.5">
      <c r="A54" s="48">
        <v>2</v>
      </c>
      <c r="B54" s="44" t="s">
        <v>296</v>
      </c>
      <c r="C54" s="48" t="s">
        <v>65</v>
      </c>
      <c r="D54" s="47">
        <v>165</v>
      </c>
      <c r="E54" s="81"/>
      <c r="F54" s="39">
        <f t="shared" si="2"/>
        <v>0</v>
      </c>
    </row>
    <row r="55" spans="1:6" ht="31.5">
      <c r="A55" s="48">
        <v>3</v>
      </c>
      <c r="B55" s="44" t="s">
        <v>295</v>
      </c>
      <c r="C55" s="48" t="s">
        <v>65</v>
      </c>
      <c r="D55" s="47">
        <v>198</v>
      </c>
      <c r="E55" s="81"/>
      <c r="F55" s="39">
        <f t="shared" si="2"/>
        <v>0</v>
      </c>
    </row>
    <row r="56" spans="1:6" ht="15.75">
      <c r="A56" s="43">
        <v>4</v>
      </c>
      <c r="B56" s="112" t="s">
        <v>294</v>
      </c>
      <c r="C56" s="43" t="s">
        <v>65</v>
      </c>
      <c r="D56" s="42">
        <f>SUM(D57:D59)</f>
        <v>440</v>
      </c>
      <c r="E56" s="81"/>
      <c r="F56" s="39">
        <f t="shared" si="2"/>
        <v>0</v>
      </c>
    </row>
    <row r="57" spans="1:6" ht="15.75">
      <c r="A57" s="48"/>
      <c r="B57" s="112" t="s">
        <v>293</v>
      </c>
      <c r="C57" s="102" t="s">
        <v>290</v>
      </c>
      <c r="D57" s="111">
        <v>77</v>
      </c>
      <c r="E57" s="81"/>
      <c r="F57" s="39">
        <f t="shared" si="2"/>
        <v>0</v>
      </c>
    </row>
    <row r="58" spans="1:6" ht="15.75">
      <c r="A58" s="48"/>
      <c r="B58" s="112" t="s">
        <v>292</v>
      </c>
      <c r="C58" s="102" t="s">
        <v>290</v>
      </c>
      <c r="D58" s="111">
        <v>165</v>
      </c>
      <c r="E58" s="81"/>
      <c r="F58" s="39">
        <f t="shared" si="2"/>
        <v>0</v>
      </c>
    </row>
    <row r="59" spans="1:6" ht="15.75">
      <c r="A59" s="48"/>
      <c r="B59" s="112" t="s">
        <v>291</v>
      </c>
      <c r="C59" s="102" t="s">
        <v>290</v>
      </c>
      <c r="D59" s="111">
        <v>198</v>
      </c>
      <c r="E59" s="81"/>
      <c r="F59" s="39">
        <f t="shared" si="2"/>
        <v>0</v>
      </c>
    </row>
    <row r="60" spans="1:6" ht="15.75">
      <c r="A60" s="48">
        <v>5</v>
      </c>
      <c r="B60" s="44" t="s">
        <v>289</v>
      </c>
      <c r="C60" s="48" t="s">
        <v>67</v>
      </c>
      <c r="D60" s="47">
        <f>SUM(D61:D62)</f>
        <v>4</v>
      </c>
      <c r="E60" s="81"/>
      <c r="F60" s="39">
        <f t="shared" si="2"/>
        <v>0</v>
      </c>
    </row>
    <row r="61" spans="1:6" ht="15.75">
      <c r="A61" s="51"/>
      <c r="B61" s="52" t="s">
        <v>288</v>
      </c>
      <c r="C61" s="51" t="s">
        <v>67</v>
      </c>
      <c r="D61" s="50">
        <v>1</v>
      </c>
      <c r="E61" s="81"/>
      <c r="F61" s="39">
        <f t="shared" si="2"/>
        <v>0</v>
      </c>
    </row>
    <row r="62" spans="1:6" ht="15.75">
      <c r="A62" s="51"/>
      <c r="B62" s="52" t="s">
        <v>287</v>
      </c>
      <c r="C62" s="51" t="s">
        <v>67</v>
      </c>
      <c r="D62" s="50">
        <v>3</v>
      </c>
      <c r="E62" s="81"/>
      <c r="F62" s="39">
        <f t="shared" si="2"/>
        <v>0</v>
      </c>
    </row>
    <row r="63" spans="1:6" ht="15.75">
      <c r="A63" s="48">
        <v>6</v>
      </c>
      <c r="B63" s="44" t="s">
        <v>286</v>
      </c>
      <c r="C63" s="48" t="s">
        <v>67</v>
      </c>
      <c r="D63" s="47">
        <f>SUM(D64)</f>
        <v>9</v>
      </c>
      <c r="E63" s="81"/>
      <c r="F63" s="39">
        <f t="shared" si="2"/>
        <v>0</v>
      </c>
    </row>
    <row r="64" spans="1:6" ht="15.75">
      <c r="A64" s="51"/>
      <c r="B64" s="52" t="s">
        <v>285</v>
      </c>
      <c r="C64" s="51" t="s">
        <v>67</v>
      </c>
      <c r="D64" s="50">
        <v>9</v>
      </c>
      <c r="E64" s="81"/>
      <c r="F64" s="39">
        <f t="shared" si="2"/>
        <v>0</v>
      </c>
    </row>
    <row r="65" spans="1:6" ht="15.75">
      <c r="A65" s="84">
        <v>7</v>
      </c>
      <c r="B65" s="44" t="s">
        <v>284</v>
      </c>
      <c r="C65" s="43" t="s">
        <v>67</v>
      </c>
      <c r="D65" s="42">
        <v>30</v>
      </c>
      <c r="E65" s="81"/>
      <c r="F65" s="39">
        <f t="shared" si="2"/>
        <v>0</v>
      </c>
    </row>
    <row r="66" spans="1:6" ht="15.75">
      <c r="A66" s="51">
        <v>8</v>
      </c>
      <c r="B66" s="110" t="s">
        <v>283</v>
      </c>
      <c r="C66" s="43"/>
      <c r="D66" s="109"/>
      <c r="E66" s="81"/>
      <c r="F66" s="39"/>
    </row>
    <row r="67" spans="1:6" ht="15.75">
      <c r="A67" s="51"/>
      <c r="B67" s="52" t="s">
        <v>282</v>
      </c>
      <c r="C67" s="51" t="s">
        <v>67</v>
      </c>
      <c r="D67" s="50">
        <v>121</v>
      </c>
      <c r="E67" s="81"/>
      <c r="F67" s="39">
        <f t="shared" ref="F67:F81" si="3">D67*E67</f>
        <v>0</v>
      </c>
    </row>
    <row r="68" spans="1:6" ht="15.75">
      <c r="A68" s="51"/>
      <c r="B68" s="52" t="s">
        <v>281</v>
      </c>
      <c r="C68" s="51" t="s">
        <v>67</v>
      </c>
      <c r="D68" s="50">
        <v>1</v>
      </c>
      <c r="E68" s="81"/>
      <c r="F68" s="39">
        <f t="shared" si="3"/>
        <v>0</v>
      </c>
    </row>
    <row r="69" spans="1:6" ht="15.75">
      <c r="A69" s="51"/>
      <c r="B69" s="52" t="s">
        <v>280</v>
      </c>
      <c r="C69" s="51" t="s">
        <v>67</v>
      </c>
      <c r="D69" s="50">
        <v>3</v>
      </c>
      <c r="E69" s="81"/>
      <c r="F69" s="39">
        <f t="shared" si="3"/>
        <v>0</v>
      </c>
    </row>
    <row r="70" spans="1:6" ht="15.75">
      <c r="A70" s="51"/>
      <c r="B70" s="52" t="s">
        <v>279</v>
      </c>
      <c r="C70" s="51" t="s">
        <v>67</v>
      </c>
      <c r="D70" s="50">
        <v>11</v>
      </c>
      <c r="E70" s="81"/>
      <c r="F70" s="39">
        <f t="shared" si="3"/>
        <v>0</v>
      </c>
    </row>
    <row r="71" spans="1:6" ht="15.75">
      <c r="A71" s="51"/>
      <c r="B71" s="52" t="s">
        <v>278</v>
      </c>
      <c r="C71" s="51" t="s">
        <v>67</v>
      </c>
      <c r="D71" s="50">
        <v>24</v>
      </c>
      <c r="E71" s="81"/>
      <c r="F71" s="39">
        <f t="shared" si="3"/>
        <v>0</v>
      </c>
    </row>
    <row r="72" spans="1:6" ht="15.75">
      <c r="A72" s="51"/>
      <c r="B72" s="52" t="s">
        <v>277</v>
      </c>
      <c r="C72" s="51" t="s">
        <v>67</v>
      </c>
      <c r="D72" s="50">
        <v>20</v>
      </c>
      <c r="E72" s="81"/>
      <c r="F72" s="39">
        <f t="shared" si="3"/>
        <v>0</v>
      </c>
    </row>
    <row r="73" spans="1:6" ht="15.75">
      <c r="A73" s="51"/>
      <c r="B73" s="52" t="s">
        <v>276</v>
      </c>
      <c r="C73" s="51" t="s">
        <v>67</v>
      </c>
      <c r="D73" s="50">
        <v>44</v>
      </c>
      <c r="E73" s="81"/>
      <c r="F73" s="39">
        <f t="shared" si="3"/>
        <v>0</v>
      </c>
    </row>
    <row r="74" spans="1:6" ht="15.75">
      <c r="A74" s="51"/>
      <c r="B74" s="52" t="s">
        <v>275</v>
      </c>
      <c r="C74" s="51" t="s">
        <v>67</v>
      </c>
      <c r="D74" s="50">
        <v>55</v>
      </c>
      <c r="E74" s="81"/>
      <c r="F74" s="39">
        <f t="shared" si="3"/>
        <v>0</v>
      </c>
    </row>
    <row r="75" spans="1:6" ht="15.75">
      <c r="A75" s="51"/>
      <c r="B75" s="52" t="s">
        <v>274</v>
      </c>
      <c r="C75" s="51" t="s">
        <v>67</v>
      </c>
      <c r="D75" s="50">
        <v>30</v>
      </c>
      <c r="E75" s="81"/>
      <c r="F75" s="39">
        <f t="shared" si="3"/>
        <v>0</v>
      </c>
    </row>
    <row r="76" spans="1:6" ht="15.75" customHeight="1">
      <c r="A76" s="51"/>
      <c r="B76" s="52" t="s">
        <v>273</v>
      </c>
      <c r="C76" s="51" t="s">
        <v>67</v>
      </c>
      <c r="D76" s="50">
        <v>28</v>
      </c>
      <c r="E76" s="81"/>
      <c r="F76" s="39">
        <f t="shared" si="3"/>
        <v>0</v>
      </c>
    </row>
    <row r="77" spans="1:6" ht="15.75">
      <c r="A77" s="51"/>
      <c r="B77" s="52" t="s">
        <v>272</v>
      </c>
      <c r="C77" s="51" t="s">
        <v>67</v>
      </c>
      <c r="D77" s="50">
        <v>4</v>
      </c>
      <c r="E77" s="81"/>
      <c r="F77" s="39">
        <f t="shared" si="3"/>
        <v>0</v>
      </c>
    </row>
    <row r="78" spans="1:6" ht="15.75">
      <c r="A78" s="51"/>
      <c r="B78" s="52" t="s">
        <v>271</v>
      </c>
      <c r="C78" s="51" t="s">
        <v>67</v>
      </c>
      <c r="D78" s="50">
        <v>13</v>
      </c>
      <c r="E78" s="81"/>
      <c r="F78" s="39">
        <f t="shared" si="3"/>
        <v>0</v>
      </c>
    </row>
    <row r="79" spans="1:6" ht="15.75">
      <c r="A79" s="51"/>
      <c r="B79" s="52" t="s">
        <v>270</v>
      </c>
      <c r="C79" s="51" t="s">
        <v>67</v>
      </c>
      <c r="D79" s="50">
        <v>88</v>
      </c>
      <c r="E79" s="81"/>
      <c r="F79" s="39">
        <f t="shared" si="3"/>
        <v>0</v>
      </c>
    </row>
    <row r="80" spans="1:6" ht="15.75">
      <c r="A80" s="51"/>
      <c r="B80" s="52" t="s">
        <v>269</v>
      </c>
      <c r="C80" s="51" t="s">
        <v>67</v>
      </c>
      <c r="D80" s="50">
        <v>2</v>
      </c>
      <c r="E80" s="81"/>
      <c r="F80" s="39">
        <f t="shared" si="3"/>
        <v>0</v>
      </c>
    </row>
    <row r="81" spans="1:6" ht="15.75">
      <c r="A81" s="51"/>
      <c r="B81" s="52" t="s">
        <v>268</v>
      </c>
      <c r="C81" s="51" t="s">
        <v>67</v>
      </c>
      <c r="D81" s="50">
        <v>9</v>
      </c>
      <c r="E81" s="81"/>
      <c r="F81" s="39">
        <f t="shared" si="3"/>
        <v>0</v>
      </c>
    </row>
    <row r="82" spans="1:6" ht="15.75">
      <c r="A82" s="91"/>
      <c r="B82" s="92" t="s">
        <v>58</v>
      </c>
      <c r="C82" s="108"/>
      <c r="D82" s="107"/>
      <c r="E82" s="81"/>
      <c r="F82" s="35">
        <f>SUM(F9:F81)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45"/>
  <sheetViews>
    <sheetView topLeftCell="A9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361</v>
      </c>
      <c r="B3" s="180"/>
      <c r="C3" s="180"/>
      <c r="D3" s="180"/>
      <c r="E3" s="180"/>
      <c r="F3" s="180"/>
    </row>
    <row r="4" spans="1:6" s="80" customFormat="1" ht="23.25" customHeight="1">
      <c r="A4" s="181" t="s">
        <v>43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31.5">
      <c r="A8" s="43">
        <v>1</v>
      </c>
      <c r="B8" s="44" t="s">
        <v>360</v>
      </c>
      <c r="C8" s="102" t="s">
        <v>65</v>
      </c>
      <c r="D8" s="42">
        <f>D9*3+D10*2+D11+D12*0.5</f>
        <v>191</v>
      </c>
      <c r="E8" s="106"/>
      <c r="F8" s="39">
        <f t="shared" ref="F8:F44" si="0">D8*E8</f>
        <v>0</v>
      </c>
    </row>
    <row r="9" spans="1:6" ht="15.75">
      <c r="A9" s="51"/>
      <c r="B9" s="52" t="s">
        <v>359</v>
      </c>
      <c r="C9" s="51" t="s">
        <v>67</v>
      </c>
      <c r="D9" s="50">
        <v>44</v>
      </c>
      <c r="E9" s="81"/>
      <c r="F9" s="39">
        <f t="shared" si="0"/>
        <v>0</v>
      </c>
    </row>
    <row r="10" spans="1:6" ht="15.75">
      <c r="A10" s="51"/>
      <c r="B10" s="52" t="s">
        <v>358</v>
      </c>
      <c r="C10" s="51" t="s">
        <v>67</v>
      </c>
      <c r="D10" s="50">
        <v>7</v>
      </c>
      <c r="E10" s="81"/>
      <c r="F10" s="39">
        <f t="shared" si="0"/>
        <v>0</v>
      </c>
    </row>
    <row r="11" spans="1:6" ht="15.75">
      <c r="A11" s="51"/>
      <c r="B11" s="52" t="s">
        <v>357</v>
      </c>
      <c r="C11" s="51" t="s">
        <v>67</v>
      </c>
      <c r="D11" s="50">
        <v>33</v>
      </c>
      <c r="E11" s="81"/>
      <c r="F11" s="39">
        <f t="shared" si="0"/>
        <v>0</v>
      </c>
    </row>
    <row r="12" spans="1:6" ht="15.75">
      <c r="A12" s="51"/>
      <c r="B12" s="52" t="s">
        <v>356</v>
      </c>
      <c r="C12" s="51" t="s">
        <v>67</v>
      </c>
      <c r="D12" s="50">
        <v>24</v>
      </c>
      <c r="E12" s="81"/>
      <c r="F12" s="39">
        <f t="shared" si="0"/>
        <v>0</v>
      </c>
    </row>
    <row r="13" spans="1:6" ht="20.25" customHeight="1">
      <c r="A13" s="51"/>
      <c r="B13" s="52" t="s">
        <v>355</v>
      </c>
      <c r="C13" s="51" t="s">
        <v>67</v>
      </c>
      <c r="D13" s="65">
        <v>110</v>
      </c>
      <c r="E13" s="81"/>
      <c r="F13" s="39">
        <f t="shared" si="0"/>
        <v>0</v>
      </c>
    </row>
    <row r="14" spans="1:6" ht="31.5">
      <c r="A14" s="43">
        <v>2</v>
      </c>
      <c r="B14" s="44" t="s">
        <v>354</v>
      </c>
      <c r="C14" s="102" t="s">
        <v>65</v>
      </c>
      <c r="D14" s="42">
        <f>D15*3+D16*2+D17+D18*0.5+D19*0.25</f>
        <v>68.25</v>
      </c>
      <c r="E14" s="81"/>
      <c r="F14" s="39">
        <f t="shared" si="0"/>
        <v>0</v>
      </c>
    </row>
    <row r="15" spans="1:6" ht="15.75">
      <c r="A15" s="51"/>
      <c r="B15" s="52" t="s">
        <v>353</v>
      </c>
      <c r="C15" s="51" t="s">
        <v>67</v>
      </c>
      <c r="D15" s="50">
        <v>2</v>
      </c>
      <c r="E15" s="81"/>
      <c r="F15" s="39">
        <f t="shared" si="0"/>
        <v>0</v>
      </c>
    </row>
    <row r="16" spans="1:6" ht="15.75">
      <c r="A16" s="51"/>
      <c r="B16" s="52" t="s">
        <v>352</v>
      </c>
      <c r="C16" s="51" t="s">
        <v>67</v>
      </c>
      <c r="D16" s="50">
        <v>9</v>
      </c>
      <c r="E16" s="81"/>
      <c r="F16" s="39">
        <f t="shared" si="0"/>
        <v>0</v>
      </c>
    </row>
    <row r="17" spans="1:6" ht="15.75">
      <c r="A17" s="51"/>
      <c r="B17" s="52" t="s">
        <v>351</v>
      </c>
      <c r="C17" s="51" t="s">
        <v>67</v>
      </c>
      <c r="D17" s="50">
        <v>11</v>
      </c>
      <c r="E17" s="81"/>
      <c r="F17" s="39">
        <f t="shared" si="0"/>
        <v>0</v>
      </c>
    </row>
    <row r="18" spans="1:6" ht="15.75">
      <c r="A18" s="51"/>
      <c r="B18" s="52" t="s">
        <v>350</v>
      </c>
      <c r="C18" s="51" t="s">
        <v>67</v>
      </c>
      <c r="D18" s="50">
        <v>61</v>
      </c>
      <c r="E18" s="81"/>
      <c r="F18" s="39">
        <f t="shared" si="0"/>
        <v>0</v>
      </c>
    </row>
    <row r="19" spans="1:6" ht="15.75">
      <c r="A19" s="51"/>
      <c r="B19" s="52" t="s">
        <v>349</v>
      </c>
      <c r="C19" s="51" t="s">
        <v>67</v>
      </c>
      <c r="D19" s="50">
        <v>11</v>
      </c>
      <c r="E19" s="81"/>
      <c r="F19" s="39">
        <f t="shared" si="0"/>
        <v>0</v>
      </c>
    </row>
    <row r="20" spans="1:6" ht="15.75">
      <c r="A20" s="51"/>
      <c r="B20" s="52" t="s">
        <v>348</v>
      </c>
      <c r="C20" s="51" t="s">
        <v>67</v>
      </c>
      <c r="D20" s="50">
        <v>31</v>
      </c>
      <c r="E20" s="81"/>
      <c r="F20" s="39">
        <f t="shared" si="0"/>
        <v>0</v>
      </c>
    </row>
    <row r="21" spans="1:6" ht="15.75">
      <c r="A21" s="43">
        <v>3</v>
      </c>
      <c r="B21" s="44" t="s">
        <v>347</v>
      </c>
      <c r="C21" s="43" t="s">
        <v>67</v>
      </c>
      <c r="D21" s="42">
        <f>SUM(D22:D25)</f>
        <v>69</v>
      </c>
      <c r="E21" s="81"/>
      <c r="F21" s="39">
        <f t="shared" si="0"/>
        <v>0</v>
      </c>
    </row>
    <row r="22" spans="1:6" ht="15.75">
      <c r="A22" s="51"/>
      <c r="B22" s="52" t="s">
        <v>346</v>
      </c>
      <c r="C22" s="51" t="s">
        <v>67</v>
      </c>
      <c r="D22" s="50">
        <v>22</v>
      </c>
      <c r="E22" s="81"/>
      <c r="F22" s="39">
        <f t="shared" si="0"/>
        <v>0</v>
      </c>
    </row>
    <row r="23" spans="1:6" ht="15.75">
      <c r="A23" s="51"/>
      <c r="B23" s="52" t="s">
        <v>345</v>
      </c>
      <c r="C23" s="51" t="s">
        <v>67</v>
      </c>
      <c r="D23" s="50">
        <v>17</v>
      </c>
      <c r="E23" s="81"/>
      <c r="F23" s="39">
        <f t="shared" si="0"/>
        <v>0</v>
      </c>
    </row>
    <row r="24" spans="1:6" ht="15.75">
      <c r="A24" s="51"/>
      <c r="B24" s="52" t="s">
        <v>344</v>
      </c>
      <c r="C24" s="51" t="s">
        <v>67</v>
      </c>
      <c r="D24" s="50">
        <v>19</v>
      </c>
      <c r="E24" s="81"/>
      <c r="F24" s="39">
        <f t="shared" si="0"/>
        <v>0</v>
      </c>
    </row>
    <row r="25" spans="1:6" ht="15.75">
      <c r="A25" s="51"/>
      <c r="B25" s="52" t="s">
        <v>343</v>
      </c>
      <c r="C25" s="51" t="s">
        <v>67</v>
      </c>
      <c r="D25" s="50">
        <v>11</v>
      </c>
      <c r="E25" s="81"/>
      <c r="F25" s="39">
        <f t="shared" si="0"/>
        <v>0</v>
      </c>
    </row>
    <row r="26" spans="1:6" ht="15.75">
      <c r="A26" s="43">
        <v>4</v>
      </c>
      <c r="B26" s="44" t="s">
        <v>342</v>
      </c>
      <c r="C26" s="43" t="s">
        <v>67</v>
      </c>
      <c r="D26" s="42">
        <f>D27</f>
        <v>7</v>
      </c>
      <c r="E26" s="81"/>
      <c r="F26" s="39">
        <f t="shared" si="0"/>
        <v>0</v>
      </c>
    </row>
    <row r="27" spans="1:6" ht="15.75">
      <c r="A27" s="51"/>
      <c r="B27" s="52" t="s">
        <v>341</v>
      </c>
      <c r="C27" s="51" t="s">
        <v>67</v>
      </c>
      <c r="D27" s="50">
        <v>7</v>
      </c>
      <c r="E27" s="81"/>
      <c r="F27" s="39">
        <f t="shared" si="0"/>
        <v>0</v>
      </c>
    </row>
    <row r="28" spans="1:6" ht="31.5">
      <c r="A28" s="43">
        <v>5</v>
      </c>
      <c r="B28" s="44" t="s">
        <v>340</v>
      </c>
      <c r="C28" s="43" t="s">
        <v>67</v>
      </c>
      <c r="D28" s="42">
        <f>SUM(D29:D35)</f>
        <v>210</v>
      </c>
      <c r="E28" s="81"/>
      <c r="F28" s="39">
        <f t="shared" si="0"/>
        <v>0</v>
      </c>
    </row>
    <row r="29" spans="1:6" ht="15.75">
      <c r="A29" s="51"/>
      <c r="B29" s="52" t="s">
        <v>339</v>
      </c>
      <c r="C29" s="51" t="s">
        <v>67</v>
      </c>
      <c r="D29" s="50">
        <v>44</v>
      </c>
      <c r="E29" s="81"/>
      <c r="F29" s="39">
        <f t="shared" si="0"/>
        <v>0</v>
      </c>
    </row>
    <row r="30" spans="1:6" ht="15.75">
      <c r="A30" s="51"/>
      <c r="B30" s="52" t="s">
        <v>338</v>
      </c>
      <c r="C30" s="51" t="s">
        <v>67</v>
      </c>
      <c r="D30" s="50">
        <v>40</v>
      </c>
      <c r="E30" s="81"/>
      <c r="F30" s="39">
        <f t="shared" si="0"/>
        <v>0</v>
      </c>
    </row>
    <row r="31" spans="1:6" ht="15.75">
      <c r="A31" s="51"/>
      <c r="B31" s="52" t="s">
        <v>337</v>
      </c>
      <c r="C31" s="51" t="s">
        <v>67</v>
      </c>
      <c r="D31" s="50">
        <v>18</v>
      </c>
      <c r="E31" s="81"/>
      <c r="F31" s="39">
        <f t="shared" si="0"/>
        <v>0</v>
      </c>
    </row>
    <row r="32" spans="1:6" ht="15.75">
      <c r="A32" s="51"/>
      <c r="B32" s="52" t="s">
        <v>336</v>
      </c>
      <c r="C32" s="51" t="s">
        <v>67</v>
      </c>
      <c r="D32" s="50">
        <v>37</v>
      </c>
      <c r="E32" s="81"/>
      <c r="F32" s="39">
        <f t="shared" si="0"/>
        <v>0</v>
      </c>
    </row>
    <row r="33" spans="1:6" ht="15.75">
      <c r="A33" s="51"/>
      <c r="B33" s="52" t="s">
        <v>335</v>
      </c>
      <c r="C33" s="51" t="s">
        <v>67</v>
      </c>
      <c r="D33" s="50">
        <v>30</v>
      </c>
      <c r="E33" s="81"/>
      <c r="F33" s="39">
        <f t="shared" si="0"/>
        <v>0</v>
      </c>
    </row>
    <row r="34" spans="1:6" ht="15.75">
      <c r="A34" s="51"/>
      <c r="B34" s="52" t="s">
        <v>334</v>
      </c>
      <c r="C34" s="51" t="s">
        <v>67</v>
      </c>
      <c r="D34" s="50">
        <v>23</v>
      </c>
      <c r="E34" s="81"/>
      <c r="F34" s="39">
        <f t="shared" si="0"/>
        <v>0</v>
      </c>
    </row>
    <row r="35" spans="1:6" ht="15.75">
      <c r="A35" s="51"/>
      <c r="B35" s="52" t="s">
        <v>333</v>
      </c>
      <c r="C35" s="51" t="s">
        <v>67</v>
      </c>
      <c r="D35" s="50">
        <v>18</v>
      </c>
      <c r="E35" s="81"/>
      <c r="F35" s="39">
        <f t="shared" si="0"/>
        <v>0</v>
      </c>
    </row>
    <row r="36" spans="1:6" ht="15.75">
      <c r="A36" s="51">
        <v>6</v>
      </c>
      <c r="B36" s="52" t="s">
        <v>332</v>
      </c>
      <c r="C36" s="51" t="s">
        <v>67</v>
      </c>
      <c r="D36" s="50">
        <v>16</v>
      </c>
      <c r="E36" s="81"/>
      <c r="F36" s="39">
        <f t="shared" si="0"/>
        <v>0</v>
      </c>
    </row>
    <row r="37" spans="1:6" ht="31.5">
      <c r="A37" s="43">
        <v>7</v>
      </c>
      <c r="B37" s="44" t="s">
        <v>331</v>
      </c>
      <c r="C37" s="43" t="s">
        <v>67</v>
      </c>
      <c r="D37" s="42">
        <v>4</v>
      </c>
      <c r="E37" s="81"/>
      <c r="F37" s="39">
        <f t="shared" si="0"/>
        <v>0</v>
      </c>
    </row>
    <row r="38" spans="1:6" ht="31.5">
      <c r="A38" s="43">
        <v>8</v>
      </c>
      <c r="B38" s="44" t="s">
        <v>330</v>
      </c>
      <c r="C38" s="43" t="s">
        <v>67</v>
      </c>
      <c r="D38" s="57">
        <v>6</v>
      </c>
      <c r="E38" s="81"/>
      <c r="F38" s="39">
        <f t="shared" si="0"/>
        <v>0</v>
      </c>
    </row>
    <row r="39" spans="1:6" ht="15.75">
      <c r="A39" s="43">
        <v>9</v>
      </c>
      <c r="B39" s="44" t="s">
        <v>329</v>
      </c>
      <c r="C39" s="43" t="s">
        <v>67</v>
      </c>
      <c r="D39" s="57">
        <v>20</v>
      </c>
      <c r="E39" s="81"/>
      <c r="F39" s="39">
        <f t="shared" si="0"/>
        <v>0</v>
      </c>
    </row>
    <row r="40" spans="1:6" ht="15.75">
      <c r="A40" s="48">
        <v>10</v>
      </c>
      <c r="B40" s="44" t="s">
        <v>328</v>
      </c>
      <c r="C40" s="48" t="s">
        <v>67</v>
      </c>
      <c r="D40" s="47">
        <v>20</v>
      </c>
      <c r="E40" s="81"/>
      <c r="F40" s="39">
        <f t="shared" si="0"/>
        <v>0</v>
      </c>
    </row>
    <row r="41" spans="1:6" ht="31.5">
      <c r="A41" s="48">
        <v>11</v>
      </c>
      <c r="B41" s="44" t="s">
        <v>327</v>
      </c>
      <c r="C41" s="48" t="s">
        <v>67</v>
      </c>
      <c r="D41" s="47">
        <v>6</v>
      </c>
      <c r="E41" s="81"/>
      <c r="F41" s="39">
        <f t="shared" si="0"/>
        <v>0</v>
      </c>
    </row>
    <row r="42" spans="1:6" ht="15.75">
      <c r="A42" s="51">
        <v>12</v>
      </c>
      <c r="B42" s="52" t="s">
        <v>326</v>
      </c>
      <c r="C42" s="51" t="s">
        <v>67</v>
      </c>
      <c r="D42" s="65">
        <v>2</v>
      </c>
      <c r="E42" s="81"/>
      <c r="F42" s="39">
        <f t="shared" si="0"/>
        <v>0</v>
      </c>
    </row>
    <row r="43" spans="1:6" ht="15.75">
      <c r="A43" s="51">
        <v>13</v>
      </c>
      <c r="B43" s="52" t="s">
        <v>325</v>
      </c>
      <c r="C43" s="51" t="s">
        <v>323</v>
      </c>
      <c r="D43" s="50">
        <v>2</v>
      </c>
      <c r="E43" s="81"/>
      <c r="F43" s="39">
        <f t="shared" si="0"/>
        <v>0</v>
      </c>
    </row>
    <row r="44" spans="1:6" ht="15.75">
      <c r="A44" s="43">
        <v>14</v>
      </c>
      <c r="B44" s="44" t="s">
        <v>324</v>
      </c>
      <c r="C44" s="43" t="s">
        <v>323</v>
      </c>
      <c r="D44" s="42">
        <v>3</v>
      </c>
      <c r="E44" s="81"/>
      <c r="F44" s="39">
        <f t="shared" si="0"/>
        <v>0</v>
      </c>
    </row>
    <row r="45" spans="1:6" ht="15.75">
      <c r="A45" s="91"/>
      <c r="B45" s="108" t="s">
        <v>58</v>
      </c>
      <c r="C45" s="108"/>
      <c r="D45" s="107"/>
      <c r="E45" s="81"/>
      <c r="F45" s="35">
        <f>SUM(F8:F44)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226"/>
  <sheetViews>
    <sheetView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461</v>
      </c>
      <c r="B3" s="180"/>
      <c r="C3" s="180"/>
      <c r="D3" s="180"/>
      <c r="E3" s="180"/>
      <c r="F3" s="180"/>
    </row>
    <row r="4" spans="1:6" s="80" customFormat="1" ht="23.25" customHeight="1">
      <c r="A4" s="181" t="s">
        <v>41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91"/>
      <c r="B8" s="92" t="s">
        <v>265</v>
      </c>
      <c r="C8" s="91"/>
      <c r="D8" s="91"/>
      <c r="E8" s="106"/>
      <c r="F8" s="39"/>
    </row>
    <row r="9" spans="1:6" ht="15.75">
      <c r="A9" s="104">
        <v>1</v>
      </c>
      <c r="B9" s="104" t="s">
        <v>460</v>
      </c>
      <c r="C9" s="98"/>
      <c r="D9" s="98"/>
      <c r="E9" s="81"/>
      <c r="F9" s="39"/>
    </row>
    <row r="10" spans="1:6" ht="15.75">
      <c r="A10" s="119">
        <v>1.1000000000000001</v>
      </c>
      <c r="B10" s="44" t="s">
        <v>459</v>
      </c>
      <c r="C10" s="43" t="s">
        <v>67</v>
      </c>
      <c r="D10" s="42">
        <v>1</v>
      </c>
      <c r="E10" s="81"/>
      <c r="F10" s="39">
        <f t="shared" ref="F10:F27" si="0">D10*E10</f>
        <v>0</v>
      </c>
    </row>
    <row r="11" spans="1:6" ht="15.75">
      <c r="A11" s="43">
        <v>1.2</v>
      </c>
      <c r="B11" s="44" t="s">
        <v>458</v>
      </c>
      <c r="C11" s="43" t="s">
        <v>67</v>
      </c>
      <c r="D11" s="42">
        <v>1</v>
      </c>
      <c r="E11" s="81"/>
      <c r="F11" s="39">
        <f t="shared" si="0"/>
        <v>0</v>
      </c>
    </row>
    <row r="12" spans="1:6" ht="31.5">
      <c r="A12" s="43">
        <v>1.3</v>
      </c>
      <c r="B12" s="44" t="s">
        <v>457</v>
      </c>
      <c r="C12" s="43" t="s">
        <v>407</v>
      </c>
      <c r="D12" s="42">
        <v>1</v>
      </c>
      <c r="E12" s="81"/>
      <c r="F12" s="39">
        <f t="shared" si="0"/>
        <v>0</v>
      </c>
    </row>
    <row r="13" spans="1:6" ht="30.75" customHeight="1">
      <c r="A13" s="98">
        <v>1.4</v>
      </c>
      <c r="B13" s="44" t="s">
        <v>456</v>
      </c>
      <c r="C13" s="48" t="s">
        <v>67</v>
      </c>
      <c r="D13" s="47">
        <v>1</v>
      </c>
      <c r="E13" s="81"/>
      <c r="F13" s="39">
        <f t="shared" si="0"/>
        <v>0</v>
      </c>
    </row>
    <row r="14" spans="1:6" ht="31.5">
      <c r="A14" s="124">
        <v>1.5</v>
      </c>
      <c r="B14" s="44" t="s">
        <v>443</v>
      </c>
      <c r="C14" s="48" t="s">
        <v>67</v>
      </c>
      <c r="D14" s="47">
        <v>1</v>
      </c>
      <c r="E14" s="81"/>
      <c r="F14" s="39">
        <f t="shared" si="0"/>
        <v>0</v>
      </c>
    </row>
    <row r="15" spans="1:6" ht="31.5">
      <c r="A15" s="124">
        <v>1.6</v>
      </c>
      <c r="B15" s="44" t="s">
        <v>455</v>
      </c>
      <c r="C15" s="48" t="s">
        <v>67</v>
      </c>
      <c r="D15" s="47">
        <v>1</v>
      </c>
      <c r="E15" s="81"/>
      <c r="F15" s="39">
        <f t="shared" si="0"/>
        <v>0</v>
      </c>
    </row>
    <row r="16" spans="1:6" ht="31.5">
      <c r="A16" s="124">
        <v>1.7</v>
      </c>
      <c r="B16" s="44" t="s">
        <v>422</v>
      </c>
      <c r="C16" s="48" t="s">
        <v>67</v>
      </c>
      <c r="D16" s="47">
        <v>4</v>
      </c>
      <c r="E16" s="81"/>
      <c r="F16" s="39">
        <f t="shared" si="0"/>
        <v>0</v>
      </c>
    </row>
    <row r="17" spans="1:6" ht="31.5">
      <c r="A17" s="124">
        <v>1.8</v>
      </c>
      <c r="B17" s="44" t="s">
        <v>400</v>
      </c>
      <c r="C17" s="48" t="s">
        <v>67</v>
      </c>
      <c r="D17" s="47">
        <v>5</v>
      </c>
      <c r="E17" s="81"/>
      <c r="F17" s="39">
        <f t="shared" si="0"/>
        <v>0</v>
      </c>
    </row>
    <row r="18" spans="1:6" ht="31.5">
      <c r="A18" s="124">
        <v>1.9</v>
      </c>
      <c r="B18" s="44" t="s">
        <v>454</v>
      </c>
      <c r="C18" s="48" t="s">
        <v>67</v>
      </c>
      <c r="D18" s="47">
        <v>1</v>
      </c>
      <c r="E18" s="81"/>
      <c r="F18" s="39">
        <f t="shared" si="0"/>
        <v>0</v>
      </c>
    </row>
    <row r="19" spans="1:6" ht="31.5">
      <c r="A19" s="127">
        <v>1.1000000000000001</v>
      </c>
      <c r="B19" s="44" t="s">
        <v>453</v>
      </c>
      <c r="C19" s="48" t="s">
        <v>67</v>
      </c>
      <c r="D19" s="47">
        <v>1</v>
      </c>
      <c r="E19" s="81"/>
      <c r="F19" s="39">
        <f t="shared" si="0"/>
        <v>0</v>
      </c>
    </row>
    <row r="20" spans="1:6" ht="15.75">
      <c r="A20" s="130">
        <v>1.1100000000000001</v>
      </c>
      <c r="B20" s="44" t="s">
        <v>452</v>
      </c>
      <c r="C20" s="43" t="s">
        <v>67</v>
      </c>
      <c r="D20" s="42">
        <v>1</v>
      </c>
      <c r="E20" s="81"/>
      <c r="F20" s="39">
        <f t="shared" si="0"/>
        <v>0</v>
      </c>
    </row>
    <row r="21" spans="1:6" ht="15.75">
      <c r="A21" s="130">
        <v>1.1200000000000001</v>
      </c>
      <c r="B21" s="44" t="s">
        <v>451</v>
      </c>
      <c r="C21" s="43" t="s">
        <v>67</v>
      </c>
      <c r="D21" s="42">
        <v>1</v>
      </c>
      <c r="E21" s="81"/>
      <c r="F21" s="39">
        <f t="shared" si="0"/>
        <v>0</v>
      </c>
    </row>
    <row r="22" spans="1:6" ht="15.75">
      <c r="A22" s="130">
        <v>1.1299999999999999</v>
      </c>
      <c r="B22" s="44" t="s">
        <v>406</v>
      </c>
      <c r="C22" s="43" t="s">
        <v>67</v>
      </c>
      <c r="D22" s="42">
        <v>1</v>
      </c>
      <c r="E22" s="81"/>
      <c r="F22" s="39">
        <f t="shared" si="0"/>
        <v>0</v>
      </c>
    </row>
    <row r="23" spans="1:6" ht="15.75">
      <c r="A23" s="130">
        <v>1.1399999999999999</v>
      </c>
      <c r="B23" s="44" t="s">
        <v>450</v>
      </c>
      <c r="C23" s="43" t="s">
        <v>67</v>
      </c>
      <c r="D23" s="42">
        <v>1</v>
      </c>
      <c r="E23" s="81"/>
      <c r="F23" s="39">
        <f t="shared" si="0"/>
        <v>0</v>
      </c>
    </row>
    <row r="24" spans="1:6" ht="31.5">
      <c r="A24" s="127">
        <v>1.1499999999999999</v>
      </c>
      <c r="B24" s="44" t="s">
        <v>449</v>
      </c>
      <c r="C24" s="48" t="s">
        <v>67</v>
      </c>
      <c r="D24" s="47">
        <v>1</v>
      </c>
      <c r="E24" s="81"/>
      <c r="F24" s="39">
        <f t="shared" si="0"/>
        <v>0</v>
      </c>
    </row>
    <row r="25" spans="1:6" ht="15.75">
      <c r="A25" s="127">
        <v>1.1599999999999999</v>
      </c>
      <c r="B25" s="44" t="s">
        <v>448</v>
      </c>
      <c r="C25" s="43" t="s">
        <v>67</v>
      </c>
      <c r="D25" s="42">
        <v>3</v>
      </c>
      <c r="E25" s="81"/>
      <c r="F25" s="39">
        <f t="shared" si="0"/>
        <v>0</v>
      </c>
    </row>
    <row r="26" spans="1:6" ht="31.5">
      <c r="A26" s="130">
        <v>1.17</v>
      </c>
      <c r="B26" s="44" t="s">
        <v>447</v>
      </c>
      <c r="C26" s="43" t="s">
        <v>67</v>
      </c>
      <c r="D26" s="42">
        <v>3</v>
      </c>
      <c r="E26" s="81"/>
      <c r="F26" s="39">
        <f t="shared" si="0"/>
        <v>0</v>
      </c>
    </row>
    <row r="27" spans="1:6" ht="15.75">
      <c r="A27" s="129">
        <v>1.18</v>
      </c>
      <c r="B27" s="128" t="s">
        <v>446</v>
      </c>
      <c r="C27" s="51" t="s">
        <v>67</v>
      </c>
      <c r="D27" s="50">
        <v>1</v>
      </c>
      <c r="E27" s="81"/>
      <c r="F27" s="39">
        <f t="shared" si="0"/>
        <v>0</v>
      </c>
    </row>
    <row r="28" spans="1:6" ht="15.75">
      <c r="A28" s="104">
        <v>2</v>
      </c>
      <c r="B28" s="104" t="s">
        <v>445</v>
      </c>
      <c r="C28" s="98"/>
      <c r="D28" s="98"/>
      <c r="E28" s="81"/>
      <c r="F28" s="39"/>
    </row>
    <row r="29" spans="1:6" ht="31.5">
      <c r="A29" s="125">
        <v>2.1</v>
      </c>
      <c r="B29" s="44" t="s">
        <v>441</v>
      </c>
      <c r="C29" s="43" t="s">
        <v>407</v>
      </c>
      <c r="D29" s="42">
        <v>1</v>
      </c>
      <c r="E29" s="81"/>
      <c r="F29" s="39">
        <f t="shared" ref="F29:F42" si="1">D29*E29</f>
        <v>0</v>
      </c>
    </row>
    <row r="30" spans="1:6" ht="15.75">
      <c r="A30" s="48"/>
      <c r="B30" s="44" t="s">
        <v>440</v>
      </c>
      <c r="C30" s="48" t="s">
        <v>67</v>
      </c>
      <c r="D30" s="47">
        <f>D29</f>
        <v>1</v>
      </c>
      <c r="E30" s="81"/>
      <c r="F30" s="39">
        <f t="shared" si="1"/>
        <v>0</v>
      </c>
    </row>
    <row r="31" spans="1:6" ht="15.75">
      <c r="A31" s="48"/>
      <c r="B31" s="44" t="s">
        <v>439</v>
      </c>
      <c r="C31" s="48" t="s">
        <v>147</v>
      </c>
      <c r="D31" s="47">
        <v>3</v>
      </c>
      <c r="E31" s="81"/>
      <c r="F31" s="39">
        <f t="shared" si="1"/>
        <v>0</v>
      </c>
    </row>
    <row r="32" spans="1:6" ht="15.75">
      <c r="A32" s="48"/>
      <c r="B32" s="44" t="s">
        <v>411</v>
      </c>
      <c r="C32" s="48" t="s">
        <v>410</v>
      </c>
      <c r="D32" s="47">
        <v>24</v>
      </c>
      <c r="E32" s="81"/>
      <c r="F32" s="39">
        <f t="shared" si="1"/>
        <v>0</v>
      </c>
    </row>
    <row r="33" spans="1:6" ht="15.75">
      <c r="A33" s="125">
        <v>2.2000000000000002</v>
      </c>
      <c r="B33" s="44" t="s">
        <v>438</v>
      </c>
      <c r="C33" s="43" t="s">
        <v>67</v>
      </c>
      <c r="D33" s="42">
        <v>1</v>
      </c>
      <c r="E33" s="81"/>
      <c r="F33" s="39">
        <f t="shared" si="1"/>
        <v>0</v>
      </c>
    </row>
    <row r="34" spans="1:6" ht="15.75">
      <c r="A34" s="125">
        <v>2.2999999999999998</v>
      </c>
      <c r="B34" s="44" t="s">
        <v>406</v>
      </c>
      <c r="C34" s="43" t="s">
        <v>67</v>
      </c>
      <c r="D34" s="42">
        <v>3</v>
      </c>
      <c r="E34" s="81"/>
      <c r="F34" s="39">
        <f t="shared" si="1"/>
        <v>0</v>
      </c>
    </row>
    <row r="35" spans="1:6" ht="31.5">
      <c r="A35" s="125">
        <v>2.4</v>
      </c>
      <c r="B35" s="44" t="s">
        <v>405</v>
      </c>
      <c r="C35" s="43" t="s">
        <v>67</v>
      </c>
      <c r="D35" s="42">
        <v>3</v>
      </c>
      <c r="E35" s="81"/>
      <c r="F35" s="39">
        <f t="shared" si="1"/>
        <v>0</v>
      </c>
    </row>
    <row r="36" spans="1:6" ht="31.5">
      <c r="A36" s="109">
        <v>2.5</v>
      </c>
      <c r="B36" s="44" t="s">
        <v>404</v>
      </c>
      <c r="C36" s="43" t="s">
        <v>67</v>
      </c>
      <c r="D36" s="42">
        <v>3</v>
      </c>
      <c r="E36" s="81"/>
      <c r="F36" s="39">
        <f t="shared" si="1"/>
        <v>0</v>
      </c>
    </row>
    <row r="37" spans="1:6" ht="15.75">
      <c r="A37" s="124">
        <v>2.6</v>
      </c>
      <c r="B37" s="44" t="s">
        <v>437</v>
      </c>
      <c r="C37" s="48" t="s">
        <v>67</v>
      </c>
      <c r="D37" s="47">
        <v>1</v>
      </c>
      <c r="E37" s="81"/>
      <c r="F37" s="39">
        <f t="shared" si="1"/>
        <v>0</v>
      </c>
    </row>
    <row r="38" spans="1:6" ht="31.5">
      <c r="A38" s="124">
        <v>2.7</v>
      </c>
      <c r="B38" s="44" t="s">
        <v>403</v>
      </c>
      <c r="C38" s="48" t="s">
        <v>67</v>
      </c>
      <c r="D38" s="47">
        <v>2</v>
      </c>
      <c r="E38" s="81"/>
      <c r="F38" s="39">
        <f t="shared" si="1"/>
        <v>0</v>
      </c>
    </row>
    <row r="39" spans="1:6" ht="31.5">
      <c r="A39" s="124">
        <v>2.8</v>
      </c>
      <c r="B39" s="44" t="s">
        <v>416</v>
      </c>
      <c r="C39" s="48" t="s">
        <v>67</v>
      </c>
      <c r="D39" s="47">
        <v>1</v>
      </c>
      <c r="E39" s="81"/>
      <c r="F39" s="39">
        <f t="shared" si="1"/>
        <v>0</v>
      </c>
    </row>
    <row r="40" spans="1:6" ht="31.5">
      <c r="A40" s="124">
        <v>2.9</v>
      </c>
      <c r="B40" s="44" t="s">
        <v>402</v>
      </c>
      <c r="C40" s="48" t="s">
        <v>67</v>
      </c>
      <c r="D40" s="47">
        <v>3</v>
      </c>
      <c r="E40" s="81"/>
      <c r="F40" s="39">
        <f t="shared" si="1"/>
        <v>0</v>
      </c>
    </row>
    <row r="41" spans="1:6" ht="31.5">
      <c r="A41" s="127">
        <v>2.1</v>
      </c>
      <c r="B41" s="44" t="s">
        <v>401</v>
      </c>
      <c r="C41" s="48" t="s">
        <v>67</v>
      </c>
      <c r="D41" s="47">
        <v>16</v>
      </c>
      <c r="E41" s="81"/>
      <c r="F41" s="39">
        <f t="shared" si="1"/>
        <v>0</v>
      </c>
    </row>
    <row r="42" spans="1:6" ht="31.5">
      <c r="A42" s="127">
        <v>2.11</v>
      </c>
      <c r="B42" s="44" t="s">
        <v>422</v>
      </c>
      <c r="C42" s="48" t="s">
        <v>67</v>
      </c>
      <c r="D42" s="47">
        <v>1</v>
      </c>
      <c r="E42" s="81"/>
      <c r="F42" s="39">
        <f t="shared" si="1"/>
        <v>0</v>
      </c>
    </row>
    <row r="43" spans="1:6" ht="15.75">
      <c r="A43" s="104">
        <v>3</v>
      </c>
      <c r="B43" s="104" t="s">
        <v>444</v>
      </c>
      <c r="C43" s="98"/>
      <c r="D43" s="98"/>
      <c r="E43" s="81"/>
      <c r="F43" s="39"/>
    </row>
    <row r="44" spans="1:6" ht="31.5">
      <c r="A44" s="125">
        <v>3.1</v>
      </c>
      <c r="B44" s="44" t="s">
        <v>441</v>
      </c>
      <c r="C44" s="43" t="s">
        <v>407</v>
      </c>
      <c r="D44" s="42">
        <v>1</v>
      </c>
      <c r="E44" s="81"/>
      <c r="F44" s="39">
        <f t="shared" ref="F44:F56" si="2">D44*E44</f>
        <v>0</v>
      </c>
    </row>
    <row r="45" spans="1:6" ht="15.75">
      <c r="A45" s="48"/>
      <c r="B45" s="44" t="s">
        <v>440</v>
      </c>
      <c r="C45" s="48" t="s">
        <v>67</v>
      </c>
      <c r="D45" s="47">
        <f>D44</f>
        <v>1</v>
      </c>
      <c r="E45" s="81"/>
      <c r="F45" s="39">
        <f t="shared" si="2"/>
        <v>0</v>
      </c>
    </row>
    <row r="46" spans="1:6" ht="15.75">
      <c r="A46" s="48"/>
      <c r="B46" s="44" t="s">
        <v>439</v>
      </c>
      <c r="C46" s="48" t="s">
        <v>147</v>
      </c>
      <c r="D46" s="47">
        <v>3</v>
      </c>
      <c r="E46" s="81"/>
      <c r="F46" s="39">
        <f t="shared" si="2"/>
        <v>0</v>
      </c>
    </row>
    <row r="47" spans="1:6" ht="15.75">
      <c r="A47" s="48"/>
      <c r="B47" s="44" t="s">
        <v>411</v>
      </c>
      <c r="C47" s="48" t="s">
        <v>410</v>
      </c>
      <c r="D47" s="47">
        <v>23</v>
      </c>
      <c r="E47" s="81"/>
      <c r="F47" s="39">
        <f t="shared" si="2"/>
        <v>0</v>
      </c>
    </row>
    <row r="48" spans="1:6" ht="15.75">
      <c r="A48" s="125">
        <v>3.2</v>
      </c>
      <c r="B48" s="44" t="s">
        <v>438</v>
      </c>
      <c r="C48" s="43" t="s">
        <v>67</v>
      </c>
      <c r="D48" s="42">
        <v>1</v>
      </c>
      <c r="E48" s="81"/>
      <c r="F48" s="39">
        <f t="shared" si="2"/>
        <v>0</v>
      </c>
    </row>
    <row r="49" spans="1:6" ht="15.75">
      <c r="A49" s="125">
        <v>3.3</v>
      </c>
      <c r="B49" s="44" t="s">
        <v>406</v>
      </c>
      <c r="C49" s="43" t="s">
        <v>67</v>
      </c>
      <c r="D49" s="42">
        <v>3</v>
      </c>
      <c r="E49" s="81"/>
      <c r="F49" s="39">
        <f t="shared" si="2"/>
        <v>0</v>
      </c>
    </row>
    <row r="50" spans="1:6" ht="31.5">
      <c r="A50" s="125">
        <v>3.4</v>
      </c>
      <c r="B50" s="44" t="s">
        <v>405</v>
      </c>
      <c r="C50" s="43" t="s">
        <v>67</v>
      </c>
      <c r="D50" s="42">
        <v>3</v>
      </c>
      <c r="E50" s="81"/>
      <c r="F50" s="39">
        <f t="shared" si="2"/>
        <v>0</v>
      </c>
    </row>
    <row r="51" spans="1:6" ht="31.5">
      <c r="A51" s="109">
        <v>3.5</v>
      </c>
      <c r="B51" s="44" t="s">
        <v>404</v>
      </c>
      <c r="C51" s="43" t="s">
        <v>67</v>
      </c>
      <c r="D51" s="42">
        <v>3</v>
      </c>
      <c r="E51" s="81"/>
      <c r="F51" s="39">
        <f t="shared" si="2"/>
        <v>0</v>
      </c>
    </row>
    <row r="52" spans="1:6" ht="15.75">
      <c r="A52" s="124">
        <v>3.6</v>
      </c>
      <c r="B52" s="44" t="s">
        <v>437</v>
      </c>
      <c r="C52" s="48" t="s">
        <v>67</v>
      </c>
      <c r="D52" s="47">
        <v>1</v>
      </c>
      <c r="E52" s="81"/>
      <c r="F52" s="39">
        <f t="shared" si="2"/>
        <v>0</v>
      </c>
    </row>
    <row r="53" spans="1:6" ht="31.5">
      <c r="A53" s="124">
        <v>3.7</v>
      </c>
      <c r="B53" s="44" t="s">
        <v>403</v>
      </c>
      <c r="C53" s="48" t="s">
        <v>67</v>
      </c>
      <c r="D53" s="47">
        <v>2</v>
      </c>
      <c r="E53" s="81"/>
      <c r="F53" s="39">
        <f t="shared" si="2"/>
        <v>0</v>
      </c>
    </row>
    <row r="54" spans="1:6" ht="31.5">
      <c r="A54" s="124">
        <v>3.8</v>
      </c>
      <c r="B54" s="44" t="s">
        <v>402</v>
      </c>
      <c r="C54" s="48" t="s">
        <v>67</v>
      </c>
      <c r="D54" s="47">
        <v>2</v>
      </c>
      <c r="E54" s="81"/>
      <c r="F54" s="39">
        <f t="shared" si="2"/>
        <v>0</v>
      </c>
    </row>
    <row r="55" spans="1:6" ht="31.5">
      <c r="A55" s="124">
        <v>3.9</v>
      </c>
      <c r="B55" s="44" t="s">
        <v>401</v>
      </c>
      <c r="C55" s="48" t="s">
        <v>67</v>
      </c>
      <c r="D55" s="47">
        <v>17</v>
      </c>
      <c r="E55" s="81"/>
      <c r="F55" s="39">
        <f t="shared" si="2"/>
        <v>0</v>
      </c>
    </row>
    <row r="56" spans="1:6" ht="31.5">
      <c r="A56" s="127">
        <v>3.1</v>
      </c>
      <c r="B56" s="44" t="s">
        <v>443</v>
      </c>
      <c r="C56" s="48" t="s">
        <v>67</v>
      </c>
      <c r="D56" s="47">
        <v>1</v>
      </c>
      <c r="E56" s="81"/>
      <c r="F56" s="39">
        <f t="shared" si="2"/>
        <v>0</v>
      </c>
    </row>
    <row r="57" spans="1:6" ht="15.75">
      <c r="A57" s="104">
        <v>4</v>
      </c>
      <c r="B57" s="104" t="s">
        <v>442</v>
      </c>
      <c r="C57" s="98"/>
      <c r="D57" s="98"/>
      <c r="E57" s="81"/>
      <c r="F57" s="39"/>
    </row>
    <row r="58" spans="1:6" ht="31.5">
      <c r="A58" s="125">
        <v>4.0999999999999996</v>
      </c>
      <c r="B58" s="44" t="s">
        <v>441</v>
      </c>
      <c r="C58" s="43" t="s">
        <v>407</v>
      </c>
      <c r="D58" s="42">
        <v>1</v>
      </c>
      <c r="E58" s="81"/>
      <c r="F58" s="39">
        <f t="shared" ref="F58:F70" si="3">D58*E58</f>
        <v>0</v>
      </c>
    </row>
    <row r="59" spans="1:6" ht="15.75">
      <c r="A59" s="48"/>
      <c r="B59" s="44" t="s">
        <v>440</v>
      </c>
      <c r="C59" s="48" t="s">
        <v>67</v>
      </c>
      <c r="D59" s="47">
        <f>D58</f>
        <v>1</v>
      </c>
      <c r="E59" s="81"/>
      <c r="F59" s="39">
        <f t="shared" si="3"/>
        <v>0</v>
      </c>
    </row>
    <row r="60" spans="1:6" ht="15.75">
      <c r="A60" s="48"/>
      <c r="B60" s="44" t="s">
        <v>439</v>
      </c>
      <c r="C60" s="48" t="s">
        <v>147</v>
      </c>
      <c r="D60" s="47">
        <v>3</v>
      </c>
      <c r="E60" s="81"/>
      <c r="F60" s="39">
        <f t="shared" si="3"/>
        <v>0</v>
      </c>
    </row>
    <row r="61" spans="1:6" ht="15.75">
      <c r="A61" s="48"/>
      <c r="B61" s="44" t="s">
        <v>411</v>
      </c>
      <c r="C61" s="48" t="s">
        <v>410</v>
      </c>
      <c r="D61" s="47">
        <v>20</v>
      </c>
      <c r="E61" s="81"/>
      <c r="F61" s="39">
        <f t="shared" si="3"/>
        <v>0</v>
      </c>
    </row>
    <row r="62" spans="1:6" ht="15.75">
      <c r="A62" s="125">
        <v>4.2</v>
      </c>
      <c r="B62" s="44" t="s">
        <v>438</v>
      </c>
      <c r="C62" s="43" t="s">
        <v>67</v>
      </c>
      <c r="D62" s="42">
        <v>2</v>
      </c>
      <c r="E62" s="81"/>
      <c r="F62" s="39">
        <f t="shared" si="3"/>
        <v>0</v>
      </c>
    </row>
    <row r="63" spans="1:6" ht="15.75">
      <c r="A63" s="125">
        <v>4.3</v>
      </c>
      <c r="B63" s="44" t="s">
        <v>406</v>
      </c>
      <c r="C63" s="43" t="s">
        <v>67</v>
      </c>
      <c r="D63" s="42">
        <v>4</v>
      </c>
      <c r="E63" s="81"/>
      <c r="F63" s="39">
        <f t="shared" si="3"/>
        <v>0</v>
      </c>
    </row>
    <row r="64" spans="1:6" ht="31.5">
      <c r="A64" s="125">
        <v>4.4000000000000004</v>
      </c>
      <c r="B64" s="44" t="s">
        <v>405</v>
      </c>
      <c r="C64" s="43" t="s">
        <v>67</v>
      </c>
      <c r="D64" s="42">
        <v>4</v>
      </c>
      <c r="E64" s="81"/>
      <c r="F64" s="39">
        <f t="shared" si="3"/>
        <v>0</v>
      </c>
    </row>
    <row r="65" spans="1:6" ht="31.5">
      <c r="A65" s="109">
        <v>4.5</v>
      </c>
      <c r="B65" s="44" t="s">
        <v>404</v>
      </c>
      <c r="C65" s="43" t="s">
        <v>67</v>
      </c>
      <c r="D65" s="42">
        <v>4</v>
      </c>
      <c r="E65" s="81"/>
      <c r="F65" s="39">
        <f t="shared" si="3"/>
        <v>0</v>
      </c>
    </row>
    <row r="66" spans="1:6" ht="15.75">
      <c r="A66" s="124">
        <v>4.5999999999999996</v>
      </c>
      <c r="B66" s="44" t="s">
        <v>437</v>
      </c>
      <c r="C66" s="48" t="s">
        <v>67</v>
      </c>
      <c r="D66" s="47">
        <v>2</v>
      </c>
      <c r="E66" s="81"/>
      <c r="F66" s="39">
        <f t="shared" si="3"/>
        <v>0</v>
      </c>
    </row>
    <row r="67" spans="1:6" ht="31.5">
      <c r="A67" s="124">
        <v>4.7</v>
      </c>
      <c r="B67" s="44" t="s">
        <v>403</v>
      </c>
      <c r="C67" s="48" t="s">
        <v>67</v>
      </c>
      <c r="D67" s="47">
        <v>2</v>
      </c>
      <c r="E67" s="81"/>
      <c r="F67" s="39">
        <f t="shared" si="3"/>
        <v>0</v>
      </c>
    </row>
    <row r="68" spans="1:6" ht="31.5">
      <c r="A68" s="124">
        <v>4.8</v>
      </c>
      <c r="B68" s="44" t="s">
        <v>402</v>
      </c>
      <c r="C68" s="48" t="s">
        <v>67</v>
      </c>
      <c r="D68" s="47">
        <v>2</v>
      </c>
      <c r="E68" s="81"/>
      <c r="F68" s="39">
        <f t="shared" si="3"/>
        <v>0</v>
      </c>
    </row>
    <row r="69" spans="1:6" ht="31.5">
      <c r="A69" s="124">
        <v>4.9000000000000004</v>
      </c>
      <c r="B69" s="44" t="s">
        <v>401</v>
      </c>
      <c r="C69" s="48" t="s">
        <v>67</v>
      </c>
      <c r="D69" s="47">
        <v>12</v>
      </c>
      <c r="E69" s="81"/>
      <c r="F69" s="39">
        <f t="shared" si="3"/>
        <v>0</v>
      </c>
    </row>
    <row r="70" spans="1:6" ht="31.5">
      <c r="A70" s="127">
        <v>4.0999999999999996</v>
      </c>
      <c r="B70" s="44" t="s">
        <v>422</v>
      </c>
      <c r="C70" s="48" t="s">
        <v>67</v>
      </c>
      <c r="D70" s="47">
        <v>1</v>
      </c>
      <c r="E70" s="81"/>
      <c r="F70" s="39">
        <f t="shared" si="3"/>
        <v>0</v>
      </c>
    </row>
    <row r="71" spans="1:6" ht="15.75">
      <c r="A71" s="43"/>
      <c r="B71" s="118" t="s">
        <v>399</v>
      </c>
      <c r="C71" s="43"/>
      <c r="D71" s="42"/>
      <c r="E71" s="81"/>
      <c r="F71" s="39"/>
    </row>
    <row r="72" spans="1:6" ht="31.5">
      <c r="A72" s="45">
        <v>5</v>
      </c>
      <c r="B72" s="123" t="s">
        <v>398</v>
      </c>
      <c r="C72" s="43" t="s">
        <v>67</v>
      </c>
      <c r="D72" s="42">
        <v>224</v>
      </c>
      <c r="E72" s="81"/>
      <c r="F72" s="39">
        <f>D72*E72</f>
        <v>0</v>
      </c>
    </row>
    <row r="73" spans="1:6" ht="31.5">
      <c r="A73" s="43">
        <v>6</v>
      </c>
      <c r="B73" s="123" t="s">
        <v>397</v>
      </c>
      <c r="C73" s="43" t="s">
        <v>67</v>
      </c>
      <c r="D73" s="42">
        <v>12</v>
      </c>
      <c r="E73" s="81"/>
      <c r="F73" s="39">
        <f>D73*E73</f>
        <v>0</v>
      </c>
    </row>
    <row r="74" spans="1:6" ht="31.5">
      <c r="A74" s="43">
        <v>7</v>
      </c>
      <c r="B74" s="123" t="s">
        <v>396</v>
      </c>
      <c r="C74" s="43" t="s">
        <v>67</v>
      </c>
      <c r="D74" s="42">
        <v>18</v>
      </c>
      <c r="E74" s="81"/>
      <c r="F74" s="39">
        <f>D74*E74</f>
        <v>0</v>
      </c>
    </row>
    <row r="75" spans="1:6" ht="15.75">
      <c r="A75" s="43">
        <v>8</v>
      </c>
      <c r="B75" s="44" t="s">
        <v>420</v>
      </c>
      <c r="C75" s="48" t="s">
        <v>67</v>
      </c>
      <c r="D75" s="47">
        <v>61</v>
      </c>
      <c r="E75" s="81"/>
      <c r="F75" s="39">
        <f>D75*E75</f>
        <v>0</v>
      </c>
    </row>
    <row r="76" spans="1:6" ht="31.5">
      <c r="A76" s="122">
        <v>9</v>
      </c>
      <c r="B76" s="44" t="s">
        <v>395</v>
      </c>
      <c r="C76" s="43" t="s">
        <v>67</v>
      </c>
      <c r="D76" s="42">
        <v>11</v>
      </c>
      <c r="E76" s="81"/>
      <c r="F76" s="39">
        <f>D76*E76</f>
        <v>0</v>
      </c>
    </row>
    <row r="77" spans="1:6" ht="15.75">
      <c r="A77" s="43"/>
      <c r="B77" s="118" t="s">
        <v>394</v>
      </c>
      <c r="C77" s="43"/>
      <c r="D77" s="42"/>
      <c r="E77" s="81"/>
      <c r="F77" s="39"/>
    </row>
    <row r="78" spans="1:6" ht="15.75">
      <c r="A78" s="43">
        <v>10</v>
      </c>
      <c r="B78" s="44" t="s">
        <v>393</v>
      </c>
      <c r="C78" s="43" t="s">
        <v>67</v>
      </c>
      <c r="D78" s="109">
        <v>22</v>
      </c>
      <c r="E78" s="81"/>
      <c r="F78" s="39">
        <f>D78*E78</f>
        <v>0</v>
      </c>
    </row>
    <row r="79" spans="1:6" ht="15.75">
      <c r="A79" s="51">
        <v>11</v>
      </c>
      <c r="B79" s="44" t="s">
        <v>392</v>
      </c>
      <c r="C79" s="91" t="s">
        <v>67</v>
      </c>
      <c r="D79" s="50">
        <v>40</v>
      </c>
      <c r="E79" s="81"/>
      <c r="F79" s="39">
        <f>D79*E79</f>
        <v>0</v>
      </c>
    </row>
    <row r="80" spans="1:6" ht="15.75">
      <c r="A80" s="51">
        <v>12</v>
      </c>
      <c r="B80" s="44" t="s">
        <v>436</v>
      </c>
      <c r="C80" s="91" t="s">
        <v>67</v>
      </c>
      <c r="D80" s="50">
        <v>2</v>
      </c>
      <c r="E80" s="81"/>
      <c r="F80" s="39">
        <f>D80*E80</f>
        <v>0</v>
      </c>
    </row>
    <row r="81" spans="1:6" ht="15.75">
      <c r="A81" s="43">
        <v>13</v>
      </c>
      <c r="B81" s="44" t="s">
        <v>391</v>
      </c>
      <c r="C81" s="43" t="s">
        <v>67</v>
      </c>
      <c r="D81" s="42">
        <v>200</v>
      </c>
      <c r="E81" s="81"/>
      <c r="F81" s="39">
        <f>D81*E81</f>
        <v>0</v>
      </c>
    </row>
    <row r="82" spans="1:6" ht="31.5">
      <c r="A82" s="48">
        <v>14</v>
      </c>
      <c r="B82" s="44" t="s">
        <v>435</v>
      </c>
      <c r="C82" s="98" t="s">
        <v>67</v>
      </c>
      <c r="D82" s="47">
        <v>48</v>
      </c>
      <c r="E82" s="81"/>
      <c r="F82" s="39">
        <f>D82*E82</f>
        <v>0</v>
      </c>
    </row>
    <row r="83" spans="1:6" ht="15.75">
      <c r="A83" s="43"/>
      <c r="B83" s="118" t="s">
        <v>390</v>
      </c>
      <c r="C83" s="43"/>
      <c r="D83" s="42"/>
      <c r="E83" s="81"/>
      <c r="F83" s="39"/>
    </row>
    <row r="84" spans="1:6" ht="15.75">
      <c r="A84" s="51">
        <v>15</v>
      </c>
      <c r="B84" s="44" t="s">
        <v>389</v>
      </c>
      <c r="C84" s="51" t="s">
        <v>67</v>
      </c>
      <c r="D84" s="121">
        <v>264</v>
      </c>
      <c r="E84" s="81"/>
      <c r="F84" s="39">
        <f t="shared" ref="F84:F90" si="4">D84*E84</f>
        <v>0</v>
      </c>
    </row>
    <row r="85" spans="1:6" ht="15.75">
      <c r="A85" s="51">
        <v>16</v>
      </c>
      <c r="B85" s="44" t="s">
        <v>434</v>
      </c>
      <c r="C85" s="51" t="s">
        <v>67</v>
      </c>
      <c r="D85" s="121">
        <v>12</v>
      </c>
      <c r="E85" s="81"/>
      <c r="F85" s="39">
        <f t="shared" si="4"/>
        <v>0</v>
      </c>
    </row>
    <row r="86" spans="1:6" ht="15.75">
      <c r="A86" s="51">
        <v>17</v>
      </c>
      <c r="B86" s="52" t="s">
        <v>388</v>
      </c>
      <c r="C86" s="51" t="s">
        <v>67</v>
      </c>
      <c r="D86" s="50">
        <v>150</v>
      </c>
      <c r="E86" s="81"/>
      <c r="F86" s="39">
        <f t="shared" si="4"/>
        <v>0</v>
      </c>
    </row>
    <row r="87" spans="1:6" ht="16.5">
      <c r="A87" s="43">
        <v>18</v>
      </c>
      <c r="B87" s="44" t="s">
        <v>387</v>
      </c>
      <c r="C87" s="43" t="s">
        <v>65</v>
      </c>
      <c r="D87" s="109">
        <v>700</v>
      </c>
      <c r="E87" s="81"/>
      <c r="F87" s="39">
        <f t="shared" si="4"/>
        <v>0</v>
      </c>
    </row>
    <row r="88" spans="1:6" ht="16.5">
      <c r="A88" s="43">
        <v>19</v>
      </c>
      <c r="B88" s="44" t="s">
        <v>386</v>
      </c>
      <c r="C88" s="43" t="s">
        <v>65</v>
      </c>
      <c r="D88" s="109">
        <v>700</v>
      </c>
      <c r="E88" s="81"/>
      <c r="F88" s="39">
        <f t="shared" si="4"/>
        <v>0</v>
      </c>
    </row>
    <row r="89" spans="1:6" ht="31.5">
      <c r="A89" s="43">
        <v>20</v>
      </c>
      <c r="B89" s="44" t="s">
        <v>385</v>
      </c>
      <c r="C89" s="43" t="s">
        <v>147</v>
      </c>
      <c r="D89" s="42">
        <v>100</v>
      </c>
      <c r="E89" s="81"/>
      <c r="F89" s="39">
        <f t="shared" si="4"/>
        <v>0</v>
      </c>
    </row>
    <row r="90" spans="1:6" ht="31.5">
      <c r="A90" s="43">
        <v>21</v>
      </c>
      <c r="B90" s="44" t="s">
        <v>433</v>
      </c>
      <c r="C90" s="43" t="s">
        <v>147</v>
      </c>
      <c r="D90" s="42">
        <v>60</v>
      </c>
      <c r="E90" s="81"/>
      <c r="F90" s="39">
        <f t="shared" si="4"/>
        <v>0</v>
      </c>
    </row>
    <row r="91" spans="1:6" ht="15.75">
      <c r="A91" s="51"/>
      <c r="B91" s="92" t="s">
        <v>381</v>
      </c>
      <c r="C91" s="51"/>
      <c r="D91" s="50"/>
      <c r="E91" s="81"/>
      <c r="F91" s="39"/>
    </row>
    <row r="92" spans="1:6" ht="15.75">
      <c r="A92" s="43">
        <v>22</v>
      </c>
      <c r="B92" s="43" t="s">
        <v>384</v>
      </c>
      <c r="C92" s="43" t="s">
        <v>65</v>
      </c>
      <c r="D92" s="42">
        <f>D87+D88</f>
        <v>1400</v>
      </c>
      <c r="E92" s="81"/>
      <c r="F92" s="39">
        <f t="shared" ref="F92:F100" si="5">D92*E92</f>
        <v>0</v>
      </c>
    </row>
    <row r="93" spans="1:6" ht="15.75">
      <c r="A93" s="43">
        <v>23</v>
      </c>
      <c r="B93" s="43" t="s">
        <v>383</v>
      </c>
      <c r="C93" s="43" t="s">
        <v>65</v>
      </c>
      <c r="D93" s="42">
        <f>D89+D90</f>
        <v>160</v>
      </c>
      <c r="E93" s="81"/>
      <c r="F93" s="39">
        <f t="shared" si="5"/>
        <v>0</v>
      </c>
    </row>
    <row r="94" spans="1:6" ht="15.75">
      <c r="A94" s="43">
        <v>24</v>
      </c>
      <c r="B94" s="43" t="s">
        <v>382</v>
      </c>
      <c r="C94" s="43" t="s">
        <v>65</v>
      </c>
      <c r="D94" s="42">
        <f>SUM(D95:D100)-D92-D93</f>
        <v>3310</v>
      </c>
      <c r="E94" s="81"/>
      <c r="F94" s="39">
        <f t="shared" si="5"/>
        <v>0</v>
      </c>
    </row>
    <row r="95" spans="1:6" ht="15.75">
      <c r="A95" s="48"/>
      <c r="B95" s="43" t="s">
        <v>432</v>
      </c>
      <c r="C95" s="48" t="s">
        <v>147</v>
      </c>
      <c r="D95" s="119">
        <v>20</v>
      </c>
      <c r="E95" s="81"/>
      <c r="F95" s="39">
        <f t="shared" si="5"/>
        <v>0</v>
      </c>
    </row>
    <row r="96" spans="1:6" ht="15.75">
      <c r="A96" s="48"/>
      <c r="B96" s="43" t="s">
        <v>431</v>
      </c>
      <c r="C96" s="48" t="s">
        <v>147</v>
      </c>
      <c r="D96" s="119">
        <v>100</v>
      </c>
      <c r="E96" s="81"/>
      <c r="F96" s="39">
        <f t="shared" si="5"/>
        <v>0</v>
      </c>
    </row>
    <row r="97" spans="1:6" ht="15.75">
      <c r="A97" s="48"/>
      <c r="B97" s="43" t="s">
        <v>430</v>
      </c>
      <c r="C97" s="48" t="s">
        <v>147</v>
      </c>
      <c r="D97" s="119">
        <v>50</v>
      </c>
      <c r="E97" s="81"/>
      <c r="F97" s="39">
        <f t="shared" si="5"/>
        <v>0</v>
      </c>
    </row>
    <row r="98" spans="1:6" ht="15.75">
      <c r="A98" s="48"/>
      <c r="B98" s="43" t="s">
        <v>379</v>
      </c>
      <c r="C98" s="48" t="s">
        <v>147</v>
      </c>
      <c r="D98" s="119">
        <v>2500</v>
      </c>
      <c r="E98" s="81"/>
      <c r="F98" s="39">
        <f t="shared" si="5"/>
        <v>0</v>
      </c>
    </row>
    <row r="99" spans="1:6" ht="15.75">
      <c r="A99" s="48"/>
      <c r="B99" s="43" t="s">
        <v>378</v>
      </c>
      <c r="C99" s="48" t="s">
        <v>147</v>
      </c>
      <c r="D99" s="119">
        <v>1900</v>
      </c>
      <c r="E99" s="81"/>
      <c r="F99" s="39">
        <f t="shared" si="5"/>
        <v>0</v>
      </c>
    </row>
    <row r="100" spans="1:6" ht="15.75">
      <c r="A100" s="48"/>
      <c r="B100" s="43" t="s">
        <v>377</v>
      </c>
      <c r="C100" s="48" t="s">
        <v>147</v>
      </c>
      <c r="D100" s="119">
        <v>300</v>
      </c>
      <c r="E100" s="81"/>
      <c r="F100" s="39">
        <f t="shared" si="5"/>
        <v>0</v>
      </c>
    </row>
    <row r="101" spans="1:6" ht="15.75">
      <c r="A101" s="118"/>
      <c r="B101" s="117" t="s">
        <v>429</v>
      </c>
      <c r="C101" s="43"/>
      <c r="D101" s="42"/>
      <c r="E101" s="81"/>
      <c r="F101" s="39"/>
    </row>
    <row r="102" spans="1:6" ht="15.75">
      <c r="A102" s="43">
        <v>26</v>
      </c>
      <c r="B102" s="44" t="s">
        <v>428</v>
      </c>
      <c r="C102" s="43" t="s">
        <v>147</v>
      </c>
      <c r="D102" s="42">
        <v>80</v>
      </c>
      <c r="E102" s="81"/>
      <c r="F102" s="39">
        <f>D102*E102</f>
        <v>0</v>
      </c>
    </row>
    <row r="103" spans="1:6" ht="15.75">
      <c r="A103" s="43">
        <v>27</v>
      </c>
      <c r="B103" s="44" t="s">
        <v>427</v>
      </c>
      <c r="C103" s="43" t="s">
        <v>67</v>
      </c>
      <c r="D103" s="42">
        <v>6</v>
      </c>
      <c r="E103" s="81"/>
      <c r="F103" s="39">
        <f>D103*E103</f>
        <v>0</v>
      </c>
    </row>
    <row r="104" spans="1:6" ht="15.75">
      <c r="A104" s="48"/>
      <c r="B104" s="44" t="s">
        <v>427</v>
      </c>
      <c r="C104" s="48" t="s">
        <v>67</v>
      </c>
      <c r="D104" s="47">
        <f>D103</f>
        <v>6</v>
      </c>
      <c r="E104" s="81"/>
      <c r="F104" s="39">
        <f>D104*E104</f>
        <v>0</v>
      </c>
    </row>
    <row r="105" spans="1:6" ht="31.5">
      <c r="A105" s="48"/>
      <c r="B105" s="44" t="s">
        <v>426</v>
      </c>
      <c r="C105" s="48" t="s">
        <v>67</v>
      </c>
      <c r="D105" s="47">
        <v>5</v>
      </c>
      <c r="E105" s="81"/>
      <c r="F105" s="39">
        <f>D105*E105</f>
        <v>0</v>
      </c>
    </row>
    <row r="106" spans="1:6" ht="31.5">
      <c r="A106" s="48"/>
      <c r="B106" s="44" t="s">
        <v>425</v>
      </c>
      <c r="C106" s="48" t="s">
        <v>67</v>
      </c>
      <c r="D106" s="47">
        <v>1</v>
      </c>
      <c r="E106" s="81"/>
      <c r="F106" s="39">
        <f>D106*E106</f>
        <v>0</v>
      </c>
    </row>
    <row r="107" spans="1:6" ht="15.75">
      <c r="A107" s="91"/>
      <c r="B107" s="92" t="s">
        <v>254</v>
      </c>
      <c r="C107" s="91"/>
      <c r="D107" s="91"/>
      <c r="E107" s="81"/>
      <c r="F107" s="39"/>
    </row>
    <row r="108" spans="1:6" ht="15.75">
      <c r="A108" s="104">
        <v>1</v>
      </c>
      <c r="B108" s="104" t="s">
        <v>424</v>
      </c>
      <c r="C108" s="98"/>
      <c r="D108" s="98"/>
      <c r="E108" s="81"/>
      <c r="F108" s="39"/>
    </row>
    <row r="109" spans="1:6" ht="31.5">
      <c r="A109" s="125">
        <v>1.1000000000000001</v>
      </c>
      <c r="B109" s="44" t="s">
        <v>408</v>
      </c>
      <c r="C109" s="43" t="s">
        <v>407</v>
      </c>
      <c r="D109" s="42">
        <v>1</v>
      </c>
      <c r="E109" s="81"/>
      <c r="F109" s="39">
        <f t="shared" ref="F109:F115" si="6">D109*E109</f>
        <v>0</v>
      </c>
    </row>
    <row r="110" spans="1:6" ht="15.75">
      <c r="A110" s="48"/>
      <c r="B110" s="44" t="s">
        <v>413</v>
      </c>
      <c r="C110" s="48" t="s">
        <v>67</v>
      </c>
      <c r="D110" s="47">
        <f>D109</f>
        <v>1</v>
      </c>
      <c r="E110" s="81"/>
      <c r="F110" s="39">
        <f t="shared" si="6"/>
        <v>0</v>
      </c>
    </row>
    <row r="111" spans="1:6" ht="15.75">
      <c r="A111" s="48"/>
      <c r="B111" s="44" t="s">
        <v>412</v>
      </c>
      <c r="C111" s="48" t="s">
        <v>147</v>
      </c>
      <c r="D111" s="47">
        <v>3</v>
      </c>
      <c r="E111" s="81"/>
      <c r="F111" s="39">
        <f t="shared" si="6"/>
        <v>0</v>
      </c>
    </row>
    <row r="112" spans="1:6" ht="15.75">
      <c r="A112" s="48"/>
      <c r="B112" s="44" t="s">
        <v>411</v>
      </c>
      <c r="C112" s="48" t="s">
        <v>410</v>
      </c>
      <c r="D112" s="47">
        <v>7</v>
      </c>
      <c r="E112" s="81"/>
      <c r="F112" s="39">
        <f t="shared" si="6"/>
        <v>0</v>
      </c>
    </row>
    <row r="113" spans="1:6" ht="31.5">
      <c r="A113" s="124">
        <v>1.2</v>
      </c>
      <c r="B113" s="44" t="s">
        <v>401</v>
      </c>
      <c r="C113" s="48" t="s">
        <v>67</v>
      </c>
      <c r="D113" s="47">
        <v>4</v>
      </c>
      <c r="E113" s="81"/>
      <c r="F113" s="39">
        <f t="shared" si="6"/>
        <v>0</v>
      </c>
    </row>
    <row r="114" spans="1:6" ht="31.5">
      <c r="A114" s="124">
        <v>1.3</v>
      </c>
      <c r="B114" s="44" t="s">
        <v>423</v>
      </c>
      <c r="C114" s="48" t="s">
        <v>67</v>
      </c>
      <c r="D114" s="47">
        <v>1</v>
      </c>
      <c r="E114" s="81"/>
      <c r="F114" s="39">
        <f t="shared" si="6"/>
        <v>0</v>
      </c>
    </row>
    <row r="115" spans="1:6" ht="31.5">
      <c r="A115" s="124">
        <v>1.4</v>
      </c>
      <c r="B115" s="44" t="s">
        <v>422</v>
      </c>
      <c r="C115" s="48" t="s">
        <v>67</v>
      </c>
      <c r="D115" s="47">
        <v>1</v>
      </c>
      <c r="E115" s="81"/>
      <c r="F115" s="39">
        <f t="shared" si="6"/>
        <v>0</v>
      </c>
    </row>
    <row r="116" spans="1:6" ht="15.75">
      <c r="A116" s="43"/>
      <c r="B116" s="118" t="s">
        <v>399</v>
      </c>
      <c r="C116" s="43"/>
      <c r="D116" s="42"/>
      <c r="E116" s="81"/>
      <c r="F116" s="39"/>
    </row>
    <row r="117" spans="1:6" ht="31.5">
      <c r="A117" s="126">
        <v>2</v>
      </c>
      <c r="B117" s="123" t="s">
        <v>421</v>
      </c>
      <c r="C117" s="48" t="s">
        <v>67</v>
      </c>
      <c r="D117" s="47">
        <v>12</v>
      </c>
      <c r="E117" s="81"/>
      <c r="F117" s="39">
        <f>D117*E117</f>
        <v>0</v>
      </c>
    </row>
    <row r="118" spans="1:6" ht="31.5">
      <c r="A118" s="43">
        <v>3</v>
      </c>
      <c r="B118" s="123" t="s">
        <v>396</v>
      </c>
      <c r="C118" s="43" t="s">
        <v>67</v>
      </c>
      <c r="D118" s="42">
        <v>10</v>
      </c>
      <c r="E118" s="81"/>
      <c r="F118" s="39">
        <f>D118*E118</f>
        <v>0</v>
      </c>
    </row>
    <row r="119" spans="1:6" ht="15.75">
      <c r="A119" s="43">
        <v>4</v>
      </c>
      <c r="B119" s="44" t="s">
        <v>420</v>
      </c>
      <c r="C119" s="48" t="s">
        <v>67</v>
      </c>
      <c r="D119" s="47">
        <v>12</v>
      </c>
      <c r="E119" s="81"/>
      <c r="F119" s="39">
        <f>D119*E119</f>
        <v>0</v>
      </c>
    </row>
    <row r="120" spans="1:6" ht="15.75">
      <c r="A120" s="48">
        <v>5</v>
      </c>
      <c r="B120" s="44" t="s">
        <v>419</v>
      </c>
      <c r="C120" s="48" t="s">
        <v>67</v>
      </c>
      <c r="D120" s="47">
        <v>4</v>
      </c>
      <c r="E120" s="81"/>
      <c r="F120" s="39">
        <f>D120*E120</f>
        <v>0</v>
      </c>
    </row>
    <row r="121" spans="1:6" ht="31.5">
      <c r="A121" s="122">
        <v>6</v>
      </c>
      <c r="B121" s="44" t="s">
        <v>395</v>
      </c>
      <c r="C121" s="43" t="s">
        <v>67</v>
      </c>
      <c r="D121" s="42">
        <v>3</v>
      </c>
      <c r="E121" s="81"/>
      <c r="F121" s="39">
        <f>D121*E121</f>
        <v>0</v>
      </c>
    </row>
    <row r="122" spans="1:6" ht="15.75">
      <c r="A122" s="43"/>
      <c r="B122" s="118" t="s">
        <v>394</v>
      </c>
      <c r="C122" s="43"/>
      <c r="D122" s="42"/>
      <c r="E122" s="81"/>
      <c r="F122" s="39"/>
    </row>
    <row r="123" spans="1:6" ht="15.75">
      <c r="A123" s="43">
        <v>7</v>
      </c>
      <c r="B123" s="44" t="s">
        <v>393</v>
      </c>
      <c r="C123" s="43" t="s">
        <v>67</v>
      </c>
      <c r="D123" s="109">
        <v>4</v>
      </c>
      <c r="E123" s="81"/>
      <c r="F123" s="39">
        <f>D123*E123</f>
        <v>0</v>
      </c>
    </row>
    <row r="124" spans="1:6" ht="15.75">
      <c r="A124" s="51">
        <v>8</v>
      </c>
      <c r="B124" s="44" t="s">
        <v>392</v>
      </c>
      <c r="C124" s="91" t="s">
        <v>67</v>
      </c>
      <c r="D124" s="50">
        <v>4</v>
      </c>
      <c r="E124" s="81"/>
      <c r="F124" s="39">
        <f>D124*E124</f>
        <v>0</v>
      </c>
    </row>
    <row r="125" spans="1:6" ht="15.75">
      <c r="A125" s="51">
        <v>9</v>
      </c>
      <c r="B125" s="44" t="s">
        <v>418</v>
      </c>
      <c r="C125" s="91" t="s">
        <v>67</v>
      </c>
      <c r="D125" s="50">
        <v>2</v>
      </c>
      <c r="E125" s="81"/>
      <c r="F125" s="39">
        <f>D125*E125</f>
        <v>0</v>
      </c>
    </row>
    <row r="126" spans="1:6" ht="15.75">
      <c r="A126" s="43">
        <v>10</v>
      </c>
      <c r="B126" s="44" t="s">
        <v>391</v>
      </c>
      <c r="C126" s="43" t="s">
        <v>67</v>
      </c>
      <c r="D126" s="42">
        <v>35</v>
      </c>
      <c r="E126" s="81"/>
      <c r="F126" s="39">
        <f>D126*E126</f>
        <v>0</v>
      </c>
    </row>
    <row r="127" spans="1:6" ht="15.75">
      <c r="A127" s="43"/>
      <c r="B127" s="118" t="s">
        <v>390</v>
      </c>
      <c r="C127" s="43"/>
      <c r="D127" s="42"/>
      <c r="E127" s="81"/>
      <c r="F127" s="39"/>
    </row>
    <row r="128" spans="1:6" ht="15.75">
      <c r="A128" s="51">
        <v>11</v>
      </c>
      <c r="B128" s="44" t="s">
        <v>389</v>
      </c>
      <c r="C128" s="51" t="s">
        <v>67</v>
      </c>
      <c r="D128" s="121">
        <v>45</v>
      </c>
      <c r="E128" s="81"/>
      <c r="F128" s="39">
        <f>D128*E128</f>
        <v>0</v>
      </c>
    </row>
    <row r="129" spans="1:6" ht="15.75">
      <c r="A129" s="51">
        <v>12</v>
      </c>
      <c r="B129" s="52" t="s">
        <v>388</v>
      </c>
      <c r="C129" s="51" t="s">
        <v>67</v>
      </c>
      <c r="D129" s="50">
        <v>20</v>
      </c>
      <c r="E129" s="81"/>
      <c r="F129" s="39">
        <f>D129*E129</f>
        <v>0</v>
      </c>
    </row>
    <row r="130" spans="1:6" ht="16.5">
      <c r="A130" s="43">
        <v>13</v>
      </c>
      <c r="B130" s="44" t="s">
        <v>387</v>
      </c>
      <c r="C130" s="43" t="s">
        <v>65</v>
      </c>
      <c r="D130" s="109">
        <v>200</v>
      </c>
      <c r="E130" s="81"/>
      <c r="F130" s="39">
        <f>D130*E130</f>
        <v>0</v>
      </c>
    </row>
    <row r="131" spans="1:6" ht="16.5">
      <c r="A131" s="43">
        <v>14</v>
      </c>
      <c r="B131" s="44" t="s">
        <v>386</v>
      </c>
      <c r="C131" s="43" t="s">
        <v>65</v>
      </c>
      <c r="D131" s="109">
        <v>200</v>
      </c>
      <c r="E131" s="81"/>
      <c r="F131" s="39">
        <f>D131*E131</f>
        <v>0</v>
      </c>
    </row>
    <row r="132" spans="1:6" ht="15.75">
      <c r="A132" s="51"/>
      <c r="B132" s="92" t="s">
        <v>381</v>
      </c>
      <c r="C132" s="51"/>
      <c r="D132" s="50"/>
      <c r="E132" s="81"/>
      <c r="F132" s="39"/>
    </row>
    <row r="133" spans="1:6" ht="15.75">
      <c r="A133" s="43">
        <v>15</v>
      </c>
      <c r="B133" s="44" t="s">
        <v>384</v>
      </c>
      <c r="C133" s="43" t="s">
        <v>65</v>
      </c>
      <c r="D133" s="42">
        <f>D130+D131</f>
        <v>400</v>
      </c>
      <c r="E133" s="81"/>
      <c r="F133" s="39">
        <f t="shared" ref="F133:F139" si="7">D133*E133</f>
        <v>0</v>
      </c>
    </row>
    <row r="134" spans="1:6" ht="15.75">
      <c r="A134" s="43">
        <v>16</v>
      </c>
      <c r="B134" s="44" t="s">
        <v>382</v>
      </c>
      <c r="C134" s="43" t="s">
        <v>65</v>
      </c>
      <c r="D134" s="42">
        <f>SUM(D136:D139)-D133</f>
        <v>275</v>
      </c>
      <c r="E134" s="81"/>
      <c r="F134" s="39">
        <f t="shared" si="7"/>
        <v>0</v>
      </c>
    </row>
    <row r="135" spans="1:6" ht="15.75">
      <c r="A135" s="51">
        <v>17</v>
      </c>
      <c r="B135" s="120" t="s">
        <v>381</v>
      </c>
      <c r="C135" s="51"/>
      <c r="D135" s="50"/>
      <c r="E135" s="81"/>
      <c r="F135" s="39">
        <f t="shared" si="7"/>
        <v>0</v>
      </c>
    </row>
    <row r="136" spans="1:6" ht="15.75">
      <c r="A136" s="48"/>
      <c r="B136" s="44" t="s">
        <v>380</v>
      </c>
      <c r="C136" s="48" t="s">
        <v>147</v>
      </c>
      <c r="D136" s="119">
        <v>25</v>
      </c>
      <c r="E136" s="81"/>
      <c r="F136" s="39">
        <f t="shared" si="7"/>
        <v>0</v>
      </c>
    </row>
    <row r="137" spans="1:6" ht="15.75">
      <c r="A137" s="48"/>
      <c r="B137" s="44" t="s">
        <v>379</v>
      </c>
      <c r="C137" s="48" t="s">
        <v>147</v>
      </c>
      <c r="D137" s="119">
        <v>350</v>
      </c>
      <c r="E137" s="81"/>
      <c r="F137" s="39">
        <f t="shared" si="7"/>
        <v>0</v>
      </c>
    </row>
    <row r="138" spans="1:6" ht="15.75">
      <c r="A138" s="48"/>
      <c r="B138" s="44" t="s">
        <v>378</v>
      </c>
      <c r="C138" s="48" t="s">
        <v>147</v>
      </c>
      <c r="D138" s="119">
        <v>250</v>
      </c>
      <c r="E138" s="81"/>
      <c r="F138" s="39">
        <f t="shared" si="7"/>
        <v>0</v>
      </c>
    </row>
    <row r="139" spans="1:6" ht="15.75">
      <c r="A139" s="48"/>
      <c r="B139" s="44" t="s">
        <v>377</v>
      </c>
      <c r="C139" s="48" t="s">
        <v>147</v>
      </c>
      <c r="D139" s="119">
        <v>50</v>
      </c>
      <c r="E139" s="81"/>
      <c r="F139" s="39">
        <f t="shared" si="7"/>
        <v>0</v>
      </c>
    </row>
    <row r="140" spans="1:6" ht="15.75">
      <c r="A140" s="91"/>
      <c r="B140" s="92" t="s">
        <v>253</v>
      </c>
      <c r="C140" s="91"/>
      <c r="D140" s="91"/>
      <c r="E140" s="81"/>
      <c r="F140" s="39"/>
    </row>
    <row r="141" spans="1:6" ht="15.75">
      <c r="A141" s="104">
        <v>1</v>
      </c>
      <c r="B141" s="104" t="s">
        <v>417</v>
      </c>
      <c r="C141" s="98"/>
      <c r="D141" s="98"/>
      <c r="E141" s="81"/>
      <c r="F141" s="39"/>
    </row>
    <row r="142" spans="1:6" ht="31.5">
      <c r="A142" s="125">
        <v>1.1000000000000001</v>
      </c>
      <c r="B142" s="44" t="s">
        <v>408</v>
      </c>
      <c r="C142" s="43" t="s">
        <v>407</v>
      </c>
      <c r="D142" s="42">
        <v>1</v>
      </c>
      <c r="E142" s="81"/>
      <c r="F142" s="39">
        <f t="shared" ref="F142:F153" si="8">D142*E142</f>
        <v>0</v>
      </c>
    </row>
    <row r="143" spans="1:6" ht="15.75">
      <c r="A143" s="48"/>
      <c r="B143" s="44" t="s">
        <v>413</v>
      </c>
      <c r="C143" s="48" t="s">
        <v>67</v>
      </c>
      <c r="D143" s="47">
        <f>D142</f>
        <v>1</v>
      </c>
      <c r="E143" s="81"/>
      <c r="F143" s="39">
        <f t="shared" si="8"/>
        <v>0</v>
      </c>
    </row>
    <row r="144" spans="1:6" ht="15.75">
      <c r="A144" s="48"/>
      <c r="B144" s="44" t="s">
        <v>412</v>
      </c>
      <c r="C144" s="48" t="s">
        <v>147</v>
      </c>
      <c r="D144" s="47">
        <v>3</v>
      </c>
      <c r="E144" s="81"/>
      <c r="F144" s="39">
        <f t="shared" si="8"/>
        <v>0</v>
      </c>
    </row>
    <row r="145" spans="1:6" ht="15.75">
      <c r="A145" s="48"/>
      <c r="B145" s="44" t="s">
        <v>411</v>
      </c>
      <c r="C145" s="48" t="s">
        <v>410</v>
      </c>
      <c r="D145" s="47">
        <v>12</v>
      </c>
      <c r="E145" s="81"/>
      <c r="F145" s="39">
        <f t="shared" si="8"/>
        <v>0</v>
      </c>
    </row>
    <row r="146" spans="1:6" ht="15.75">
      <c r="A146" s="125">
        <v>1.2</v>
      </c>
      <c r="B146" s="44" t="s">
        <v>406</v>
      </c>
      <c r="C146" s="43" t="s">
        <v>67</v>
      </c>
      <c r="D146" s="42">
        <v>2</v>
      </c>
      <c r="E146" s="81"/>
      <c r="F146" s="39">
        <f t="shared" si="8"/>
        <v>0</v>
      </c>
    </row>
    <row r="147" spans="1:6" ht="31.5">
      <c r="A147" s="125">
        <v>1.3</v>
      </c>
      <c r="B147" s="44" t="s">
        <v>405</v>
      </c>
      <c r="C147" s="43" t="s">
        <v>67</v>
      </c>
      <c r="D147" s="42">
        <v>2</v>
      </c>
      <c r="E147" s="81"/>
      <c r="F147" s="39">
        <f t="shared" si="8"/>
        <v>0</v>
      </c>
    </row>
    <row r="148" spans="1:6" ht="31.5">
      <c r="A148" s="109">
        <v>1.4</v>
      </c>
      <c r="B148" s="44" t="s">
        <v>404</v>
      </c>
      <c r="C148" s="43" t="s">
        <v>67</v>
      </c>
      <c r="D148" s="42">
        <v>2</v>
      </c>
      <c r="E148" s="81"/>
      <c r="F148" s="39">
        <f t="shared" si="8"/>
        <v>0</v>
      </c>
    </row>
    <row r="149" spans="1:6" ht="31.5">
      <c r="A149" s="124">
        <v>1.5</v>
      </c>
      <c r="B149" s="44" t="s">
        <v>403</v>
      </c>
      <c r="C149" s="48" t="s">
        <v>67</v>
      </c>
      <c r="D149" s="47">
        <v>1</v>
      </c>
      <c r="E149" s="81"/>
      <c r="F149" s="39">
        <f t="shared" si="8"/>
        <v>0</v>
      </c>
    </row>
    <row r="150" spans="1:6" ht="31.5">
      <c r="A150" s="124">
        <v>1.6</v>
      </c>
      <c r="B150" s="44" t="s">
        <v>416</v>
      </c>
      <c r="C150" s="48" t="s">
        <v>67</v>
      </c>
      <c r="D150" s="47">
        <v>1</v>
      </c>
      <c r="E150" s="81"/>
      <c r="F150" s="39">
        <f t="shared" si="8"/>
        <v>0</v>
      </c>
    </row>
    <row r="151" spans="1:6" ht="31.5">
      <c r="A151" s="124">
        <v>1.7</v>
      </c>
      <c r="B151" s="44" t="s">
        <v>402</v>
      </c>
      <c r="C151" s="48" t="s">
        <v>67</v>
      </c>
      <c r="D151" s="47">
        <v>3</v>
      </c>
      <c r="E151" s="81"/>
      <c r="F151" s="39">
        <f t="shared" si="8"/>
        <v>0</v>
      </c>
    </row>
    <row r="152" spans="1:6" ht="31.5">
      <c r="A152" s="124">
        <v>1.8</v>
      </c>
      <c r="B152" s="44" t="s">
        <v>401</v>
      </c>
      <c r="C152" s="48" t="s">
        <v>67</v>
      </c>
      <c r="D152" s="47">
        <v>7</v>
      </c>
      <c r="E152" s="81"/>
      <c r="F152" s="39">
        <f t="shared" si="8"/>
        <v>0</v>
      </c>
    </row>
    <row r="153" spans="1:6" ht="31.5">
      <c r="A153" s="124">
        <v>1.9</v>
      </c>
      <c r="B153" s="44" t="s">
        <v>400</v>
      </c>
      <c r="C153" s="48" t="s">
        <v>67</v>
      </c>
      <c r="D153" s="47">
        <v>1</v>
      </c>
      <c r="E153" s="81"/>
      <c r="F153" s="39">
        <f t="shared" si="8"/>
        <v>0</v>
      </c>
    </row>
    <row r="154" spans="1:6" ht="15.75">
      <c r="A154" s="104">
        <v>2</v>
      </c>
      <c r="B154" s="104" t="s">
        <v>415</v>
      </c>
      <c r="C154" s="98"/>
      <c r="D154" s="98"/>
      <c r="E154" s="81"/>
      <c r="F154" s="39"/>
    </row>
    <row r="155" spans="1:6" ht="31.5">
      <c r="A155" s="125">
        <v>2.1</v>
      </c>
      <c r="B155" s="44" t="s">
        <v>408</v>
      </c>
      <c r="C155" s="43" t="s">
        <v>407</v>
      </c>
      <c r="D155" s="42">
        <v>1</v>
      </c>
      <c r="E155" s="81"/>
      <c r="F155" s="39">
        <f t="shared" ref="F155:F165" si="9">D155*E155</f>
        <v>0</v>
      </c>
    </row>
    <row r="156" spans="1:6" ht="15.75">
      <c r="A156" s="48"/>
      <c r="B156" s="44" t="s">
        <v>413</v>
      </c>
      <c r="C156" s="48" t="s">
        <v>67</v>
      </c>
      <c r="D156" s="47">
        <f>D155</f>
        <v>1</v>
      </c>
      <c r="E156" s="81"/>
      <c r="F156" s="39">
        <f t="shared" si="9"/>
        <v>0</v>
      </c>
    </row>
    <row r="157" spans="1:6" ht="15.75">
      <c r="A157" s="48"/>
      <c r="B157" s="44" t="s">
        <v>412</v>
      </c>
      <c r="C157" s="48" t="s">
        <v>147</v>
      </c>
      <c r="D157" s="47">
        <v>3</v>
      </c>
      <c r="E157" s="81"/>
      <c r="F157" s="39">
        <f t="shared" si="9"/>
        <v>0</v>
      </c>
    </row>
    <row r="158" spans="1:6" ht="15.75">
      <c r="A158" s="48"/>
      <c r="B158" s="44" t="s">
        <v>411</v>
      </c>
      <c r="C158" s="48" t="s">
        <v>410</v>
      </c>
      <c r="D158" s="47">
        <v>9</v>
      </c>
      <c r="E158" s="81"/>
      <c r="F158" s="39">
        <f t="shared" si="9"/>
        <v>0</v>
      </c>
    </row>
    <row r="159" spans="1:6" ht="15.75">
      <c r="A159" s="125">
        <v>2.2000000000000002</v>
      </c>
      <c r="B159" s="44" t="s">
        <v>406</v>
      </c>
      <c r="C159" s="43" t="s">
        <v>67</v>
      </c>
      <c r="D159" s="42">
        <v>2</v>
      </c>
      <c r="E159" s="81"/>
      <c r="F159" s="39">
        <f t="shared" si="9"/>
        <v>0</v>
      </c>
    </row>
    <row r="160" spans="1:6" ht="31.5">
      <c r="A160" s="125">
        <v>2.2999999999999998</v>
      </c>
      <c r="B160" s="44" t="s">
        <v>405</v>
      </c>
      <c r="C160" s="43" t="s">
        <v>67</v>
      </c>
      <c r="D160" s="42">
        <v>2</v>
      </c>
      <c r="E160" s="81"/>
      <c r="F160" s="39">
        <f t="shared" si="9"/>
        <v>0</v>
      </c>
    </row>
    <row r="161" spans="1:6" ht="31.5">
      <c r="A161" s="109">
        <v>2.4</v>
      </c>
      <c r="B161" s="44" t="s">
        <v>404</v>
      </c>
      <c r="C161" s="43" t="s">
        <v>67</v>
      </c>
      <c r="D161" s="42">
        <v>2</v>
      </c>
      <c r="E161" s="81"/>
      <c r="F161" s="39">
        <f t="shared" si="9"/>
        <v>0</v>
      </c>
    </row>
    <row r="162" spans="1:6" ht="31.5">
      <c r="A162" s="124">
        <v>2.5</v>
      </c>
      <c r="B162" s="44" t="s">
        <v>403</v>
      </c>
      <c r="C162" s="48" t="s">
        <v>67</v>
      </c>
      <c r="D162" s="47">
        <v>1</v>
      </c>
      <c r="E162" s="81"/>
      <c r="F162" s="39">
        <f t="shared" si="9"/>
        <v>0</v>
      </c>
    </row>
    <row r="163" spans="1:6" ht="31.5">
      <c r="A163" s="124">
        <v>2.6</v>
      </c>
      <c r="B163" s="44" t="s">
        <v>402</v>
      </c>
      <c r="C163" s="48" t="s">
        <v>67</v>
      </c>
      <c r="D163" s="47">
        <v>2</v>
      </c>
      <c r="E163" s="81"/>
      <c r="F163" s="39">
        <f t="shared" si="9"/>
        <v>0</v>
      </c>
    </row>
    <row r="164" spans="1:6" ht="31.5">
      <c r="A164" s="124">
        <v>2.7</v>
      </c>
      <c r="B164" s="44" t="s">
        <v>401</v>
      </c>
      <c r="C164" s="48" t="s">
        <v>67</v>
      </c>
      <c r="D164" s="47">
        <v>6</v>
      </c>
      <c r="E164" s="81"/>
      <c r="F164" s="39">
        <f t="shared" si="9"/>
        <v>0</v>
      </c>
    </row>
    <row r="165" spans="1:6" ht="31.5">
      <c r="A165" s="124">
        <v>2.8</v>
      </c>
      <c r="B165" s="44" t="s">
        <v>400</v>
      </c>
      <c r="C165" s="48" t="s">
        <v>67</v>
      </c>
      <c r="D165" s="47">
        <v>1</v>
      </c>
      <c r="E165" s="81"/>
      <c r="F165" s="39">
        <f t="shared" si="9"/>
        <v>0</v>
      </c>
    </row>
    <row r="166" spans="1:6" ht="15.75">
      <c r="A166" s="104">
        <v>3</v>
      </c>
      <c r="B166" s="104" t="s">
        <v>414</v>
      </c>
      <c r="C166" s="98"/>
      <c r="D166" s="98"/>
      <c r="E166" s="81"/>
      <c r="F166" s="39"/>
    </row>
    <row r="167" spans="1:6" ht="31.5">
      <c r="A167" s="125">
        <v>3.1</v>
      </c>
      <c r="B167" s="44" t="s">
        <v>408</v>
      </c>
      <c r="C167" s="43" t="s">
        <v>407</v>
      </c>
      <c r="D167" s="42">
        <v>1</v>
      </c>
      <c r="E167" s="81"/>
      <c r="F167" s="39">
        <f t="shared" ref="F167:F177" si="10">D167*E167</f>
        <v>0</v>
      </c>
    </row>
    <row r="168" spans="1:6" ht="15.75">
      <c r="A168" s="48"/>
      <c r="B168" s="44" t="s">
        <v>413</v>
      </c>
      <c r="C168" s="48" t="s">
        <v>67</v>
      </c>
      <c r="D168" s="47">
        <f>D167</f>
        <v>1</v>
      </c>
      <c r="E168" s="81"/>
      <c r="F168" s="39">
        <f t="shared" si="10"/>
        <v>0</v>
      </c>
    </row>
    <row r="169" spans="1:6" ht="15.75">
      <c r="A169" s="48"/>
      <c r="B169" s="44" t="s">
        <v>412</v>
      </c>
      <c r="C169" s="48" t="s">
        <v>147</v>
      </c>
      <c r="D169" s="47">
        <v>3</v>
      </c>
      <c r="E169" s="81"/>
      <c r="F169" s="39">
        <f t="shared" si="10"/>
        <v>0</v>
      </c>
    </row>
    <row r="170" spans="1:6" ht="15.75">
      <c r="A170" s="48"/>
      <c r="B170" s="44" t="s">
        <v>411</v>
      </c>
      <c r="C170" s="48" t="s">
        <v>410</v>
      </c>
      <c r="D170" s="47">
        <v>9</v>
      </c>
      <c r="E170" s="81"/>
      <c r="F170" s="39">
        <f t="shared" si="10"/>
        <v>0</v>
      </c>
    </row>
    <row r="171" spans="1:6" ht="15.75">
      <c r="A171" s="125">
        <v>3.2</v>
      </c>
      <c r="B171" s="44" t="s">
        <v>406</v>
      </c>
      <c r="C171" s="43" t="s">
        <v>67</v>
      </c>
      <c r="D171" s="42">
        <v>2</v>
      </c>
      <c r="E171" s="81"/>
      <c r="F171" s="39">
        <f t="shared" si="10"/>
        <v>0</v>
      </c>
    </row>
    <row r="172" spans="1:6" ht="31.5">
      <c r="A172" s="125">
        <v>3.3</v>
      </c>
      <c r="B172" s="44" t="s">
        <v>405</v>
      </c>
      <c r="C172" s="43" t="s">
        <v>67</v>
      </c>
      <c r="D172" s="42">
        <v>2</v>
      </c>
      <c r="E172" s="81"/>
      <c r="F172" s="39">
        <f t="shared" si="10"/>
        <v>0</v>
      </c>
    </row>
    <row r="173" spans="1:6" ht="31.5">
      <c r="A173" s="109">
        <v>3.4</v>
      </c>
      <c r="B173" s="44" t="s">
        <v>404</v>
      </c>
      <c r="C173" s="43" t="s">
        <v>67</v>
      </c>
      <c r="D173" s="42">
        <v>2</v>
      </c>
      <c r="E173" s="81"/>
      <c r="F173" s="39">
        <f t="shared" si="10"/>
        <v>0</v>
      </c>
    </row>
    <row r="174" spans="1:6" ht="31.5">
      <c r="A174" s="124">
        <v>3.5</v>
      </c>
      <c r="B174" s="44" t="s">
        <v>403</v>
      </c>
      <c r="C174" s="48" t="s">
        <v>67</v>
      </c>
      <c r="D174" s="47">
        <v>1</v>
      </c>
      <c r="E174" s="81"/>
      <c r="F174" s="39">
        <f t="shared" si="10"/>
        <v>0</v>
      </c>
    </row>
    <row r="175" spans="1:6" ht="31.5">
      <c r="A175" s="124">
        <v>3.6</v>
      </c>
      <c r="B175" s="44" t="s">
        <v>402</v>
      </c>
      <c r="C175" s="48" t="s">
        <v>67</v>
      </c>
      <c r="D175" s="47">
        <v>2</v>
      </c>
      <c r="E175" s="81"/>
      <c r="F175" s="39">
        <f t="shared" si="10"/>
        <v>0</v>
      </c>
    </row>
    <row r="176" spans="1:6" ht="31.5">
      <c r="A176" s="124">
        <v>3.7</v>
      </c>
      <c r="B176" s="44" t="s">
        <v>401</v>
      </c>
      <c r="C176" s="48" t="s">
        <v>67</v>
      </c>
      <c r="D176" s="47">
        <v>6</v>
      </c>
      <c r="E176" s="81"/>
      <c r="F176" s="39">
        <f t="shared" si="10"/>
        <v>0</v>
      </c>
    </row>
    <row r="177" spans="1:6" ht="31.5">
      <c r="A177" s="124">
        <v>3.8</v>
      </c>
      <c r="B177" s="44" t="s">
        <v>400</v>
      </c>
      <c r="C177" s="48" t="s">
        <v>67</v>
      </c>
      <c r="D177" s="47">
        <v>1</v>
      </c>
      <c r="E177" s="81"/>
      <c r="F177" s="39">
        <f t="shared" si="10"/>
        <v>0</v>
      </c>
    </row>
    <row r="178" spans="1:6" ht="15.75">
      <c r="A178" s="104">
        <v>4</v>
      </c>
      <c r="B178" s="104" t="s">
        <v>409</v>
      </c>
      <c r="C178" s="98"/>
      <c r="D178" s="98"/>
      <c r="E178" s="81"/>
      <c r="F178" s="39"/>
    </row>
    <row r="179" spans="1:6" ht="31.5">
      <c r="A179" s="125">
        <v>4.0999999999999996</v>
      </c>
      <c r="B179" s="44" t="s">
        <v>408</v>
      </c>
      <c r="C179" s="43" t="s">
        <v>407</v>
      </c>
      <c r="D179" s="42">
        <v>1</v>
      </c>
      <c r="E179" s="81"/>
      <c r="F179" s="39">
        <f t="shared" ref="F179:F186" si="11">D179*E179</f>
        <v>0</v>
      </c>
    </row>
    <row r="180" spans="1:6" ht="15.75">
      <c r="A180" s="125">
        <v>4.2</v>
      </c>
      <c r="B180" s="44" t="s">
        <v>406</v>
      </c>
      <c r="C180" s="43" t="s">
        <v>67</v>
      </c>
      <c r="D180" s="42">
        <v>2</v>
      </c>
      <c r="E180" s="81"/>
      <c r="F180" s="39">
        <f t="shared" si="11"/>
        <v>0</v>
      </c>
    </row>
    <row r="181" spans="1:6" ht="31.5">
      <c r="A181" s="125">
        <v>4.3</v>
      </c>
      <c r="B181" s="44" t="s">
        <v>405</v>
      </c>
      <c r="C181" s="43" t="s">
        <v>67</v>
      </c>
      <c r="D181" s="42">
        <v>2</v>
      </c>
      <c r="E181" s="81"/>
      <c r="F181" s="39">
        <f t="shared" si="11"/>
        <v>0</v>
      </c>
    </row>
    <row r="182" spans="1:6" ht="31.5">
      <c r="A182" s="109">
        <v>4.4000000000000004</v>
      </c>
      <c r="B182" s="44" t="s">
        <v>404</v>
      </c>
      <c r="C182" s="43" t="s">
        <v>67</v>
      </c>
      <c r="D182" s="42">
        <v>2</v>
      </c>
      <c r="E182" s="81"/>
      <c r="F182" s="39">
        <f t="shared" si="11"/>
        <v>0</v>
      </c>
    </row>
    <row r="183" spans="1:6" ht="31.5">
      <c r="A183" s="124">
        <v>4.5</v>
      </c>
      <c r="B183" s="44" t="s">
        <v>403</v>
      </c>
      <c r="C183" s="48" t="s">
        <v>67</v>
      </c>
      <c r="D183" s="47">
        <v>1</v>
      </c>
      <c r="E183" s="81"/>
      <c r="F183" s="39">
        <f t="shared" si="11"/>
        <v>0</v>
      </c>
    </row>
    <row r="184" spans="1:6" ht="31.5">
      <c r="A184" s="124">
        <v>4.5999999999999996</v>
      </c>
      <c r="B184" s="44" t="s">
        <v>402</v>
      </c>
      <c r="C184" s="48" t="s">
        <v>67</v>
      </c>
      <c r="D184" s="47">
        <v>2</v>
      </c>
      <c r="E184" s="81"/>
      <c r="F184" s="39">
        <f t="shared" si="11"/>
        <v>0</v>
      </c>
    </row>
    <row r="185" spans="1:6" ht="31.5">
      <c r="A185" s="124">
        <v>4.7</v>
      </c>
      <c r="B185" s="44" t="s">
        <v>401</v>
      </c>
      <c r="C185" s="48" t="s">
        <v>67</v>
      </c>
      <c r="D185" s="47">
        <v>6</v>
      </c>
      <c r="E185" s="81"/>
      <c r="F185" s="39">
        <f t="shared" si="11"/>
        <v>0</v>
      </c>
    </row>
    <row r="186" spans="1:6" ht="31.5">
      <c r="A186" s="124">
        <v>4.8</v>
      </c>
      <c r="B186" s="44" t="s">
        <v>400</v>
      </c>
      <c r="C186" s="48" t="s">
        <v>67</v>
      </c>
      <c r="D186" s="47">
        <v>1</v>
      </c>
      <c r="E186" s="81"/>
      <c r="F186" s="39">
        <f t="shared" si="11"/>
        <v>0</v>
      </c>
    </row>
    <row r="187" spans="1:6" ht="15.75">
      <c r="A187" s="43"/>
      <c r="B187" s="118" t="s">
        <v>399</v>
      </c>
      <c r="C187" s="43"/>
      <c r="D187" s="42"/>
      <c r="E187" s="81"/>
      <c r="F187" s="39"/>
    </row>
    <row r="188" spans="1:6" ht="31.5">
      <c r="A188" s="45">
        <v>5</v>
      </c>
      <c r="B188" s="123" t="s">
        <v>398</v>
      </c>
      <c r="C188" s="43" t="s">
        <v>67</v>
      </c>
      <c r="D188" s="42">
        <v>232</v>
      </c>
      <c r="E188" s="81"/>
      <c r="F188" s="39">
        <f>D188*E188</f>
        <v>0</v>
      </c>
    </row>
    <row r="189" spans="1:6" ht="31.5">
      <c r="A189" s="43">
        <v>6</v>
      </c>
      <c r="B189" s="123" t="s">
        <v>397</v>
      </c>
      <c r="C189" s="43" t="s">
        <v>67</v>
      </c>
      <c r="D189" s="42">
        <v>20</v>
      </c>
      <c r="E189" s="81"/>
      <c r="F189" s="39">
        <f>D189*E189</f>
        <v>0</v>
      </c>
    </row>
    <row r="190" spans="1:6" ht="31.5">
      <c r="A190" s="43">
        <v>7</v>
      </c>
      <c r="B190" s="123" t="s">
        <v>396</v>
      </c>
      <c r="C190" s="43" t="s">
        <v>67</v>
      </c>
      <c r="D190" s="42">
        <v>5</v>
      </c>
      <c r="E190" s="81"/>
      <c r="F190" s="39">
        <f>D190*E190</f>
        <v>0</v>
      </c>
    </row>
    <row r="191" spans="1:6" ht="31.5">
      <c r="A191" s="122">
        <v>8</v>
      </c>
      <c r="B191" s="44" t="s">
        <v>395</v>
      </c>
      <c r="C191" s="43" t="s">
        <v>67</v>
      </c>
      <c r="D191" s="42">
        <v>10</v>
      </c>
      <c r="E191" s="81"/>
      <c r="F191" s="39">
        <f>D191*E191</f>
        <v>0</v>
      </c>
    </row>
    <row r="192" spans="1:6" ht="15.75">
      <c r="A192" s="43"/>
      <c r="B192" s="110" t="s">
        <v>394</v>
      </c>
      <c r="C192" s="43"/>
      <c r="D192" s="42"/>
      <c r="E192" s="81"/>
      <c r="F192" s="39"/>
    </row>
    <row r="193" spans="1:6" ht="15.75">
      <c r="A193" s="43">
        <v>9</v>
      </c>
      <c r="B193" s="44" t="s">
        <v>393</v>
      </c>
      <c r="C193" s="43" t="s">
        <v>67</v>
      </c>
      <c r="D193" s="109">
        <v>20</v>
      </c>
      <c r="E193" s="81"/>
      <c r="F193" s="39">
        <f>D193*E193</f>
        <v>0</v>
      </c>
    </row>
    <row r="194" spans="1:6" ht="15.75">
      <c r="A194" s="51">
        <v>10</v>
      </c>
      <c r="B194" s="44" t="s">
        <v>392</v>
      </c>
      <c r="C194" s="91" t="s">
        <v>67</v>
      </c>
      <c r="D194" s="50">
        <v>20</v>
      </c>
      <c r="E194" s="81"/>
      <c r="F194" s="39">
        <f>D194*E194</f>
        <v>0</v>
      </c>
    </row>
    <row r="195" spans="1:6" ht="15.75">
      <c r="A195" s="43">
        <v>11</v>
      </c>
      <c r="B195" s="44" t="s">
        <v>391</v>
      </c>
      <c r="C195" s="43" t="s">
        <v>67</v>
      </c>
      <c r="D195" s="42">
        <v>92</v>
      </c>
      <c r="E195" s="81"/>
      <c r="F195" s="39">
        <f>D195*E195</f>
        <v>0</v>
      </c>
    </row>
    <row r="196" spans="1:6" ht="15.75">
      <c r="A196" s="43"/>
      <c r="B196" s="118" t="s">
        <v>390</v>
      </c>
      <c r="C196" s="43"/>
      <c r="D196" s="42"/>
      <c r="E196" s="81"/>
      <c r="F196" s="39"/>
    </row>
    <row r="197" spans="1:6" ht="15.75">
      <c r="A197" s="51">
        <v>12</v>
      </c>
      <c r="B197" s="44" t="s">
        <v>389</v>
      </c>
      <c r="C197" s="51" t="s">
        <v>67</v>
      </c>
      <c r="D197" s="121">
        <v>132</v>
      </c>
      <c r="E197" s="81"/>
      <c r="F197" s="39">
        <f>D197*E197</f>
        <v>0</v>
      </c>
    </row>
    <row r="198" spans="1:6" ht="15.75">
      <c r="A198" s="51">
        <v>13</v>
      </c>
      <c r="B198" s="52" t="s">
        <v>388</v>
      </c>
      <c r="C198" s="51" t="s">
        <v>67</v>
      </c>
      <c r="D198" s="50">
        <v>60</v>
      </c>
      <c r="E198" s="81"/>
      <c r="F198" s="39">
        <f>D198*E198</f>
        <v>0</v>
      </c>
    </row>
    <row r="199" spans="1:6" ht="16.5">
      <c r="A199" s="43">
        <v>14</v>
      </c>
      <c r="B199" s="44" t="s">
        <v>387</v>
      </c>
      <c r="C199" s="43" t="s">
        <v>65</v>
      </c>
      <c r="D199" s="109">
        <v>500</v>
      </c>
      <c r="E199" s="81"/>
      <c r="F199" s="39">
        <f>D199*E199</f>
        <v>0</v>
      </c>
    </row>
    <row r="200" spans="1:6" ht="16.5">
      <c r="A200" s="43">
        <v>15</v>
      </c>
      <c r="B200" s="44" t="s">
        <v>386</v>
      </c>
      <c r="C200" s="43" t="s">
        <v>65</v>
      </c>
      <c r="D200" s="109">
        <v>500</v>
      </c>
      <c r="E200" s="81"/>
      <c r="F200" s="39">
        <f>D200*E200</f>
        <v>0</v>
      </c>
    </row>
    <row r="201" spans="1:6" ht="31.5">
      <c r="A201" s="43">
        <v>16</v>
      </c>
      <c r="B201" s="44" t="s">
        <v>385</v>
      </c>
      <c r="C201" s="43" t="s">
        <v>147</v>
      </c>
      <c r="D201" s="42">
        <v>200</v>
      </c>
      <c r="E201" s="81"/>
      <c r="F201" s="39">
        <f>D201*E201</f>
        <v>0</v>
      </c>
    </row>
    <row r="202" spans="1:6" ht="15.75">
      <c r="A202" s="51"/>
      <c r="B202" s="92" t="s">
        <v>381</v>
      </c>
      <c r="C202" s="51"/>
      <c r="D202" s="50"/>
      <c r="E202" s="81"/>
      <c r="F202" s="39"/>
    </row>
    <row r="203" spans="1:6" ht="15.75">
      <c r="A203" s="43">
        <v>17</v>
      </c>
      <c r="B203" s="44" t="s">
        <v>384</v>
      </c>
      <c r="C203" s="43" t="s">
        <v>65</v>
      </c>
      <c r="D203" s="42">
        <f>D199+D200</f>
        <v>1000</v>
      </c>
      <c r="E203" s="81"/>
      <c r="F203" s="39">
        <f t="shared" ref="F203:F210" si="12">D203*E203</f>
        <v>0</v>
      </c>
    </row>
    <row r="204" spans="1:6" ht="15.75">
      <c r="A204" s="43">
        <v>18</v>
      </c>
      <c r="B204" s="44" t="s">
        <v>383</v>
      </c>
      <c r="C204" s="43" t="s">
        <v>65</v>
      </c>
      <c r="D204" s="42">
        <f>D201</f>
        <v>200</v>
      </c>
      <c r="E204" s="81"/>
      <c r="F204" s="39">
        <f t="shared" si="12"/>
        <v>0</v>
      </c>
    </row>
    <row r="205" spans="1:6" ht="15.75">
      <c r="A205" s="43">
        <v>19</v>
      </c>
      <c r="B205" s="44" t="s">
        <v>382</v>
      </c>
      <c r="C205" s="43" t="s">
        <v>65</v>
      </c>
      <c r="D205" s="42">
        <f>SUM(D207:D210)-D203-D204</f>
        <v>2100</v>
      </c>
      <c r="E205" s="81"/>
      <c r="F205" s="39">
        <f t="shared" si="12"/>
        <v>0</v>
      </c>
    </row>
    <row r="206" spans="1:6" ht="15.75">
      <c r="A206" s="51">
        <v>20</v>
      </c>
      <c r="B206" s="120" t="s">
        <v>381</v>
      </c>
      <c r="C206" s="51"/>
      <c r="D206" s="50"/>
      <c r="E206" s="81"/>
      <c r="F206" s="39">
        <f t="shared" si="12"/>
        <v>0</v>
      </c>
    </row>
    <row r="207" spans="1:6" ht="15.75">
      <c r="A207" s="48"/>
      <c r="B207" s="44" t="s">
        <v>380</v>
      </c>
      <c r="C207" s="48" t="s">
        <v>147</v>
      </c>
      <c r="D207" s="119">
        <v>300</v>
      </c>
      <c r="E207" s="81"/>
      <c r="F207" s="39">
        <f t="shared" si="12"/>
        <v>0</v>
      </c>
    </row>
    <row r="208" spans="1:6" ht="15.75">
      <c r="A208" s="48"/>
      <c r="B208" s="44" t="s">
        <v>379</v>
      </c>
      <c r="C208" s="48" t="s">
        <v>147</v>
      </c>
      <c r="D208" s="119">
        <v>1300</v>
      </c>
      <c r="E208" s="81"/>
      <c r="F208" s="39">
        <f t="shared" si="12"/>
        <v>0</v>
      </c>
    </row>
    <row r="209" spans="1:6" ht="15.75">
      <c r="A209" s="48"/>
      <c r="B209" s="44" t="s">
        <v>378</v>
      </c>
      <c r="C209" s="48" t="s">
        <v>147</v>
      </c>
      <c r="D209" s="119">
        <v>1500</v>
      </c>
      <c r="E209" s="81"/>
      <c r="F209" s="39">
        <f t="shared" si="12"/>
        <v>0</v>
      </c>
    </row>
    <row r="210" spans="1:6" ht="15.75">
      <c r="A210" s="48"/>
      <c r="B210" s="44" t="s">
        <v>377</v>
      </c>
      <c r="C210" s="48" t="s">
        <v>147</v>
      </c>
      <c r="D210" s="119">
        <v>200</v>
      </c>
      <c r="E210" s="81"/>
      <c r="F210" s="39">
        <f t="shared" si="12"/>
        <v>0</v>
      </c>
    </row>
    <row r="211" spans="1:6" ht="15.75">
      <c r="A211" s="118"/>
      <c r="B211" s="117" t="s">
        <v>376</v>
      </c>
      <c r="C211" s="43"/>
      <c r="D211" s="42"/>
      <c r="E211" s="81"/>
      <c r="F211" s="39"/>
    </row>
    <row r="212" spans="1:6" ht="17.25">
      <c r="A212" s="43">
        <v>1</v>
      </c>
      <c r="B212" s="44" t="s">
        <v>375</v>
      </c>
      <c r="C212" s="43" t="s">
        <v>67</v>
      </c>
      <c r="D212" s="42">
        <v>1</v>
      </c>
      <c r="E212" s="81"/>
      <c r="F212" s="39">
        <f t="shared" ref="F212:F225" si="13">D212*E212</f>
        <v>0</v>
      </c>
    </row>
    <row r="213" spans="1:6" ht="31.5">
      <c r="A213" s="43">
        <v>2</v>
      </c>
      <c r="B213" s="44" t="s">
        <v>374</v>
      </c>
      <c r="C213" s="43" t="s">
        <v>67</v>
      </c>
      <c r="D213" s="42">
        <v>1</v>
      </c>
      <c r="E213" s="81"/>
      <c r="F213" s="39">
        <f t="shared" si="13"/>
        <v>0</v>
      </c>
    </row>
    <row r="214" spans="1:6" ht="31.5">
      <c r="A214" s="43"/>
      <c r="B214" s="44" t="s">
        <v>373</v>
      </c>
      <c r="C214" s="43" t="s">
        <v>67</v>
      </c>
      <c r="D214" s="42">
        <v>1</v>
      </c>
      <c r="E214" s="81"/>
      <c r="F214" s="39">
        <f t="shared" si="13"/>
        <v>0</v>
      </c>
    </row>
    <row r="215" spans="1:6" ht="31.5">
      <c r="A215" s="43"/>
      <c r="B215" s="44" t="s">
        <v>372</v>
      </c>
      <c r="C215" s="43" t="s">
        <v>67</v>
      </c>
      <c r="D215" s="42">
        <v>4</v>
      </c>
      <c r="E215" s="81"/>
      <c r="F215" s="39">
        <f t="shared" si="13"/>
        <v>0</v>
      </c>
    </row>
    <row r="216" spans="1:6" ht="15.75">
      <c r="A216" s="51">
        <v>3</v>
      </c>
      <c r="B216" s="52" t="s">
        <v>371</v>
      </c>
      <c r="C216" s="51" t="s">
        <v>147</v>
      </c>
      <c r="D216" s="50">
        <v>80</v>
      </c>
      <c r="E216" s="81"/>
      <c r="F216" s="39">
        <f t="shared" si="13"/>
        <v>0</v>
      </c>
    </row>
    <row r="217" spans="1:6" ht="15.75">
      <c r="A217" s="43">
        <v>4</v>
      </c>
      <c r="B217" s="44" t="s">
        <v>370</v>
      </c>
      <c r="C217" s="43" t="s">
        <v>67</v>
      </c>
      <c r="D217" s="42">
        <v>5</v>
      </c>
      <c r="E217" s="81"/>
      <c r="F217" s="39">
        <f t="shared" si="13"/>
        <v>0</v>
      </c>
    </row>
    <row r="218" spans="1:6" ht="31.5">
      <c r="A218" s="43">
        <v>5</v>
      </c>
      <c r="B218" s="44" t="s">
        <v>369</v>
      </c>
      <c r="C218" s="43" t="s">
        <v>67</v>
      </c>
      <c r="D218" s="42">
        <v>5</v>
      </c>
      <c r="E218" s="81"/>
      <c r="F218" s="39">
        <f t="shared" si="13"/>
        <v>0</v>
      </c>
    </row>
    <row r="219" spans="1:6" ht="15.75">
      <c r="A219" s="43">
        <v>6</v>
      </c>
      <c r="B219" s="44" t="s">
        <v>368</v>
      </c>
      <c r="C219" s="43" t="s">
        <v>65</v>
      </c>
      <c r="D219" s="109">
        <v>20</v>
      </c>
      <c r="E219" s="81"/>
      <c r="F219" s="39">
        <f t="shared" si="13"/>
        <v>0</v>
      </c>
    </row>
    <row r="220" spans="1:6" ht="31.5">
      <c r="A220" s="43"/>
      <c r="B220" s="44" t="s">
        <v>367</v>
      </c>
      <c r="C220" s="43" t="s">
        <v>67</v>
      </c>
      <c r="D220" s="109">
        <v>10</v>
      </c>
      <c r="E220" s="81"/>
      <c r="F220" s="39">
        <f t="shared" si="13"/>
        <v>0</v>
      </c>
    </row>
    <row r="221" spans="1:6" ht="31.5">
      <c r="A221" s="43">
        <v>7</v>
      </c>
      <c r="B221" s="44" t="s">
        <v>366</v>
      </c>
      <c r="C221" s="43" t="s">
        <v>67</v>
      </c>
      <c r="D221" s="42">
        <v>6</v>
      </c>
      <c r="E221" s="81"/>
      <c r="F221" s="39">
        <f t="shared" si="13"/>
        <v>0</v>
      </c>
    </row>
    <row r="222" spans="1:6" ht="31.5">
      <c r="A222" s="48"/>
      <c r="B222" s="44" t="s">
        <v>365</v>
      </c>
      <c r="C222" s="48" t="s">
        <v>67</v>
      </c>
      <c r="D222" s="47">
        <v>6</v>
      </c>
      <c r="E222" s="81"/>
      <c r="F222" s="39">
        <f t="shared" si="13"/>
        <v>0</v>
      </c>
    </row>
    <row r="223" spans="1:6" ht="15.75">
      <c r="A223" s="48"/>
      <c r="B223" s="44" t="s">
        <v>364</v>
      </c>
      <c r="C223" s="48" t="s">
        <v>67</v>
      </c>
      <c r="D223" s="47">
        <v>4</v>
      </c>
      <c r="E223" s="81"/>
      <c r="F223" s="39">
        <f t="shared" si="13"/>
        <v>0</v>
      </c>
    </row>
    <row r="224" spans="1:6" ht="15.75">
      <c r="A224" s="48"/>
      <c r="B224" s="44" t="s">
        <v>363</v>
      </c>
      <c r="C224" s="48" t="s">
        <v>67</v>
      </c>
      <c r="D224" s="47">
        <v>6</v>
      </c>
      <c r="E224" s="81"/>
      <c r="F224" s="39">
        <f t="shared" si="13"/>
        <v>0</v>
      </c>
    </row>
    <row r="225" spans="1:6" ht="15.75">
      <c r="A225" s="48"/>
      <c r="B225" s="44" t="s">
        <v>362</v>
      </c>
      <c r="C225" s="48" t="s">
        <v>67</v>
      </c>
      <c r="D225" s="47">
        <v>6</v>
      </c>
      <c r="E225" s="81"/>
      <c r="F225" s="39">
        <f t="shared" si="13"/>
        <v>0</v>
      </c>
    </row>
    <row r="226" spans="1:6" ht="15.75">
      <c r="A226" s="48"/>
      <c r="B226" s="116" t="s">
        <v>58</v>
      </c>
      <c r="C226" s="116"/>
      <c r="D226" s="115"/>
      <c r="E226" s="81"/>
      <c r="F226" s="35">
        <f>SUM(F10:F225)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4"/>
  <sheetViews>
    <sheetView topLeftCell="A8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471</v>
      </c>
      <c r="B3" s="180"/>
      <c r="C3" s="180"/>
      <c r="D3" s="180"/>
      <c r="E3" s="180"/>
      <c r="F3" s="180"/>
    </row>
    <row r="4" spans="1:6" s="80" customFormat="1" ht="23.25" customHeight="1">
      <c r="A4" s="181" t="s">
        <v>470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63">
      <c r="A8" s="137">
        <v>1</v>
      </c>
      <c r="B8" s="136" t="s">
        <v>469</v>
      </c>
      <c r="C8" s="133" t="s">
        <v>323</v>
      </c>
      <c r="D8" s="147">
        <v>1</v>
      </c>
      <c r="E8" s="146"/>
      <c r="F8" s="39">
        <f>D8*E8</f>
        <v>0</v>
      </c>
    </row>
    <row r="9" spans="1:6" ht="63">
      <c r="A9" s="137">
        <v>2</v>
      </c>
      <c r="B9" s="136" t="s">
        <v>468</v>
      </c>
      <c r="C9" s="133" t="s">
        <v>323</v>
      </c>
      <c r="D9" s="139">
        <v>2</v>
      </c>
      <c r="E9" s="145"/>
      <c r="F9" s="39">
        <f>D9*E9</f>
        <v>0</v>
      </c>
    </row>
    <row r="10" spans="1:6" ht="16.5">
      <c r="A10" s="133"/>
      <c r="B10" s="134" t="s">
        <v>467</v>
      </c>
      <c r="C10" s="133"/>
      <c r="D10" s="132"/>
      <c r="E10" s="81"/>
      <c r="F10" s="39"/>
    </row>
    <row r="11" spans="1:6" ht="16.5">
      <c r="A11" s="133">
        <v>1</v>
      </c>
      <c r="B11" s="144" t="s">
        <v>466</v>
      </c>
      <c r="C11" s="133" t="s">
        <v>323</v>
      </c>
      <c r="D11" s="143">
        <v>1</v>
      </c>
      <c r="E11" s="131"/>
      <c r="F11" s="39">
        <f>D11*E11</f>
        <v>0</v>
      </c>
    </row>
    <row r="12" spans="1:6" ht="33">
      <c r="A12" s="142">
        <v>2</v>
      </c>
      <c r="B12" s="141" t="s">
        <v>465</v>
      </c>
      <c r="C12" s="140" t="s">
        <v>464</v>
      </c>
      <c r="D12" s="139">
        <v>1</v>
      </c>
      <c r="E12" s="138"/>
      <c r="F12" s="39">
        <f>D12*E12</f>
        <v>0</v>
      </c>
    </row>
    <row r="13" spans="1:6" ht="16.5">
      <c r="A13" s="137">
        <v>3</v>
      </c>
      <c r="B13" s="136" t="s">
        <v>463</v>
      </c>
      <c r="C13" s="133" t="s">
        <v>323</v>
      </c>
      <c r="D13" s="135">
        <v>2</v>
      </c>
      <c r="E13" s="81"/>
      <c r="F13" s="39">
        <f>D13*E13</f>
        <v>0</v>
      </c>
    </row>
    <row r="14" spans="1:6" ht="16.5">
      <c r="A14" s="133"/>
      <c r="B14" s="134" t="s">
        <v>462</v>
      </c>
      <c r="C14" s="133"/>
      <c r="D14" s="132"/>
      <c r="E14" s="131"/>
      <c r="F14" s="35">
        <f>SUM(F8:F13)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27"/>
  <sheetViews>
    <sheetView topLeftCell="A12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486</v>
      </c>
      <c r="B3" s="180"/>
      <c r="C3" s="180"/>
      <c r="D3" s="180"/>
      <c r="E3" s="180"/>
      <c r="F3" s="180"/>
    </row>
    <row r="4" spans="1:6" s="80" customFormat="1" ht="23.25" customHeight="1">
      <c r="A4" s="181" t="s">
        <v>37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47.25">
      <c r="A8" s="48">
        <v>1</v>
      </c>
      <c r="B8" s="44" t="s">
        <v>485</v>
      </c>
      <c r="C8" s="43" t="s">
        <v>67</v>
      </c>
      <c r="D8" s="42">
        <v>1</v>
      </c>
      <c r="E8" s="139"/>
      <c r="F8" s="39">
        <f t="shared" ref="F8:F21" si="0">D8*E8</f>
        <v>0</v>
      </c>
    </row>
    <row r="9" spans="1:6" ht="47.25">
      <c r="A9" s="48">
        <v>2</v>
      </c>
      <c r="B9" s="44" t="s">
        <v>484</v>
      </c>
      <c r="C9" s="43" t="s">
        <v>67</v>
      </c>
      <c r="D9" s="42">
        <v>1</v>
      </c>
      <c r="E9" s="149"/>
      <c r="F9" s="39">
        <f t="shared" si="0"/>
        <v>0</v>
      </c>
    </row>
    <row r="10" spans="1:6" ht="15.75">
      <c r="A10" s="43">
        <v>3</v>
      </c>
      <c r="B10" s="148" t="s">
        <v>483</v>
      </c>
      <c r="C10" s="43" t="s">
        <v>67</v>
      </c>
      <c r="D10" s="42">
        <v>1</v>
      </c>
      <c r="E10" s="81"/>
      <c r="F10" s="39">
        <f t="shared" si="0"/>
        <v>0</v>
      </c>
    </row>
    <row r="11" spans="1:6" ht="15.75">
      <c r="A11" s="43">
        <v>4</v>
      </c>
      <c r="B11" s="148" t="s">
        <v>482</v>
      </c>
      <c r="C11" s="43" t="s">
        <v>67</v>
      </c>
      <c r="D11" s="42">
        <v>1</v>
      </c>
      <c r="E11" s="131"/>
      <c r="F11" s="39">
        <f t="shared" si="0"/>
        <v>0</v>
      </c>
    </row>
    <row r="12" spans="1:6" ht="30.75">
      <c r="A12" s="43">
        <v>5</v>
      </c>
      <c r="B12" s="44" t="s">
        <v>481</v>
      </c>
      <c r="C12" s="43" t="s">
        <v>67</v>
      </c>
      <c r="D12" s="42">
        <v>2</v>
      </c>
      <c r="E12" s="138"/>
      <c r="F12" s="39">
        <f t="shared" si="0"/>
        <v>0</v>
      </c>
    </row>
    <row r="13" spans="1:6" ht="15.75">
      <c r="A13" s="48">
        <v>6</v>
      </c>
      <c r="B13" s="112" t="s">
        <v>480</v>
      </c>
      <c r="C13" s="48" t="s">
        <v>67</v>
      </c>
      <c r="D13" s="47">
        <v>3</v>
      </c>
      <c r="E13" s="138"/>
      <c r="F13" s="39">
        <f t="shared" si="0"/>
        <v>0</v>
      </c>
    </row>
    <row r="14" spans="1:6" ht="15.75">
      <c r="A14" s="43">
        <v>7</v>
      </c>
      <c r="B14" s="44" t="s">
        <v>479</v>
      </c>
      <c r="C14" s="43" t="s">
        <v>67</v>
      </c>
      <c r="D14" s="42">
        <v>3</v>
      </c>
      <c r="E14" s="138"/>
      <c r="F14" s="39">
        <f t="shared" si="0"/>
        <v>0</v>
      </c>
    </row>
    <row r="15" spans="1:6" ht="15.75">
      <c r="A15" s="43">
        <v>8</v>
      </c>
      <c r="B15" s="44" t="s">
        <v>478</v>
      </c>
      <c r="C15" s="43" t="s">
        <v>67</v>
      </c>
      <c r="D15" s="42">
        <v>15</v>
      </c>
      <c r="E15" s="138"/>
      <c r="F15" s="39">
        <f t="shared" si="0"/>
        <v>0</v>
      </c>
    </row>
    <row r="16" spans="1:6" ht="31.5">
      <c r="A16" s="43">
        <v>9</v>
      </c>
      <c r="B16" s="44" t="s">
        <v>477</v>
      </c>
      <c r="C16" s="43" t="s">
        <v>67</v>
      </c>
      <c r="D16" s="109">
        <v>24</v>
      </c>
      <c r="E16" s="138"/>
      <c r="F16" s="39">
        <f t="shared" si="0"/>
        <v>0</v>
      </c>
    </row>
    <row r="17" spans="1:6" ht="15.75">
      <c r="A17" s="43">
        <v>10</v>
      </c>
      <c r="B17" s="44" t="s">
        <v>476</v>
      </c>
      <c r="C17" s="43" t="s">
        <v>67</v>
      </c>
      <c r="D17" s="109">
        <v>56</v>
      </c>
      <c r="E17" s="138"/>
      <c r="F17" s="39">
        <f t="shared" si="0"/>
        <v>0</v>
      </c>
    </row>
    <row r="18" spans="1:6" ht="15.75">
      <c r="A18" s="43">
        <v>11</v>
      </c>
      <c r="B18" s="44" t="s">
        <v>475</v>
      </c>
      <c r="C18" s="43" t="s">
        <v>67</v>
      </c>
      <c r="D18" s="109">
        <v>18</v>
      </c>
      <c r="E18" s="138"/>
      <c r="F18" s="39">
        <f t="shared" si="0"/>
        <v>0</v>
      </c>
    </row>
    <row r="19" spans="1:6" ht="15.75">
      <c r="A19" s="43">
        <v>12</v>
      </c>
      <c r="B19" s="44" t="s">
        <v>474</v>
      </c>
      <c r="C19" s="43" t="s">
        <v>147</v>
      </c>
      <c r="D19" s="109">
        <f>SUM(D20:D21)</f>
        <v>4050</v>
      </c>
      <c r="E19" s="138"/>
      <c r="F19" s="39">
        <f t="shared" si="0"/>
        <v>0</v>
      </c>
    </row>
    <row r="20" spans="1:6" ht="15.75">
      <c r="A20" s="48"/>
      <c r="B20" s="44" t="s">
        <v>473</v>
      </c>
      <c r="C20" s="43" t="s">
        <v>65</v>
      </c>
      <c r="D20" s="70">
        <v>50</v>
      </c>
      <c r="E20" s="138"/>
      <c r="F20" s="39">
        <f t="shared" si="0"/>
        <v>0</v>
      </c>
    </row>
    <row r="21" spans="1:6" ht="15.75">
      <c r="A21" s="48"/>
      <c r="B21" s="44" t="s">
        <v>472</v>
      </c>
      <c r="C21" s="43" t="s">
        <v>65</v>
      </c>
      <c r="D21" s="42">
        <v>4000</v>
      </c>
      <c r="E21" s="138"/>
      <c r="F21" s="39">
        <f t="shared" si="0"/>
        <v>0</v>
      </c>
    </row>
    <row r="22" spans="1:6" ht="15.75">
      <c r="A22" s="43"/>
      <c r="B22" s="118" t="s">
        <v>390</v>
      </c>
      <c r="C22" s="43"/>
      <c r="D22" s="42"/>
      <c r="E22" s="138"/>
      <c r="F22" s="39"/>
    </row>
    <row r="23" spans="1:6" ht="15.75">
      <c r="A23" s="48">
        <v>1</v>
      </c>
      <c r="B23" s="44" t="s">
        <v>389</v>
      </c>
      <c r="C23" s="43" t="s">
        <v>67</v>
      </c>
      <c r="D23" s="42">
        <v>79</v>
      </c>
      <c r="E23" s="138"/>
      <c r="F23" s="39">
        <f>D23*E23</f>
        <v>0</v>
      </c>
    </row>
    <row r="24" spans="1:6" ht="16.5">
      <c r="A24" s="43">
        <v>2</v>
      </c>
      <c r="B24" s="44" t="s">
        <v>387</v>
      </c>
      <c r="C24" s="43" t="s">
        <v>65</v>
      </c>
      <c r="D24" s="109">
        <v>900</v>
      </c>
      <c r="E24" s="138"/>
      <c r="F24" s="39">
        <f>D24*E24</f>
        <v>0</v>
      </c>
    </row>
    <row r="25" spans="1:6" ht="16.5">
      <c r="A25" s="43">
        <v>3</v>
      </c>
      <c r="B25" s="44" t="s">
        <v>386</v>
      </c>
      <c r="C25" s="43" t="s">
        <v>65</v>
      </c>
      <c r="D25" s="109">
        <v>700</v>
      </c>
      <c r="E25" s="138"/>
      <c r="F25" s="39">
        <f>D25*E25</f>
        <v>0</v>
      </c>
    </row>
    <row r="26" spans="1:6" ht="31.5">
      <c r="A26" s="43">
        <v>4</v>
      </c>
      <c r="B26" s="44" t="s">
        <v>385</v>
      </c>
      <c r="C26" s="43" t="s">
        <v>65</v>
      </c>
      <c r="D26" s="42">
        <v>300</v>
      </c>
      <c r="E26" s="138"/>
      <c r="F26" s="39">
        <f>D26*E26</f>
        <v>0</v>
      </c>
    </row>
    <row r="27" spans="1:6" ht="15.75">
      <c r="A27" s="48"/>
      <c r="B27" s="116" t="s">
        <v>58</v>
      </c>
      <c r="C27" s="116"/>
      <c r="D27" s="115"/>
      <c r="E27" s="138"/>
      <c r="F27" s="35">
        <f>SUM(F8:F26)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2:F15"/>
  <sheetViews>
    <sheetView topLeftCell="A3" zoomScale="120" zoomScaleNormal="120" zoomScaleSheetLayoutView="90" workbookViewId="0">
      <selection activeCell="F81" sqref="F81"/>
    </sheetView>
  </sheetViews>
  <sheetFormatPr defaultColWidth="8" defaultRowHeight="15"/>
  <cols>
    <col min="1" max="1" width="4.125" style="33" customWidth="1"/>
    <col min="2" max="2" width="42.625" style="33" customWidth="1"/>
    <col min="3" max="3" width="6.75" style="33" customWidth="1"/>
    <col min="4" max="4" width="9.375" style="34" customWidth="1"/>
    <col min="5" max="5" width="8.5" style="33" customWidth="1"/>
    <col min="6" max="6" width="10.375" style="33" customWidth="1"/>
    <col min="7" max="7" width="8" style="33"/>
    <col min="8" max="8" width="10.75" style="33" bestFit="1" customWidth="1"/>
    <col min="9" max="16384" width="8" style="33"/>
  </cols>
  <sheetData>
    <row r="2" spans="1:6" s="80" customFormat="1" ht="43.5" customHeight="1">
      <c r="A2" s="178" t="str">
        <f>კრებ.!A1</f>
        <v>imereTis regionSi, quTaisSi gr. orbelianis q. #3-Si, #14 sajaro skolis rabilitacia.</v>
      </c>
      <c r="B2" s="179"/>
      <c r="C2" s="179"/>
      <c r="D2" s="179"/>
      <c r="E2" s="179"/>
      <c r="F2" s="179"/>
    </row>
    <row r="3" spans="1:6" s="79" customFormat="1" ht="18.75">
      <c r="A3" s="180" t="s">
        <v>493</v>
      </c>
      <c r="B3" s="180"/>
      <c r="C3" s="180"/>
      <c r="D3" s="180"/>
      <c r="E3" s="180"/>
      <c r="F3" s="180"/>
    </row>
    <row r="4" spans="1:6" s="80" customFormat="1" ht="23.25" customHeight="1">
      <c r="A4" s="181" t="s">
        <v>35</v>
      </c>
      <c r="B4" s="181"/>
      <c r="C4" s="181"/>
      <c r="D4" s="181"/>
      <c r="E4" s="181"/>
      <c r="F4" s="181"/>
    </row>
    <row r="5" spans="1:6" s="79" customFormat="1" ht="18.75" customHeight="1">
      <c r="A5" s="182"/>
      <c r="B5" s="182"/>
      <c r="C5" s="182"/>
      <c r="D5" s="182"/>
      <c r="E5" s="182"/>
      <c r="F5" s="182"/>
    </row>
    <row r="6" spans="1:6" s="74" customFormat="1" ht="39" customHeight="1">
      <c r="A6" s="78"/>
      <c r="B6" s="77" t="s">
        <v>123</v>
      </c>
      <c r="C6" s="77" t="s">
        <v>122</v>
      </c>
      <c r="D6" s="77" t="s">
        <v>121</v>
      </c>
      <c r="E6" s="76" t="s">
        <v>120</v>
      </c>
      <c r="F6" s="75" t="s">
        <v>58</v>
      </c>
    </row>
    <row r="7" spans="1:6" s="71" customFormat="1" ht="15.75">
      <c r="A7" s="73" t="s">
        <v>119</v>
      </c>
      <c r="B7" s="73">
        <v>2</v>
      </c>
      <c r="C7" s="73">
        <v>3</v>
      </c>
      <c r="D7" s="72">
        <v>4</v>
      </c>
      <c r="E7" s="73">
        <v>5</v>
      </c>
      <c r="F7" s="72">
        <v>6</v>
      </c>
    </row>
    <row r="8" spans="1:6" ht="15.75">
      <c r="A8" s="51">
        <v>1</v>
      </c>
      <c r="B8" s="52" t="s">
        <v>492</v>
      </c>
      <c r="C8" s="51" t="s">
        <v>67</v>
      </c>
      <c r="D8" s="50">
        <v>1</v>
      </c>
      <c r="E8" s="139"/>
      <c r="F8" s="39">
        <f t="shared" ref="F8:F14" si="0">D8*E8</f>
        <v>0</v>
      </c>
    </row>
    <row r="9" spans="1:6" ht="30.75">
      <c r="A9" s="43">
        <v>2</v>
      </c>
      <c r="B9" s="44" t="s">
        <v>491</v>
      </c>
      <c r="C9" s="43" t="s">
        <v>67</v>
      </c>
      <c r="D9" s="42">
        <v>1</v>
      </c>
      <c r="E9" s="149"/>
      <c r="F9" s="39">
        <f t="shared" si="0"/>
        <v>0</v>
      </c>
    </row>
    <row r="10" spans="1:6" ht="15.75">
      <c r="A10" s="43">
        <v>3</v>
      </c>
      <c r="B10" s="151" t="s">
        <v>490</v>
      </c>
      <c r="C10" s="45" t="s">
        <v>67</v>
      </c>
      <c r="D10" s="150">
        <v>2</v>
      </c>
      <c r="E10" s="81"/>
      <c r="F10" s="39">
        <f t="shared" si="0"/>
        <v>0</v>
      </c>
    </row>
    <row r="11" spans="1:6" ht="15.75">
      <c r="A11" s="43">
        <v>4</v>
      </c>
      <c r="B11" s="151" t="s">
        <v>489</v>
      </c>
      <c r="C11" s="45" t="s">
        <v>67</v>
      </c>
      <c r="D11" s="150">
        <v>1</v>
      </c>
      <c r="E11" s="131"/>
      <c r="F11" s="39">
        <f t="shared" si="0"/>
        <v>0</v>
      </c>
    </row>
    <row r="12" spans="1:6" ht="15.75">
      <c r="A12" s="43">
        <v>5</v>
      </c>
      <c r="B12" s="151" t="s">
        <v>488</v>
      </c>
      <c r="C12" s="45" t="s">
        <v>67</v>
      </c>
      <c r="D12" s="150">
        <v>5</v>
      </c>
      <c r="E12" s="138"/>
      <c r="F12" s="39">
        <f t="shared" si="0"/>
        <v>0</v>
      </c>
    </row>
    <row r="13" spans="1:6" ht="15.75">
      <c r="A13" s="43">
        <v>6</v>
      </c>
      <c r="B13" s="44" t="s">
        <v>474</v>
      </c>
      <c r="C13" s="43" t="s">
        <v>147</v>
      </c>
      <c r="D13" s="109">
        <f>SUM(D14)</f>
        <v>150</v>
      </c>
      <c r="E13" s="138"/>
      <c r="F13" s="39">
        <f t="shared" si="0"/>
        <v>0</v>
      </c>
    </row>
    <row r="14" spans="1:6" ht="15.75">
      <c r="A14" s="48"/>
      <c r="B14" s="44" t="s">
        <v>487</v>
      </c>
      <c r="C14" s="43" t="s">
        <v>65</v>
      </c>
      <c r="D14" s="70">
        <v>150</v>
      </c>
      <c r="E14" s="138"/>
      <c r="F14" s="39">
        <f t="shared" si="0"/>
        <v>0</v>
      </c>
    </row>
    <row r="15" spans="1:6" ht="15.75">
      <c r="A15" s="48"/>
      <c r="B15" s="116" t="s">
        <v>58</v>
      </c>
      <c r="C15" s="116"/>
      <c r="D15" s="115"/>
      <c r="E15" s="138"/>
      <c r="F15" s="35">
        <f>SUM(F8:F14)</f>
        <v>0</v>
      </c>
    </row>
  </sheetData>
  <mergeCells count="4">
    <mergeCell ref="A2:F2"/>
    <mergeCell ref="A3:F3"/>
    <mergeCell ref="A4:F4"/>
    <mergeCell ref="A5:F5"/>
  </mergeCells>
  <pageMargins left="0.51181102362204722" right="0.11811023622047245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კრებ.</vt:lpstr>
      <vt:lpstr>ხ.1.1</vt:lpstr>
      <vt:lpstr>ხ.2.1</vt:lpstr>
      <vt:lpstr>ხ.2.2</vt:lpstr>
      <vt:lpstr>ხ.2.3</vt:lpstr>
      <vt:lpstr>ხ.2.4</vt:lpstr>
      <vt:lpstr>ხ.2.5</vt:lpstr>
      <vt:lpstr>ხ.2.6</vt:lpstr>
      <vt:lpstr>ხ.2.7</vt:lpstr>
      <vt:lpstr>ხ.2.8</vt:lpstr>
      <vt:lpstr>ხ.2.9</vt:lpstr>
      <vt:lpstr>ხ.2.10</vt:lpstr>
      <vt:lpstr>ხ.2.11</vt:lpstr>
      <vt:lpstr>ხ.2.12</vt:lpstr>
      <vt:lpstr>ხ.2.13</vt:lpstr>
      <vt:lpstr>ხ.3.1</vt:lpstr>
      <vt:lpstr>ხ.3.2</vt:lpstr>
      <vt:lpstr>ხ.3.3</vt:lpstr>
      <vt:lpstr>ხ.6.1</vt:lpstr>
      <vt:lpstr>ხ.6.2</vt:lpstr>
      <vt:lpstr>ხ.6.3</vt:lpstr>
      <vt:lpstr>ხ.6.4</vt:lpstr>
      <vt:lpstr>ხ7.1</vt:lpstr>
      <vt:lpstr>კრებ.!Print_Area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 Andguladze</cp:lastModifiedBy>
  <dcterms:created xsi:type="dcterms:W3CDTF">2021-05-25T17:23:14Z</dcterms:created>
  <dcterms:modified xsi:type="dcterms:W3CDTF">2021-06-11T12:02:58Z</dcterms:modified>
</cp:coreProperties>
</file>