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640" windowHeight="1209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F313" i="1" l="1"/>
  <c r="H21" i="1" l="1"/>
  <c r="H23" i="1"/>
  <c r="H24" i="1"/>
  <c r="H22" i="1"/>
  <c r="H312" i="1"/>
  <c r="H313" i="1"/>
  <c r="H314" i="1"/>
  <c r="H315" i="1"/>
  <c r="H316" i="1"/>
  <c r="H317" i="1"/>
  <c r="H318" i="1"/>
  <c r="H311" i="1"/>
  <c r="H310" i="1" l="1"/>
  <c r="F680" i="1"/>
  <c r="H680" i="1" s="1"/>
  <c r="E679" i="1"/>
  <c r="F679" i="1" s="1"/>
  <c r="H679" i="1" s="1"/>
  <c r="F678" i="1"/>
  <c r="H678" i="1" s="1"/>
  <c r="F677" i="1"/>
  <c r="H677" i="1" s="1"/>
  <c r="F676" i="1"/>
  <c r="H676" i="1" s="1"/>
  <c r="F674" i="1"/>
  <c r="H674" i="1" s="1"/>
  <c r="F673" i="1"/>
  <c r="H673" i="1" s="1"/>
  <c r="E672" i="1"/>
  <c r="F672" i="1" s="1"/>
  <c r="H672" i="1" s="1"/>
  <c r="F671" i="1"/>
  <c r="H671" i="1" s="1"/>
  <c r="F670" i="1"/>
  <c r="H670" i="1" s="1"/>
  <c r="F669" i="1"/>
  <c r="H669" i="1" s="1"/>
  <c r="F667" i="1"/>
  <c r="H667" i="1" s="1"/>
  <c r="F666" i="1"/>
  <c r="H666" i="1" s="1"/>
  <c r="F665" i="1"/>
  <c r="H665" i="1" s="1"/>
  <c r="F664" i="1"/>
  <c r="H664" i="1" s="1"/>
  <c r="F663" i="1"/>
  <c r="H663" i="1" s="1"/>
  <c r="F662" i="1"/>
  <c r="H662" i="1" s="1"/>
  <c r="F661" i="1"/>
  <c r="H661" i="1" s="1"/>
  <c r="F660" i="1"/>
  <c r="H660" i="1" s="1"/>
  <c r="F643" i="1"/>
  <c r="F648" i="1" s="1"/>
  <c r="H648" i="1" s="1"/>
  <c r="F642" i="1"/>
  <c r="H642" i="1" s="1"/>
  <c r="F641" i="1"/>
  <c r="H641" i="1" s="1"/>
  <c r="F640" i="1"/>
  <c r="H640" i="1" s="1"/>
  <c r="F639" i="1"/>
  <c r="H639" i="1" s="1"/>
  <c r="F637" i="1"/>
  <c r="H637" i="1" s="1"/>
  <c r="F636" i="1"/>
  <c r="H636" i="1" s="1"/>
  <c r="F635" i="1"/>
  <c r="H635" i="1" s="1"/>
  <c r="F634" i="1"/>
  <c r="H634" i="1" s="1"/>
  <c r="F633" i="1"/>
  <c r="H633" i="1" s="1"/>
  <c r="F631" i="1"/>
  <c r="H631" i="1" s="1"/>
  <c r="F629" i="1"/>
  <c r="H629" i="1" s="1"/>
  <c r="F628" i="1"/>
  <c r="H628" i="1" s="1"/>
  <c r="F627" i="1"/>
  <c r="H627" i="1" s="1"/>
  <c r="F626" i="1"/>
  <c r="H626" i="1" s="1"/>
  <c r="F625" i="1"/>
  <c r="H625" i="1" s="1"/>
  <c r="F623" i="1"/>
  <c r="F630" i="1" s="1"/>
  <c r="H630" i="1" s="1"/>
  <c r="F622" i="1"/>
  <c r="H622" i="1" s="1"/>
  <c r="F621" i="1"/>
  <c r="H621" i="1" s="1"/>
  <c r="F620" i="1"/>
  <c r="H620" i="1" s="1"/>
  <c r="F619" i="1"/>
  <c r="H619" i="1" s="1"/>
  <c r="F618" i="1"/>
  <c r="H618" i="1" s="1"/>
  <c r="F617" i="1"/>
  <c r="H617" i="1" s="1"/>
  <c r="F616" i="1"/>
  <c r="H616" i="1" s="1"/>
  <c r="E614" i="1"/>
  <c r="F614" i="1" s="1"/>
  <c r="H614" i="1" s="1"/>
  <c r="E613" i="1"/>
  <c r="F613" i="1" s="1"/>
  <c r="H613" i="1" s="1"/>
  <c r="E612" i="1"/>
  <c r="F612" i="1" s="1"/>
  <c r="H612" i="1" s="1"/>
  <c r="E611" i="1"/>
  <c r="F611" i="1" s="1"/>
  <c r="H611" i="1" s="1"/>
  <c r="E609" i="1"/>
  <c r="F609" i="1" s="1"/>
  <c r="H609" i="1" s="1"/>
  <c r="E608" i="1"/>
  <c r="F608" i="1" s="1"/>
  <c r="H608" i="1" s="1"/>
  <c r="E607" i="1"/>
  <c r="F607" i="1" s="1"/>
  <c r="H607" i="1" s="1"/>
  <c r="E606" i="1"/>
  <c r="F606" i="1" s="1"/>
  <c r="H606" i="1" s="1"/>
  <c r="F592" i="1"/>
  <c r="F594" i="1" s="1"/>
  <c r="H594" i="1" s="1"/>
  <c r="F591" i="1"/>
  <c r="H591" i="1" s="1"/>
  <c r="H590" i="1" s="1"/>
  <c r="F589" i="1"/>
  <c r="H589" i="1" s="1"/>
  <c r="H588" i="1"/>
  <c r="H587" i="1"/>
  <c r="F586" i="1"/>
  <c r="H586" i="1" s="1"/>
  <c r="F585" i="1"/>
  <c r="H585" i="1" s="1"/>
  <c r="F584" i="1"/>
  <c r="H584" i="1" s="1"/>
  <c r="F582" i="1"/>
  <c r="H582" i="1" s="1"/>
  <c r="F581" i="1"/>
  <c r="H581" i="1" s="1"/>
  <c r="F580" i="1"/>
  <c r="H580" i="1" s="1"/>
  <c r="F579" i="1"/>
  <c r="H579" i="1" s="1"/>
  <c r="F577" i="1"/>
  <c r="H577" i="1" s="1"/>
  <c r="F576" i="1"/>
  <c r="H576" i="1" s="1"/>
  <c r="F575" i="1"/>
  <c r="H575" i="1" s="1"/>
  <c r="F574" i="1"/>
  <c r="H574" i="1" s="1"/>
  <c r="F572" i="1"/>
  <c r="H572" i="1" s="1"/>
  <c r="F571" i="1"/>
  <c r="H571" i="1" s="1"/>
  <c r="F570" i="1"/>
  <c r="H570" i="1" s="1"/>
  <c r="F569" i="1"/>
  <c r="H569" i="1" s="1"/>
  <c r="F567" i="1"/>
  <c r="H567" i="1" s="1"/>
  <c r="F554" i="1"/>
  <c r="H554" i="1" s="1"/>
  <c r="F553" i="1"/>
  <c r="H553" i="1" s="1"/>
  <c r="F551" i="1"/>
  <c r="H551" i="1" s="1"/>
  <c r="F550" i="1"/>
  <c r="H550" i="1" s="1"/>
  <c r="F549" i="1"/>
  <c r="H549" i="1" s="1"/>
  <c r="F547" i="1"/>
  <c r="H547" i="1" s="1"/>
  <c r="F546" i="1"/>
  <c r="H546" i="1" s="1"/>
  <c r="F545" i="1"/>
  <c r="H545" i="1" s="1"/>
  <c r="F543" i="1"/>
  <c r="H543" i="1" s="1"/>
  <c r="F542" i="1"/>
  <c r="H542" i="1" s="1"/>
  <c r="F541" i="1"/>
  <c r="H541" i="1" s="1"/>
  <c r="F540" i="1"/>
  <c r="H540" i="1" s="1"/>
  <c r="F538" i="1"/>
  <c r="H538" i="1" s="1"/>
  <c r="F537" i="1"/>
  <c r="H537" i="1" s="1"/>
  <c r="F536" i="1"/>
  <c r="H536" i="1" s="1"/>
  <c r="F534" i="1"/>
  <c r="H534" i="1" s="1"/>
  <c r="F533" i="1"/>
  <c r="H533" i="1" s="1"/>
  <c r="F532" i="1"/>
  <c r="H532" i="1" s="1"/>
  <c r="F530" i="1"/>
  <c r="H530" i="1" s="1"/>
  <c r="F528" i="1"/>
  <c r="H528" i="1" s="1"/>
  <c r="F527" i="1"/>
  <c r="H527" i="1" s="1"/>
  <c r="F525" i="1"/>
  <c r="H525" i="1" s="1"/>
  <c r="F524" i="1"/>
  <c r="H524" i="1" s="1"/>
  <c r="F523" i="1"/>
  <c r="H523" i="1" s="1"/>
  <c r="F521" i="1"/>
  <c r="H521" i="1" s="1"/>
  <c r="F520" i="1"/>
  <c r="H520" i="1" s="1"/>
  <c r="F519" i="1"/>
  <c r="H519" i="1" s="1"/>
  <c r="F505" i="1"/>
  <c r="H505" i="1" s="1"/>
  <c r="F504" i="1"/>
  <c r="H504" i="1" s="1"/>
  <c r="F503" i="1"/>
  <c r="H503" i="1" s="1"/>
  <c r="F501" i="1"/>
  <c r="H501" i="1" s="1"/>
  <c r="F500" i="1"/>
  <c r="H500" i="1" s="1"/>
  <c r="F499" i="1"/>
  <c r="H499" i="1" s="1"/>
  <c r="F497" i="1"/>
  <c r="H497" i="1" s="1"/>
  <c r="F496" i="1"/>
  <c r="H496" i="1" s="1"/>
  <c r="F495" i="1"/>
  <c r="H495" i="1" s="1"/>
  <c r="F493" i="1"/>
  <c r="H493" i="1" s="1"/>
  <c r="F492" i="1"/>
  <c r="H492" i="1" s="1"/>
  <c r="F491" i="1"/>
  <c r="H491" i="1" s="1"/>
  <c r="F489" i="1"/>
  <c r="H489" i="1" s="1"/>
  <c r="F488" i="1"/>
  <c r="H488" i="1" s="1"/>
  <c r="F487" i="1"/>
  <c r="H487" i="1" s="1"/>
  <c r="F486" i="1"/>
  <c r="H486" i="1" s="1"/>
  <c r="F484" i="1"/>
  <c r="H484" i="1" s="1"/>
  <c r="F483" i="1"/>
  <c r="H483" i="1" s="1"/>
  <c r="F482" i="1"/>
  <c r="H482" i="1" s="1"/>
  <c r="F481" i="1"/>
  <c r="H481" i="1" s="1"/>
  <c r="F479" i="1"/>
  <c r="H479" i="1" s="1"/>
  <c r="F478" i="1"/>
  <c r="H478" i="1" s="1"/>
  <c r="F477" i="1"/>
  <c r="H477" i="1" s="1"/>
  <c r="F476" i="1"/>
  <c r="H476" i="1" s="1"/>
  <c r="F474" i="1"/>
  <c r="H474" i="1" s="1"/>
  <c r="F473" i="1"/>
  <c r="H473" i="1" s="1"/>
  <c r="F472" i="1"/>
  <c r="H472" i="1" s="1"/>
  <c r="F471" i="1"/>
  <c r="H471" i="1" s="1"/>
  <c r="F469" i="1"/>
  <c r="H469" i="1" s="1"/>
  <c r="F468" i="1"/>
  <c r="H468" i="1" s="1"/>
  <c r="F467" i="1"/>
  <c r="H467" i="1" s="1"/>
  <c r="F465" i="1"/>
  <c r="H465" i="1" s="1"/>
  <c r="F464" i="1"/>
  <c r="H464" i="1" s="1"/>
  <c r="F463" i="1"/>
  <c r="H463" i="1" s="1"/>
  <c r="F462" i="1"/>
  <c r="H462" i="1" s="1"/>
  <c r="F460" i="1"/>
  <c r="H460" i="1" s="1"/>
  <c r="F459" i="1"/>
  <c r="H459" i="1" s="1"/>
  <c r="F458" i="1"/>
  <c r="H458" i="1" s="1"/>
  <c r="F457" i="1"/>
  <c r="H457" i="1" s="1"/>
  <c r="F455" i="1"/>
  <c r="H455" i="1" s="1"/>
  <c r="F454" i="1"/>
  <c r="H454" i="1" s="1"/>
  <c r="F453" i="1"/>
  <c r="H453" i="1" s="1"/>
  <c r="F452" i="1"/>
  <c r="H452" i="1" s="1"/>
  <c r="F450" i="1"/>
  <c r="H450" i="1" s="1"/>
  <c r="F449" i="1"/>
  <c r="H449" i="1" s="1"/>
  <c r="F448" i="1"/>
  <c r="H448" i="1" s="1"/>
  <c r="F446" i="1"/>
  <c r="H446" i="1" s="1"/>
  <c r="H445" i="1"/>
  <c r="F444" i="1"/>
  <c r="H444" i="1" s="1"/>
  <c r="F442" i="1"/>
  <c r="H442" i="1" s="1"/>
  <c r="F441" i="1"/>
  <c r="H441" i="1" s="1"/>
  <c r="F440" i="1"/>
  <c r="H440" i="1" s="1"/>
  <c r="F438" i="1"/>
  <c r="H438" i="1" s="1"/>
  <c r="F437" i="1"/>
  <c r="H437" i="1" s="1"/>
  <c r="F436" i="1"/>
  <c r="H436" i="1" s="1"/>
  <c r="F434" i="1"/>
  <c r="H434" i="1" s="1"/>
  <c r="F433" i="1"/>
  <c r="H433" i="1" s="1"/>
  <c r="F431" i="1"/>
  <c r="H431" i="1" s="1"/>
  <c r="F430" i="1"/>
  <c r="H430" i="1" s="1"/>
  <c r="F429" i="1"/>
  <c r="H429" i="1" s="1"/>
  <c r="A1" i="1"/>
  <c r="F416" i="1"/>
  <c r="H416" i="1" s="1"/>
  <c r="F415" i="1"/>
  <c r="H415" i="1" s="1"/>
  <c r="F414" i="1"/>
  <c r="H414" i="1" s="1"/>
  <c r="F413" i="1"/>
  <c r="H413" i="1" s="1"/>
  <c r="F411" i="1"/>
  <c r="H411" i="1" s="1"/>
  <c r="F410" i="1"/>
  <c r="H410" i="1" s="1"/>
  <c r="F409" i="1"/>
  <c r="H409" i="1" s="1"/>
  <c r="F408" i="1"/>
  <c r="H408" i="1" s="1"/>
  <c r="F406" i="1"/>
  <c r="H406" i="1" s="1"/>
  <c r="F405" i="1"/>
  <c r="H405" i="1" s="1"/>
  <c r="F404" i="1"/>
  <c r="H404" i="1" s="1"/>
  <c r="F403" i="1"/>
  <c r="H403" i="1" s="1"/>
  <c r="F401" i="1"/>
  <c r="H401" i="1" s="1"/>
  <c r="F400" i="1"/>
  <c r="H400" i="1" s="1"/>
  <c r="H399" i="1"/>
  <c r="H398" i="1"/>
  <c r="H397" i="1"/>
  <c r="F396" i="1"/>
  <c r="H396" i="1" s="1"/>
  <c r="F395" i="1"/>
  <c r="H395" i="1" s="1"/>
  <c r="F394" i="1"/>
  <c r="H394" i="1" s="1"/>
  <c r="F392" i="1"/>
  <c r="H392" i="1" s="1"/>
  <c r="H391" i="1"/>
  <c r="H390" i="1"/>
  <c r="H389" i="1"/>
  <c r="H388" i="1"/>
  <c r="F387" i="1"/>
  <c r="H387" i="1" s="1"/>
  <c r="F386" i="1"/>
  <c r="H386" i="1" s="1"/>
  <c r="F385" i="1"/>
  <c r="H385" i="1" s="1"/>
  <c r="F383" i="1"/>
  <c r="H383" i="1" s="1"/>
  <c r="F382" i="1"/>
  <c r="H382" i="1" s="1"/>
  <c r="F381" i="1"/>
  <c r="H381" i="1" s="1"/>
  <c r="F380" i="1"/>
  <c r="H380" i="1" s="1"/>
  <c r="F379" i="1"/>
  <c r="H379" i="1" s="1"/>
  <c r="F378" i="1"/>
  <c r="H378" i="1" s="1"/>
  <c r="F377" i="1"/>
  <c r="H377" i="1" s="1"/>
  <c r="F376" i="1"/>
  <c r="H376" i="1" s="1"/>
  <c r="F374" i="1"/>
  <c r="H374" i="1" s="1"/>
  <c r="F373" i="1"/>
  <c r="H373" i="1" s="1"/>
  <c r="H372" i="1"/>
  <c r="F371" i="1"/>
  <c r="H371" i="1" s="1"/>
  <c r="F370" i="1"/>
  <c r="H370" i="1" s="1"/>
  <c r="F356" i="1"/>
  <c r="H356" i="1" s="1"/>
  <c r="F355" i="1"/>
  <c r="H355" i="1" s="1"/>
  <c r="F354" i="1"/>
  <c r="H354" i="1" s="1"/>
  <c r="F353" i="1"/>
  <c r="H353" i="1" s="1"/>
  <c r="F352" i="1"/>
  <c r="H352" i="1" s="1"/>
  <c r="F350" i="1"/>
  <c r="H350" i="1" s="1"/>
  <c r="F349" i="1"/>
  <c r="H349" i="1" s="1"/>
  <c r="F348" i="1"/>
  <c r="H348" i="1" s="1"/>
  <c r="F347" i="1"/>
  <c r="H347" i="1" s="1"/>
  <c r="F346" i="1"/>
  <c r="H346" i="1" s="1"/>
  <c r="F345" i="1"/>
  <c r="H345" i="1" s="1"/>
  <c r="F343" i="1"/>
  <c r="H343" i="1" s="1"/>
  <c r="F342" i="1"/>
  <c r="H342" i="1" s="1"/>
  <c r="F341" i="1"/>
  <c r="H341" i="1" s="1"/>
  <c r="F340" i="1"/>
  <c r="H340" i="1" s="1"/>
  <c r="F339" i="1"/>
  <c r="H339" i="1" s="1"/>
  <c r="F337" i="1"/>
  <c r="H337" i="1" s="1"/>
  <c r="F336" i="1"/>
  <c r="H336" i="1" s="1"/>
  <c r="F335" i="1"/>
  <c r="H335" i="1" s="1"/>
  <c r="F334" i="1"/>
  <c r="H334" i="1" s="1"/>
  <c r="F332" i="1"/>
  <c r="H332" i="1" s="1"/>
  <c r="F331" i="1"/>
  <c r="H331" i="1" s="1"/>
  <c r="F330" i="1"/>
  <c r="H330" i="1" s="1"/>
  <c r="F329" i="1"/>
  <c r="H329" i="1" s="1"/>
  <c r="F328" i="1"/>
  <c r="H328" i="1" s="1"/>
  <c r="F326" i="1"/>
  <c r="H326" i="1" s="1"/>
  <c r="F325" i="1"/>
  <c r="H325" i="1" s="1"/>
  <c r="F324" i="1"/>
  <c r="H324" i="1" s="1"/>
  <c r="F323" i="1"/>
  <c r="H323" i="1" s="1"/>
  <c r="F322" i="1"/>
  <c r="H322" i="1" s="1"/>
  <c r="F321" i="1"/>
  <c r="H321" i="1" s="1"/>
  <c r="F320" i="1"/>
  <c r="H320" i="1" s="1"/>
  <c r="F309" i="1"/>
  <c r="H309" i="1" s="1"/>
  <c r="F308" i="1"/>
  <c r="H308" i="1" s="1"/>
  <c r="F307" i="1"/>
  <c r="H307" i="1" s="1"/>
  <c r="F306" i="1"/>
  <c r="H306" i="1" s="1"/>
  <c r="E302" i="1"/>
  <c r="F302" i="1" s="1"/>
  <c r="H302" i="1" s="1"/>
  <c r="E301" i="1"/>
  <c r="F301" i="1" s="1"/>
  <c r="H301" i="1" s="1"/>
  <c r="F300" i="1"/>
  <c r="H300" i="1" s="1"/>
  <c r="E299" i="1"/>
  <c r="F299" i="1" s="1"/>
  <c r="H299" i="1" s="1"/>
  <c r="E298" i="1"/>
  <c r="F298" i="1" s="1"/>
  <c r="H298" i="1" s="1"/>
  <c r="F296" i="1"/>
  <c r="H296" i="1" s="1"/>
  <c r="F295" i="1"/>
  <c r="H295" i="1" s="1"/>
  <c r="F294" i="1"/>
  <c r="H294" i="1" s="1"/>
  <c r="F292" i="1"/>
  <c r="H292" i="1" s="1"/>
  <c r="F291" i="1"/>
  <c r="H291" i="1" s="1"/>
  <c r="F290" i="1"/>
  <c r="H290" i="1" s="1"/>
  <c r="F289" i="1"/>
  <c r="H289" i="1" s="1"/>
  <c r="E288" i="1"/>
  <c r="F288" i="1" s="1"/>
  <c r="H288" i="1" s="1"/>
  <c r="E287" i="1"/>
  <c r="F287" i="1" s="1"/>
  <c r="H287" i="1" s="1"/>
  <c r="E286" i="1"/>
  <c r="F286" i="1" s="1"/>
  <c r="H286" i="1" s="1"/>
  <c r="F280" i="1"/>
  <c r="F282" i="1" s="1"/>
  <c r="F279" i="1"/>
  <c r="H279" i="1" s="1"/>
  <c r="F278" i="1"/>
  <c r="H278" i="1" s="1"/>
  <c r="F277" i="1"/>
  <c r="H277" i="1" s="1"/>
  <c r="F275" i="1"/>
  <c r="H275" i="1" s="1"/>
  <c r="E274" i="1"/>
  <c r="F274" i="1" s="1"/>
  <c r="H274" i="1" s="1"/>
  <c r="F273" i="1"/>
  <c r="H273" i="1" s="1"/>
  <c r="F272" i="1"/>
  <c r="H272" i="1" s="1"/>
  <c r="F271" i="1"/>
  <c r="H271" i="1" s="1"/>
  <c r="F269" i="1"/>
  <c r="H269" i="1" s="1"/>
  <c r="F268" i="1"/>
  <c r="H268" i="1" s="1"/>
  <c r="F267" i="1"/>
  <c r="H267" i="1" s="1"/>
  <c r="F265" i="1"/>
  <c r="H265" i="1" s="1"/>
  <c r="H264" i="1" s="1"/>
  <c r="F261" i="1"/>
  <c r="H261" i="1" s="1"/>
  <c r="F260" i="1"/>
  <c r="H260" i="1" s="1"/>
  <c r="F259" i="1"/>
  <c r="H259" i="1" s="1"/>
  <c r="F258" i="1"/>
  <c r="H258" i="1" s="1"/>
  <c r="F257" i="1"/>
  <c r="H257" i="1" s="1"/>
  <c r="F255" i="1"/>
  <c r="H255" i="1" s="1"/>
  <c r="F254" i="1"/>
  <c r="H254" i="1" s="1"/>
  <c r="F253" i="1"/>
  <c r="H253" i="1" s="1"/>
  <c r="F252" i="1"/>
  <c r="H252" i="1" s="1"/>
  <c r="F251" i="1"/>
  <c r="H251" i="1" s="1"/>
  <c r="F249" i="1"/>
  <c r="H249" i="1" s="1"/>
  <c r="F248" i="1"/>
  <c r="H248" i="1" s="1"/>
  <c r="F247" i="1"/>
  <c r="H247" i="1" s="1"/>
  <c r="F246" i="1"/>
  <c r="H246" i="1" s="1"/>
  <c r="F245" i="1"/>
  <c r="H245" i="1" s="1"/>
  <c r="F243" i="1"/>
  <c r="H243" i="1" s="1"/>
  <c r="F242" i="1"/>
  <c r="H242" i="1" s="1"/>
  <c r="E241" i="1"/>
  <c r="F241" i="1" s="1"/>
  <c r="H241" i="1" s="1"/>
  <c r="F240" i="1"/>
  <c r="H240" i="1" s="1"/>
  <c r="E239" i="1"/>
  <c r="F239" i="1" s="1"/>
  <c r="H239" i="1" s="1"/>
  <c r="E238" i="1"/>
  <c r="F238" i="1" s="1"/>
  <c r="H238" i="1" s="1"/>
  <c r="F236" i="1"/>
  <c r="H236" i="1" s="1"/>
  <c r="F235" i="1"/>
  <c r="H235" i="1" s="1"/>
  <c r="F234" i="1"/>
  <c r="H234" i="1" s="1"/>
  <c r="F232" i="1"/>
  <c r="H232" i="1" s="1"/>
  <c r="F231" i="1"/>
  <c r="H231" i="1" s="1"/>
  <c r="F230" i="1"/>
  <c r="H230" i="1" s="1"/>
  <c r="F229" i="1"/>
  <c r="H229" i="1" s="1"/>
  <c r="F228" i="1"/>
  <c r="H228" i="1" s="1"/>
  <c r="F226" i="1"/>
  <c r="H226" i="1" s="1"/>
  <c r="F225" i="1"/>
  <c r="H225" i="1" s="1"/>
  <c r="F224" i="1"/>
  <c r="H224" i="1" s="1"/>
  <c r="F223" i="1"/>
  <c r="H223" i="1" s="1"/>
  <c r="F222" i="1"/>
  <c r="H222" i="1" s="1"/>
  <c r="E214" i="1"/>
  <c r="E213" i="1"/>
  <c r="F212" i="1"/>
  <c r="F217" i="1" s="1"/>
  <c r="H217" i="1" s="1"/>
  <c r="E211" i="1"/>
  <c r="F211" i="1" s="1"/>
  <c r="H211" i="1" s="1"/>
  <c r="F210" i="1"/>
  <c r="H210" i="1" s="1"/>
  <c r="F209" i="1"/>
  <c r="H209" i="1" s="1"/>
  <c r="E208" i="1"/>
  <c r="F208" i="1" s="1"/>
  <c r="H208" i="1" s="1"/>
  <c r="F204" i="1"/>
  <c r="H204" i="1" s="1"/>
  <c r="F203" i="1"/>
  <c r="H203" i="1" s="1"/>
  <c r="F202" i="1"/>
  <c r="H202" i="1" s="1"/>
  <c r="F201" i="1"/>
  <c r="H201" i="1" s="1"/>
  <c r="F194" i="1"/>
  <c r="F198" i="1" s="1"/>
  <c r="H198" i="1" s="1"/>
  <c r="F193" i="1"/>
  <c r="H193" i="1" s="1"/>
  <c r="F192" i="1"/>
  <c r="H192" i="1" s="1"/>
  <c r="F191" i="1"/>
  <c r="H191" i="1" s="1"/>
  <c r="F190" i="1"/>
  <c r="H190" i="1" s="1"/>
  <c r="F188" i="1"/>
  <c r="H188" i="1" s="1"/>
  <c r="F187" i="1"/>
  <c r="H187" i="1" s="1"/>
  <c r="F185" i="1"/>
  <c r="H185" i="1" s="1"/>
  <c r="F184" i="1"/>
  <c r="H184" i="1" s="1"/>
  <c r="F183" i="1"/>
  <c r="H183" i="1" s="1"/>
  <c r="F182" i="1"/>
  <c r="H182" i="1" s="1"/>
  <c r="F181" i="1"/>
  <c r="H181" i="1" s="1"/>
  <c r="F180" i="1"/>
  <c r="H180" i="1" s="1"/>
  <c r="E178" i="1"/>
  <c r="F178" i="1" s="1"/>
  <c r="H178" i="1" s="1"/>
  <c r="E177" i="1"/>
  <c r="F177" i="1" s="1"/>
  <c r="H177" i="1" s="1"/>
  <c r="E176" i="1"/>
  <c r="F176" i="1" s="1"/>
  <c r="H176" i="1" s="1"/>
  <c r="E175" i="1"/>
  <c r="F175" i="1" s="1"/>
  <c r="H175" i="1" s="1"/>
  <c r="F173" i="1"/>
  <c r="H173" i="1" s="1"/>
  <c r="F172" i="1"/>
  <c r="H172" i="1" s="1"/>
  <c r="F171" i="1"/>
  <c r="H171" i="1" s="1"/>
  <c r="F170" i="1"/>
  <c r="H170" i="1" s="1"/>
  <c r="F168" i="1"/>
  <c r="H168" i="1" s="1"/>
  <c r="F167" i="1"/>
  <c r="H167" i="1" s="1"/>
  <c r="F166" i="1"/>
  <c r="H166" i="1" s="1"/>
  <c r="F165" i="1"/>
  <c r="H165" i="1" s="1"/>
  <c r="F163" i="1"/>
  <c r="H163" i="1" s="1"/>
  <c r="F162" i="1"/>
  <c r="H162" i="1" s="1"/>
  <c r="F161" i="1"/>
  <c r="H161" i="1" s="1"/>
  <c r="F160" i="1"/>
  <c r="H160" i="1" s="1"/>
  <c r="F159" i="1"/>
  <c r="H159" i="1" s="1"/>
  <c r="F158" i="1"/>
  <c r="H158" i="1" s="1"/>
  <c r="F157" i="1"/>
  <c r="H157" i="1" s="1"/>
  <c r="F156" i="1"/>
  <c r="H156" i="1" s="1"/>
  <c r="F154" i="1"/>
  <c r="H154" i="1" s="1"/>
  <c r="F153" i="1"/>
  <c r="H153" i="1" s="1"/>
  <c r="F152" i="1"/>
  <c r="H152" i="1" s="1"/>
  <c r="F151" i="1"/>
  <c r="H151" i="1" s="1"/>
  <c r="F149" i="1"/>
  <c r="H149" i="1" s="1"/>
  <c r="F148" i="1"/>
  <c r="H148" i="1" s="1"/>
  <c r="F147" i="1"/>
  <c r="H147" i="1" s="1"/>
  <c r="F146" i="1"/>
  <c r="H146" i="1" s="1"/>
  <c r="F145" i="1"/>
  <c r="H145" i="1" s="1"/>
  <c r="F143" i="1"/>
  <c r="H143" i="1" s="1"/>
  <c r="F142" i="1"/>
  <c r="H142" i="1" s="1"/>
  <c r="F141" i="1"/>
  <c r="H141" i="1" s="1"/>
  <c r="F140" i="1"/>
  <c r="H140" i="1" s="1"/>
  <c r="F139" i="1"/>
  <c r="H139" i="1" s="1"/>
  <c r="F138" i="1"/>
  <c r="H138" i="1" s="1"/>
  <c r="F136" i="1"/>
  <c r="H136" i="1" s="1"/>
  <c r="F135" i="1"/>
  <c r="H135" i="1" s="1"/>
  <c r="E134" i="1"/>
  <c r="F134" i="1" s="1"/>
  <c r="H134" i="1" s="1"/>
  <c r="E133" i="1"/>
  <c r="F133" i="1" s="1"/>
  <c r="H133" i="1" s="1"/>
  <c r="F131" i="1"/>
  <c r="H131" i="1" s="1"/>
  <c r="F130" i="1"/>
  <c r="H130" i="1" s="1"/>
  <c r="F129" i="1"/>
  <c r="H129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0" i="1"/>
  <c r="H120" i="1" s="1"/>
  <c r="F119" i="1"/>
  <c r="H119" i="1" s="1"/>
  <c r="F118" i="1"/>
  <c r="H118" i="1" s="1"/>
  <c r="F117" i="1"/>
  <c r="H117" i="1" s="1"/>
  <c r="F115" i="1"/>
  <c r="H115" i="1" s="1"/>
  <c r="F114" i="1"/>
  <c r="H114" i="1" s="1"/>
  <c r="F112" i="1"/>
  <c r="H112" i="1" s="1"/>
  <c r="F111" i="1"/>
  <c r="H111" i="1" s="1"/>
  <c r="F110" i="1"/>
  <c r="H110" i="1" s="1"/>
  <c r="F101" i="1"/>
  <c r="F105" i="1" s="1"/>
  <c r="H105" i="1" s="1"/>
  <c r="F100" i="1"/>
  <c r="H100" i="1" s="1"/>
  <c r="F99" i="1"/>
  <c r="H99" i="1" s="1"/>
  <c r="F98" i="1"/>
  <c r="H98" i="1" s="1"/>
  <c r="F97" i="1"/>
  <c r="H97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E88" i="1"/>
  <c r="F88" i="1" s="1"/>
  <c r="H88" i="1" s="1"/>
  <c r="E87" i="1"/>
  <c r="F87" i="1" s="1"/>
  <c r="H87" i="1" s="1"/>
  <c r="F86" i="1"/>
  <c r="H86" i="1" s="1"/>
  <c r="E85" i="1"/>
  <c r="F85" i="1" s="1"/>
  <c r="H85" i="1" s="1"/>
  <c r="E84" i="1"/>
  <c r="F84" i="1" s="1"/>
  <c r="H84" i="1" s="1"/>
  <c r="F82" i="1"/>
  <c r="H82" i="1" s="1"/>
  <c r="F81" i="1"/>
  <c r="H81" i="1" s="1"/>
  <c r="F80" i="1"/>
  <c r="H80" i="1" s="1"/>
  <c r="F78" i="1"/>
  <c r="H78" i="1" s="1"/>
  <c r="F77" i="1"/>
  <c r="H77" i="1" s="1"/>
  <c r="F76" i="1"/>
  <c r="H76" i="1" s="1"/>
  <c r="F75" i="1"/>
  <c r="H75" i="1" s="1"/>
  <c r="F73" i="1"/>
  <c r="H73" i="1" s="1"/>
  <c r="F72" i="1"/>
  <c r="H72" i="1" s="1"/>
  <c r="F71" i="1"/>
  <c r="H71" i="1" s="1"/>
  <c r="F70" i="1"/>
  <c r="H70" i="1" s="1"/>
  <c r="F69" i="1"/>
  <c r="H69" i="1" s="1"/>
  <c r="F67" i="1"/>
  <c r="H67" i="1" s="1"/>
  <c r="F66" i="1"/>
  <c r="H66" i="1" s="1"/>
  <c r="F65" i="1"/>
  <c r="H65" i="1" s="1"/>
  <c r="F64" i="1"/>
  <c r="H64" i="1" s="1"/>
  <c r="F63" i="1"/>
  <c r="H63" i="1" s="1"/>
  <c r="F61" i="1"/>
  <c r="H61" i="1" s="1"/>
  <c r="F60" i="1"/>
  <c r="H60" i="1" s="1"/>
  <c r="F59" i="1"/>
  <c r="H59" i="1" s="1"/>
  <c r="F58" i="1"/>
  <c r="H58" i="1" s="1"/>
  <c r="F56" i="1"/>
  <c r="H56" i="1" s="1"/>
  <c r="F55" i="1"/>
  <c r="H55" i="1" s="1"/>
  <c r="F54" i="1"/>
  <c r="H54" i="1" s="1"/>
  <c r="F53" i="1"/>
  <c r="H53" i="1" s="1"/>
  <c r="F48" i="1"/>
  <c r="F49" i="1" s="1"/>
  <c r="H49" i="1" s="1"/>
  <c r="H48" i="1" s="1"/>
  <c r="F47" i="1"/>
  <c r="H47" i="1" s="1"/>
  <c r="F45" i="1"/>
  <c r="H45" i="1" s="1"/>
  <c r="F44" i="1"/>
  <c r="H44" i="1" s="1"/>
  <c r="F42" i="1"/>
  <c r="H42" i="1" s="1"/>
  <c r="F41" i="1"/>
  <c r="H41" i="1" s="1"/>
  <c r="F39" i="1"/>
  <c r="H39" i="1" s="1"/>
  <c r="H38" i="1" s="1"/>
  <c r="F37" i="1"/>
  <c r="H37" i="1" s="1"/>
  <c r="F36" i="1"/>
  <c r="H36" i="1" s="1"/>
  <c r="E34" i="1"/>
  <c r="F34" i="1" s="1"/>
  <c r="H34" i="1" s="1"/>
  <c r="E33" i="1"/>
  <c r="F33" i="1" s="1"/>
  <c r="H33" i="1" s="1"/>
  <c r="E32" i="1"/>
  <c r="F32" i="1" s="1"/>
  <c r="H32" i="1" s="1"/>
  <c r="F30" i="1"/>
  <c r="H30" i="1" s="1"/>
  <c r="F29" i="1"/>
  <c r="H29" i="1" s="1"/>
  <c r="F27" i="1"/>
  <c r="H27" i="1" s="1"/>
  <c r="F26" i="1"/>
  <c r="H26" i="1" s="1"/>
  <c r="F20" i="1"/>
  <c r="H20" i="1" s="1"/>
  <c r="F19" i="1"/>
  <c r="H19" i="1" s="1"/>
  <c r="F17" i="1"/>
  <c r="H17" i="1" s="1"/>
  <c r="F16" i="1"/>
  <c r="H16" i="1" s="1"/>
  <c r="F14" i="1"/>
  <c r="H14" i="1" s="1"/>
  <c r="F13" i="1"/>
  <c r="H13" i="1" s="1"/>
  <c r="E11" i="1"/>
  <c r="F11" i="1" s="1"/>
  <c r="H11" i="1" s="1"/>
  <c r="E10" i="1"/>
  <c r="F10" i="1" s="1"/>
  <c r="H10" i="1" s="1"/>
  <c r="H109" i="1" l="1"/>
  <c r="H568" i="1"/>
  <c r="H623" i="1"/>
  <c r="H615" i="1" s="1"/>
  <c r="H668" i="1"/>
  <c r="H659" i="1"/>
  <c r="H675" i="1"/>
  <c r="H632" i="1"/>
  <c r="H638" i="1"/>
  <c r="F644" i="1"/>
  <c r="H644" i="1" s="1"/>
  <c r="H624" i="1"/>
  <c r="H605" i="1"/>
  <c r="H610" i="1"/>
  <c r="F645" i="1"/>
  <c r="H645" i="1" s="1"/>
  <c r="F647" i="1"/>
  <c r="H647" i="1" s="1"/>
  <c r="F646" i="1"/>
  <c r="H646" i="1" s="1"/>
  <c r="H578" i="1"/>
  <c r="H566" i="1"/>
  <c r="H573" i="1"/>
  <c r="H583" i="1"/>
  <c r="F593" i="1"/>
  <c r="H593" i="1" s="1"/>
  <c r="H552" i="1"/>
  <c r="H522" i="1"/>
  <c r="H544" i="1"/>
  <c r="H556" i="1"/>
  <c r="H531" i="1"/>
  <c r="H535" i="1"/>
  <c r="H539" i="1"/>
  <c r="H518" i="1"/>
  <c r="F529" i="1"/>
  <c r="H529" i="1" s="1"/>
  <c r="H526" i="1" s="1"/>
  <c r="H548" i="1"/>
  <c r="H451" i="1"/>
  <c r="H439" i="1"/>
  <c r="H435" i="1"/>
  <c r="H443" i="1"/>
  <c r="H485" i="1"/>
  <c r="H502" i="1"/>
  <c r="H447" i="1"/>
  <c r="H461" i="1"/>
  <c r="H466" i="1"/>
  <c r="H456" i="1"/>
  <c r="H428" i="1"/>
  <c r="H507" i="1"/>
  <c r="H432" i="1"/>
  <c r="H470" i="1"/>
  <c r="H475" i="1"/>
  <c r="H490" i="1"/>
  <c r="H494" i="1"/>
  <c r="H480" i="1"/>
  <c r="H498" i="1"/>
  <c r="H344" i="1"/>
  <c r="H384" i="1"/>
  <c r="H25" i="1"/>
  <c r="H40" i="1"/>
  <c r="H407" i="1"/>
  <c r="H132" i="1"/>
  <c r="H375" i="1"/>
  <c r="H412" i="1"/>
  <c r="H369" i="1"/>
  <c r="H393" i="1"/>
  <c r="H402" i="1"/>
  <c r="H150" i="1"/>
  <c r="H164" i="1"/>
  <c r="H174" i="1"/>
  <c r="H79" i="1"/>
  <c r="H15" i="1"/>
  <c r="F199" i="1"/>
  <c r="H199" i="1" s="1"/>
  <c r="H333" i="1"/>
  <c r="H35" i="1"/>
  <c r="H121" i="1"/>
  <c r="H57" i="1"/>
  <c r="H113" i="1"/>
  <c r="H128" i="1"/>
  <c r="F195" i="1"/>
  <c r="H195" i="1" s="1"/>
  <c r="H250" i="1"/>
  <c r="H276" i="1"/>
  <c r="H319" i="1"/>
  <c r="H221" i="1"/>
  <c r="H89" i="1"/>
  <c r="H116" i="1"/>
  <c r="H200" i="1"/>
  <c r="H31" i="1"/>
  <c r="H52" i="1"/>
  <c r="H68" i="1"/>
  <c r="F103" i="1"/>
  <c r="H103" i="1" s="1"/>
  <c r="H137" i="1"/>
  <c r="H186" i="1"/>
  <c r="F216" i="1"/>
  <c r="H216" i="1" s="1"/>
  <c r="H227" i="1"/>
  <c r="H233" i="1"/>
  <c r="H266" i="1"/>
  <c r="H270" i="1"/>
  <c r="H9" i="1"/>
  <c r="H18" i="1"/>
  <c r="F106" i="1"/>
  <c r="H106" i="1" s="1"/>
  <c r="H179" i="1"/>
  <c r="F196" i="1"/>
  <c r="H196" i="1" s="1"/>
  <c r="H338" i="1"/>
  <c r="H12" i="1"/>
  <c r="H83" i="1"/>
  <c r="F102" i="1"/>
  <c r="H102" i="1" s="1"/>
  <c r="H144" i="1"/>
  <c r="F215" i="1"/>
  <c r="H215" i="1" s="1"/>
  <c r="H237" i="1"/>
  <c r="H293" i="1"/>
  <c r="H46" i="1"/>
  <c r="H28" i="1"/>
  <c r="H62" i="1"/>
  <c r="H43" i="1"/>
  <c r="H285" i="1"/>
  <c r="H297" i="1"/>
  <c r="H207" i="1"/>
  <c r="F284" i="1"/>
  <c r="H284" i="1" s="1"/>
  <c r="F283" i="1"/>
  <c r="H283" i="1" s="1"/>
  <c r="H74" i="1"/>
  <c r="F104" i="1"/>
  <c r="H104" i="1" s="1"/>
  <c r="H155" i="1"/>
  <c r="F197" i="1"/>
  <c r="H197" i="1" s="1"/>
  <c r="H327" i="1"/>
  <c r="H351" i="1"/>
  <c r="H96" i="1"/>
  <c r="H169" i="1"/>
  <c r="H189" i="1"/>
  <c r="F213" i="1"/>
  <c r="H213" i="1" s="1"/>
  <c r="F214" i="1"/>
  <c r="H214" i="1" s="1"/>
  <c r="F218" i="1"/>
  <c r="H218" i="1" s="1"/>
  <c r="H244" i="1"/>
  <c r="H256" i="1"/>
  <c r="H305" i="1"/>
  <c r="F281" i="1"/>
  <c r="H281" i="1" s="1"/>
  <c r="H280" i="1" s="1"/>
  <c r="H592" i="1" l="1"/>
  <c r="H681" i="1"/>
  <c r="H682" i="1" s="1"/>
  <c r="H683" i="1" s="1"/>
  <c r="H643" i="1"/>
  <c r="H649" i="1" s="1"/>
  <c r="H650" i="1" s="1"/>
  <c r="H651" i="1" s="1"/>
  <c r="H595" i="1"/>
  <c r="H596" i="1" s="1"/>
  <c r="H597" i="1" s="1"/>
  <c r="H555" i="1"/>
  <c r="H557" i="1"/>
  <c r="H508" i="1"/>
  <c r="H506" i="1"/>
  <c r="H101" i="1"/>
  <c r="H107" i="1" s="1"/>
  <c r="H194" i="1"/>
  <c r="H205" i="1" s="1"/>
  <c r="H417" i="1"/>
  <c r="H418" i="1" s="1"/>
  <c r="H419" i="1" s="1"/>
  <c r="H50" i="1"/>
  <c r="H262" i="1"/>
  <c r="H212" i="1"/>
  <c r="H219" i="1" s="1"/>
  <c r="H282" i="1"/>
  <c r="H303" i="1" s="1"/>
  <c r="H357" i="1"/>
  <c r="H558" i="1" l="1"/>
  <c r="H559" i="1" s="1"/>
  <c r="H560" i="1" s="1"/>
  <c r="H509" i="1"/>
  <c r="H358" i="1"/>
  <c r="H359" i="1" s="1"/>
  <c r="H360" i="1" s="1"/>
  <c r="H361" i="1" s="1"/>
  <c r="H362" i="1" s="1"/>
  <c r="H684" i="1" l="1"/>
  <c r="H685" i="1" s="1"/>
  <c r="H652" i="1"/>
  <c r="H653" i="1" s="1"/>
  <c r="H598" i="1"/>
  <c r="H599" i="1" s="1"/>
  <c r="H510" i="1"/>
  <c r="H511" i="1" s="1"/>
  <c r="H420" i="1"/>
  <c r="H421" i="1" s="1"/>
  <c r="H686" i="1" l="1"/>
  <c r="H687" i="1" s="1"/>
  <c r="H688" i="1" s="1"/>
  <c r="H689" i="1" s="1"/>
  <c r="H690" i="1" s="1"/>
</calcChain>
</file>

<file path=xl/sharedStrings.xml><?xml version="1.0" encoding="utf-8"?>
<sst xmlns="http://schemas.openxmlformats.org/spreadsheetml/2006/main" count="2032" uniqueCount="660">
  <si>
    <t>skolis Senoba</t>
  </si>
  <si>
    <t>samSeneblo samuSaoebi</t>
  </si>
  <si>
    <t>lari</t>
  </si>
  <si>
    <t>#</t>
  </si>
  <si>
    <t>safuZveli</t>
  </si>
  <si>
    <t>samuSaoTa dasaxeleba</t>
  </si>
  <si>
    <t>ganzomilebis erTeuli</t>
  </si>
  <si>
    <t>raodenoba</t>
  </si>
  <si>
    <t>Rirebuleba (lari)</t>
  </si>
  <si>
    <t>ganz. erTeulze</t>
  </si>
  <si>
    <t>saproeqto monacemze</t>
  </si>
  <si>
    <t>1</t>
  </si>
  <si>
    <t>daSliTi samuSaoebi</t>
  </si>
  <si>
    <t>sn da w  IV-2-82 t-8 cx.46-37-1</t>
  </si>
  <si>
    <t>Senobis ukana fasadze miSenebuli amortizirebuli gare sapirfareSos daSla</t>
  </si>
  <si>
    <t>kub.m
sivrc. 
moc.</t>
  </si>
  <si>
    <t>srf</t>
  </si>
  <si>
    <t>SromiTi danaxarji 2,28*0,25</t>
  </si>
  <si>
    <t>kac.sT</t>
  </si>
  <si>
    <t>manqanebi 0,7015*0,25</t>
  </si>
  <si>
    <t>lokalur-resursuli xarjTaRricxva #1</t>
  </si>
  <si>
    <t>sn da w  IV-2-82 t-8  cx.46-15-2</t>
  </si>
  <si>
    <t xml:space="preserve">Senobis gare zedapirebidan amortizirebuli baTqaSis nawilobriv  Camoyra </t>
  </si>
  <si>
    <t xml:space="preserve"> kv.m</t>
  </si>
  <si>
    <t xml:space="preserve"> SromiTi danaxarji</t>
  </si>
  <si>
    <t xml:space="preserve"> manqanebi</t>
  </si>
  <si>
    <t>e.n. da g.      $1-22-1</t>
  </si>
  <si>
    <t xml:space="preserve">samSeneblo nagavis avtoTviTmclelze xeliT datvirTva </t>
  </si>
  <si>
    <t>tona</t>
  </si>
  <si>
    <t xml:space="preserve">SromiTi danaxarji </t>
  </si>
  <si>
    <t xml:space="preserve"> srf</t>
  </si>
  <si>
    <t>samSeneblo nagavis gatana 5 km manZilze</t>
  </si>
  <si>
    <t>14 - 5</t>
  </si>
  <si>
    <t>satransporto xarjebi</t>
  </si>
  <si>
    <t>jami (daSliTi samuSaoebi)</t>
  </si>
  <si>
    <t>fasadis mopirkeTeba</t>
  </si>
  <si>
    <t>sn da w  IV-2-82 t-2 cx.15-52-1</t>
  </si>
  <si>
    <t>kv.m.</t>
  </si>
  <si>
    <t xml:space="preserve">SromiTi resursebi </t>
  </si>
  <si>
    <t>kac/sT</t>
  </si>
  <si>
    <t>manqanebi</t>
  </si>
  <si>
    <t>13-190</t>
  </si>
  <si>
    <t>duRabis tumbo 1 kub.m/sT</t>
  </si>
  <si>
    <t>manq./sT</t>
  </si>
  <si>
    <t>4.1-358</t>
  </si>
  <si>
    <t xml:space="preserve">qv/cementis xsnari </t>
  </si>
  <si>
    <t>kub.m.</t>
  </si>
  <si>
    <r>
      <t xml:space="preserve">sn da w  IV-2-82 t-2 cx.12-6-2 </t>
    </r>
    <r>
      <rPr>
        <b/>
        <sz val="8"/>
        <color indexed="8"/>
        <rFont val="LitNusx"/>
      </rPr>
      <t>misadag.</t>
    </r>
  </si>
  <si>
    <t xml:space="preserve">dasavleT mxares gverdiT fasadze mTlianad da ukana fasadze miwis zedapiridan I rigis fanjrebis Ziris donemde  liTonis oTxkuTxa milebis  karkasis mowyoba da aranakleb 0,5 mm sisqis  profilirebuli feradi faqturis galvanizirebuli furclebis akvra.  SeerTebis kvanZebsa da daboloebebSi analogiuri feris brtyeli Tunuqis gamoyenebiT </t>
  </si>
  <si>
    <t>kv.m</t>
  </si>
  <si>
    <t xml:space="preserve"> SromiTi danaxarji </t>
  </si>
  <si>
    <t xml:space="preserve"> manqanebi </t>
  </si>
  <si>
    <t>1.5-39</t>
  </si>
  <si>
    <t>profilirebuli feradi galvanizirebuli Tunuqis furceli sisqiT aranakleb 0,5-sa</t>
  </si>
  <si>
    <t>kvm</t>
  </si>
  <si>
    <t>1.5-15– misad.</t>
  </si>
  <si>
    <t>galvanizirebuli feradi Tunuqis furceli sisqiT aranakleb 0,5-sa</t>
  </si>
  <si>
    <t>sabazro</t>
  </si>
  <si>
    <t>liTonis karkasi</t>
  </si>
  <si>
    <t>1.9-70</t>
  </si>
  <si>
    <t xml:space="preserve"> samSeneblo naWedi</t>
  </si>
  <si>
    <t>kg</t>
  </si>
  <si>
    <t>1.10-24</t>
  </si>
  <si>
    <t xml:space="preserve"> sWvali</t>
  </si>
  <si>
    <t>cali</t>
  </si>
  <si>
    <t xml:space="preserve"> sxvadasxva masalebi</t>
  </si>
  <si>
    <t>3</t>
  </si>
  <si>
    <t>sn da w IV-2-82 t-2 cx.15-156-4</t>
  </si>
  <si>
    <t>4.2-56</t>
  </si>
  <si>
    <t xml:space="preserve">gare dafarvis wyaldispersiuli saRebavi </t>
  </si>
  <si>
    <t>4.2-129</t>
  </si>
  <si>
    <t>gamxsneli</t>
  </si>
  <si>
    <t>4.2-102</t>
  </si>
  <si>
    <t>grunti</t>
  </si>
  <si>
    <t>4.2-85</t>
  </si>
  <si>
    <t>fasadis fiTxi</t>
  </si>
  <si>
    <t>kg.</t>
  </si>
  <si>
    <t xml:space="preserve"> sxva masalebi</t>
  </si>
  <si>
    <t>4</t>
  </si>
  <si>
    <t>sn da w  IV-2-82 t-2 cx.12-8-3 misadag.</t>
  </si>
  <si>
    <t xml:space="preserve">Senobis fasadis fanjrebze sacremleebis mowyoba feradi faqturis galvanizirebuli TunuqiT sisqiT aranakleb 0,5 mm-sa </t>
  </si>
  <si>
    <t>grZ.m</t>
  </si>
  <si>
    <t>Tunuqi feradi faqturis sisqiT aranakleb 0,5 mm-sa</t>
  </si>
  <si>
    <t>4.2-136</t>
  </si>
  <si>
    <t>silikoni</t>
  </si>
  <si>
    <t>tub</t>
  </si>
  <si>
    <t>5</t>
  </si>
  <si>
    <t>sn da w  IV-2-82 t-2 cx.13-15-6</t>
  </si>
  <si>
    <t xml:space="preserve">  liTonis gare saxanZro kibis zedapirebis dagruntva</t>
  </si>
  <si>
    <t>4.2-104</t>
  </si>
  <si>
    <t>grunti gamxsneliT</t>
  </si>
  <si>
    <t>srg</t>
  </si>
  <si>
    <t>6</t>
  </si>
  <si>
    <t>sn da w  IV-2-82 t-2 cx.15-164-8</t>
  </si>
  <si>
    <t xml:space="preserve"> liTonis gare saxanZro kibisa da arsebuli liTonis karis zedapirebis SeRebva antikoroziuli saRebaviT 2 jer.</t>
  </si>
  <si>
    <t>4.2-75</t>
  </si>
  <si>
    <t xml:space="preserve"> saRebavi antikoroziuli gamxsneliT</t>
  </si>
  <si>
    <t>4.2-16</t>
  </si>
  <si>
    <t>alifa</t>
  </si>
  <si>
    <t>7</t>
  </si>
  <si>
    <t>sn da w  IV-2-82 t-2 cx.15-160-3</t>
  </si>
  <si>
    <t xml:space="preserve"> saxuravqveSa xis karnizebis damuSaveba da SeRebva zeTovani saRebaviT</t>
  </si>
  <si>
    <t xml:space="preserve"> kvm</t>
  </si>
  <si>
    <t xml:space="preserve">manqanebi </t>
  </si>
  <si>
    <t>4.2-30</t>
  </si>
  <si>
    <t xml:space="preserve"> saRebavi zeTovani gamxsneliT</t>
  </si>
  <si>
    <t xml:space="preserve"> fiTxi xis </t>
  </si>
  <si>
    <t xml:space="preserve"> alifa</t>
  </si>
  <si>
    <t xml:space="preserve"> sxva masala</t>
  </si>
  <si>
    <t>sn da w  IV-2-82 t-2 cx.8-22-2</t>
  </si>
  <si>
    <t xml:space="preserve"> Senobis fasadze inventaruli xaraCos dayeneba da daSla </t>
  </si>
  <si>
    <t xml:space="preserve"> kvm vert.pr</t>
  </si>
  <si>
    <t>.1.9-57</t>
  </si>
  <si>
    <t xml:space="preserve"> xaraCos liTonis detalebi</t>
  </si>
  <si>
    <t>5-8</t>
  </si>
  <si>
    <t xml:space="preserve"> xaraCos xis detalebi</t>
  </si>
  <si>
    <t>kubm</t>
  </si>
  <si>
    <t>5-144</t>
  </si>
  <si>
    <t xml:space="preserve"> fenilis fari</t>
  </si>
  <si>
    <t>jami (fasadis mopirkeTeba)</t>
  </si>
  <si>
    <t>jami</t>
  </si>
  <si>
    <t xml:space="preserve"> zednadebi xarjebi </t>
  </si>
  <si>
    <t xml:space="preserve">j a m i </t>
  </si>
  <si>
    <t>saxarjTaRricxvo mogeba</t>
  </si>
  <si>
    <t>sul xarjTaRricxviT:</t>
  </si>
  <si>
    <t xml:space="preserve"> teritoriis keTilmowyoba </t>
  </si>
  <si>
    <t>maT Soris: SromiTi resursi</t>
  </si>
  <si>
    <t>სნ და წ  IV-2-82 ტ-4 ცხ.27-8-2</t>
  </si>
  <si>
    <t xml:space="preserve">ტერიტორიის  მოშანდაკება (ამაღლებების მოჭრა, ღრულების ამოვსება) გრუნტის გადაადგილებით და დატკეპნა მექანიზირებული წესით, ახალი მასალის დამატების გარეშე </t>
  </si>
  <si>
    <t>კვმ</t>
  </si>
  <si>
    <t>სრფ</t>
  </si>
  <si>
    <t xml:space="preserve">შრომითი დანახარჯები                   </t>
  </si>
  <si>
    <t>კ/სთ</t>
  </si>
  <si>
    <t>13-200</t>
  </si>
  <si>
    <t>ავტოგრეიდერი 79 კვტ (108 ც/ძ)</t>
  </si>
  <si>
    <t>ლარი</t>
  </si>
  <si>
    <t>13-218</t>
  </si>
  <si>
    <t>სატკეპნი 5 ტნ</t>
  </si>
  <si>
    <t>მ/სთ</t>
  </si>
  <si>
    <t>13-219</t>
  </si>
  <si>
    <t>სატკეპნი 10 ტნ</t>
  </si>
  <si>
    <t>.13-7</t>
  </si>
  <si>
    <t>ტრაქტორი მუხლუხა სვლაზე 108 ც.ძ</t>
  </si>
  <si>
    <t>13-229</t>
  </si>
  <si>
    <t>სარწყავი მანქანა</t>
  </si>
  <si>
    <t>მანქანები</t>
  </si>
  <si>
    <t>სემეკი #51</t>
  </si>
  <si>
    <t>წყალი</t>
  </si>
  <si>
    <t>sn da w  IV-2-82 t-4 cx.27-7-2</t>
  </si>
  <si>
    <t>teritoriaze qviSa-xreSovani narevis safuZvelis mowyoba saSualo sisqiT 10 sm meqanizirebuli wesiT da misi datkepna</t>
  </si>
  <si>
    <t>kub.m</t>
  </si>
  <si>
    <t>13 - 200</t>
  </si>
  <si>
    <t xml:space="preserve">saSualo tipis avtogreideri _ 108 cx.Z </t>
  </si>
  <si>
    <t>manq.sT</t>
  </si>
  <si>
    <t>13 - 222</t>
  </si>
  <si>
    <t>satkepni sagzao, pnevmosvlaze -18 t</t>
  </si>
  <si>
    <t>13 - 229</t>
  </si>
  <si>
    <t xml:space="preserve">mosarwyavi manqana _ 6000 l </t>
  </si>
  <si>
    <t>4.1-236</t>
  </si>
  <si>
    <t>qviSa-xreSovani narevi</t>
  </si>
  <si>
    <t>semeki #51</t>
  </si>
  <si>
    <t>wyali</t>
  </si>
  <si>
    <t>sn da w  IV-2-82 t-4 cx.27-44-2</t>
  </si>
  <si>
    <t xml:space="preserve">teritoriaze 6,0 (5+1) sm. sisqis  orSriani betonis filebis dageba, msxvilmarcvlovani qviSis 5 sm sisqis narevze, filebis nakerebis msxvilmarclovani qviSiT SevsebiT   </t>
  </si>
  <si>
    <t xml:space="preserve"> SromiTi danaxarji  </t>
  </si>
  <si>
    <t>საბაზრო</t>
  </si>
  <si>
    <t>betonis fila sisqiT 6, sm orSriani transportirebiT</t>
  </si>
  <si>
    <t>4.1-234</t>
  </si>
  <si>
    <t xml:space="preserve">.  qviSa msxvilmarcvlovani </t>
  </si>
  <si>
    <t>qviSa msxvilmarcvlovani pirapirebis Semavsebeli</t>
  </si>
  <si>
    <t>lokalur-resursuli uwyisis jami:</t>
  </si>
  <si>
    <t xml:space="preserve">arsebuli Robeebis reabilitacia </t>
  </si>
  <si>
    <t>saxarjTaRricxvo Rirebuleba</t>
  </si>
  <si>
    <t>№</t>
  </si>
  <si>
    <t>samuSaos dasaxeleba</t>
  </si>
  <si>
    <t>ganzomilebis erTeulze</t>
  </si>
  <si>
    <t>saproeqto monacemebze</t>
  </si>
  <si>
    <t>sul</t>
  </si>
  <si>
    <t>s.n.da w.    7-21-11 misad.</t>
  </si>
  <si>
    <t xml:space="preserve">arsebuli amortizirebuli liTonis Robis demontaJi </t>
  </si>
  <si>
    <t>SromiTi danaxarjebi 1.66*0.5</t>
  </si>
  <si>
    <t>sxvadasxva manqanebi 0.05*0.5</t>
  </si>
  <si>
    <t>lariı</t>
  </si>
  <si>
    <t>.1.10-14</t>
  </si>
  <si>
    <t>eleqtrodi 0.02*0.5</t>
  </si>
  <si>
    <t>sxva masalebi 0.06*0.5</t>
  </si>
  <si>
    <t>s.n.da w.    7-22-1 misad.</t>
  </si>
  <si>
    <t xml:space="preserve">liTonkvadratebiT Sedgenili  WiSkrebis montaJi </t>
  </si>
  <si>
    <t xml:space="preserve">SromiTi danaxarjebi </t>
  </si>
  <si>
    <t xml:space="preserve">sxvadasxva manqanebi </t>
  </si>
  <si>
    <t>4.1-322</t>
  </si>
  <si>
    <r>
      <t xml:space="preserve">betoni </t>
    </r>
    <r>
      <rPr>
        <b/>
        <sz val="10"/>
        <color indexed="8"/>
        <rFont val="LitNusx"/>
      </rPr>
      <t>B</t>
    </r>
    <r>
      <rPr>
        <sz val="10"/>
        <color indexed="8"/>
        <rFont val="Academiuri Nuskhuri"/>
      </rPr>
      <t>B-20</t>
    </r>
  </si>
  <si>
    <t>2.2-101</t>
  </si>
  <si>
    <t>liTonis milkvadrati 100*100</t>
  </si>
  <si>
    <t>1.9-65</t>
  </si>
  <si>
    <t xml:space="preserve">liTonis WiSkari </t>
  </si>
  <si>
    <t>1.9-71-s misad.</t>
  </si>
  <si>
    <t>samontaJo elementi</t>
  </si>
  <si>
    <t>1.10-14</t>
  </si>
  <si>
    <t>eleqtrodi</t>
  </si>
  <si>
    <t>sxva masalebi</t>
  </si>
  <si>
    <t>s.n.da w.    7-22-8 misad.</t>
  </si>
  <si>
    <t>1.9-65-s misad</t>
  </si>
  <si>
    <t xml:space="preserve">arsebul betonis zeZikvelsa da liTonis boZebze liTonkvadratebiT Sedgenili  seqciuri Robis (seqciis simaRliT 1,65 m)  montaJi </t>
  </si>
  <si>
    <t>liTonis seqciuri Robe</t>
  </si>
  <si>
    <t xml:space="preserve"> liTonis Robis zedapirebis gawmenda da dagruntva</t>
  </si>
  <si>
    <t>liTonis zedapirebis SeRebva antikoroziuli saRebaviT 2 jer.</t>
  </si>
  <si>
    <t>lokalur-resursuli xarjTaRricxva #3</t>
  </si>
  <si>
    <t>lokalur-resursuli xarjTaRricxva #2</t>
  </si>
  <si>
    <t>sn da w  IV-2-82 t-2 cx.10-11-misad. k=0.5</t>
  </si>
  <si>
    <t xml:space="preserve">saaqto darbazSi arsebuli xis scenis daSla </t>
  </si>
  <si>
    <t xml:space="preserve"> SromiTi danaxarji  0.5*23.8</t>
  </si>
  <si>
    <t xml:space="preserve"> manqanebi 0.5*2.1</t>
  </si>
  <si>
    <t xml:space="preserve"> sxva masala 0.5*0.93</t>
  </si>
  <si>
    <t xml:space="preserve">Senobis mTavari Sesasvlelisa da gverdiTi kibis zedapirebidan amortizirebuli mopirkeTebis  Camoyra </t>
  </si>
  <si>
    <t>sn da w  IV-2-82 t-8 cx. 46-32-3</t>
  </si>
  <si>
    <t xml:space="preserve"> arsebuli amortizirebuli karebis demontaJi </t>
  </si>
  <si>
    <t>kar-fanjrebi</t>
  </si>
  <si>
    <t>2</t>
  </si>
  <si>
    <t>sn da w  IV-2-82 t-8  cx.46-29-2</t>
  </si>
  <si>
    <t>Zveli korpusis derefnebSi. foieSi, kibis ujredebSi mozaikis da meTlaxis zedapiriani amortizirebuli monoliTuri betonis dangreva</t>
  </si>
  <si>
    <t>sn da w  IV-2-82 t-8 cx. 46-32-2</t>
  </si>
  <si>
    <t xml:space="preserve">amortizirebuli fanjrebis demontaJi </t>
  </si>
  <si>
    <t>sn da w  IV-2-82 t-8 cx. 46-27-6-misadagebiT</t>
  </si>
  <si>
    <t>Werebidan plastikatis Sekiduli Weris Camoxsna</t>
  </si>
  <si>
    <t>sn da w  IV-2-82 t-8  cx.46-30- 6)</t>
  </si>
  <si>
    <t>iatakebidan  keramigranitis fenilis ayra</t>
  </si>
  <si>
    <t>sn da w  IV-2-82 t-8  cx.46-30-2- 6)</t>
  </si>
  <si>
    <t xml:space="preserve"> iatakebidan  xis fenilebis (lagebiTurT) ayra da vargisi ficruli fenilis dasawyobeba (damkveTis gankargulebaSi)</t>
  </si>
  <si>
    <t>Senobis Siga zedapirebidan amortizirebuli baTqaSis Camoyra  (10%)</t>
  </si>
  <si>
    <t xml:space="preserve">Aarsebuli eleqtro sistemis  demontaJi </t>
  </si>
  <si>
    <t>sistema</t>
  </si>
  <si>
    <t>sn da w   IV-2-82 t-2 cx.9-14-5</t>
  </si>
  <si>
    <t xml:space="preserve"> minapaketiT Seminuli metaloplastmasis fanjris Casma nawilobriv evrogaRebiT</t>
  </si>
  <si>
    <t>13-43</t>
  </si>
  <si>
    <t>avtoamwe TvirTamweobiT 6.3 tona</t>
  </si>
  <si>
    <t>13-92-misad.</t>
  </si>
  <si>
    <t>eleqtrojalambari</t>
  </si>
  <si>
    <t xml:space="preserve">.10.3-3 </t>
  </si>
  <si>
    <t xml:space="preserve"> minapaketiT Seminuli metaloplastmasis fanjara </t>
  </si>
  <si>
    <t>sn da w   IV-2-82 t-2 cx.9-5-1</t>
  </si>
  <si>
    <t>kibisqveSa sakuWnaosaTvis metaloplastmasis yru karis Casma</t>
  </si>
  <si>
    <t>SromiTi resursebi</t>
  </si>
  <si>
    <t xml:space="preserve">.10.3-7 </t>
  </si>
  <si>
    <t xml:space="preserve">metaloplastmasis yru kari </t>
  </si>
  <si>
    <t>sxvadasxva masalebi</t>
  </si>
  <si>
    <t>sn da w   IV-2-82 t-5 cx.34-56-2-s misadagebiT</t>
  </si>
  <si>
    <t>mTavar SesasvlelSi ormxrivfurcliani (furclis sisqiT 2,0 mm) liTonis dekoratiuli karebis Casma</t>
  </si>
  <si>
    <t>1.9-66-misad.</t>
  </si>
  <si>
    <t>ormxrivfurcliani (sisqiT 2,0 mm) liTonis  dekoratiuli kari</t>
  </si>
  <si>
    <t>1.9 - 71</t>
  </si>
  <si>
    <t>samontaJo elementebi</t>
  </si>
  <si>
    <t>ormxrivfurcliani (furclis sisqiT 2,0 mm) liTonis  karebis Casma</t>
  </si>
  <si>
    <t>1.9-63</t>
  </si>
  <si>
    <t>ormxrivfurcliani (sisqiT 2,0 mm) liTonis  kari</t>
  </si>
  <si>
    <t>sn da w   IV-2-82 t-2 cx.10-20-1</t>
  </si>
  <si>
    <t xml:space="preserve"> `m.d.f.~-is karebis montaJi da Tamasebis mowyoba ferdoebis CaTvliT</t>
  </si>
  <si>
    <t>SromiTi danaxarji</t>
  </si>
  <si>
    <t>5.1-102</t>
  </si>
  <si>
    <t xml:space="preserve">`m.d.f~-is karis bloki TamasebiT  </t>
  </si>
  <si>
    <t>sn da w  IV-2-82 t-2 cx.15-52-3</t>
  </si>
  <si>
    <t>kar-fanjrebis ferdoebis SebaTqaSeba qviSa-cementis xsnariT</t>
  </si>
  <si>
    <t>duRabi mosapirkeTebeli</t>
  </si>
  <si>
    <t>sn da w  IV-2-82 t-2 cx.10-19-1-s misadagebiT</t>
  </si>
  <si>
    <t>SromiTi resursebi   112/140</t>
  </si>
  <si>
    <t>manqanebi 5,28/140</t>
  </si>
  <si>
    <t>5-108</t>
  </si>
  <si>
    <t xml:space="preserve"> xis fanjrisqveSa rafa </t>
  </si>
  <si>
    <t>duRabi mosapirkeTebeli 0,63/140</t>
  </si>
  <si>
    <t>sxvadasxva masalebi 8,5/140</t>
  </si>
  <si>
    <t>8</t>
  </si>
  <si>
    <t xml:space="preserve"> xis rafebis damuSaveba da SeRebva zeTovani saRebaviT</t>
  </si>
  <si>
    <t>9</t>
  </si>
  <si>
    <t>sn da w  IV-2-82 t-2 cx.13-15-8</t>
  </si>
  <si>
    <t xml:space="preserve">  liTonis karebis zedapirebis dagruntva</t>
  </si>
  <si>
    <t>10</t>
  </si>
  <si>
    <t xml:space="preserve"> liTonis karebis zedapirebis SeRebva antikoroziuli saRebaviT 2 jer.</t>
  </si>
  <si>
    <t>jami (kar-fanjrebi)</t>
  </si>
  <si>
    <t>iatakebi da Siga kibeebi</t>
  </si>
  <si>
    <t>sn da w  IV-2-82 t-2 cx.11-1-5</t>
  </si>
  <si>
    <t xml:space="preserve"> iatakis qveSa sivrceSi qviSa-RorRis narevis fenis mowyoba </t>
  </si>
  <si>
    <t>qviSa-RorRis narevi</t>
  </si>
  <si>
    <t>sn da w  IV-2-82 t-1 cx.1-118-1</t>
  </si>
  <si>
    <t xml:space="preserve">qviSa-RorRis narevis datkepna pnevmaturi satkepniT </t>
  </si>
  <si>
    <t>13-339</t>
  </si>
  <si>
    <t xml:space="preserve">pnevmaturi satkepni </t>
  </si>
  <si>
    <t>sn da w  IV-2-82 t-2 cx.11-1-11</t>
  </si>
  <si>
    <t xml:space="preserve"> armirebuli betonis filis mowyoba sisqiT 10 sm В20 klasis betoniT d-8 mm armaturis badeze bijiT 200*200 mm</t>
  </si>
  <si>
    <t>betoni В20</t>
  </si>
  <si>
    <t>1.1-28</t>
  </si>
  <si>
    <t>armatura a-III d-8 mm ( 40,0 kg 1 kub.m-ze)M</t>
  </si>
  <si>
    <t>sn da w  IV-2-82 t-2 cx.11-3-1</t>
  </si>
  <si>
    <t>iatakebis hidroizolaciis mowyoba erTi fena bituliniT, sisqiT 2,7 mm</t>
  </si>
  <si>
    <t>4.1-390</t>
  </si>
  <si>
    <t xml:space="preserve">bitulini sisqiT 2,7 mm </t>
  </si>
  <si>
    <t>gazi</t>
  </si>
  <si>
    <t>4.1-50</t>
  </si>
  <si>
    <t xml:space="preserve"> bitumis grunti</t>
  </si>
  <si>
    <t>sn da w  IV-2-82 t-2 cx.11-1-4</t>
  </si>
  <si>
    <t xml:space="preserve"> pemzis safuZvelis mowyoba sisqiT 50 mm</t>
  </si>
  <si>
    <t>4.1-226</t>
  </si>
  <si>
    <t xml:space="preserve">pemza </t>
  </si>
  <si>
    <t>kum/m</t>
  </si>
  <si>
    <t>sn da w  IV-2-82 t-2 cx.11-8-1(2)</t>
  </si>
  <si>
    <t xml:space="preserve"> Piatakebis safaris qveS cementis mWimis mowyoba m-150 markis qviSa-cementis xsnariT saSualo sisqiT 3.0 sm</t>
  </si>
  <si>
    <t xml:space="preserve"> SromiTi danaxarji 0,188+2*0,0034=0,1948</t>
  </si>
  <si>
    <t xml:space="preserve"> manqanebi 0,0095+2*0,0023=0,0141</t>
  </si>
  <si>
    <t>msxvilfraqciuli duRabi m-150 0,0204+2*0,0051=0,0306</t>
  </si>
  <si>
    <t>sn da w  IV-2-82 t-2 cx.11-27-4-s misadagebiT</t>
  </si>
  <si>
    <t>.5-115</t>
  </si>
  <si>
    <t>Rrubelis safeni</t>
  </si>
  <si>
    <t>.5-120</t>
  </si>
  <si>
    <t>maRali cveTamedegobis laminirebuli iataki sisqiT aranakleb 10 mm-sa (marka ac 3/31)</t>
  </si>
  <si>
    <t>.5-126</t>
  </si>
  <si>
    <t>laminirebuli plinTusi</t>
  </si>
  <si>
    <t>grZ.m.</t>
  </si>
  <si>
    <t xml:space="preserve">sn da w  IV-2-82 t-2 cx.11-20-3 </t>
  </si>
  <si>
    <t>iatakze xaoiani keramogranitis filebis dageba webo-cementze</t>
  </si>
  <si>
    <t>4.3-16</t>
  </si>
  <si>
    <t xml:space="preserve">xaoiani keramogranitis fila </t>
  </si>
  <si>
    <t>4.1-205</t>
  </si>
  <si>
    <t>webo-cementi</t>
  </si>
  <si>
    <t xml:space="preserve">sn da w  IV-2-82 t-2 cx.11-36-3-s misadagebiT </t>
  </si>
  <si>
    <t xml:space="preserve">keramogranitis plintusis mowyoba webo-cementze </t>
  </si>
  <si>
    <t>4.1-324</t>
  </si>
  <si>
    <t xml:space="preserve">keramogranitis fila </t>
  </si>
  <si>
    <t>sn da w  IV-2-82 t-2 cx.10-4-1</t>
  </si>
  <si>
    <t>saaqto darbazSi scenis mosawyobad xis karkasis montaJi dgarebis qveS ruberoidis mowyobiT</t>
  </si>
  <si>
    <t>5.1-8</t>
  </si>
  <si>
    <t>daxerxili xe-tye</t>
  </si>
  <si>
    <t>4.1-369</t>
  </si>
  <si>
    <t>ruberoidi (cx. 10-11 misadagebiT)</t>
  </si>
  <si>
    <t>1.9-71</t>
  </si>
  <si>
    <t>naWedi samSeneblo</t>
  </si>
  <si>
    <t>4.2-61</t>
  </si>
  <si>
    <t>antiseptikuri pasta</t>
  </si>
  <si>
    <t>1.10-2</t>
  </si>
  <si>
    <t>lursmani</t>
  </si>
  <si>
    <t>11</t>
  </si>
  <si>
    <t>sn da w IV-2-82 t-2 cx.11-27-2</t>
  </si>
  <si>
    <t xml:space="preserve"> saaqto darbazis scenaze ficruli iatakis mowyoba mSrali lariqsis Sipebiani ficrebiT sisqiT 5 sm.</t>
  </si>
  <si>
    <t xml:space="preserve"> sxvadasxva manqanebi </t>
  </si>
  <si>
    <r>
      <t xml:space="preserve"> ficari iatakis lariqsis Sipebiani </t>
    </r>
    <r>
      <rPr>
        <sz val="10"/>
        <color indexed="8"/>
        <rFont val="Calibri"/>
        <family val="2"/>
      </rPr>
      <t xml:space="preserve"> δ</t>
    </r>
    <r>
      <rPr>
        <sz val="10"/>
        <color indexed="8"/>
        <rFont val="LitNusx"/>
      </rPr>
      <t>=50 mm</t>
    </r>
  </si>
  <si>
    <t xml:space="preserve"> lursmani </t>
  </si>
  <si>
    <t>12</t>
  </si>
  <si>
    <t xml:space="preserve"> saaqto darbazis scenis Sublis Semosva mSrali lariqsis Sipebiani ficrebiT sisqiT 3 sm.</t>
  </si>
  <si>
    <r>
      <t xml:space="preserve"> ficari lariqsis Sipebiani </t>
    </r>
    <r>
      <rPr>
        <sz val="10"/>
        <color indexed="8"/>
        <rFont val="Calibri"/>
        <family val="2"/>
      </rPr>
      <t xml:space="preserve"> δ</t>
    </r>
    <r>
      <rPr>
        <sz val="10"/>
        <color indexed="8"/>
        <rFont val="LitNusx"/>
      </rPr>
      <t>=30 mm</t>
    </r>
  </si>
  <si>
    <t>13</t>
  </si>
  <si>
    <t>sn da w  IV-2-82 t-2 cx.10-29-6</t>
  </si>
  <si>
    <t>ficruli iatakebisaTvis wiwvovani masalis xis plinTusebis mowyoba simaRliT 70 mm</t>
  </si>
  <si>
    <t>5.1-125</t>
  </si>
  <si>
    <t>wiwvovani masalis xis plinTusi simaRliT 70 mm.</t>
  </si>
  <si>
    <t>gr.m</t>
  </si>
  <si>
    <t>14</t>
  </si>
  <si>
    <t xml:space="preserve"> xis iatakebis, plintusebis da arsebuli kibis moajirebis saxelurebis damuSaveba da SeRebva zeTovani saRebaviT</t>
  </si>
  <si>
    <t>15</t>
  </si>
  <si>
    <t xml:space="preserve"> arsebuli kibis liTonis moajiris mcire remontebi</t>
  </si>
  <si>
    <t>16</t>
  </si>
  <si>
    <t xml:space="preserve"> kibis liTonis moajiris zedapirebis dagruntva</t>
  </si>
  <si>
    <t>17</t>
  </si>
  <si>
    <t xml:space="preserve"> kibis moajirebis liTonis zedapirebis SeRebva antikoroziuli saRebaviT 2 jer.</t>
  </si>
  <si>
    <t>18</t>
  </si>
  <si>
    <t>sn da w  IV-2-82 t-2 cx.11-11-8</t>
  </si>
  <si>
    <t>sxvadasxva saxeobebis iatakebs Soris Sepirapirebis adgilebSi feradi liTonis dekoratiuli profilis mowyoba</t>
  </si>
  <si>
    <t>feradi liTonis dekoratiuli profili</t>
  </si>
  <si>
    <t>jami (iatakebi da Siga kibeebi)</t>
  </si>
  <si>
    <t xml:space="preserve">Sekiduli Werebi </t>
  </si>
  <si>
    <t xml:space="preserve">sn da w  IV-2-82  cx.34-59-7-misad.             </t>
  </si>
  <si>
    <t>TabaSir-muyaos Sekiduli WerisaTvis liTonis karkasis mowyoba</t>
  </si>
  <si>
    <t xml:space="preserve"> SromiTi danaxarji k-0.4</t>
  </si>
  <si>
    <t>liTonis karkasi (liTonis profilebi, sakidebi, gadasabmeli elementebi, sarWi da sxva)</t>
  </si>
  <si>
    <t xml:space="preserve"> sxvadasxva  masalebi</t>
  </si>
  <si>
    <t xml:space="preserve">sn da w  IV-2-82 t-5 cx. 34-61-13 -misad.             </t>
  </si>
  <si>
    <t xml:space="preserve">Sekiduli Weris mowyoba nestgamZle TabaSir-muyaos filebiT  </t>
  </si>
  <si>
    <t>.10.1-2</t>
  </si>
  <si>
    <t xml:space="preserve"> nestgamZle TabaSirmuyaos fila</t>
  </si>
  <si>
    <t>.10.1-44</t>
  </si>
  <si>
    <t>TviTwebadi wyalgaumtari lenta</t>
  </si>
  <si>
    <t>.10.1-45</t>
  </si>
  <si>
    <t>fuga-TabaSiri</t>
  </si>
  <si>
    <t>jami (Sekiduli Werebi)</t>
  </si>
  <si>
    <t xml:space="preserve">kedlebis wyoba, Siga zedapirebis  Selesva, kedlebis kafeliT mopirkeTeba, zedapirebis SeRebva </t>
  </si>
  <si>
    <t>sn da w   IV-2-82 t-2 cx.8-15-1</t>
  </si>
  <si>
    <t xml:space="preserve"> Riobebis amoSeneba betonis mcire sakedle blokebiT</t>
  </si>
  <si>
    <t xml:space="preserve"> duRabi wyobis</t>
  </si>
  <si>
    <t>4.1-36</t>
  </si>
  <si>
    <t xml:space="preserve"> wvrili sakedle bloki 20*19*40</t>
  </si>
  <si>
    <t>4.1-39</t>
  </si>
  <si>
    <t xml:space="preserve"> wvrili sakedle bloki 39*10*19</t>
  </si>
  <si>
    <t>sn da w   IV-2-82 t-2 cx.8-7-3</t>
  </si>
  <si>
    <t>kedlebisa da tixrebis wyobis armireba da Caankereba kedlebis da gadaxurvis mzid konstruqciebSi А-I klasis armaturiT</t>
  </si>
  <si>
    <t>1.1-26</t>
  </si>
  <si>
    <t xml:space="preserve"> armatura А-I</t>
  </si>
  <si>
    <t>tn</t>
  </si>
  <si>
    <t>sn da w  IV-2-82 t-2 cx.15-55-9 teqn.nawili cx. 3-11</t>
  </si>
  <si>
    <t xml:space="preserve">Siga axlad amoSenebuli da baTqaSCamoyrili Selesva maRalxarisxovani Selesva qv/cementis xsnariT </t>
  </si>
  <si>
    <t xml:space="preserve"> SromiTi danaxarji 1.16*1.01</t>
  </si>
  <si>
    <t>13 - 190</t>
  </si>
  <si>
    <t>xsnaris tumbo 1 kub.m/sT 1.15*0.041</t>
  </si>
  <si>
    <t>sxva manqanebi</t>
  </si>
  <si>
    <t>4.1 - 358</t>
  </si>
  <si>
    <t>duRabi 1.05*0.0238</t>
  </si>
  <si>
    <t>1.9 - 48</t>
  </si>
  <si>
    <t>bade sabaTqaSo plastmasis</t>
  </si>
  <si>
    <t>sn da w  IV-2-82 t-2  cx.15-15-3</t>
  </si>
  <si>
    <t>bufetSi xelsabanebTan kedelze kafelis filebis akvra simaRliT 2.0 m</t>
  </si>
  <si>
    <t>4.3-17</t>
  </si>
  <si>
    <t xml:space="preserve"> kafeli</t>
  </si>
  <si>
    <t>sn da w  IV-2-82 t-2 cx.15-168-8</t>
  </si>
  <si>
    <t xml:space="preserve">  Werebis  SefiTxvna da SeRebva Siga dafarvis wyaldispersiuri saRebaviT orjer </t>
  </si>
  <si>
    <t>.4.2-46</t>
  </si>
  <si>
    <t>Siga dafarvis wyalemulsiis saRebavi</t>
  </si>
  <si>
    <t>4.2-84</t>
  </si>
  <si>
    <t>fiTxi</t>
  </si>
  <si>
    <t>sn da w  IV-2-82 t-2 cx.15-168-7</t>
  </si>
  <si>
    <t>Siga kedlebis da kar-fanjrebis ferdoebis SefiTxvna da SeRebva Siga dafarvis wyalemulsiis saRebaviT orjer</t>
  </si>
  <si>
    <t>jami (Siga farTebis Selesva, SeRebva)</t>
  </si>
  <si>
    <t xml:space="preserve">gare kibe, pandusi da Semonakirwyli </t>
  </si>
  <si>
    <t>sn da w  IV-2-82 t-1 cx.1-80-3</t>
  </si>
  <si>
    <t>pandusis da Semonakirwylis mosawyobad gruntis damuSaveba xeliT</t>
  </si>
  <si>
    <t xml:space="preserve"> qviSa-xreSis narevis fenis mowyoba </t>
  </si>
  <si>
    <t>qviSa-xreSis narevi</t>
  </si>
  <si>
    <t>sn da w  IV-2-82 t-2 cx.6-16-5-s misadagebiT</t>
  </si>
  <si>
    <r>
      <t xml:space="preserve">monoliTuri pandusis (saZirkvlebi, kedlebi da fila)  mowyoba </t>
    </r>
    <r>
      <rPr>
        <b/>
        <sz val="10"/>
        <color indexed="8"/>
        <rFont val="Academiuri Nuskhuri"/>
      </rPr>
      <t>B</t>
    </r>
    <r>
      <rPr>
        <b/>
        <sz val="10"/>
        <color indexed="8"/>
        <rFont val="LitNusx"/>
      </rPr>
      <t>-20 klasis betoniT</t>
    </r>
  </si>
  <si>
    <r>
      <t>betoni B</t>
    </r>
    <r>
      <rPr>
        <sz val="10"/>
        <color indexed="8"/>
        <rFont val="Calibri"/>
        <family val="2"/>
      </rPr>
      <t>B</t>
    </r>
    <r>
      <rPr>
        <sz val="10"/>
        <color indexed="8"/>
        <rFont val="LitNusx"/>
      </rPr>
      <t>-20 (3,06+0,51*14)</t>
    </r>
  </si>
  <si>
    <t>5.1-9</t>
  </si>
  <si>
    <t>ficari wiwvovani jiSis δ(1,4+4,29+0,2)/100=0,0589</t>
  </si>
  <si>
    <t xml:space="preserve">pandusis ubeebis Sevseba qviSa-RorRis nareviT </t>
  </si>
  <si>
    <t>sn da w  IV-2-82 t-1 cx.1-81-3</t>
  </si>
  <si>
    <t xml:space="preserve">gruntis ukuCayra xeliT </t>
  </si>
  <si>
    <t xml:space="preserve">ukuCayrili gruntisa da qviSa-xreSis narevis datkepna pnevmaturi satkepniT </t>
  </si>
  <si>
    <t>sn da w  IV-2-82 t-2 cx.11-11-6(7)</t>
  </si>
  <si>
    <t xml:space="preserve"> axlad mowyobili pansusis da arsebuli kibeebis filis, baqnebis, safexurebis (SublebiT) mosapirkeTeba monoliTuri mozaikiT sisqiT 5,0 sm da misi moxexva-moxvewa</t>
  </si>
  <si>
    <t xml:space="preserve"> SromiTi danaxarji (210+6*18,3)/100</t>
  </si>
  <si>
    <t xml:space="preserve"> manqanebi (2,32+6*0,2)/100</t>
  </si>
  <si>
    <t xml:space="preserve"> marmarilos nafxvenis dekoratiuli duRabi (2,04+6*0,51)/100</t>
  </si>
  <si>
    <t>4.1-230</t>
  </si>
  <si>
    <t>qviSa kvarcis</t>
  </si>
  <si>
    <t>4.1-183</t>
  </si>
  <si>
    <t>cementi</t>
  </si>
  <si>
    <t>sn da w  IV-2-82 t-2 damateba 1  cx.7-58-4</t>
  </si>
  <si>
    <t>gare kibeebze da pandusze uJangavi liTonis moajiris mowyoba</t>
  </si>
  <si>
    <t>3-32-s misad.</t>
  </si>
  <si>
    <t>uJangavi liTonis moajiri</t>
  </si>
  <si>
    <t>s.n. da w.  IV-2-82 t-4 cx.27-24-17(18)-misad.</t>
  </si>
  <si>
    <r>
      <t>Senobis garSemo betonis Semonakirwylis mowyoba sisqiT 10 sm, B</t>
    </r>
    <r>
      <rPr>
        <b/>
        <sz val="10"/>
        <color indexed="8"/>
        <rFont val="Calibri"/>
        <family val="2"/>
      </rPr>
      <t>B</t>
    </r>
    <r>
      <rPr>
        <b/>
        <sz val="10"/>
        <color indexed="8"/>
        <rFont val="LitNusx"/>
      </rPr>
      <t>-20 klasis betoniT</t>
    </r>
  </si>
  <si>
    <t xml:space="preserve"> SromiTi danaxarji (405-10*4.64)1000</t>
  </si>
  <si>
    <t>manqanebi (13.5-10*0.1)/1000</t>
  </si>
  <si>
    <r>
      <t>betoni B</t>
    </r>
    <r>
      <rPr>
        <sz val="10"/>
        <color indexed="8"/>
        <rFont val="Calibri"/>
        <family val="2"/>
      </rPr>
      <t>B</t>
    </r>
    <r>
      <rPr>
        <sz val="10"/>
        <color indexed="8"/>
        <rFont val="LitNusx"/>
      </rPr>
      <t xml:space="preserve">-20 </t>
    </r>
  </si>
  <si>
    <t>5-149</t>
  </si>
  <si>
    <t>fari yalibis (11.7-10*0.59)/1000</t>
  </si>
  <si>
    <t>sxvadasxva masalebi (6.4-10*0.19)</t>
  </si>
  <si>
    <t xml:space="preserve">jami (pandusi, Semonakirwyli) </t>
  </si>
  <si>
    <t>sul lokalur-resursuli uwyisis jami:</t>
  </si>
  <si>
    <t>Siga gaTbobis sistemis mowyoba</t>
  </si>
  <si>
    <t xml:space="preserve">sn da w  IV-2-82 t-3 damateba 2 cx.18-16 </t>
  </si>
  <si>
    <t>ek.m</t>
  </si>
  <si>
    <t>7-25 da 7-26</t>
  </si>
  <si>
    <t>proeqtiT</t>
  </si>
  <si>
    <t>5.240-s misadagebiT k=2</t>
  </si>
  <si>
    <t>kronSteini 2.53*2</t>
  </si>
  <si>
    <t>kompl</t>
  </si>
  <si>
    <t>sn da w  IV-2-82 t-3 cx.16-24-2 (damat. gam. .#2)</t>
  </si>
  <si>
    <t>gaTbobis qselis mowyoba d-20 mm pn25 plastmasis armirebuli miliT fasonuri nawilebis gamoyenebiT. sistemis hidravlikuri gamocda da misi garecxva qlorirebiT.</t>
  </si>
  <si>
    <t>2.6-33</t>
  </si>
  <si>
    <t xml:space="preserve">plastmasis armirebuli mili d-20 mm pn25 </t>
  </si>
  <si>
    <t>6-648</t>
  </si>
  <si>
    <t>plastmasis quro d-20 mm</t>
  </si>
  <si>
    <t>6-466</t>
  </si>
  <si>
    <t>plastmasis muxli d-20 mm</t>
  </si>
  <si>
    <t>6-376</t>
  </si>
  <si>
    <t xml:space="preserve"> plastmasis gadamyvani </t>
  </si>
  <si>
    <t>6-740</t>
  </si>
  <si>
    <t>samkapi d-20 mm da plastmasis samkapi gadamyvaniT (0.04+0.19)</t>
  </si>
  <si>
    <t>sn da w  IV-2-82 t-3 cx.16-24-3 (damat. gam. .#2)</t>
  </si>
  <si>
    <t>gaTbobis qselis mowyoba d-25 mm pn25 plastmasis armirebuli miliT fasonuri nawilebis gamoyenebiT. sistemis hidravlikuri gamocda da misi garecxva qlorirebiT.</t>
  </si>
  <si>
    <t>2.6-34</t>
  </si>
  <si>
    <t xml:space="preserve">plastmasis armirebuli mili d-25 mm pn25 </t>
  </si>
  <si>
    <t>6-649</t>
  </si>
  <si>
    <t>plastmasis quro d-25 mm</t>
  </si>
  <si>
    <t>6-467</t>
  </si>
  <si>
    <t>plastmasis muxli d-25 mm</t>
  </si>
  <si>
    <t>6-377</t>
  </si>
  <si>
    <t>6-741</t>
  </si>
  <si>
    <t>samkapi d-25 mm da plastmasis samkapi gadamyvaniT (0.04+0.13)</t>
  </si>
  <si>
    <t>sn da w  IV-2-82 t-3 cx.16-24-4 (damat. gam. .#2)</t>
  </si>
  <si>
    <t>gaTbobis qselis mowyoba  d-32 mm pn25  plastmasis armirebuli miliT fasonuri nawilebis gamoyenebiT. sistemis hidravlikuri gamocda da misi garecxva qlorirebiT.</t>
  </si>
  <si>
    <t>2.6-36</t>
  </si>
  <si>
    <t xml:space="preserve">plastmasis armirebuli mili d-32 mm pn25 </t>
  </si>
  <si>
    <t>6-650</t>
  </si>
  <si>
    <t>plastmasis quro d-32 mm</t>
  </si>
  <si>
    <t>6-469</t>
  </si>
  <si>
    <t>plastmasis muxli d-32 mm</t>
  </si>
  <si>
    <t>6-378</t>
  </si>
  <si>
    <t>samkapi d-32 mm da plastmasis samkapi gadamyvaniT 0.4+0.1</t>
  </si>
  <si>
    <t>sn da w  IV-2-82 t-3 cx.16-12-1</t>
  </si>
  <si>
    <t>radiatoris  ventilebis dayeneba</t>
  </si>
  <si>
    <t>6-98</t>
  </si>
  <si>
    <t>ventili radiatoris (Sesvla)</t>
  </si>
  <si>
    <t xml:space="preserve"> sxvadasxva masala</t>
  </si>
  <si>
    <t>radiatoris ukusvlis ventilebis dayeneba</t>
  </si>
  <si>
    <t>6-99</t>
  </si>
  <si>
    <t>ukusvlis ventili radiatoris</t>
  </si>
  <si>
    <t>sn da w  IV-2-82 t-3 cx.22-16-1-s misad</t>
  </si>
  <si>
    <t>d-32 mm milze Tboizolaciis mowyoba</t>
  </si>
  <si>
    <t>g/m</t>
  </si>
  <si>
    <t>6-87</t>
  </si>
  <si>
    <t xml:space="preserve"> d-32 mm milis Tboizolaciaa</t>
  </si>
  <si>
    <t xml:space="preserve">sxva masalebi </t>
  </si>
  <si>
    <t>lokalur-resursuli uwyisis jami</t>
  </si>
  <si>
    <t>Siga el.samontaJo samuSaoebi</t>
  </si>
  <si>
    <t>sn da w  IV-6-82 t.3 cx. 21-24-1</t>
  </si>
  <si>
    <t xml:space="preserve">arsebul mTavar gamanawilebel farSi 2*32a avtomaturi amomrTvelis dayeneba da momzadeba CarTvisaTvis </t>
  </si>
  <si>
    <t>8.14-54</t>
  </si>
  <si>
    <t>orpolusa avtomaturi amomrTveli 32 a</t>
  </si>
  <si>
    <t>sn da w  IV-6-82 T-6 cx.8-527-1</t>
  </si>
  <si>
    <t xml:space="preserve">Cafluli tipis 10 jgufiani Semyvan-gamanawilebeli faris dayeneba </t>
  </si>
  <si>
    <t>8.14-330</t>
  </si>
  <si>
    <t>10 jgufiani Semyvan-gamanawilebeli fari</t>
  </si>
  <si>
    <t xml:space="preserve">Semyvan-gamanawilebel farSi 2*32a avtomaturi amomrTvelis dayeneba da momzadeba CarTvisaTvis </t>
  </si>
  <si>
    <t xml:space="preserve"> Semyvan-gamanawilebel farSi 1*10a avtomaturi amomrTvelis dayeneba da momzadeba CarTvisaTvis </t>
  </si>
  <si>
    <t>8.14-53</t>
  </si>
  <si>
    <t>erTpolusa avtomaturi amomrTveli 10 a</t>
  </si>
  <si>
    <t xml:space="preserve">Semyvan-gamanawilebel farebSi 1*10a diferencialuri avtomaturi amomrTvelis dayeneba da momzadeba CarTvisaTvis </t>
  </si>
  <si>
    <t>8.14-97-misad</t>
  </si>
  <si>
    <t>erTpolusa diferencialuri avtomaturi amomrTveli 10 a</t>
  </si>
  <si>
    <t>sn da w  IV-6-82 T-6 cx.
10-698-1</t>
  </si>
  <si>
    <t>80*80 mm gamanawilebeli kolofebis montaJi</t>
  </si>
  <si>
    <t>8.14-341</t>
  </si>
  <si>
    <t>gamanawilebeli kolofi 80*80 mm.</t>
  </si>
  <si>
    <t>sn da w  IV-2-82 Tavi 6 cx.8-591-7</t>
  </si>
  <si>
    <t>damiwebis kontaqtiani Cafluli tipis faruli Stefseluri rozetis dayeneba</t>
  </si>
  <si>
    <t>8.14-237</t>
  </si>
  <si>
    <t xml:space="preserve">damiwebis kontaqtiani Cafluli tipis faruli Stefseluri rozeti </t>
  </si>
  <si>
    <t>sn da w  IV-2-82 Tavi 6 cx.8-591-2</t>
  </si>
  <si>
    <t>erT polusa Cafluli tipis CamrTvelis dayeneba</t>
  </si>
  <si>
    <t>kompl.</t>
  </si>
  <si>
    <t>8.14-14</t>
  </si>
  <si>
    <t>erTpolusa CamrTveli samontaJo kolofiT</t>
  </si>
  <si>
    <t>sn da w  IV-2-82 Tavi 6 cx.8-591-10</t>
  </si>
  <si>
    <t>orpolusa Cafluli tipis CamrTvelis dayeneba</t>
  </si>
  <si>
    <t>8.14-15</t>
  </si>
  <si>
    <t>orpolusa CamrTveli samontaJo kolofiT</t>
  </si>
  <si>
    <t>sn da w  IV-2-82 Tavi 6 cx.10-744-4</t>
  </si>
  <si>
    <t>1.14-289</t>
  </si>
  <si>
    <t>eletrozari</t>
  </si>
  <si>
    <t>sn da w  IV-2-82 t-3 cx.21-25-5</t>
  </si>
  <si>
    <t xml:space="preserve"> 1*24 vt. simZlavris saaqto darbazis led sanaTis (dacvis klasi aranakleb ip20)  da naTuris dayeneba </t>
  </si>
  <si>
    <t>8.14-225</t>
  </si>
  <si>
    <t>1*24 vt. led sanaTi naTuriT (dacvis klasi aranakleb ip20)</t>
  </si>
  <si>
    <t xml:space="preserve"> 1*36 vt. simZlavris universaluri panelis (dacvis klasi aranakleb ip20)  da naTuris dayeneba </t>
  </si>
  <si>
    <t xml:space="preserve"> 1*36 vt. simZlavris unuversaluri paneli ( dacvis klasi aranakleb ip20)  da naTura</t>
  </si>
  <si>
    <t xml:space="preserve"> 1*9 vt. simZlavris kedlis/Weris Suqdoduri led sanaTis (dacvis klasi aranakleb ip20)  da naTuris dayeneba </t>
  </si>
  <si>
    <t xml:space="preserve">1*9 vt. simZlavris kedlis/Weris Suqdoduri led sanaTis (dacvis klasi aranakleb ip20)  da naTura </t>
  </si>
  <si>
    <t xml:space="preserve"> 1*15 vt. simZlavris kedlis/Weris Suqdoduri led sanaTis (dacvis klasi aranakleb ip20)  da naTuris dayeneba </t>
  </si>
  <si>
    <t xml:space="preserve">1*15 vt. simZlavris kedlis/Weris Suqdoduri led sanaTis (dacvis klasi aranakleb ip20)  da naTura </t>
  </si>
  <si>
    <t>sn da w  IV-2-82 t-3 cx.21-18-1</t>
  </si>
  <si>
    <r>
      <t>H</t>
    </r>
    <r>
      <rPr>
        <b/>
        <sz val="10"/>
        <color indexed="8"/>
        <rFont val="Sylfaen"/>
        <family val="1"/>
        <charset val="204"/>
      </rPr>
      <t>H</t>
    </r>
    <r>
      <rPr>
        <b/>
        <sz val="10"/>
        <color indexed="8"/>
        <rFont val="LitNusx"/>
      </rPr>
      <t>2X</t>
    </r>
    <r>
      <rPr>
        <b/>
        <sz val="10"/>
        <color indexed="8"/>
        <rFont val="Sylfaen"/>
        <family val="1"/>
        <charset val="204"/>
      </rPr>
      <t>H-3</t>
    </r>
    <r>
      <rPr>
        <b/>
        <sz val="10"/>
        <color indexed="8"/>
        <rFont val="LitNusx"/>
      </rPr>
      <t>*1,5 kv.mm ganikveTis spilenZis eleqtro sadenis gayvana daxuruli el.gayvanilobisTvis</t>
    </r>
  </si>
  <si>
    <t>8.3-60</t>
  </si>
  <si>
    <r>
      <t>H</t>
    </r>
    <r>
      <rPr>
        <sz val="10"/>
        <color indexed="8"/>
        <rFont val="Sylfaen"/>
        <family val="1"/>
        <charset val="204"/>
      </rPr>
      <t>H</t>
    </r>
    <r>
      <rPr>
        <sz val="10"/>
        <color indexed="8"/>
        <rFont val="LitNusx"/>
      </rPr>
      <t>2X</t>
    </r>
    <r>
      <rPr>
        <sz val="10"/>
        <color indexed="8"/>
        <rFont val="Sylfaen"/>
        <family val="1"/>
        <charset val="204"/>
      </rPr>
      <t>H</t>
    </r>
    <r>
      <rPr>
        <sz val="10"/>
        <color indexed="8"/>
        <rFont val="LitNusx"/>
      </rPr>
      <t>-3*1,5 kv.mm ganikveTis spilenZis eleqtro sadeni</t>
    </r>
  </si>
  <si>
    <r>
      <t xml:space="preserve"> H</t>
    </r>
    <r>
      <rPr>
        <b/>
        <sz val="10"/>
        <color indexed="8"/>
        <rFont val="Sylfaen"/>
        <family val="1"/>
        <charset val="204"/>
      </rPr>
      <t>H</t>
    </r>
    <r>
      <rPr>
        <b/>
        <sz val="10"/>
        <color indexed="8"/>
        <rFont val="LitNusx"/>
      </rPr>
      <t>2X</t>
    </r>
    <r>
      <rPr>
        <b/>
        <sz val="10"/>
        <color indexed="8"/>
        <rFont val="Sylfaen"/>
        <family val="1"/>
        <charset val="204"/>
      </rPr>
      <t>H-</t>
    </r>
    <r>
      <rPr>
        <b/>
        <sz val="10"/>
        <color indexed="8"/>
        <rFont val="LitNusx"/>
      </rPr>
      <t>3*2,5 kv.mm ganikveTis spilenZis eleqtro sadenebis gayvana daxuruli el.gayvanilobisTvis</t>
    </r>
  </si>
  <si>
    <t>8.3-61</t>
  </si>
  <si>
    <r>
      <t>H</t>
    </r>
    <r>
      <rPr>
        <sz val="10"/>
        <color indexed="8"/>
        <rFont val="Sylfaen"/>
        <family val="1"/>
        <charset val="204"/>
      </rPr>
      <t>H</t>
    </r>
    <r>
      <rPr>
        <sz val="10"/>
        <color indexed="8"/>
        <rFont val="LitNusx"/>
      </rPr>
      <t>2X</t>
    </r>
    <r>
      <rPr>
        <sz val="10"/>
        <color indexed="8"/>
        <rFont val="Sylfaen"/>
        <family val="1"/>
        <charset val="204"/>
      </rPr>
      <t>H</t>
    </r>
    <r>
      <rPr>
        <sz val="10"/>
        <color indexed="8"/>
        <rFont val="LitNusx"/>
      </rPr>
      <t>-3*2,5 kv.mm ganikveTis spilenZis eleqtro sadeni</t>
    </r>
  </si>
  <si>
    <r>
      <t>H</t>
    </r>
    <r>
      <rPr>
        <b/>
        <sz val="10"/>
        <color indexed="8"/>
        <rFont val="Sylfaen"/>
        <family val="1"/>
        <charset val="204"/>
      </rPr>
      <t>H</t>
    </r>
    <r>
      <rPr>
        <b/>
        <sz val="10"/>
        <color indexed="8"/>
        <rFont val="LitNusx"/>
      </rPr>
      <t>2X</t>
    </r>
    <r>
      <rPr>
        <b/>
        <sz val="10"/>
        <color indexed="8"/>
        <rFont val="Sylfaen"/>
        <family val="1"/>
        <charset val="204"/>
      </rPr>
      <t>H-</t>
    </r>
    <r>
      <rPr>
        <b/>
        <sz val="10"/>
        <color indexed="8"/>
        <rFont val="LitNusx"/>
      </rPr>
      <t>3*4 kv.mm ganikveTis spilenZis eleqtro sadenebis gayvana daxuruli el.gayvanilobisTvis</t>
    </r>
  </si>
  <si>
    <t>8.3-62</t>
  </si>
  <si>
    <r>
      <t>H</t>
    </r>
    <r>
      <rPr>
        <sz val="10"/>
        <color indexed="8"/>
        <rFont val="Sylfaen"/>
        <family val="1"/>
        <charset val="204"/>
      </rPr>
      <t>H</t>
    </r>
    <r>
      <rPr>
        <sz val="10"/>
        <color indexed="8"/>
        <rFont val="LitNusx"/>
      </rPr>
      <t>2X</t>
    </r>
    <r>
      <rPr>
        <sz val="10"/>
        <color indexed="8"/>
        <rFont val="Sylfaen"/>
        <family val="1"/>
        <charset val="204"/>
      </rPr>
      <t>H</t>
    </r>
    <r>
      <rPr>
        <sz val="10"/>
        <color indexed="8"/>
        <rFont val="LitNusx"/>
      </rPr>
      <t>-3*4 kv.mm ganikveTis spilenZis eleqtro sadeni</t>
    </r>
  </si>
  <si>
    <r>
      <t>H</t>
    </r>
    <r>
      <rPr>
        <b/>
        <sz val="10"/>
        <color indexed="8"/>
        <rFont val="Sylfaen"/>
        <family val="1"/>
        <charset val="204"/>
      </rPr>
      <t>H</t>
    </r>
    <r>
      <rPr>
        <b/>
        <sz val="10"/>
        <color indexed="8"/>
        <rFont val="LitNusx"/>
      </rPr>
      <t>2X</t>
    </r>
    <r>
      <rPr>
        <b/>
        <sz val="10"/>
        <color indexed="8"/>
        <rFont val="Sylfaen"/>
        <family val="1"/>
        <charset val="204"/>
      </rPr>
      <t>H-</t>
    </r>
    <r>
      <rPr>
        <b/>
        <sz val="10"/>
        <color indexed="8"/>
        <rFont val="LitNusx"/>
      </rPr>
      <t>3*6 kv.mm ganikveTis spilenZis eleqtro sadenebis gayvana daxuruli el.gayvanilobisTvis</t>
    </r>
  </si>
  <si>
    <t>8.3-64</t>
  </si>
  <si>
    <r>
      <t>H</t>
    </r>
    <r>
      <rPr>
        <sz val="10"/>
        <color indexed="8"/>
        <rFont val="Sylfaen"/>
        <family val="1"/>
        <charset val="204"/>
      </rPr>
      <t>H</t>
    </r>
    <r>
      <rPr>
        <sz val="10"/>
        <color indexed="8"/>
        <rFont val="LitNusx"/>
      </rPr>
      <t>2X</t>
    </r>
    <r>
      <rPr>
        <sz val="10"/>
        <color indexed="8"/>
        <rFont val="Sylfaen"/>
        <family val="1"/>
        <charset val="204"/>
      </rPr>
      <t>H</t>
    </r>
    <r>
      <rPr>
        <sz val="10"/>
        <color indexed="8"/>
        <rFont val="LitNusx"/>
      </rPr>
      <t>-3*6 kv.mm ganikveTis spilenZis eleqtro sadeni</t>
    </r>
  </si>
  <si>
    <t xml:space="preserve">lokalur-resursuli uwyisis jami: 
</t>
  </si>
  <si>
    <t>zednadebi xarjebi SromiTi resursebidan</t>
  </si>
  <si>
    <t>j a m i</t>
  </si>
  <si>
    <t>saxanZro signalizaciis qselis mowyoba</t>
  </si>
  <si>
    <t>sn da w IV-6-82 T-6 cx.10-742-13</t>
  </si>
  <si>
    <t xml:space="preserve">  saxanZro signalizaciis marTvis panelis   dayeneba </t>
  </si>
  <si>
    <t>komp.</t>
  </si>
  <si>
    <t>12.1-61</t>
  </si>
  <si>
    <t>saxanZro signalizaciis marTvis paneli</t>
  </si>
  <si>
    <t xml:space="preserve"> sxvadasxva masalebi </t>
  </si>
  <si>
    <t>sn da w IV-6-82 T-6 cx.8-121-1</t>
  </si>
  <si>
    <t xml:space="preserve"> akumulatoris  dayeneba </t>
  </si>
  <si>
    <t>8.14-36</t>
  </si>
  <si>
    <t>აკუმულატორი 12v/7 a/s rsa 15</t>
  </si>
  <si>
    <t>sn da w IV-6-82 T-6 cx.10-743-2</t>
  </si>
  <si>
    <t>samisamarTo kvamlis deteqtoris  (universaluri samagri ZiriT) dayeneba</t>
  </si>
  <si>
    <t>12.1-59</t>
  </si>
  <si>
    <r>
      <t xml:space="preserve">samisamarTo kvamlis deteqtori </t>
    </r>
    <r>
      <rPr>
        <sz val="10"/>
        <rFont val="Academiuri Nuskhuri"/>
      </rPr>
      <t/>
    </r>
  </si>
  <si>
    <t>12.1-63</t>
  </si>
  <si>
    <r>
      <t xml:space="preserve">universaluri samagri Ziri </t>
    </r>
    <r>
      <rPr>
        <sz val="10"/>
        <rFont val="Academiuri Nuskhuri"/>
      </rPr>
      <t/>
    </r>
  </si>
  <si>
    <t>sn da w IV-6-82 T-6 cx.10-744-5</t>
  </si>
  <si>
    <t>samisamarTo xelis Rilakiani deteqtoris (xp-95)  dayeneba</t>
  </si>
  <si>
    <t>12.1-69</t>
  </si>
  <si>
    <t>samisamarTo xelis Rilakiani deteqtori</t>
  </si>
  <si>
    <t>sn da w IV-6-82 T-6 cx.10-744-6</t>
  </si>
  <si>
    <t>obtikur-akustikuri mauwyebelis (sirena - sayviri db-100) dayeneba</t>
  </si>
  <si>
    <t>12.1-64</t>
  </si>
  <si>
    <t xml:space="preserve">optikur-akustikuri mauwyebeli db-100 </t>
  </si>
  <si>
    <t>sn da w  IV-2-82 Tavi 6 cx.8-599-1</t>
  </si>
  <si>
    <t xml:space="preserve"> avariuli naTebis akumulatoriT integrirebuli Suqdioduri sanaTis (365*180*25 mm, 3 v, 50 h, 40 lm)  warweriT ,,gasasvleli" dayeneba </t>
  </si>
  <si>
    <t>9-81</t>
  </si>
  <si>
    <t xml:space="preserve"> avariuli naTebis akumulatoriT integrirebuli Suqdioduri sanaTi (365*180*25 mm, 3 v, 50 h, 40 lm)  warweriT ,,gasasvleli" </t>
  </si>
  <si>
    <t>sn da w IV-6-82 T-6 cx.10-54-11</t>
  </si>
  <si>
    <r>
      <t xml:space="preserve">saxanZro signalizaciis da sirenis 2*2*0.8 </t>
    </r>
    <r>
      <rPr>
        <b/>
        <sz val="10"/>
        <color indexed="8"/>
        <rFont val="Sylfaen"/>
        <family val="1"/>
        <charset val="204"/>
      </rPr>
      <t xml:space="preserve">JH (st) H FE 180  FE 180 </t>
    </r>
    <r>
      <rPr>
        <b/>
        <sz val="10"/>
        <color indexed="8"/>
        <rFont val="LitNusx"/>
      </rPr>
      <t>kabelebis gayvana</t>
    </r>
  </si>
  <si>
    <t xml:space="preserve"> grZ.m</t>
  </si>
  <si>
    <t>12.1-57</t>
  </si>
  <si>
    <r>
      <t>H</t>
    </r>
    <r>
      <rPr>
        <b/>
        <sz val="10"/>
        <color indexed="8"/>
        <rFont val="Sylfaen"/>
        <family val="1"/>
        <charset val="204"/>
      </rPr>
      <t>H</t>
    </r>
    <r>
      <rPr>
        <b/>
        <sz val="10"/>
        <color indexed="8"/>
        <rFont val="LitNusx"/>
      </rPr>
      <t>2X</t>
    </r>
    <r>
      <rPr>
        <b/>
        <sz val="10"/>
        <color indexed="8"/>
        <rFont val="Sylfaen"/>
        <family val="1"/>
        <charset val="204"/>
      </rPr>
      <t>H-2</t>
    </r>
    <r>
      <rPr>
        <b/>
        <sz val="10"/>
        <color indexed="8"/>
        <rFont val="LitNusx"/>
      </rPr>
      <t>*1,5 kv.mm ganikveTis spilenZis eleqtro sadenis gayvana daxuruli el.gayvanilobisTvis</t>
    </r>
  </si>
  <si>
    <t>8.3-19</t>
  </si>
  <si>
    <r>
      <t>H</t>
    </r>
    <r>
      <rPr>
        <sz val="10"/>
        <color indexed="8"/>
        <rFont val="Sylfaen"/>
        <family val="1"/>
        <charset val="204"/>
      </rPr>
      <t>H</t>
    </r>
    <r>
      <rPr>
        <sz val="10"/>
        <color indexed="8"/>
        <rFont val="LitNusx"/>
      </rPr>
      <t>2X</t>
    </r>
    <r>
      <rPr>
        <sz val="10"/>
        <color indexed="8"/>
        <rFont val="Sylfaen"/>
        <family val="1"/>
        <charset val="204"/>
      </rPr>
      <t>H</t>
    </r>
    <r>
      <rPr>
        <sz val="10"/>
        <color indexed="8"/>
        <rFont val="LitNusx"/>
      </rPr>
      <t>-2*1,5 kv.mm ganikveTis spilenZis eleqtro sadeni</t>
    </r>
  </si>
  <si>
    <t>cecxlsaqrobis montaJi</t>
  </si>
  <si>
    <t>12.1-.10</t>
  </si>
  <si>
    <t xml:space="preserve">materialuri resursi </t>
  </si>
  <si>
    <t xml:space="preserve">lokalur-resursuli uwyisis jami </t>
  </si>
  <si>
    <t>zednadebi xarjebi (SromiTi resursebidan)</t>
  </si>
  <si>
    <t xml:space="preserve">gegmiuri dagroveba </t>
  </si>
  <si>
    <t>mTliani saxarjTaRricxvo Rirebuleba</t>
  </si>
  <si>
    <t>lokalur-resursuli xarjTaRricxva #4</t>
  </si>
  <si>
    <t>gare Tboqselis mowyoba</t>
  </si>
  <si>
    <t>sn da w  IV-2-82 t-1 cx.1-78-3</t>
  </si>
  <si>
    <t xml:space="preserve"> gruntis gaTxra arxSi xeliT</t>
  </si>
  <si>
    <t>sn da w  IV-2-82 t-3 cx.23-2-1</t>
  </si>
  <si>
    <t xml:space="preserve">gaTbobis milsadenebis izolaciisTvis d-150 mm  plastmasis gofrirebuli  milis-garsacmis Cadeba arxSi </t>
  </si>
  <si>
    <t>2.6-114</t>
  </si>
  <si>
    <t xml:space="preserve"> plastmasis gofrirebuli mili d-150 mm</t>
  </si>
  <si>
    <t>sn da w  IV-2-82 t-3 cx.22-8-1</t>
  </si>
  <si>
    <t xml:space="preserve">d-32 mm armirebuli plastmasis milis gayvana fasonuri nawilebis gamoyenebiT da hidravlikuri gamocda </t>
  </si>
  <si>
    <t xml:space="preserve">milsadenebze d-32 mm sferuli ventilis dayeneba </t>
  </si>
  <si>
    <t>6-59</t>
  </si>
  <si>
    <t>sferuli ventili d-32 mm</t>
  </si>
  <si>
    <t>sn da w  IV-2-82 t-3 cx.26-4-3</t>
  </si>
  <si>
    <t>Tboqselis milsadenis izolaciis mowyoba folgiani minabambiT</t>
  </si>
  <si>
    <t>4.1 - 446</t>
  </si>
  <si>
    <t>folgiani minabamba</t>
  </si>
  <si>
    <t>rul.</t>
  </si>
  <si>
    <t>4.2 -123</t>
  </si>
  <si>
    <t>silikaturi qafura</t>
  </si>
  <si>
    <t>proeqt.</t>
  </si>
  <si>
    <t>1.1 - 46</t>
  </si>
  <si>
    <t>saqsovi mavTuli</t>
  </si>
  <si>
    <t>gruntis ukuCayra da adgilze moSandakeba xeliT</t>
  </si>
  <si>
    <t xml:space="preserve">ukuCayrili gruntis datkepna pnevmaturi satkepniT </t>
  </si>
  <si>
    <t>lokalur-resursuli xarjTaRricxva #5</t>
  </si>
  <si>
    <t>lokalur-resursuli xarjTaRricxva #6</t>
  </si>
  <si>
    <t>მთლიანი ჯამი</t>
  </si>
  <si>
    <t>რეზერვი გაუთვალისწინებელ სამუშაოებზე</t>
  </si>
  <si>
    <t>ჯამი</t>
  </si>
  <si>
    <t>დ ღ გ</t>
  </si>
  <si>
    <t>lokalur-resursuli xarjTaRricxva #7</t>
  </si>
  <si>
    <r>
      <t xml:space="preserve">xis 4.0 sm sisqis fanjrisqveSa rafebis dayeneba </t>
    </r>
    <r>
      <rPr>
        <b/>
        <sz val="9"/>
        <color theme="1"/>
        <rFont val="LitNusx"/>
      </rPr>
      <t>(ფერდოებში მყარად ჩამაგრებით</t>
    </r>
    <r>
      <rPr>
        <b/>
        <sz val="10"/>
        <color theme="1"/>
        <rFont val="LitNusx"/>
      </rPr>
      <t>)</t>
    </r>
  </si>
  <si>
    <t xml:space="preserve"> sxvadasxva sigrZis liTonis paneluri radiatoris dayeneba </t>
  </si>
  <si>
    <t>liTonis paneluri radiatori 600მმ</t>
  </si>
  <si>
    <t>iatakebze maRali cveTamedegobis aranakleb 10 mm. sisqis laminirebuli parketis (maრka ac 3/31) dageba paralonis qvesagebis safuZvelze, plintusebis mowyobiT</t>
  </si>
  <si>
    <t xml:space="preserve"> tixrebis mowyoba betonis mcire sakedle blokebiT kedlis sisqiT 10 sm (erTi yri tixari)</t>
  </si>
  <si>
    <t xml:space="preserve">fasadis baTqasCamoyrili da SeubaTqaSebeli zedapirebis  maRalxarisxovani Selesva qv/cementis xsnariT </t>
  </si>
  <si>
    <t xml:space="preserve">eleqtrozaris dayeneba </t>
  </si>
  <si>
    <r>
      <t>saxanZro signalizaciis da sirenis kabeli   2×2×0,8 mm</t>
    </r>
    <r>
      <rPr>
        <vertAlign val="superscript"/>
        <sz val="10"/>
        <color indexed="8"/>
        <rFont val="LitNusx"/>
      </rPr>
      <t>2</t>
    </r>
    <r>
      <rPr>
        <sz val="10"/>
        <color indexed="8"/>
        <rFont val="LitNusx"/>
      </rPr>
      <t xml:space="preserve">² </t>
    </r>
    <r>
      <rPr>
        <sz val="10"/>
        <color indexed="8"/>
        <rFont val="Sylfaen"/>
        <family val="1"/>
        <charset val="204"/>
      </rPr>
      <t xml:space="preserve">JH(st) H FE 180 FE </t>
    </r>
    <r>
      <rPr>
        <sz val="10"/>
        <color indexed="8"/>
        <rFont val="LitNusx"/>
      </rPr>
      <t>180 an aranaklebi FE</t>
    </r>
  </si>
  <si>
    <t xml:space="preserve">liTonis patara WiSkari </t>
  </si>
  <si>
    <t xml:space="preserve">liTonkvadratebiT Sedgenili patara WiSkris montaJi </t>
  </si>
  <si>
    <t>სულ 
(მაქსიმალური ღირებულება 
287 687 ლარი)</t>
  </si>
  <si>
    <t>fasadis kedlis zedapirebis damuSaveba fasadis fiTxiT da SeRebva gare dafarvis wyaldispersiuli saRebaviT orjer, ori an sami feris saRenaviT, SemsyidvelTan Setanxmebuli eskizis Sesabamisad</t>
  </si>
  <si>
    <t xml:space="preserve">arsebuli WiSkrisa da patara WiSkris demontaJi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</si>
</sst>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0.0"/>
    <numFmt numFmtId="166" formatCode="0.000"/>
    <numFmt numFmtId="167" formatCode="0.0000"/>
    <numFmt numFmtId="168" formatCode="#,##0.0"/>
    <numFmt numFmtId="169" formatCode="0.00000"/>
    <numFmt numFmtId="170" formatCode="#,##0.000"/>
    <numFmt numFmtId="171" formatCode="#,##0.0000"/>
  </numFmts>
  <fonts count="52">
    <font>
      <sz val="11"/>
      <color theme="1"/>
      <name val="Calibri"/>
      <family val="2"/>
      <scheme val="minor"/>
    </font>
    <font>
      <b/>
      <sz val="11"/>
      <color theme="1"/>
      <name val="LitNusx"/>
    </font>
    <font>
      <sz val="10"/>
      <color theme="1"/>
      <name val="LitNusx"/>
    </font>
    <font>
      <b/>
      <i/>
      <sz val="10"/>
      <color theme="1"/>
      <name val="LitNusx"/>
    </font>
    <font>
      <sz val="9"/>
      <color theme="1"/>
      <name val="LitNusx"/>
    </font>
    <font>
      <sz val="11"/>
      <color theme="1"/>
      <name val="LitNusx"/>
    </font>
    <font>
      <b/>
      <sz val="10"/>
      <color theme="1"/>
      <name val="LitNusx"/>
    </font>
    <font>
      <b/>
      <sz val="9"/>
      <color theme="1"/>
      <name val="LitNusx"/>
    </font>
    <font>
      <b/>
      <sz val="10"/>
      <color theme="1"/>
      <name val="AcadNusx"/>
    </font>
    <font>
      <b/>
      <sz val="8"/>
      <color theme="1"/>
      <name val="LitNusx"/>
    </font>
    <font>
      <sz val="10"/>
      <name val="Arial"/>
      <family val="2"/>
      <charset val="204"/>
    </font>
    <font>
      <sz val="10"/>
      <name val="Arial"/>
      <family val="2"/>
    </font>
    <font>
      <b/>
      <sz val="8"/>
      <color indexed="8"/>
      <name val="LitNusx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1"/>
      <color theme="1"/>
      <name val="LitNusx"/>
    </font>
    <font>
      <b/>
      <sz val="9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9"/>
      <color theme="1"/>
      <name val="AcadNusx"/>
    </font>
    <font>
      <b/>
      <sz val="10"/>
      <color indexed="8"/>
      <name val="LitNusx"/>
    </font>
    <font>
      <sz val="10"/>
      <color indexed="8"/>
      <name val="Academiuri Nuskhuri"/>
    </font>
    <font>
      <sz val="10"/>
      <color theme="1"/>
      <name val="Cambria"/>
      <family val="1"/>
      <charset val="204"/>
      <scheme val="major"/>
    </font>
    <font>
      <sz val="10"/>
      <color theme="1"/>
      <name val="AcadNusx"/>
    </font>
    <font>
      <sz val="10"/>
      <color theme="1"/>
      <name val="Times New Roman"/>
      <family val="1"/>
    </font>
    <font>
      <sz val="10"/>
      <color indexed="8"/>
      <name val="Calibri"/>
      <family val="2"/>
    </font>
    <font>
      <sz val="10"/>
      <color indexed="8"/>
      <name val="LitNusx"/>
    </font>
    <font>
      <b/>
      <sz val="9"/>
      <color theme="1"/>
      <name val="AcadNusx"/>
    </font>
    <font>
      <b/>
      <sz val="10"/>
      <color indexed="8"/>
      <name val="Academiuri Nuskhuri"/>
    </font>
    <font>
      <b/>
      <sz val="9"/>
      <name val="LitNusx"/>
    </font>
    <font>
      <sz val="10"/>
      <name val="LitNusx"/>
    </font>
    <font>
      <sz val="9"/>
      <name val="LitNusx"/>
    </font>
    <font>
      <b/>
      <sz val="10"/>
      <color indexed="8"/>
      <name val="Calibri"/>
      <family val="2"/>
    </font>
    <font>
      <b/>
      <sz val="11"/>
      <name val="LitNusx"/>
    </font>
    <font>
      <b/>
      <sz val="10"/>
      <name val="LitNusx"/>
    </font>
    <font>
      <sz val="10"/>
      <name val="AcadNusx"/>
    </font>
    <font>
      <b/>
      <sz val="10"/>
      <name val="AcadNusx"/>
    </font>
    <font>
      <sz val="8"/>
      <name val="AcadNusx"/>
    </font>
    <font>
      <b/>
      <sz val="10"/>
      <name val="LitNusx"/>
      <family val="2"/>
      <charset val="204"/>
    </font>
    <font>
      <b/>
      <sz val="9"/>
      <name val="LitNusx"/>
      <family val="2"/>
      <charset val="204"/>
    </font>
    <font>
      <sz val="10"/>
      <name val="LitNusx"/>
      <family val="2"/>
      <charset val="204"/>
    </font>
    <font>
      <b/>
      <sz val="9"/>
      <name val="AcadNusx"/>
    </font>
    <font>
      <b/>
      <sz val="11"/>
      <name val="AcadNusx"/>
    </font>
    <font>
      <b/>
      <sz val="10"/>
      <color indexed="8"/>
      <name val="Sylfaen"/>
      <family val="1"/>
      <charset val="204"/>
    </font>
    <font>
      <sz val="10"/>
      <color indexed="8"/>
      <name val="Sylfaen"/>
      <family val="1"/>
      <charset val="204"/>
    </font>
    <font>
      <sz val="10"/>
      <name val="Academiuri Nuskhuri"/>
    </font>
    <font>
      <vertAlign val="superscript"/>
      <sz val="10"/>
      <color indexed="8"/>
      <name val="LitNusx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BFFFF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164" fontId="10" fillId="0" borderId="0" applyFont="0" applyFill="0" applyBorder="0" applyAlignment="0" applyProtection="0"/>
  </cellStyleXfs>
  <cellXfs count="337">
    <xf numFmtId="0" fontId="0" fillId="0" borderId="0" xfId="0"/>
    <xf numFmtId="49" fontId="6" fillId="0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/>
    </xf>
    <xf numFmtId="2" fontId="7" fillId="0" borderId="1" xfId="0" applyNumberFormat="1" applyFont="1" applyBorder="1" applyAlignment="1">
      <alignment horizontal="center" vertical="center" textRotation="90" wrapText="1"/>
    </xf>
    <xf numFmtId="2" fontId="7" fillId="0" borderId="1" xfId="0" applyNumberFormat="1" applyFont="1" applyFill="1" applyBorder="1" applyAlignment="1">
      <alignment horizontal="center" vertical="center" textRotation="90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 wrapText="1"/>
    </xf>
    <xf numFmtId="1" fontId="6" fillId="2" borderId="1" xfId="3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/>
    </xf>
    <xf numFmtId="165" fontId="6" fillId="2" borderId="1" xfId="3" applyNumberFormat="1" applyFont="1" applyFill="1" applyBorder="1" applyAlignment="1">
      <alignment horizontal="center" vertical="center"/>
    </xf>
    <xf numFmtId="2" fontId="6" fillId="3" borderId="1" xfId="3" applyNumberFormat="1" applyFont="1" applyFill="1" applyBorder="1" applyAlignment="1">
      <alignment horizontal="center" vertical="center"/>
    </xf>
    <xf numFmtId="49" fontId="4" fillId="2" borderId="1" xfId="3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166" fontId="2" fillId="0" borderId="1" xfId="3" applyNumberFormat="1" applyFont="1" applyFill="1" applyBorder="1" applyAlignment="1">
      <alignment horizontal="center" vertical="center" wrapText="1"/>
    </xf>
    <xf numFmtId="165" fontId="2" fillId="2" borderId="1" xfId="3" applyNumberFormat="1" applyFont="1" applyFill="1" applyBorder="1" applyAlignment="1">
      <alignment horizontal="center" vertical="center"/>
    </xf>
    <xf numFmtId="2" fontId="2" fillId="2" borderId="1" xfId="3" applyNumberFormat="1" applyFont="1" applyFill="1" applyBorder="1" applyAlignment="1">
      <alignment horizontal="center" vertical="center"/>
    </xf>
    <xf numFmtId="49" fontId="4" fillId="2" borderId="1" xfId="4" applyNumberFormat="1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 wrapText="1"/>
    </xf>
    <xf numFmtId="167" fontId="2" fillId="2" borderId="1" xfId="3" applyNumberFormat="1" applyFont="1" applyFill="1" applyBorder="1" applyAlignment="1">
      <alignment horizontal="center" vertical="center"/>
    </xf>
    <xf numFmtId="49" fontId="6" fillId="0" borderId="1" xfId="4" applyNumberFormat="1" applyFont="1" applyFill="1" applyBorder="1" applyAlignment="1">
      <alignment horizontal="center" vertical="center" wrapText="1"/>
    </xf>
    <xf numFmtId="49" fontId="7" fillId="2" borderId="1" xfId="4" applyNumberFormat="1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168" fontId="6" fillId="2" borderId="1" xfId="4" applyNumberFormat="1" applyFont="1" applyFill="1" applyBorder="1" applyAlignment="1">
      <alignment horizontal="center" vertical="center" wrapText="1"/>
    </xf>
    <xf numFmtId="2" fontId="13" fillId="3" borderId="1" xfId="4" applyNumberFormat="1" applyFont="1" applyFill="1" applyBorder="1" applyAlignment="1">
      <alignment horizontal="center" vertical="center"/>
    </xf>
    <xf numFmtId="49" fontId="2" fillId="0" borderId="1" xfId="4" applyNumberFormat="1" applyFont="1" applyFill="1" applyBorder="1" applyAlignment="1">
      <alignment horizontal="center" vertical="center" wrapText="1"/>
    </xf>
    <xf numFmtId="49" fontId="4" fillId="2" borderId="1" xfId="4" applyNumberFormat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2" fontId="14" fillId="0" borderId="1" xfId="4" applyNumberFormat="1" applyFont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2" fillId="2" borderId="1" xfId="4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9" fontId="2" fillId="0" borderId="1" xfId="0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7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" fontId="17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70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8" fillId="2" borderId="1" xfId="5" applyFont="1" applyFill="1" applyBorder="1" applyAlignment="1">
      <alignment horizontal="center" vertical="center"/>
    </xf>
    <xf numFmtId="171" fontId="2" fillId="2" borderId="1" xfId="0" applyNumberFormat="1" applyFont="1" applyFill="1" applyBorder="1" applyAlignment="1">
      <alignment horizontal="center" vertical="center" wrapText="1"/>
    </xf>
    <xf numFmtId="0" fontId="18" fillId="2" borderId="1" xfId="5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2" fontId="6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1" xfId="6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2" fillId="0" borderId="1" xfId="7" applyNumberFormat="1" applyFont="1" applyFill="1" applyBorder="1" applyAlignment="1">
      <alignment horizontal="center" vertical="center" wrapText="1"/>
    </xf>
    <xf numFmtId="0" fontId="2" fillId="2" borderId="1" xfId="7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2" fontId="6" fillId="2" borderId="1" xfId="3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 wrapText="1"/>
    </xf>
    <xf numFmtId="1" fontId="6" fillId="0" borderId="1" xfId="3" applyNumberFormat="1" applyFont="1" applyFill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/>
    </xf>
    <xf numFmtId="2" fontId="2" fillId="0" borderId="1" xfId="3" applyNumberFormat="1" applyFont="1" applyFill="1" applyBorder="1" applyAlignment="1">
      <alignment horizontal="center" vertical="center"/>
    </xf>
    <xf numFmtId="49" fontId="4" fillId="2" borderId="1" xfId="3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0" fontId="6" fillId="0" borderId="1" xfId="6" applyNumberFormat="1" applyFont="1" applyFill="1" applyBorder="1" applyAlignment="1">
      <alignment horizontal="center" vertical="center" wrapText="1"/>
    </xf>
    <xf numFmtId="166" fontId="21" fillId="2" borderId="1" xfId="0" applyNumberFormat="1" applyFont="1" applyFill="1" applyBorder="1" applyAlignment="1">
      <alignment horizontal="center" vertical="center"/>
    </xf>
    <xf numFmtId="2" fontId="21" fillId="2" borderId="1" xfId="0" applyNumberFormat="1" applyFont="1" applyFill="1" applyBorder="1" applyAlignment="1">
      <alignment horizontal="center" vertical="center"/>
    </xf>
    <xf numFmtId="167" fontId="2" fillId="0" borderId="1" xfId="1" applyNumberFormat="1" applyFont="1" applyFill="1" applyBorder="1" applyAlignment="1">
      <alignment horizontal="center" vertical="center" wrapText="1"/>
    </xf>
    <xf numFmtId="0" fontId="8" fillId="2" borderId="1" xfId="8" applyNumberFormat="1" applyFont="1" applyFill="1" applyBorder="1" applyAlignment="1">
      <alignment horizontal="center" vertical="center" wrapText="1"/>
    </xf>
    <xf numFmtId="0" fontId="8" fillId="4" borderId="1" xfId="8" applyNumberFormat="1" applyFont="1" applyFill="1" applyBorder="1" applyAlignment="1">
      <alignment horizontal="center" vertical="center" wrapText="1"/>
    </xf>
    <xf numFmtId="0" fontId="22" fillId="4" borderId="1" xfId="8" applyNumberFormat="1" applyFont="1" applyFill="1" applyBorder="1" applyAlignment="1">
      <alignment horizontal="center" vertical="center" wrapText="1"/>
    </xf>
    <xf numFmtId="0" fontId="22" fillId="2" borderId="1" xfId="9" applyNumberFormat="1" applyFont="1" applyFill="1" applyBorder="1" applyAlignment="1">
      <alignment horizontal="center" vertical="center" wrapText="1"/>
    </xf>
    <xf numFmtId="0" fontId="23" fillId="2" borderId="1" xfId="9" applyNumberFormat="1" applyFont="1" applyFill="1" applyBorder="1" applyAlignment="1">
      <alignment horizontal="center" vertical="center" wrapText="1"/>
    </xf>
    <xf numFmtId="2" fontId="23" fillId="2" borderId="1" xfId="9" applyNumberFormat="1" applyFont="1" applyFill="1" applyBorder="1" applyAlignment="1">
      <alignment horizontal="center" vertical="center" wrapText="1"/>
    </xf>
    <xf numFmtId="4" fontId="6" fillId="2" borderId="1" xfId="5" applyNumberFormat="1" applyFont="1" applyFill="1" applyBorder="1" applyAlignment="1">
      <alignment horizontal="center" vertical="center" wrapText="1"/>
    </xf>
    <xf numFmtId="4" fontId="6" fillId="3" borderId="1" xfId="5" applyNumberFormat="1" applyFont="1" applyFill="1" applyBorder="1" applyAlignment="1">
      <alignment horizontal="center" vertical="center" wrapText="1"/>
    </xf>
    <xf numFmtId="4" fontId="2" fillId="2" borderId="1" xfId="5" applyNumberFormat="1" applyFont="1" applyFill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2" fontId="2" fillId="2" borderId="1" xfId="7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7" fontId="2" fillId="2" borderId="1" xfId="5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3" fontId="6" fillId="2" borderId="1" xfId="5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67" fontId="29" fillId="0" borderId="1" xfId="0" applyNumberFormat="1" applyFont="1" applyFill="1" applyBorder="1" applyAlignment="1">
      <alignment horizontal="center" vertical="center" wrapText="1"/>
    </xf>
    <xf numFmtId="2" fontId="29" fillId="2" borderId="1" xfId="0" applyNumberFormat="1" applyFont="1" applyFill="1" applyBorder="1" applyAlignment="1">
      <alignment horizontal="center" vertical="center"/>
    </xf>
    <xf numFmtId="49" fontId="30" fillId="2" borderId="1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170" fontId="2" fillId="2" borderId="1" xfId="10" applyNumberFormat="1" applyFont="1" applyFill="1" applyBorder="1" applyAlignment="1">
      <alignment horizontal="center" vertical="center"/>
    </xf>
    <xf numFmtId="165" fontId="2" fillId="2" borderId="1" xfId="10" applyNumberFormat="1" applyFont="1" applyFill="1" applyBorder="1" applyAlignment="1">
      <alignment horizontal="center" vertical="center"/>
    </xf>
    <xf numFmtId="2" fontId="2" fillId="2" borderId="1" xfId="10" applyNumberFormat="1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/>
    </xf>
    <xf numFmtId="49" fontId="35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1" fontId="35" fillId="2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2" fontId="33" fillId="0" borderId="1" xfId="0" applyNumberFormat="1" applyFont="1" applyFill="1" applyBorder="1" applyAlignment="1">
      <alignment horizontal="center" vertical="center" wrapText="1"/>
    </xf>
    <xf numFmtId="2" fontId="33" fillId="3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166" fontId="30" fillId="2" borderId="1" xfId="0" applyNumberFormat="1" applyFont="1" applyFill="1" applyBorder="1" applyAlignment="1">
      <alignment horizontal="center"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0" fontId="36" fillId="2" borderId="1" xfId="5" applyFont="1" applyFill="1" applyBorder="1" applyAlignment="1">
      <alignment horizontal="center" vertical="center" wrapText="1"/>
    </xf>
    <xf numFmtId="4" fontId="34" fillId="2" borderId="1" xfId="5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165" fontId="33" fillId="0" borderId="1" xfId="0" applyNumberFormat="1" applyFont="1" applyFill="1" applyBorder="1" applyAlignment="1">
      <alignment horizontal="center" vertical="center" wrapText="1"/>
    </xf>
    <xf numFmtId="0" fontId="29" fillId="2" borderId="1" xfId="5" applyFont="1" applyFill="1" applyBorder="1" applyAlignment="1">
      <alignment horizontal="center" vertical="center"/>
    </xf>
    <xf numFmtId="170" fontId="29" fillId="2" borderId="1" xfId="5" applyNumberFormat="1" applyFont="1" applyFill="1" applyBorder="1" applyAlignment="1">
      <alignment horizontal="center" vertical="center" wrapText="1"/>
    </xf>
    <xf numFmtId="4" fontId="29" fillId="2" borderId="1" xfId="5" applyNumberFormat="1" applyFont="1" applyFill="1" applyBorder="1" applyAlignment="1">
      <alignment horizontal="center" vertical="center" wrapText="1"/>
    </xf>
    <xf numFmtId="2" fontId="29" fillId="2" borderId="1" xfId="5" applyNumberFormat="1" applyFont="1" applyFill="1" applyBorder="1" applyAlignment="1">
      <alignment horizontal="center" vertical="center" wrapText="1"/>
    </xf>
    <xf numFmtId="167" fontId="29" fillId="0" borderId="1" xfId="0" applyNumberFormat="1" applyFont="1" applyFill="1" applyBorder="1" applyAlignment="1">
      <alignment horizontal="center" vertical="center"/>
    </xf>
    <xf numFmtId="0" fontId="34" fillId="2" borderId="1" xfId="5" applyFont="1" applyFill="1" applyBorder="1" applyAlignment="1">
      <alignment horizontal="center" vertical="center"/>
    </xf>
    <xf numFmtId="170" fontId="34" fillId="2" borderId="1" xfId="5" applyNumberFormat="1" applyFont="1" applyFill="1" applyBorder="1" applyAlignment="1">
      <alignment horizontal="center" vertical="center" wrapText="1"/>
    </xf>
    <xf numFmtId="2" fontId="33" fillId="2" borderId="1" xfId="0" applyNumberFormat="1" applyFont="1" applyFill="1" applyBorder="1" applyAlignment="1">
      <alignment horizontal="center" vertical="center" wrapText="1"/>
    </xf>
    <xf numFmtId="49" fontId="29" fillId="2" borderId="1" xfId="0" applyNumberFormat="1" applyFont="1" applyFill="1" applyBorder="1" applyAlignment="1">
      <alignment horizontal="center" vertical="center"/>
    </xf>
    <xf numFmtId="1" fontId="29" fillId="0" borderId="1" xfId="0" applyNumberFormat="1" applyFont="1" applyFill="1" applyBorder="1" applyAlignment="1">
      <alignment horizontal="center" vertical="center"/>
    </xf>
    <xf numFmtId="1" fontId="29" fillId="2" borderId="1" xfId="0" applyNumberFormat="1" applyFont="1" applyFill="1" applyBorder="1" applyAlignment="1">
      <alignment horizontal="center" vertical="center"/>
    </xf>
    <xf numFmtId="49" fontId="37" fillId="0" borderId="1" xfId="0" applyNumberFormat="1" applyFont="1" applyBorder="1" applyAlignment="1">
      <alignment horizontal="center" vertical="center" wrapText="1"/>
    </xf>
    <xf numFmtId="49" fontId="38" fillId="0" borderId="1" xfId="0" applyNumberFormat="1" applyFont="1" applyFill="1" applyBorder="1" applyAlignment="1">
      <alignment horizontal="center" vertical="center" wrapText="1"/>
    </xf>
    <xf numFmtId="0" fontId="37" fillId="0" borderId="1" xfId="0" applyNumberFormat="1" applyFont="1" applyBorder="1" applyAlignment="1">
      <alignment horizontal="center" vertical="center" wrapText="1"/>
    </xf>
    <xf numFmtId="2" fontId="37" fillId="0" borderId="1" xfId="0" applyNumberFormat="1" applyFont="1" applyBorder="1" applyAlignment="1">
      <alignment horizontal="center" vertical="center" wrapText="1"/>
    </xf>
    <xf numFmtId="2" fontId="37" fillId="3" borderId="1" xfId="0" applyNumberFormat="1" applyFont="1" applyFill="1" applyBorder="1" applyAlignment="1">
      <alignment horizontal="center" vertical="center" wrapText="1"/>
    </xf>
    <xf numFmtId="165" fontId="39" fillId="0" borderId="1" xfId="0" applyNumberFormat="1" applyFont="1" applyBorder="1" applyAlignment="1">
      <alignment horizontal="center" vertical="center" wrapText="1"/>
    </xf>
    <xf numFmtId="49" fontId="39" fillId="0" borderId="1" xfId="0" applyNumberFormat="1" applyFont="1" applyBorder="1" applyAlignment="1">
      <alignment horizontal="center" vertical="center" wrapText="1"/>
    </xf>
    <xf numFmtId="0" fontId="39" fillId="0" borderId="1" xfId="0" applyNumberFormat="1" applyFont="1" applyBorder="1" applyAlignment="1">
      <alignment horizontal="center" vertical="center" wrapText="1"/>
    </xf>
    <xf numFmtId="2" fontId="39" fillId="0" borderId="1" xfId="0" applyNumberFormat="1" applyFont="1" applyBorder="1" applyAlignment="1">
      <alignment horizontal="center" vertical="center" wrapText="1"/>
    </xf>
    <xf numFmtId="2" fontId="39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67" fontId="39" fillId="0" borderId="1" xfId="0" applyNumberFormat="1" applyFont="1" applyFill="1" applyBorder="1" applyAlignment="1">
      <alignment horizontal="center" vertical="center" wrapText="1"/>
    </xf>
    <xf numFmtId="2" fontId="39" fillId="0" borderId="1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1" fontId="39" fillId="2" borderId="1" xfId="0" applyNumberFormat="1" applyFont="1" applyFill="1" applyBorder="1" applyAlignment="1">
      <alignment horizontal="center" vertical="center"/>
    </xf>
    <xf numFmtId="2" fontId="39" fillId="2" borderId="1" xfId="0" applyNumberFormat="1" applyFont="1" applyFill="1" applyBorder="1" applyAlignment="1">
      <alignment horizontal="center" vertic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1" fontId="29" fillId="0" borderId="1" xfId="0" applyNumberFormat="1" applyFont="1" applyFill="1" applyBorder="1" applyAlignment="1">
      <alignment horizontal="center" vertical="center" wrapText="1"/>
    </xf>
    <xf numFmtId="9" fontId="29" fillId="0" borderId="1" xfId="0" applyNumberFormat="1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/>
    </xf>
    <xf numFmtId="9" fontId="33" fillId="0" borderId="1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textRotation="90" wrapText="1"/>
    </xf>
    <xf numFmtId="1" fontId="40" fillId="2" borderId="1" xfId="0" applyNumberFormat="1" applyFont="1" applyFill="1" applyBorder="1" applyAlignment="1">
      <alignment horizontal="center" vertical="center" textRotation="90" wrapText="1"/>
    </xf>
    <xf numFmtId="2" fontId="6" fillId="0" borderId="8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 wrapText="1"/>
    </xf>
    <xf numFmtId="17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textRotation="90" wrapText="1"/>
    </xf>
    <xf numFmtId="2" fontId="0" fillId="0" borderId="0" xfId="0" applyNumberFormat="1"/>
    <xf numFmtId="49" fontId="2" fillId="6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166" fontId="2" fillId="6" borderId="1" xfId="0" applyNumberFormat="1" applyFont="1" applyFill="1" applyBorder="1" applyAlignment="1">
      <alignment horizontal="center" vertical="center"/>
    </xf>
    <xf numFmtId="166" fontId="2" fillId="6" borderId="1" xfId="0" applyNumberFormat="1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0" fontId="22" fillId="2" borderId="1" xfId="5" applyFont="1" applyFill="1" applyBorder="1" applyAlignment="1">
      <alignment horizontal="center" vertical="center"/>
    </xf>
    <xf numFmtId="170" fontId="22" fillId="2" borderId="1" xfId="5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 wrapText="1"/>
    </xf>
    <xf numFmtId="2" fontId="47" fillId="0" borderId="1" xfId="0" applyNumberFormat="1" applyFont="1" applyBorder="1" applyAlignment="1">
      <alignment horizontal="center" vertical="center" wrapText="1"/>
    </xf>
    <xf numFmtId="2" fontId="47" fillId="3" borderId="1" xfId="0" applyNumberFormat="1" applyFont="1" applyFill="1" applyBorder="1" applyAlignment="1">
      <alignment horizontal="center" vertical="center" wrapText="1"/>
    </xf>
    <xf numFmtId="167" fontId="21" fillId="0" borderId="1" xfId="0" applyNumberFormat="1" applyFont="1" applyBorder="1" applyAlignment="1">
      <alignment horizontal="center" vertical="center" wrapText="1"/>
    </xf>
    <xf numFmtId="166" fontId="21" fillId="2" borderId="1" xfId="3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169" fontId="21" fillId="0" borderId="1" xfId="0" applyNumberFormat="1" applyFont="1" applyBorder="1" applyAlignment="1">
      <alignment horizontal="center" vertical="center" wrapText="1"/>
    </xf>
    <xf numFmtId="2" fontId="21" fillId="2" borderId="1" xfId="3" applyNumberFormat="1" applyFont="1" applyFill="1" applyBorder="1" applyAlignment="1">
      <alignment horizontal="center" vertical="center" wrapText="1"/>
    </xf>
    <xf numFmtId="166" fontId="21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166" fontId="0" fillId="0" borderId="0" xfId="0" applyNumberFormat="1"/>
    <xf numFmtId="0" fontId="48" fillId="2" borderId="0" xfId="0" applyFont="1" applyFill="1"/>
    <xf numFmtId="2" fontId="49" fillId="2" borderId="1" xfId="0" applyNumberFormat="1" applyFont="1" applyFill="1" applyBorder="1" applyAlignment="1">
      <alignment horizontal="center" vertical="center"/>
    </xf>
    <xf numFmtId="2" fontId="50" fillId="2" borderId="0" xfId="0" applyNumberFormat="1" applyFont="1" applyFill="1"/>
    <xf numFmtId="0" fontId="51" fillId="3" borderId="1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49" fontId="35" fillId="2" borderId="1" xfId="0" applyNumberFormat="1" applyFont="1" applyFill="1" applyBorder="1" applyAlignment="1">
      <alignment horizontal="center" vertical="center" wrapText="1"/>
    </xf>
    <xf numFmtId="49" fontId="40" fillId="2" borderId="1" xfId="0" applyNumberFormat="1" applyFont="1" applyFill="1" applyBorder="1" applyAlignment="1">
      <alignment horizontal="center" vertical="center" textRotation="90" wrapText="1"/>
    </xf>
    <xf numFmtId="0" fontId="41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textRotation="90" wrapText="1"/>
    </xf>
    <xf numFmtId="0" fontId="35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textRotation="90" wrapText="1"/>
    </xf>
    <xf numFmtId="0" fontId="1" fillId="2" borderId="0" xfId="0" applyFont="1" applyFill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</cellXfs>
  <cellStyles count="11">
    <cellStyle name="Normal" xfId="0" builtinId="0"/>
    <cellStyle name="Normal 2 11" xfId="5"/>
    <cellStyle name="Normal_gare wyalsadfenigagarini 10" xfId="2"/>
    <cellStyle name="Normal_gare wyalsadfenigagarini 2 2" xfId="9"/>
    <cellStyle name="Normal_gare wyalsadfenigagarini 2_SMSH2008-IIkv ." xfId="7"/>
    <cellStyle name="Normal_SMETA 3" xfId="6"/>
    <cellStyle name="Обычный 2 2" xfId="1"/>
    <cellStyle name="Обычный 2 2 2" xfId="3"/>
    <cellStyle name="Обычный 3" xfId="4"/>
    <cellStyle name="Обычный 4 2" xfId="8"/>
    <cellStyle name="Финансовый 2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%20&#4318;&#4320;&#4317;&#4308;&#4325;&#4322;&#4308;&#4305;&#4312;\&#4328;&#4323;&#4304;&#4334;&#4308;&#4309;&#4312;%20-%20&#4333;&#4309;&#4304;&#4316;&#4304;\&#4333;&#4309;&#4304;&#4316;&#4304;\&#4334;&#4304;&#4320;&#4335;&#4311;&#4304;&#4326;&#4320;&#4312;&#4330;&#4334;&#4309;&#4304;&#8211;&#4328;&#4323;&#4304;&#4334;&#4308;&#4309;&#4312;%20&#4333;&#4309;&#4304;&#4316;&#43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 "/>
      <sheetName val="განმარტებითი ბარათი"/>
      <sheetName val="ნაკრები"/>
      <sheetName val="ობ.ხ.№1"/>
      <sheetName val="ლ.რ. №1-1"/>
      <sheetName val="ლხ #1-2"/>
      <sheetName val="ლ.რ №1-3"/>
      <sheetName val="ლრ. #1-4"/>
      <sheetName val="ლხ-2"/>
      <sheetName val="ლხ.#3"/>
      <sheetName val="ლხ.#4"/>
    </sheetNames>
    <sheetDataSet>
      <sheetData sheetId="0"/>
      <sheetData sheetId="1"/>
      <sheetData sheetId="2"/>
      <sheetData sheetId="3"/>
      <sheetData sheetId="4">
        <row r="1">
          <cell r="A1" t="str">
            <v>Suaxevis municipalitetis sofel Wvanas sajaro skolis Senobis I sarTulisa da fasadebis reabilitacia da teritoriis keTilmowyoba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0"/>
  <sheetViews>
    <sheetView tabSelected="1" topLeftCell="A307" workbookViewId="0">
      <selection activeCell="F313" sqref="F313"/>
    </sheetView>
  </sheetViews>
  <sheetFormatPr defaultRowHeight="15"/>
  <cols>
    <col min="1" max="1" width="4.85546875" customWidth="1"/>
    <col min="2" max="2" width="9.7109375" customWidth="1"/>
    <col min="3" max="3" width="42.28515625" customWidth="1"/>
    <col min="7" max="7" width="11.42578125" customWidth="1"/>
    <col min="8" max="8" width="11.85546875" customWidth="1"/>
    <col min="10" max="10" width="9.5703125" bestFit="1" customWidth="1"/>
  </cols>
  <sheetData>
    <row r="1" spans="1:10" ht="41.45" customHeight="1">
      <c r="A1" s="314" t="str">
        <f>[1]ობ.ხ.№1!A1</f>
        <v>Suaxevis municipalitetis sofel Wvanas sajaro skolis Senobis I sarTulisa da fasadebis reabilitacia da teritoriis keTilmowyoba</v>
      </c>
      <c r="B1" s="314"/>
      <c r="C1" s="314"/>
      <c r="D1" s="314"/>
      <c r="E1" s="314"/>
      <c r="F1" s="314"/>
      <c r="G1" s="314"/>
      <c r="H1" s="314"/>
    </row>
    <row r="2" spans="1:10">
      <c r="A2" s="315" t="s">
        <v>20</v>
      </c>
      <c r="B2" s="315"/>
      <c r="C2" s="315"/>
      <c r="D2" s="315"/>
      <c r="E2" s="315"/>
      <c r="F2" s="315"/>
      <c r="G2" s="315"/>
      <c r="H2" s="315"/>
    </row>
    <row r="3" spans="1:10">
      <c r="A3" s="316" t="s">
        <v>0</v>
      </c>
      <c r="B3" s="316"/>
      <c r="C3" s="316"/>
      <c r="D3" s="316"/>
      <c r="E3" s="316"/>
      <c r="F3" s="316"/>
      <c r="G3" s="316"/>
      <c r="H3" s="316"/>
    </row>
    <row r="4" spans="1:10">
      <c r="A4" s="315" t="s">
        <v>1</v>
      </c>
      <c r="B4" s="315"/>
      <c r="C4" s="315"/>
      <c r="D4" s="315"/>
      <c r="E4" s="315"/>
      <c r="F4" s="315"/>
      <c r="G4" s="315"/>
      <c r="H4" s="315"/>
    </row>
    <row r="5" spans="1:10" ht="18.600000000000001" customHeight="1">
      <c r="A5" s="317" t="s">
        <v>3</v>
      </c>
      <c r="B5" s="318" t="s">
        <v>4</v>
      </c>
      <c r="C5" s="319" t="s">
        <v>5</v>
      </c>
      <c r="D5" s="320" t="s">
        <v>6</v>
      </c>
      <c r="E5" s="321" t="s">
        <v>7</v>
      </c>
      <c r="F5" s="321"/>
      <c r="G5" s="321" t="s">
        <v>8</v>
      </c>
      <c r="H5" s="321"/>
    </row>
    <row r="6" spans="1:10" ht="58.9" customHeight="1">
      <c r="A6" s="317"/>
      <c r="B6" s="318"/>
      <c r="C6" s="319"/>
      <c r="D6" s="320"/>
      <c r="E6" s="20" t="s">
        <v>9</v>
      </c>
      <c r="F6" s="20" t="s">
        <v>10</v>
      </c>
      <c r="G6" s="21" t="s">
        <v>9</v>
      </c>
      <c r="H6" s="22" t="s">
        <v>10</v>
      </c>
    </row>
    <row r="7" spans="1:10">
      <c r="A7" s="1" t="s">
        <v>11</v>
      </c>
      <c r="B7" s="2">
        <v>2</v>
      </c>
      <c r="C7" s="3">
        <v>3</v>
      </c>
      <c r="D7" s="3">
        <v>4</v>
      </c>
      <c r="E7" s="3">
        <v>5</v>
      </c>
      <c r="F7" s="3">
        <v>6</v>
      </c>
      <c r="G7" s="4">
        <v>7</v>
      </c>
      <c r="H7" s="3">
        <v>8</v>
      </c>
    </row>
    <row r="8" spans="1:10">
      <c r="A8" s="1"/>
      <c r="B8" s="5"/>
      <c r="C8" s="6" t="s">
        <v>12</v>
      </c>
      <c r="D8" s="7"/>
      <c r="E8" s="3"/>
      <c r="F8" s="3"/>
      <c r="G8" s="3"/>
      <c r="H8" s="3"/>
    </row>
    <row r="9" spans="1:10" ht="60">
      <c r="A9" s="8">
        <v>1</v>
      </c>
      <c r="B9" s="9" t="s">
        <v>13</v>
      </c>
      <c r="C9" s="130" t="s">
        <v>14</v>
      </c>
      <c r="D9" s="10" t="s">
        <v>15</v>
      </c>
      <c r="E9" s="11"/>
      <c r="F9" s="12">
        <v>144</v>
      </c>
      <c r="G9" s="11"/>
      <c r="H9" s="13">
        <f>SUM(H10:H11)</f>
        <v>0</v>
      </c>
      <c r="J9" s="307"/>
    </row>
    <row r="10" spans="1:10">
      <c r="A10" s="14"/>
      <c r="B10" s="14" t="s">
        <v>16</v>
      </c>
      <c r="C10" s="15" t="s">
        <v>17</v>
      </c>
      <c r="D10" s="15" t="s">
        <v>18</v>
      </c>
      <c r="E10" s="16">
        <f>2.28*0.25</f>
        <v>0.56999999999999995</v>
      </c>
      <c r="F10" s="16">
        <f>E10*F9</f>
        <v>82.08</v>
      </c>
      <c r="G10" s="17"/>
      <c r="H10" s="18">
        <f>F10*G10</f>
        <v>0</v>
      </c>
    </row>
    <row r="11" spans="1:10">
      <c r="A11" s="14"/>
      <c r="B11" s="14" t="s">
        <v>16</v>
      </c>
      <c r="C11" s="15" t="s">
        <v>19</v>
      </c>
      <c r="D11" s="15" t="s">
        <v>2</v>
      </c>
      <c r="E11" s="16">
        <f>0.7015*0.25</f>
        <v>0.175375</v>
      </c>
      <c r="F11" s="16">
        <f>E11*F9</f>
        <v>25.254000000000001</v>
      </c>
      <c r="G11" s="17"/>
      <c r="H11" s="19">
        <f>F11*G11</f>
        <v>0</v>
      </c>
    </row>
    <row r="12" spans="1:10" ht="60">
      <c r="A12" s="89" t="s">
        <v>218</v>
      </c>
      <c r="B12" s="28" t="s">
        <v>219</v>
      </c>
      <c r="C12" s="130" t="s">
        <v>220</v>
      </c>
      <c r="D12" s="130" t="s">
        <v>150</v>
      </c>
      <c r="E12" s="130"/>
      <c r="F12" s="41">
        <v>18.2</v>
      </c>
      <c r="G12" s="130"/>
      <c r="H12" s="30">
        <f>SUM(H13:H14)</f>
        <v>0</v>
      </c>
      <c r="J12" s="279"/>
    </row>
    <row r="13" spans="1:10">
      <c r="A13" s="14"/>
      <c r="B13" s="26" t="s">
        <v>16</v>
      </c>
      <c r="C13" s="15" t="s">
        <v>24</v>
      </c>
      <c r="D13" s="15" t="s">
        <v>18</v>
      </c>
      <c r="E13" s="15">
        <v>6.9</v>
      </c>
      <c r="F13" s="16">
        <f>E13*F12</f>
        <v>125.58</v>
      </c>
      <c r="G13" s="17"/>
      <c r="H13" s="33">
        <f>G13*F13</f>
        <v>0</v>
      </c>
    </row>
    <row r="14" spans="1:10">
      <c r="A14" s="14"/>
      <c r="B14" s="26" t="s">
        <v>16</v>
      </c>
      <c r="C14" s="15" t="s">
        <v>25</v>
      </c>
      <c r="D14" s="15" t="s">
        <v>2</v>
      </c>
      <c r="E14" s="15">
        <v>1.7</v>
      </c>
      <c r="F14" s="16">
        <f>E14*F12</f>
        <v>30.939999999999998</v>
      </c>
      <c r="G14" s="17"/>
      <c r="H14" s="33">
        <f>G14*F14</f>
        <v>0</v>
      </c>
    </row>
    <row r="15" spans="1:10" ht="63.6" customHeight="1">
      <c r="A15" s="8">
        <v>3</v>
      </c>
      <c r="B15" s="23" t="s">
        <v>221</v>
      </c>
      <c r="C15" s="130" t="s">
        <v>222</v>
      </c>
      <c r="D15" s="11" t="s">
        <v>49</v>
      </c>
      <c r="E15" s="11"/>
      <c r="F15" s="25">
        <v>104.6</v>
      </c>
      <c r="G15" s="11"/>
      <c r="H15" s="30">
        <f>SUM(H16:H17)</f>
        <v>0</v>
      </c>
      <c r="J15" s="279"/>
    </row>
    <row r="16" spans="1:10">
      <c r="A16" s="14"/>
      <c r="B16" s="26" t="s">
        <v>16</v>
      </c>
      <c r="C16" s="15" t="s">
        <v>50</v>
      </c>
      <c r="D16" s="17" t="s">
        <v>18</v>
      </c>
      <c r="E16" s="17">
        <v>1.56</v>
      </c>
      <c r="F16" s="16">
        <f>E16*F15</f>
        <v>163.17599999999999</v>
      </c>
      <c r="G16" s="17"/>
      <c r="H16" s="33">
        <f>G16*F16</f>
        <v>0</v>
      </c>
    </row>
    <row r="17" spans="1:10">
      <c r="A17" s="14"/>
      <c r="B17" s="26" t="s">
        <v>16</v>
      </c>
      <c r="C17" s="15" t="s">
        <v>51</v>
      </c>
      <c r="D17" s="17" t="s">
        <v>2</v>
      </c>
      <c r="E17" s="17">
        <v>9.8400000000000001E-2</v>
      </c>
      <c r="F17" s="16">
        <f>E17*F15</f>
        <v>10.29264</v>
      </c>
      <c r="G17" s="17"/>
      <c r="H17" s="33">
        <f>G17*F17</f>
        <v>0</v>
      </c>
    </row>
    <row r="18" spans="1:10" ht="48">
      <c r="A18" s="8">
        <v>4</v>
      </c>
      <c r="B18" s="23" t="s">
        <v>215</v>
      </c>
      <c r="C18" s="130" t="s">
        <v>216</v>
      </c>
      <c r="D18" s="11" t="s">
        <v>49</v>
      </c>
      <c r="E18" s="11"/>
      <c r="F18" s="25">
        <v>30.6</v>
      </c>
      <c r="G18" s="11"/>
      <c r="H18" s="30">
        <f>SUM(H19:H20)</f>
        <v>0</v>
      </c>
      <c r="J18" s="279"/>
    </row>
    <row r="19" spans="1:10">
      <c r="A19" s="14"/>
      <c r="B19" s="26" t="s">
        <v>16</v>
      </c>
      <c r="C19" s="15" t="s">
        <v>50</v>
      </c>
      <c r="D19" s="17" t="s">
        <v>18</v>
      </c>
      <c r="E19" s="17">
        <v>0.88700000000000001</v>
      </c>
      <c r="F19" s="16">
        <f>E19*F18</f>
        <v>27.142200000000003</v>
      </c>
      <c r="G19" s="17"/>
      <c r="H19" s="33">
        <f>G19*F19</f>
        <v>0</v>
      </c>
    </row>
    <row r="20" spans="1:10">
      <c r="A20" s="14"/>
      <c r="B20" s="26" t="s">
        <v>16</v>
      </c>
      <c r="C20" s="15" t="s">
        <v>51</v>
      </c>
      <c r="D20" s="17" t="s">
        <v>2</v>
      </c>
      <c r="E20" s="17">
        <v>9.8400000000000001E-2</v>
      </c>
      <c r="F20" s="16">
        <f>E20*F18</f>
        <v>3.0110400000000004</v>
      </c>
      <c r="G20" s="17"/>
      <c r="H20" s="33">
        <f>G20*F20</f>
        <v>0</v>
      </c>
    </row>
    <row r="21" spans="1:10" ht="72">
      <c r="A21" s="149">
        <v>5</v>
      </c>
      <c r="B21" s="150" t="s">
        <v>223</v>
      </c>
      <c r="C21" s="151" t="s">
        <v>224</v>
      </c>
      <c r="D21" s="152" t="s">
        <v>49</v>
      </c>
      <c r="E21" s="152"/>
      <c r="F21" s="146">
        <v>192.4</v>
      </c>
      <c r="G21" s="152"/>
      <c r="H21" s="54">
        <f>SUM(H22:H24)</f>
        <v>0</v>
      </c>
      <c r="J21" s="279"/>
    </row>
    <row r="22" spans="1:10">
      <c r="A22" s="153"/>
      <c r="B22" s="153" t="s">
        <v>16</v>
      </c>
      <c r="C22" s="154" t="s">
        <v>50</v>
      </c>
      <c r="D22" s="155" t="s">
        <v>18</v>
      </c>
      <c r="E22" s="155">
        <v>0.57999999999999996</v>
      </c>
      <c r="F22" s="156">
        <v>14.499999999999998</v>
      </c>
      <c r="G22" s="155"/>
      <c r="H22" s="60">
        <f>F22*G22</f>
        <v>0</v>
      </c>
    </row>
    <row r="23" spans="1:10">
      <c r="A23" s="153"/>
      <c r="B23" s="153" t="s">
        <v>16</v>
      </c>
      <c r="C23" s="154" t="s">
        <v>51</v>
      </c>
      <c r="D23" s="155" t="s">
        <v>2</v>
      </c>
      <c r="E23" s="155">
        <v>3.0499999999999999E-2</v>
      </c>
      <c r="F23" s="156">
        <v>0.76249999999999996</v>
      </c>
      <c r="G23" s="155"/>
      <c r="H23" s="60">
        <f t="shared" ref="H23:H24" si="0">F23*G23</f>
        <v>0</v>
      </c>
    </row>
    <row r="24" spans="1:10">
      <c r="A24" s="157"/>
      <c r="B24" s="62" t="s">
        <v>16</v>
      </c>
      <c r="C24" s="57" t="s">
        <v>65</v>
      </c>
      <c r="D24" s="57" t="s">
        <v>2</v>
      </c>
      <c r="E24" s="57">
        <v>9.8500000000000004E-2</v>
      </c>
      <c r="F24" s="60">
        <v>24.585599999999999</v>
      </c>
      <c r="G24" s="57"/>
      <c r="H24" s="60">
        <f t="shared" si="0"/>
        <v>0</v>
      </c>
    </row>
    <row r="25" spans="1:10" ht="60">
      <c r="A25" s="8">
        <v>6</v>
      </c>
      <c r="B25" s="23" t="s">
        <v>225</v>
      </c>
      <c r="C25" s="130" t="s">
        <v>226</v>
      </c>
      <c r="D25" s="11" t="s">
        <v>49</v>
      </c>
      <c r="E25" s="11"/>
      <c r="F25" s="25">
        <v>107.8</v>
      </c>
      <c r="G25" s="11"/>
      <c r="H25" s="13">
        <f>SUM(H26:H27)</f>
        <v>0</v>
      </c>
      <c r="J25" s="307"/>
    </row>
    <row r="26" spans="1:10">
      <c r="A26" s="14"/>
      <c r="B26" s="26" t="s">
        <v>16</v>
      </c>
      <c r="C26" s="15" t="s">
        <v>50</v>
      </c>
      <c r="D26" s="17" t="s">
        <v>18</v>
      </c>
      <c r="E26" s="73">
        <v>0.61099999999999999</v>
      </c>
      <c r="F26" s="16">
        <f>E26*F25</f>
        <v>65.865799999999993</v>
      </c>
      <c r="G26" s="17"/>
      <c r="H26" s="18">
        <f>F26*G26</f>
        <v>0</v>
      </c>
    </row>
    <row r="27" spans="1:10">
      <c r="A27" s="14"/>
      <c r="B27" s="26" t="s">
        <v>16</v>
      </c>
      <c r="C27" s="15" t="s">
        <v>51</v>
      </c>
      <c r="D27" s="17" t="s">
        <v>2</v>
      </c>
      <c r="E27" s="73">
        <v>0.29299999999999998</v>
      </c>
      <c r="F27" s="16">
        <f>E27*F25</f>
        <v>31.585399999999996</v>
      </c>
      <c r="G27" s="17"/>
      <c r="H27" s="19">
        <f>F27*G27</f>
        <v>0</v>
      </c>
    </row>
    <row r="28" spans="1:10" ht="60">
      <c r="A28" s="8">
        <v>7</v>
      </c>
      <c r="B28" s="23" t="s">
        <v>227</v>
      </c>
      <c r="C28" s="130" t="s">
        <v>228</v>
      </c>
      <c r="D28" s="11" t="s">
        <v>49</v>
      </c>
      <c r="E28" s="11"/>
      <c r="F28" s="25">
        <v>207.2</v>
      </c>
      <c r="G28" s="11"/>
      <c r="H28" s="13">
        <f>SUM(H29:H30)</f>
        <v>0</v>
      </c>
      <c r="J28" s="307"/>
    </row>
    <row r="29" spans="1:10">
      <c r="A29" s="14"/>
      <c r="B29" s="26" t="s">
        <v>16</v>
      </c>
      <c r="C29" s="15" t="s">
        <v>50</v>
      </c>
      <c r="D29" s="17" t="s">
        <v>18</v>
      </c>
      <c r="E29" s="73">
        <v>0.28899999999999998</v>
      </c>
      <c r="F29" s="16">
        <f>E29*F28</f>
        <v>59.880799999999994</v>
      </c>
      <c r="G29" s="17"/>
      <c r="H29" s="18">
        <f>F29*G29</f>
        <v>0</v>
      </c>
    </row>
    <row r="30" spans="1:10">
      <c r="A30" s="14"/>
      <c r="B30" s="26" t="s">
        <v>16</v>
      </c>
      <c r="C30" s="15" t="s">
        <v>25</v>
      </c>
      <c r="D30" s="17" t="s">
        <v>2</v>
      </c>
      <c r="E30" s="73">
        <v>6.2799999999999995E-2</v>
      </c>
      <c r="F30" s="16">
        <f>E30*F28</f>
        <v>13.012159999999998</v>
      </c>
      <c r="G30" s="17"/>
      <c r="H30" s="19">
        <f>F30*G30</f>
        <v>0</v>
      </c>
    </row>
    <row r="31" spans="1:10" ht="60">
      <c r="A31" s="8">
        <v>8</v>
      </c>
      <c r="B31" s="23" t="s">
        <v>209</v>
      </c>
      <c r="C31" s="130" t="s">
        <v>210</v>
      </c>
      <c r="D31" s="130" t="s">
        <v>150</v>
      </c>
      <c r="E31" s="11"/>
      <c r="F31" s="25">
        <v>1.6</v>
      </c>
      <c r="G31" s="11"/>
      <c r="H31" s="30">
        <f>SUM(H32:H34)</f>
        <v>0</v>
      </c>
      <c r="J31" s="279"/>
    </row>
    <row r="32" spans="1:10" ht="24" customHeight="1">
      <c r="A32" s="80"/>
      <c r="B32" s="135" t="s">
        <v>16</v>
      </c>
      <c r="C32" s="17" t="s">
        <v>211</v>
      </c>
      <c r="D32" s="17" t="s">
        <v>18</v>
      </c>
      <c r="E32" s="17">
        <f>23.8*0.5</f>
        <v>11.9</v>
      </c>
      <c r="F32" s="16">
        <f>E32*F31</f>
        <v>19.040000000000003</v>
      </c>
      <c r="G32" s="16"/>
      <c r="H32" s="33">
        <f>G32*F32</f>
        <v>0</v>
      </c>
    </row>
    <row r="33" spans="1:10" ht="24" customHeight="1">
      <c r="A33" s="80"/>
      <c r="B33" s="135" t="s">
        <v>16</v>
      </c>
      <c r="C33" s="17" t="s">
        <v>212</v>
      </c>
      <c r="D33" s="17" t="s">
        <v>2</v>
      </c>
      <c r="E33" s="17">
        <f>2.1*0.5</f>
        <v>1.05</v>
      </c>
      <c r="F33" s="16">
        <f>E33*F31</f>
        <v>1.6800000000000002</v>
      </c>
      <c r="G33" s="17"/>
      <c r="H33" s="33">
        <f>G33*F33</f>
        <v>0</v>
      </c>
    </row>
    <row r="34" spans="1:10" ht="38.450000000000003" customHeight="1">
      <c r="A34" s="80"/>
      <c r="B34" s="31" t="s">
        <v>16</v>
      </c>
      <c r="C34" s="15" t="s">
        <v>213</v>
      </c>
      <c r="D34" s="17" t="s">
        <v>2</v>
      </c>
      <c r="E34" s="17">
        <f>0.93*0.5</f>
        <v>0.46500000000000002</v>
      </c>
      <c r="F34" s="16">
        <f>E34*F31</f>
        <v>0.74400000000000011</v>
      </c>
      <c r="G34" s="17"/>
      <c r="H34" s="33">
        <f>G34*F34</f>
        <v>0</v>
      </c>
    </row>
    <row r="35" spans="1:10" ht="31.15" customHeight="1">
      <c r="A35" s="8">
        <v>9</v>
      </c>
      <c r="B35" s="23" t="s">
        <v>21</v>
      </c>
      <c r="C35" s="130" t="s">
        <v>229</v>
      </c>
      <c r="D35" s="24" t="s">
        <v>23</v>
      </c>
      <c r="E35" s="11"/>
      <c r="F35" s="25">
        <v>104</v>
      </c>
      <c r="G35" s="11"/>
      <c r="H35" s="13">
        <f>SUM(H36:H37)</f>
        <v>0</v>
      </c>
      <c r="J35" s="307"/>
    </row>
    <row r="36" spans="1:10" ht="24" customHeight="1">
      <c r="A36" s="14"/>
      <c r="B36" s="26" t="s">
        <v>16</v>
      </c>
      <c r="C36" s="15" t="s">
        <v>24</v>
      </c>
      <c r="D36" s="17" t="s">
        <v>18</v>
      </c>
      <c r="E36" s="17">
        <v>0.186</v>
      </c>
      <c r="F36" s="16">
        <f>E36*F35</f>
        <v>19.344000000000001</v>
      </c>
      <c r="G36" s="17"/>
      <c r="H36" s="18">
        <f>F36*G36</f>
        <v>0</v>
      </c>
    </row>
    <row r="37" spans="1:10" ht="24" customHeight="1">
      <c r="A37" s="14"/>
      <c r="B37" s="26" t="s">
        <v>16</v>
      </c>
      <c r="C37" s="15" t="s">
        <v>25</v>
      </c>
      <c r="D37" s="17" t="s">
        <v>2</v>
      </c>
      <c r="E37" s="17">
        <v>1.6000000000000001E-3</v>
      </c>
      <c r="F37" s="16">
        <f>F35*E37</f>
        <v>0.16640000000000002</v>
      </c>
      <c r="G37" s="17"/>
      <c r="H37" s="19">
        <f>F37*G37</f>
        <v>0</v>
      </c>
    </row>
    <row r="38" spans="1:10" ht="24" customHeight="1">
      <c r="A38" s="8">
        <v>10</v>
      </c>
      <c r="B38" s="23" t="s">
        <v>57</v>
      </c>
      <c r="C38" s="130" t="s">
        <v>230</v>
      </c>
      <c r="D38" s="130" t="s">
        <v>231</v>
      </c>
      <c r="E38" s="11"/>
      <c r="F38" s="25">
        <v>1</v>
      </c>
      <c r="G38" s="11"/>
      <c r="H38" s="30">
        <f>SUM(H39:H39)</f>
        <v>0</v>
      </c>
      <c r="J38" s="279"/>
    </row>
    <row r="39" spans="1:10" ht="24" customHeight="1">
      <c r="A39" s="14"/>
      <c r="B39" s="26" t="s">
        <v>57</v>
      </c>
      <c r="C39" s="15" t="s">
        <v>50</v>
      </c>
      <c r="D39" s="17" t="s">
        <v>231</v>
      </c>
      <c r="E39" s="17">
        <v>1</v>
      </c>
      <c r="F39" s="16">
        <f>E39*F38</f>
        <v>1</v>
      </c>
      <c r="G39" s="17"/>
      <c r="H39" s="33">
        <f>G39*F39</f>
        <v>0</v>
      </c>
    </row>
    <row r="40" spans="1:10" ht="60" customHeight="1">
      <c r="A40" s="8">
        <v>11</v>
      </c>
      <c r="B40" s="23" t="s">
        <v>21</v>
      </c>
      <c r="C40" s="130" t="s">
        <v>214</v>
      </c>
      <c r="D40" s="24" t="s">
        <v>23</v>
      </c>
      <c r="E40" s="11"/>
      <c r="F40" s="25">
        <v>12</v>
      </c>
      <c r="G40" s="11"/>
      <c r="H40" s="13">
        <f>SUM(H41:H42)</f>
        <v>0</v>
      </c>
      <c r="J40" s="307"/>
    </row>
    <row r="41" spans="1:10" ht="24" customHeight="1">
      <c r="A41" s="14"/>
      <c r="B41" s="26" t="s">
        <v>16</v>
      </c>
      <c r="C41" s="15" t="s">
        <v>24</v>
      </c>
      <c r="D41" s="17" t="s">
        <v>18</v>
      </c>
      <c r="E41" s="17">
        <v>0.186</v>
      </c>
      <c r="F41" s="16">
        <f>E41*F40</f>
        <v>2.2320000000000002</v>
      </c>
      <c r="G41" s="17"/>
      <c r="H41" s="18">
        <f>F41*G41</f>
        <v>0</v>
      </c>
    </row>
    <row r="42" spans="1:10" ht="24" customHeight="1">
      <c r="A42" s="14"/>
      <c r="B42" s="26" t="s">
        <v>16</v>
      </c>
      <c r="C42" s="15" t="s">
        <v>25</v>
      </c>
      <c r="D42" s="17" t="s">
        <v>2</v>
      </c>
      <c r="E42" s="17">
        <v>1.6000000000000001E-3</v>
      </c>
      <c r="F42" s="16">
        <f>F40*E42</f>
        <v>1.9200000000000002E-2</v>
      </c>
      <c r="G42" s="17"/>
      <c r="H42" s="19">
        <f>F42*G42</f>
        <v>0</v>
      </c>
    </row>
    <row r="43" spans="1:10" ht="58.5" customHeight="1">
      <c r="A43" s="8">
        <v>12</v>
      </c>
      <c r="B43" s="23" t="s">
        <v>21</v>
      </c>
      <c r="C43" s="130" t="s">
        <v>22</v>
      </c>
      <c r="D43" s="24" t="s">
        <v>23</v>
      </c>
      <c r="E43" s="11"/>
      <c r="F43" s="25">
        <v>60</v>
      </c>
      <c r="G43" s="11"/>
      <c r="H43" s="13">
        <f>SUM(H44:H45)</f>
        <v>0</v>
      </c>
      <c r="J43" s="307"/>
    </row>
    <row r="44" spans="1:10" ht="24" customHeight="1">
      <c r="A44" s="14"/>
      <c r="B44" s="26" t="s">
        <v>16</v>
      </c>
      <c r="C44" s="15" t="s">
        <v>24</v>
      </c>
      <c r="D44" s="17" t="s">
        <v>18</v>
      </c>
      <c r="E44" s="17">
        <v>0.186</v>
      </c>
      <c r="F44" s="16">
        <f>E44*F43</f>
        <v>11.16</v>
      </c>
      <c r="G44" s="17"/>
      <c r="H44" s="18">
        <f>F44*G44</f>
        <v>0</v>
      </c>
    </row>
    <row r="45" spans="1:10" ht="24" customHeight="1">
      <c r="A45" s="14"/>
      <c r="B45" s="26" t="s">
        <v>16</v>
      </c>
      <c r="C45" s="15" t="s">
        <v>25</v>
      </c>
      <c r="D45" s="17" t="s">
        <v>2</v>
      </c>
      <c r="E45" s="17">
        <v>1.6000000000000001E-3</v>
      </c>
      <c r="F45" s="16">
        <f>F43*E45</f>
        <v>9.6000000000000002E-2</v>
      </c>
      <c r="G45" s="17"/>
      <c r="H45" s="19">
        <f>F45*G45</f>
        <v>0</v>
      </c>
    </row>
    <row r="46" spans="1:10" ht="40.5" customHeight="1">
      <c r="A46" s="27">
        <v>13</v>
      </c>
      <c r="B46" s="28" t="s">
        <v>26</v>
      </c>
      <c r="C46" s="29" t="s">
        <v>27</v>
      </c>
      <c r="D46" s="11" t="s">
        <v>28</v>
      </c>
      <c r="E46" s="11"/>
      <c r="F46" s="25">
        <v>140</v>
      </c>
      <c r="G46" s="11"/>
      <c r="H46" s="30">
        <f>SUM(H47:H47)</f>
        <v>0</v>
      </c>
      <c r="J46" s="279"/>
    </row>
    <row r="47" spans="1:10" ht="24" customHeight="1">
      <c r="A47" s="26"/>
      <c r="B47" s="31" t="s">
        <v>16</v>
      </c>
      <c r="C47" s="32" t="s">
        <v>29</v>
      </c>
      <c r="D47" s="17" t="s">
        <v>18</v>
      </c>
      <c r="E47" s="17">
        <v>0.53</v>
      </c>
      <c r="F47" s="33">
        <f>F46*E47</f>
        <v>74.2</v>
      </c>
      <c r="G47" s="16"/>
      <c r="H47" s="33">
        <f>F47*G47</f>
        <v>0</v>
      </c>
    </row>
    <row r="48" spans="1:10" ht="31.5" customHeight="1">
      <c r="A48" s="8">
        <v>14</v>
      </c>
      <c r="B48" s="28" t="s">
        <v>30</v>
      </c>
      <c r="C48" s="29" t="s">
        <v>31</v>
      </c>
      <c r="D48" s="11" t="s">
        <v>28</v>
      </c>
      <c r="E48" s="11"/>
      <c r="F48" s="25">
        <f>F46</f>
        <v>140</v>
      </c>
      <c r="G48" s="11"/>
      <c r="H48" s="30">
        <f>SUM(H49:H49)</f>
        <v>0</v>
      </c>
      <c r="J48" s="279"/>
    </row>
    <row r="49" spans="1:10" ht="31.5" customHeight="1">
      <c r="A49" s="14"/>
      <c r="B49" s="26" t="s">
        <v>32</v>
      </c>
      <c r="C49" s="15" t="s">
        <v>33</v>
      </c>
      <c r="D49" s="17" t="s">
        <v>28</v>
      </c>
      <c r="E49" s="17">
        <v>1</v>
      </c>
      <c r="F49" s="16">
        <f>F48*E49</f>
        <v>140</v>
      </c>
      <c r="G49" s="16"/>
      <c r="H49" s="33">
        <f>F49*G49</f>
        <v>0</v>
      </c>
    </row>
    <row r="50" spans="1:10" ht="24" customHeight="1">
      <c r="A50" s="9"/>
      <c r="B50" s="23"/>
      <c r="C50" s="130" t="s">
        <v>34</v>
      </c>
      <c r="D50" s="11" t="s">
        <v>2</v>
      </c>
      <c r="E50" s="11"/>
      <c r="F50" s="34"/>
      <c r="G50" s="12"/>
      <c r="H50" s="25">
        <f>H48+H46+H43+H40+H38+H35+H31+H28+H25+H21+H15+H18+H12+H9</f>
        <v>0</v>
      </c>
      <c r="J50" s="307"/>
    </row>
    <row r="51" spans="1:10" ht="24" customHeight="1">
      <c r="A51" s="158"/>
      <c r="B51" s="83"/>
      <c r="C51" s="159" t="s">
        <v>217</v>
      </c>
      <c r="D51" s="75"/>
      <c r="E51" s="75"/>
      <c r="F51" s="87"/>
      <c r="G51" s="85"/>
      <c r="H51" s="84"/>
    </row>
    <row r="52" spans="1:10" ht="42" customHeight="1">
      <c r="A52" s="136">
        <v>1</v>
      </c>
      <c r="B52" s="76" t="s">
        <v>232</v>
      </c>
      <c r="C52" s="136" t="s">
        <v>233</v>
      </c>
      <c r="D52" s="136" t="s">
        <v>37</v>
      </c>
      <c r="E52" s="136"/>
      <c r="F52" s="41">
        <v>104.6</v>
      </c>
      <c r="G52" s="39"/>
      <c r="H52" s="42">
        <f>H53+H54+H56+H55</f>
        <v>0</v>
      </c>
      <c r="J52" s="279"/>
    </row>
    <row r="53" spans="1:10" ht="24" customHeight="1">
      <c r="A53" s="95"/>
      <c r="B53" s="44" t="s">
        <v>16</v>
      </c>
      <c r="C53" s="38" t="s">
        <v>50</v>
      </c>
      <c r="D53" s="140" t="s">
        <v>39</v>
      </c>
      <c r="E53" s="140">
        <v>1.86</v>
      </c>
      <c r="F53" s="140">
        <f>F52*E53</f>
        <v>194.55600000000001</v>
      </c>
      <c r="G53" s="140"/>
      <c r="H53" s="141">
        <f>F53*G53</f>
        <v>0</v>
      </c>
    </row>
    <row r="54" spans="1:10" ht="24" customHeight="1">
      <c r="A54" s="95"/>
      <c r="B54" s="31" t="s">
        <v>234</v>
      </c>
      <c r="C54" s="44" t="s">
        <v>235</v>
      </c>
      <c r="D54" s="140" t="s">
        <v>43</v>
      </c>
      <c r="E54" s="140">
        <v>2.4E-2</v>
      </c>
      <c r="F54" s="140">
        <f>E54*F52</f>
        <v>2.5103999999999997</v>
      </c>
      <c r="G54" s="143"/>
      <c r="H54" s="141">
        <f>F54*G54</f>
        <v>0</v>
      </c>
    </row>
    <row r="55" spans="1:10" ht="24" customHeight="1">
      <c r="A55" s="95"/>
      <c r="B55" s="31" t="s">
        <v>236</v>
      </c>
      <c r="C55" s="44" t="s">
        <v>237</v>
      </c>
      <c r="D55" s="140" t="s">
        <v>43</v>
      </c>
      <c r="E55" s="140">
        <v>0.628</v>
      </c>
      <c r="F55" s="140">
        <f>E55*F52</f>
        <v>65.688800000000001</v>
      </c>
      <c r="G55" s="143"/>
      <c r="H55" s="141">
        <f>F55*G55</f>
        <v>0</v>
      </c>
    </row>
    <row r="56" spans="1:10" ht="33" customHeight="1">
      <c r="A56" s="95"/>
      <c r="B56" s="160" t="s">
        <v>238</v>
      </c>
      <c r="C56" s="140" t="s">
        <v>239</v>
      </c>
      <c r="D56" s="140" t="s">
        <v>37</v>
      </c>
      <c r="E56" s="140">
        <v>1</v>
      </c>
      <c r="F56" s="140">
        <f>F52*E56</f>
        <v>104.6</v>
      </c>
      <c r="G56" s="143"/>
      <c r="H56" s="141">
        <f>F56*G56</f>
        <v>0</v>
      </c>
    </row>
    <row r="57" spans="1:10" ht="30" customHeight="1">
      <c r="A57" s="136">
        <v>2</v>
      </c>
      <c r="B57" s="76" t="s">
        <v>240</v>
      </c>
      <c r="C57" s="161" t="s">
        <v>241</v>
      </c>
      <c r="D57" s="137" t="s">
        <v>37</v>
      </c>
      <c r="E57" s="136"/>
      <c r="F57" s="41">
        <v>1.7</v>
      </c>
      <c r="G57" s="39"/>
      <c r="H57" s="42">
        <f>H58+H59+H60+H61</f>
        <v>0</v>
      </c>
      <c r="J57" s="279"/>
    </row>
    <row r="58" spans="1:10">
      <c r="A58" s="161"/>
      <c r="B58" s="44" t="s">
        <v>16</v>
      </c>
      <c r="C58" s="138" t="s">
        <v>242</v>
      </c>
      <c r="D58" s="139" t="s">
        <v>39</v>
      </c>
      <c r="E58" s="139">
        <v>1.1100000000000001</v>
      </c>
      <c r="F58" s="138">
        <f>F57*E58</f>
        <v>1.887</v>
      </c>
      <c r="G58" s="140"/>
      <c r="H58" s="141">
        <f>F58*G58</f>
        <v>0</v>
      </c>
    </row>
    <row r="59" spans="1:10">
      <c r="A59" s="161"/>
      <c r="B59" s="44" t="s">
        <v>16</v>
      </c>
      <c r="C59" s="138" t="s">
        <v>40</v>
      </c>
      <c r="D59" s="138" t="s">
        <v>2</v>
      </c>
      <c r="E59" s="138">
        <v>0.51600000000000001</v>
      </c>
      <c r="F59" s="138">
        <f>F57*E59</f>
        <v>0.87719999999999998</v>
      </c>
      <c r="G59" s="142"/>
      <c r="H59" s="141">
        <f>F59*G59</f>
        <v>0</v>
      </c>
    </row>
    <row r="60" spans="1:10">
      <c r="A60" s="161"/>
      <c r="B60" s="160" t="s">
        <v>243</v>
      </c>
      <c r="C60" s="138" t="s">
        <v>244</v>
      </c>
      <c r="D60" s="138" t="s">
        <v>37</v>
      </c>
      <c r="E60" s="138">
        <v>1</v>
      </c>
      <c r="F60" s="138">
        <f>F57*E60</f>
        <v>1.7</v>
      </c>
      <c r="G60" s="143"/>
      <c r="H60" s="141">
        <f>F60*G60</f>
        <v>0</v>
      </c>
    </row>
    <row r="61" spans="1:10">
      <c r="A61" s="161"/>
      <c r="B61" s="44" t="s">
        <v>16</v>
      </c>
      <c r="C61" s="140" t="s">
        <v>245</v>
      </c>
      <c r="D61" s="138" t="s">
        <v>2</v>
      </c>
      <c r="E61" s="138">
        <v>5.3999999999999999E-2</v>
      </c>
      <c r="F61" s="138">
        <f>F57*E61</f>
        <v>9.1799999999999993E-2</v>
      </c>
      <c r="G61" s="142"/>
      <c r="H61" s="141">
        <f>F61*G61</f>
        <v>0</v>
      </c>
    </row>
    <row r="62" spans="1:10" ht="94.5">
      <c r="A62" s="136">
        <v>3</v>
      </c>
      <c r="B62" s="76" t="s">
        <v>246</v>
      </c>
      <c r="C62" s="136" t="s">
        <v>247</v>
      </c>
      <c r="D62" s="137" t="s">
        <v>37</v>
      </c>
      <c r="E62" s="136"/>
      <c r="F62" s="41">
        <v>4.0999999999999996</v>
      </c>
      <c r="G62" s="39"/>
      <c r="H62" s="42">
        <f>H63+H64+H65+H67+H66</f>
        <v>0</v>
      </c>
      <c r="J62" s="279"/>
    </row>
    <row r="63" spans="1:10">
      <c r="A63" s="161"/>
      <c r="B63" s="44" t="s">
        <v>16</v>
      </c>
      <c r="C63" s="138" t="s">
        <v>242</v>
      </c>
      <c r="D63" s="139" t="s">
        <v>39</v>
      </c>
      <c r="E63" s="139">
        <v>2.59</v>
      </c>
      <c r="F63" s="138">
        <f>F62*E63</f>
        <v>10.618999999999998</v>
      </c>
      <c r="G63" s="140"/>
      <c r="H63" s="141">
        <f>F63*G63</f>
        <v>0</v>
      </c>
    </row>
    <row r="64" spans="1:10">
      <c r="A64" s="161"/>
      <c r="B64" s="44" t="s">
        <v>16</v>
      </c>
      <c r="C64" s="138" t="s">
        <v>40</v>
      </c>
      <c r="D64" s="138" t="s">
        <v>2</v>
      </c>
      <c r="E64" s="138">
        <v>0.03</v>
      </c>
      <c r="F64" s="138">
        <f>F62*E64</f>
        <v>0.12299999999999998</v>
      </c>
      <c r="G64" s="142"/>
      <c r="H64" s="141">
        <f>F64*G64</f>
        <v>0</v>
      </c>
    </row>
    <row r="65" spans="1:10" ht="27">
      <c r="A65" s="161"/>
      <c r="B65" s="44" t="s">
        <v>248</v>
      </c>
      <c r="C65" s="138" t="s">
        <v>249</v>
      </c>
      <c r="D65" s="138" t="s">
        <v>37</v>
      </c>
      <c r="E65" s="138">
        <v>1</v>
      </c>
      <c r="F65" s="138">
        <f>F62*E65</f>
        <v>4.0999999999999996</v>
      </c>
      <c r="G65" s="143"/>
      <c r="H65" s="141">
        <f>F65*G65</f>
        <v>0</v>
      </c>
    </row>
    <row r="66" spans="1:10">
      <c r="A66" s="26"/>
      <c r="B66" s="32" t="s">
        <v>250</v>
      </c>
      <c r="C66" s="32" t="s">
        <v>251</v>
      </c>
      <c r="D66" s="38" t="s">
        <v>61</v>
      </c>
      <c r="E66" s="33">
        <v>1.56</v>
      </c>
      <c r="F66" s="33">
        <f>F62*E66</f>
        <v>6.3959999999999999</v>
      </c>
      <c r="G66" s="38"/>
      <c r="H66" s="18">
        <f>G66*F66</f>
        <v>0</v>
      </c>
    </row>
    <row r="67" spans="1:10">
      <c r="A67" s="161"/>
      <c r="B67" s="44" t="s">
        <v>16</v>
      </c>
      <c r="C67" s="15" t="s">
        <v>108</v>
      </c>
      <c r="D67" s="138" t="s">
        <v>2</v>
      </c>
      <c r="E67" s="138">
        <v>1.33</v>
      </c>
      <c r="F67" s="138">
        <f>F62*E67</f>
        <v>5.4529999999999994</v>
      </c>
      <c r="G67" s="142"/>
      <c r="H67" s="141">
        <f>F67*G67</f>
        <v>0</v>
      </c>
    </row>
    <row r="68" spans="1:10" ht="94.5">
      <c r="A68" s="136">
        <v>4</v>
      </c>
      <c r="B68" s="76" t="s">
        <v>246</v>
      </c>
      <c r="C68" s="136" t="s">
        <v>252</v>
      </c>
      <c r="D68" s="137" t="s">
        <v>37</v>
      </c>
      <c r="E68" s="136"/>
      <c r="F68" s="41">
        <v>4.0999999999999996</v>
      </c>
      <c r="G68" s="39"/>
      <c r="H68" s="42">
        <f>H69+H70+H71+H73+H72</f>
        <v>0</v>
      </c>
      <c r="J68" s="279"/>
    </row>
    <row r="69" spans="1:10">
      <c r="A69" s="161"/>
      <c r="B69" s="44" t="s">
        <v>16</v>
      </c>
      <c r="C69" s="138" t="s">
        <v>242</v>
      </c>
      <c r="D69" s="139" t="s">
        <v>39</v>
      </c>
      <c r="E69" s="139">
        <v>2.59</v>
      </c>
      <c r="F69" s="138">
        <f>F68*E69</f>
        <v>10.618999999999998</v>
      </c>
      <c r="G69" s="140"/>
      <c r="H69" s="141">
        <f>F69*G69</f>
        <v>0</v>
      </c>
    </row>
    <row r="70" spans="1:10">
      <c r="A70" s="161"/>
      <c r="B70" s="44" t="s">
        <v>16</v>
      </c>
      <c r="C70" s="138" t="s">
        <v>40</v>
      </c>
      <c r="D70" s="138" t="s">
        <v>2</v>
      </c>
      <c r="E70" s="138">
        <v>0.03</v>
      </c>
      <c r="F70" s="138">
        <f>F68*E70</f>
        <v>0.12299999999999998</v>
      </c>
      <c r="G70" s="142"/>
      <c r="H70" s="141">
        <f>F70*G70</f>
        <v>0</v>
      </c>
    </row>
    <row r="71" spans="1:10" ht="27">
      <c r="A71" s="161"/>
      <c r="B71" s="44" t="s">
        <v>253</v>
      </c>
      <c r="C71" s="138" t="s">
        <v>254</v>
      </c>
      <c r="D71" s="138" t="s">
        <v>37</v>
      </c>
      <c r="E71" s="138">
        <v>1</v>
      </c>
      <c r="F71" s="138">
        <f>F68*E71</f>
        <v>4.0999999999999996</v>
      </c>
      <c r="G71" s="143"/>
      <c r="H71" s="141">
        <f>F71*G71</f>
        <v>0</v>
      </c>
    </row>
    <row r="72" spans="1:10">
      <c r="A72" s="26"/>
      <c r="B72" s="32" t="s">
        <v>250</v>
      </c>
      <c r="C72" s="32" t="s">
        <v>251</v>
      </c>
      <c r="D72" s="38" t="s">
        <v>61</v>
      </c>
      <c r="E72" s="33">
        <v>1.56</v>
      </c>
      <c r="F72" s="33">
        <f>F68*E72</f>
        <v>6.3959999999999999</v>
      </c>
      <c r="G72" s="38"/>
      <c r="H72" s="18">
        <f>G72*F72</f>
        <v>0</v>
      </c>
    </row>
    <row r="73" spans="1:10">
      <c r="A73" s="161"/>
      <c r="B73" s="44" t="s">
        <v>16</v>
      </c>
      <c r="C73" s="15" t="s">
        <v>108</v>
      </c>
      <c r="D73" s="138" t="s">
        <v>2</v>
      </c>
      <c r="E73" s="138">
        <v>1.33</v>
      </c>
      <c r="F73" s="138">
        <f>F68*E73</f>
        <v>5.4529999999999994</v>
      </c>
      <c r="G73" s="142"/>
      <c r="H73" s="141">
        <f>F73*G73</f>
        <v>0</v>
      </c>
    </row>
    <row r="74" spans="1:10" ht="67.5">
      <c r="A74" s="136">
        <v>5</v>
      </c>
      <c r="B74" s="76" t="s">
        <v>255</v>
      </c>
      <c r="C74" s="136" t="s">
        <v>256</v>
      </c>
      <c r="D74" s="136" t="s">
        <v>37</v>
      </c>
      <c r="E74" s="136"/>
      <c r="F74" s="41">
        <v>20.7</v>
      </c>
      <c r="G74" s="39"/>
      <c r="H74" s="42">
        <f>H75+H76+H77+H78</f>
        <v>0</v>
      </c>
      <c r="J74" s="279"/>
    </row>
    <row r="75" spans="1:10">
      <c r="A75" s="161"/>
      <c r="B75" s="44" t="s">
        <v>16</v>
      </c>
      <c r="C75" s="138" t="s">
        <v>257</v>
      </c>
      <c r="D75" s="139" t="s">
        <v>39</v>
      </c>
      <c r="E75" s="162">
        <v>0.91400000000000003</v>
      </c>
      <c r="F75" s="138">
        <f>F74*E75</f>
        <v>18.919799999999999</v>
      </c>
      <c r="G75" s="140"/>
      <c r="H75" s="141">
        <f>F75*G75</f>
        <v>0</v>
      </c>
    </row>
    <row r="76" spans="1:10">
      <c r="A76" s="161"/>
      <c r="B76" s="44" t="s">
        <v>16</v>
      </c>
      <c r="C76" s="138" t="s">
        <v>40</v>
      </c>
      <c r="D76" s="138" t="s">
        <v>2</v>
      </c>
      <c r="E76" s="162">
        <v>0.35299999999999998</v>
      </c>
      <c r="F76" s="138">
        <f>F74*E76</f>
        <v>7.3070999999999993</v>
      </c>
      <c r="G76" s="142"/>
      <c r="H76" s="141">
        <f>F76*G76</f>
        <v>0</v>
      </c>
    </row>
    <row r="77" spans="1:10">
      <c r="A77" s="161"/>
      <c r="B77" s="82" t="s">
        <v>258</v>
      </c>
      <c r="C77" s="138" t="s">
        <v>259</v>
      </c>
      <c r="D77" s="138" t="s">
        <v>37</v>
      </c>
      <c r="E77" s="163">
        <v>1</v>
      </c>
      <c r="F77" s="138">
        <f>F74*E77</f>
        <v>20.7</v>
      </c>
      <c r="G77" s="143"/>
      <c r="H77" s="141">
        <f>F77*G77</f>
        <v>0</v>
      </c>
    </row>
    <row r="78" spans="1:10">
      <c r="A78" s="161"/>
      <c r="B78" s="44" t="s">
        <v>16</v>
      </c>
      <c r="C78" s="15" t="s">
        <v>108</v>
      </c>
      <c r="D78" s="138" t="s">
        <v>2</v>
      </c>
      <c r="E78" s="162">
        <v>0.27600000000000002</v>
      </c>
      <c r="F78" s="138">
        <f>F74*E78</f>
        <v>5.7132000000000005</v>
      </c>
      <c r="G78" s="142"/>
      <c r="H78" s="141">
        <f>F78*G78</f>
        <v>0</v>
      </c>
    </row>
    <row r="79" spans="1:10" ht="48">
      <c r="A79" s="89" t="s">
        <v>92</v>
      </c>
      <c r="B79" s="23" t="s">
        <v>260</v>
      </c>
      <c r="C79" s="130" t="s">
        <v>261</v>
      </c>
      <c r="D79" s="11" t="s">
        <v>81</v>
      </c>
      <c r="E79" s="11"/>
      <c r="F79" s="78">
        <v>378</v>
      </c>
      <c r="G79" s="12"/>
      <c r="H79" s="13">
        <f>SUM(H80:H82)</f>
        <v>0</v>
      </c>
      <c r="J79" s="307"/>
    </row>
    <row r="80" spans="1:10">
      <c r="A80" s="92"/>
      <c r="B80" s="26" t="s">
        <v>16</v>
      </c>
      <c r="C80" s="15" t="s">
        <v>50</v>
      </c>
      <c r="D80" s="17" t="s">
        <v>18</v>
      </c>
      <c r="E80" s="17">
        <v>0.3</v>
      </c>
      <c r="F80" s="73">
        <f>F79*E80</f>
        <v>113.39999999999999</v>
      </c>
      <c r="G80" s="17"/>
      <c r="H80" s="18">
        <f>G80*F80</f>
        <v>0</v>
      </c>
    </row>
    <row r="81" spans="1:10">
      <c r="A81" s="92"/>
      <c r="B81" s="26" t="s">
        <v>16</v>
      </c>
      <c r="C81" s="15" t="s">
        <v>103</v>
      </c>
      <c r="D81" s="17" t="s">
        <v>2</v>
      </c>
      <c r="E81" s="17">
        <v>1.0999999999999999E-2</v>
      </c>
      <c r="F81" s="73">
        <f>E81*F79</f>
        <v>4.1579999999999995</v>
      </c>
      <c r="G81" s="17"/>
      <c r="H81" s="19">
        <f>G81*F81</f>
        <v>0</v>
      </c>
    </row>
    <row r="82" spans="1:10">
      <c r="A82" s="92"/>
      <c r="B82" s="26" t="s">
        <v>44</v>
      </c>
      <c r="C82" s="15" t="s">
        <v>262</v>
      </c>
      <c r="D82" s="17" t="s">
        <v>116</v>
      </c>
      <c r="E82" s="17">
        <v>6.7000000000000002E-3</v>
      </c>
      <c r="F82" s="144">
        <f>E82*F79</f>
        <v>2.5326</v>
      </c>
      <c r="G82" s="17"/>
      <c r="H82" s="19">
        <f>G82*F82</f>
        <v>0</v>
      </c>
    </row>
    <row r="83" spans="1:10" ht="72">
      <c r="A83" s="76" t="s">
        <v>99</v>
      </c>
      <c r="B83" s="23" t="s">
        <v>263</v>
      </c>
      <c r="C83" s="29" t="s">
        <v>647</v>
      </c>
      <c r="D83" s="29" t="s">
        <v>81</v>
      </c>
      <c r="E83" s="148"/>
      <c r="F83" s="81">
        <v>36</v>
      </c>
      <c r="G83" s="29"/>
      <c r="H83" s="42">
        <f>H84+H85+H86+H87+H88</f>
        <v>0</v>
      </c>
      <c r="J83" s="279"/>
    </row>
    <row r="84" spans="1:10">
      <c r="A84" s="95"/>
      <c r="B84" s="140" t="s">
        <v>16</v>
      </c>
      <c r="C84" s="140" t="s">
        <v>264</v>
      </c>
      <c r="D84" s="140" t="s">
        <v>39</v>
      </c>
      <c r="E84" s="164">
        <f>112/140</f>
        <v>0.8</v>
      </c>
      <c r="F84" s="164">
        <f>F83*E84</f>
        <v>28.8</v>
      </c>
      <c r="G84" s="140"/>
      <c r="H84" s="141">
        <f>F84*G84</f>
        <v>0</v>
      </c>
    </row>
    <row r="85" spans="1:10">
      <c r="A85" s="95"/>
      <c r="B85" s="140" t="s">
        <v>16</v>
      </c>
      <c r="C85" s="140" t="s">
        <v>265</v>
      </c>
      <c r="D85" s="140" t="s">
        <v>2</v>
      </c>
      <c r="E85" s="164">
        <f>5.28/140</f>
        <v>3.7714285714285714E-2</v>
      </c>
      <c r="F85" s="140">
        <f>F83*E85</f>
        <v>1.3577142857142857</v>
      </c>
      <c r="G85" s="142"/>
      <c r="H85" s="141">
        <f>F85*G85</f>
        <v>0</v>
      </c>
    </row>
    <row r="86" spans="1:10">
      <c r="A86" s="95"/>
      <c r="B86" s="160" t="s">
        <v>266</v>
      </c>
      <c r="C86" s="140" t="s">
        <v>267</v>
      </c>
      <c r="D86" s="140" t="s">
        <v>81</v>
      </c>
      <c r="E86" s="141">
        <v>1</v>
      </c>
      <c r="F86" s="141">
        <f>F83*E86</f>
        <v>36</v>
      </c>
      <c r="G86" s="143"/>
      <c r="H86" s="141">
        <f>F86*G86</f>
        <v>0</v>
      </c>
    </row>
    <row r="87" spans="1:10">
      <c r="A87" s="95"/>
      <c r="B87" s="26" t="s">
        <v>44</v>
      </c>
      <c r="C87" s="15" t="s">
        <v>268</v>
      </c>
      <c r="D87" s="140" t="s">
        <v>150</v>
      </c>
      <c r="E87" s="164">
        <f>0.63/140</f>
        <v>4.4999999999999997E-3</v>
      </c>
      <c r="F87" s="140">
        <f>E87*F83</f>
        <v>0.16199999999999998</v>
      </c>
      <c r="G87" s="143"/>
      <c r="H87" s="141">
        <f>F87*G87</f>
        <v>0</v>
      </c>
    </row>
    <row r="88" spans="1:10">
      <c r="A88" s="95"/>
      <c r="B88" s="140" t="s">
        <v>16</v>
      </c>
      <c r="C88" s="140" t="s">
        <v>269</v>
      </c>
      <c r="D88" s="140" t="s">
        <v>2</v>
      </c>
      <c r="E88" s="164">
        <f>8.5/140</f>
        <v>6.0714285714285714E-2</v>
      </c>
      <c r="F88" s="140">
        <f>F83*E88</f>
        <v>2.1857142857142855</v>
      </c>
      <c r="G88" s="142"/>
      <c r="H88" s="141">
        <f>F88*G88</f>
        <v>0</v>
      </c>
    </row>
    <row r="89" spans="1:10" ht="48">
      <c r="A89" s="89" t="s">
        <v>270</v>
      </c>
      <c r="B89" s="23" t="s">
        <v>100</v>
      </c>
      <c r="C89" s="130" t="s">
        <v>271</v>
      </c>
      <c r="D89" s="90" t="s">
        <v>102</v>
      </c>
      <c r="E89" s="130"/>
      <c r="F89" s="41">
        <v>19.8</v>
      </c>
      <c r="G89" s="91"/>
      <c r="H89" s="42">
        <f>SUM(H90:H95)</f>
        <v>0</v>
      </c>
      <c r="J89" s="279"/>
    </row>
    <row r="90" spans="1:10">
      <c r="A90" s="92"/>
      <c r="B90" s="31" t="s">
        <v>16</v>
      </c>
      <c r="C90" s="15" t="s">
        <v>24</v>
      </c>
      <c r="D90" s="15" t="s">
        <v>18</v>
      </c>
      <c r="E90" s="93">
        <v>0.74099999999999999</v>
      </c>
      <c r="F90" s="93">
        <f>E90*F89</f>
        <v>14.671800000000001</v>
      </c>
      <c r="G90" s="86"/>
      <c r="H90" s="84">
        <f t="shared" ref="H90:H95" si="1">F90*G90</f>
        <v>0</v>
      </c>
    </row>
    <row r="91" spans="1:10">
      <c r="A91" s="92"/>
      <c r="B91" s="31" t="s">
        <v>16</v>
      </c>
      <c r="C91" s="15" t="s">
        <v>103</v>
      </c>
      <c r="D91" s="15" t="s">
        <v>2</v>
      </c>
      <c r="E91" s="94">
        <v>1E-3</v>
      </c>
      <c r="F91" s="93">
        <f>F89*E91</f>
        <v>1.9800000000000002E-2</v>
      </c>
      <c r="G91" s="84"/>
      <c r="H91" s="86">
        <f t="shared" si="1"/>
        <v>0</v>
      </c>
    </row>
    <row r="92" spans="1:10">
      <c r="A92" s="92"/>
      <c r="B92" s="26" t="s">
        <v>104</v>
      </c>
      <c r="C92" s="15" t="s">
        <v>105</v>
      </c>
      <c r="D92" s="15" t="s">
        <v>61</v>
      </c>
      <c r="E92" s="93">
        <v>0.255</v>
      </c>
      <c r="F92" s="93">
        <f>F89*E92</f>
        <v>5.0490000000000004</v>
      </c>
      <c r="G92" s="84"/>
      <c r="H92" s="86">
        <f t="shared" si="1"/>
        <v>0</v>
      </c>
    </row>
    <row r="93" spans="1:10">
      <c r="A93" s="92"/>
      <c r="B93" s="26" t="s">
        <v>57</v>
      </c>
      <c r="C93" s="15" t="s">
        <v>106</v>
      </c>
      <c r="D93" s="15" t="s">
        <v>61</v>
      </c>
      <c r="E93" s="93">
        <v>0.82</v>
      </c>
      <c r="F93" s="93">
        <f>F89*E93</f>
        <v>16.236000000000001</v>
      </c>
      <c r="G93" s="86"/>
      <c r="H93" s="86">
        <f t="shared" si="1"/>
        <v>0</v>
      </c>
    </row>
    <row r="94" spans="1:10">
      <c r="A94" s="92"/>
      <c r="B94" s="26" t="s">
        <v>97</v>
      </c>
      <c r="C94" s="15" t="s">
        <v>107</v>
      </c>
      <c r="D94" s="15" t="s">
        <v>61</v>
      </c>
      <c r="E94" s="93">
        <v>0.127</v>
      </c>
      <c r="F94" s="93">
        <f>F89*E94</f>
        <v>2.5146000000000002</v>
      </c>
      <c r="G94" s="86"/>
      <c r="H94" s="86">
        <f t="shared" si="1"/>
        <v>0</v>
      </c>
    </row>
    <row r="95" spans="1:10">
      <c r="A95" s="92"/>
      <c r="B95" s="31" t="s">
        <v>16</v>
      </c>
      <c r="C95" s="85" t="s">
        <v>108</v>
      </c>
      <c r="D95" s="15" t="s">
        <v>2</v>
      </c>
      <c r="E95" s="93">
        <v>1.7000000000000001E-2</v>
      </c>
      <c r="F95" s="93">
        <f>F89*E95</f>
        <v>0.33660000000000001</v>
      </c>
      <c r="G95" s="84"/>
      <c r="H95" s="86">
        <f t="shared" si="1"/>
        <v>0</v>
      </c>
    </row>
    <row r="96" spans="1:10" ht="48">
      <c r="A96" s="76" t="s">
        <v>272</v>
      </c>
      <c r="B96" s="23" t="s">
        <v>273</v>
      </c>
      <c r="C96" s="29" t="s">
        <v>274</v>
      </c>
      <c r="D96" s="29" t="s">
        <v>49</v>
      </c>
      <c r="E96" s="29"/>
      <c r="F96" s="81">
        <v>19.7</v>
      </c>
      <c r="G96" s="130"/>
      <c r="H96" s="42">
        <f>SUM(H97:H100)</f>
        <v>0</v>
      </c>
      <c r="J96" s="279"/>
    </row>
    <row r="97" spans="1:10">
      <c r="A97" s="82"/>
      <c r="B97" s="83" t="s">
        <v>16</v>
      </c>
      <c r="C97" s="32" t="s">
        <v>50</v>
      </c>
      <c r="D97" s="32" t="s">
        <v>18</v>
      </c>
      <c r="E97" s="75">
        <v>2.3800000000000002E-2</v>
      </c>
      <c r="F97" s="84">
        <f>E97*F96</f>
        <v>0.46886</v>
      </c>
      <c r="G97" s="85"/>
      <c r="H97" s="84">
        <f>G97*F97</f>
        <v>0</v>
      </c>
    </row>
    <row r="98" spans="1:10">
      <c r="A98" s="82"/>
      <c r="B98" s="83" t="s">
        <v>16</v>
      </c>
      <c r="C98" s="32" t="s">
        <v>51</v>
      </c>
      <c r="D98" s="32" t="s">
        <v>2</v>
      </c>
      <c r="E98" s="75">
        <v>2.5999999999999999E-3</v>
      </c>
      <c r="F98" s="84">
        <f>E98*F96</f>
        <v>5.1219999999999995E-2</v>
      </c>
      <c r="G98" s="85"/>
      <c r="H98" s="86">
        <f>G98*F98</f>
        <v>0</v>
      </c>
    </row>
    <row r="99" spans="1:10">
      <c r="A99" s="82"/>
      <c r="B99" s="83" t="s">
        <v>89</v>
      </c>
      <c r="C99" s="32" t="s">
        <v>90</v>
      </c>
      <c r="D99" s="32" t="s">
        <v>61</v>
      </c>
      <c r="E99" s="75">
        <v>0.14599999999999999</v>
      </c>
      <c r="F99" s="84">
        <f>E99*F96</f>
        <v>2.8761999999999999</v>
      </c>
      <c r="G99" s="85"/>
      <c r="H99" s="86">
        <f>G99*F99</f>
        <v>0</v>
      </c>
    </row>
    <row r="100" spans="1:10">
      <c r="A100" s="82"/>
      <c r="B100" s="83" t="s">
        <v>91</v>
      </c>
      <c r="C100" s="32" t="s">
        <v>65</v>
      </c>
      <c r="D100" s="32" t="s">
        <v>2</v>
      </c>
      <c r="E100" s="75">
        <v>2.1899999999999999E-2</v>
      </c>
      <c r="F100" s="84">
        <f>E100*F96</f>
        <v>0.43142999999999998</v>
      </c>
      <c r="G100" s="85"/>
      <c r="H100" s="86">
        <f>G100*F100</f>
        <v>0</v>
      </c>
    </row>
    <row r="101" spans="1:10" ht="48">
      <c r="A101" s="76" t="s">
        <v>275</v>
      </c>
      <c r="B101" s="23" t="s">
        <v>93</v>
      </c>
      <c r="C101" s="29" t="s">
        <v>276</v>
      </c>
      <c r="D101" s="29" t="s">
        <v>49</v>
      </c>
      <c r="E101" s="29"/>
      <c r="F101" s="81">
        <f>F96</f>
        <v>19.7</v>
      </c>
      <c r="G101" s="130"/>
      <c r="H101" s="42">
        <f>SUM(H102:H106)</f>
        <v>0</v>
      </c>
      <c r="J101" s="279"/>
    </row>
    <row r="102" spans="1:10">
      <c r="A102" s="82"/>
      <c r="B102" s="83" t="s">
        <v>16</v>
      </c>
      <c r="C102" s="75" t="s">
        <v>24</v>
      </c>
      <c r="D102" s="75" t="s">
        <v>18</v>
      </c>
      <c r="E102" s="75">
        <v>0.68</v>
      </c>
      <c r="F102" s="87">
        <f>E102*F101</f>
        <v>13.396000000000001</v>
      </c>
      <c r="G102" s="85"/>
      <c r="H102" s="84">
        <f>G102*F102</f>
        <v>0</v>
      </c>
    </row>
    <row r="103" spans="1:10">
      <c r="A103" s="82"/>
      <c r="B103" s="83" t="s">
        <v>16</v>
      </c>
      <c r="C103" s="75" t="s">
        <v>51</v>
      </c>
      <c r="D103" s="75" t="s">
        <v>2</v>
      </c>
      <c r="E103" s="75">
        <v>2.9999999999999997E-4</v>
      </c>
      <c r="F103" s="87">
        <f>E103*F101</f>
        <v>5.9099999999999995E-3</v>
      </c>
      <c r="G103" s="85"/>
      <c r="H103" s="84">
        <f>G103*F103</f>
        <v>0</v>
      </c>
    </row>
    <row r="104" spans="1:10">
      <c r="A104" s="82"/>
      <c r="B104" s="88" t="s">
        <v>95</v>
      </c>
      <c r="C104" s="75" t="s">
        <v>96</v>
      </c>
      <c r="D104" s="75" t="s">
        <v>61</v>
      </c>
      <c r="E104" s="75">
        <v>0.246</v>
      </c>
      <c r="F104" s="87">
        <f>E104*F101</f>
        <v>4.8461999999999996</v>
      </c>
      <c r="G104" s="85"/>
      <c r="H104" s="84">
        <f>G104*F104</f>
        <v>0</v>
      </c>
    </row>
    <row r="105" spans="1:10">
      <c r="A105" s="82"/>
      <c r="B105" s="14" t="s">
        <v>97</v>
      </c>
      <c r="C105" s="75" t="s">
        <v>98</v>
      </c>
      <c r="D105" s="75" t="s">
        <v>61</v>
      </c>
      <c r="E105" s="75">
        <v>2.7E-2</v>
      </c>
      <c r="F105" s="87">
        <f>E105*F101</f>
        <v>0.53189999999999993</v>
      </c>
      <c r="G105" s="85"/>
      <c r="H105" s="84">
        <f>G105*F105</f>
        <v>0</v>
      </c>
    </row>
    <row r="106" spans="1:10">
      <c r="A106" s="82"/>
      <c r="B106" s="83" t="s">
        <v>16</v>
      </c>
      <c r="C106" s="75" t="s">
        <v>65</v>
      </c>
      <c r="D106" s="75" t="s">
        <v>2</v>
      </c>
      <c r="E106" s="75">
        <v>1.9E-3</v>
      </c>
      <c r="F106" s="87">
        <f>E106*F101</f>
        <v>3.7429999999999998E-2</v>
      </c>
      <c r="G106" s="85"/>
      <c r="H106" s="84">
        <f>G106*F106</f>
        <v>0</v>
      </c>
    </row>
    <row r="107" spans="1:10">
      <c r="A107" s="9"/>
      <c r="B107" s="28"/>
      <c r="C107" s="130" t="s">
        <v>277</v>
      </c>
      <c r="D107" s="130" t="s">
        <v>2</v>
      </c>
      <c r="E107" s="130"/>
      <c r="F107" s="91"/>
      <c r="G107" s="130"/>
      <c r="H107" s="91">
        <f>H52+H57+H62+H68+H74+H79+H83+H89+H96+H101</f>
        <v>0</v>
      </c>
      <c r="J107" s="279"/>
    </row>
    <row r="108" spans="1:10" ht="31.5" customHeight="1">
      <c r="A108" s="165"/>
      <c r="B108" s="165"/>
      <c r="C108" s="166" t="s">
        <v>278</v>
      </c>
      <c r="D108" s="167"/>
      <c r="E108" s="168"/>
      <c r="F108" s="169"/>
      <c r="G108" s="169"/>
      <c r="H108" s="170"/>
    </row>
    <row r="109" spans="1:10" ht="48">
      <c r="A109" s="76" t="s">
        <v>11</v>
      </c>
      <c r="B109" s="28" t="s">
        <v>279</v>
      </c>
      <c r="C109" s="29" t="s">
        <v>280</v>
      </c>
      <c r="D109" s="29" t="s">
        <v>116</v>
      </c>
      <c r="E109" s="29"/>
      <c r="F109" s="41">
        <v>312</v>
      </c>
      <c r="G109" s="91"/>
      <c r="H109" s="42">
        <f>H110+H111+H112</f>
        <v>0</v>
      </c>
      <c r="J109" s="279"/>
    </row>
    <row r="110" spans="1:10">
      <c r="A110" s="92"/>
      <c r="B110" s="26" t="s">
        <v>16</v>
      </c>
      <c r="C110" s="32" t="s">
        <v>50</v>
      </c>
      <c r="D110" s="32" t="s">
        <v>18</v>
      </c>
      <c r="E110" s="15">
        <v>3.16</v>
      </c>
      <c r="F110" s="86">
        <f>E110*F109</f>
        <v>985.92000000000007</v>
      </c>
      <c r="G110" s="17"/>
      <c r="H110" s="84">
        <f>G110*F110</f>
        <v>0</v>
      </c>
    </row>
    <row r="111" spans="1:10">
      <c r="A111" s="92"/>
      <c r="B111" s="31" t="s">
        <v>158</v>
      </c>
      <c r="C111" s="15" t="s">
        <v>281</v>
      </c>
      <c r="D111" s="15" t="s">
        <v>116</v>
      </c>
      <c r="E111" s="15">
        <v>1.25</v>
      </c>
      <c r="F111" s="86">
        <f>E111*F109</f>
        <v>390</v>
      </c>
      <c r="G111" s="86"/>
      <c r="H111" s="86">
        <f>G111*F111</f>
        <v>0</v>
      </c>
    </row>
    <row r="112" spans="1:10">
      <c r="A112" s="92"/>
      <c r="B112" s="26" t="s">
        <v>16</v>
      </c>
      <c r="C112" s="85" t="s">
        <v>108</v>
      </c>
      <c r="D112" s="15" t="s">
        <v>2</v>
      </c>
      <c r="E112" s="15">
        <v>0.01</v>
      </c>
      <c r="F112" s="86">
        <f>E112*F109</f>
        <v>3.12</v>
      </c>
      <c r="G112" s="15"/>
      <c r="H112" s="86">
        <f>G112*F112</f>
        <v>0</v>
      </c>
    </row>
    <row r="113" spans="1:10" ht="48">
      <c r="A113" s="89" t="s">
        <v>218</v>
      </c>
      <c r="B113" s="23" t="s">
        <v>282</v>
      </c>
      <c r="C113" s="171" t="s">
        <v>283</v>
      </c>
      <c r="D113" s="171" t="s">
        <v>150</v>
      </c>
      <c r="E113" s="171"/>
      <c r="F113" s="171">
        <v>312</v>
      </c>
      <c r="G113" s="171"/>
      <c r="H113" s="172">
        <f>H114+H115</f>
        <v>0</v>
      </c>
      <c r="J113" s="279"/>
    </row>
    <row r="114" spans="1:10">
      <c r="A114" s="92"/>
      <c r="B114" s="14" t="s">
        <v>16</v>
      </c>
      <c r="C114" s="15" t="s">
        <v>50</v>
      </c>
      <c r="D114" s="15" t="s">
        <v>18</v>
      </c>
      <c r="E114" s="15">
        <v>0.13400000000000001</v>
      </c>
      <c r="F114" s="86">
        <f>F113*E114</f>
        <v>41.808</v>
      </c>
      <c r="G114" s="15"/>
      <c r="H114" s="84">
        <f>G114*F114</f>
        <v>0</v>
      </c>
    </row>
    <row r="115" spans="1:10">
      <c r="A115" s="92"/>
      <c r="B115" s="173" t="s">
        <v>284</v>
      </c>
      <c r="C115" s="173" t="s">
        <v>285</v>
      </c>
      <c r="D115" s="173" t="s">
        <v>153</v>
      </c>
      <c r="E115" s="173">
        <v>0.13</v>
      </c>
      <c r="F115" s="173">
        <f>E115*F113</f>
        <v>40.56</v>
      </c>
      <c r="G115" s="173"/>
      <c r="H115" s="173">
        <f>F115*G115</f>
        <v>0</v>
      </c>
    </row>
    <row r="116" spans="1:10" ht="49.5" customHeight="1">
      <c r="A116" s="8">
        <v>3</v>
      </c>
      <c r="B116" s="9" t="s">
        <v>286</v>
      </c>
      <c r="C116" s="130" t="s">
        <v>287</v>
      </c>
      <c r="D116" s="130" t="s">
        <v>150</v>
      </c>
      <c r="E116" s="130"/>
      <c r="F116" s="174">
        <v>39</v>
      </c>
      <c r="G116" s="91"/>
      <c r="H116" s="42">
        <f>SUM(H117:H120)</f>
        <v>0</v>
      </c>
      <c r="J116" s="279"/>
    </row>
    <row r="117" spans="1:10" ht="23.25" customHeight="1">
      <c r="A117" s="92"/>
      <c r="B117" s="14" t="s">
        <v>16</v>
      </c>
      <c r="C117" s="15" t="s">
        <v>50</v>
      </c>
      <c r="D117" s="15" t="s">
        <v>18</v>
      </c>
      <c r="E117" s="15">
        <v>2.9</v>
      </c>
      <c r="F117" s="86">
        <f>E117*F116</f>
        <v>113.1</v>
      </c>
      <c r="G117" s="86"/>
      <c r="H117" s="84">
        <f>G117*F117</f>
        <v>0</v>
      </c>
    </row>
    <row r="118" spans="1:10">
      <c r="A118" s="92"/>
      <c r="B118" s="80" t="s">
        <v>190</v>
      </c>
      <c r="C118" s="15" t="s">
        <v>288</v>
      </c>
      <c r="D118" s="15" t="s">
        <v>116</v>
      </c>
      <c r="E118" s="15">
        <v>1.0149999999999999</v>
      </c>
      <c r="F118" s="86">
        <f>E118*F116</f>
        <v>39.584999999999994</v>
      </c>
      <c r="G118" s="86"/>
      <c r="H118" s="84">
        <f>G118*F118</f>
        <v>0</v>
      </c>
    </row>
    <row r="119" spans="1:10">
      <c r="A119" s="92"/>
      <c r="B119" s="123" t="s">
        <v>289</v>
      </c>
      <c r="C119" s="175" t="s">
        <v>290</v>
      </c>
      <c r="D119" s="175" t="s">
        <v>28</v>
      </c>
      <c r="E119" s="175">
        <v>0.04</v>
      </c>
      <c r="F119" s="176">
        <f>E119*F116</f>
        <v>1.56</v>
      </c>
      <c r="G119" s="175"/>
      <c r="H119" s="84">
        <f>F119*G119</f>
        <v>0</v>
      </c>
    </row>
    <row r="120" spans="1:10">
      <c r="A120" s="92"/>
      <c r="B120" s="14" t="s">
        <v>16</v>
      </c>
      <c r="C120" s="32" t="s">
        <v>245</v>
      </c>
      <c r="D120" s="15" t="s">
        <v>2</v>
      </c>
      <c r="E120" s="15">
        <v>0.88</v>
      </c>
      <c r="F120" s="86">
        <f>E120*F116</f>
        <v>34.32</v>
      </c>
      <c r="G120" s="86"/>
      <c r="H120" s="84">
        <f>G120*F120</f>
        <v>0</v>
      </c>
    </row>
    <row r="121" spans="1:10" ht="48">
      <c r="A121" s="89" t="s">
        <v>78</v>
      </c>
      <c r="B121" s="23" t="s">
        <v>291</v>
      </c>
      <c r="C121" s="130" t="s">
        <v>292</v>
      </c>
      <c r="D121" s="130" t="s">
        <v>49</v>
      </c>
      <c r="E121" s="130"/>
      <c r="F121" s="41">
        <v>243.3</v>
      </c>
      <c r="G121" s="130"/>
      <c r="H121" s="42">
        <f>SUM(H122:H127)</f>
        <v>0</v>
      </c>
      <c r="J121" s="279"/>
    </row>
    <row r="122" spans="1:10">
      <c r="A122" s="14"/>
      <c r="B122" s="26" t="s">
        <v>16</v>
      </c>
      <c r="C122" s="15" t="s">
        <v>24</v>
      </c>
      <c r="D122" s="15" t="s">
        <v>18</v>
      </c>
      <c r="E122" s="93">
        <v>0.312</v>
      </c>
      <c r="F122" s="87">
        <f>E122*F121</f>
        <v>75.909599999999998</v>
      </c>
      <c r="G122" s="15"/>
      <c r="H122" s="84">
        <f>G122*F122</f>
        <v>0</v>
      </c>
    </row>
    <row r="123" spans="1:10">
      <c r="A123" s="14"/>
      <c r="B123" s="31" t="s">
        <v>16</v>
      </c>
      <c r="C123" s="15" t="s">
        <v>51</v>
      </c>
      <c r="D123" s="15" t="s">
        <v>2</v>
      </c>
      <c r="E123" s="93">
        <v>1.38E-2</v>
      </c>
      <c r="F123" s="145">
        <f>F121*E123</f>
        <v>3.3575400000000002</v>
      </c>
      <c r="G123" s="17"/>
      <c r="H123" s="16">
        <f>F123*G123</f>
        <v>0</v>
      </c>
    </row>
    <row r="124" spans="1:10">
      <c r="A124" s="14"/>
      <c r="B124" s="135" t="s">
        <v>293</v>
      </c>
      <c r="C124" s="15" t="s">
        <v>294</v>
      </c>
      <c r="D124" s="15" t="s">
        <v>54</v>
      </c>
      <c r="E124" s="93">
        <v>1.1200000000000001</v>
      </c>
      <c r="F124" s="79">
        <f>F121*E124</f>
        <v>272.49600000000004</v>
      </c>
      <c r="G124" s="15"/>
      <c r="H124" s="16">
        <f>F124*G124</f>
        <v>0</v>
      </c>
    </row>
    <row r="125" spans="1:10">
      <c r="A125" s="14"/>
      <c r="B125" s="135" t="s">
        <v>57</v>
      </c>
      <c r="C125" s="15" t="s">
        <v>295</v>
      </c>
      <c r="D125" s="15" t="s">
        <v>61</v>
      </c>
      <c r="E125" s="93">
        <v>0.04</v>
      </c>
      <c r="F125" s="79">
        <f>F121*E125</f>
        <v>9.7320000000000011</v>
      </c>
      <c r="G125" s="15"/>
      <c r="H125" s="16">
        <f>F125*G125</f>
        <v>0</v>
      </c>
    </row>
    <row r="126" spans="1:10">
      <c r="A126" s="14"/>
      <c r="B126" s="135" t="s">
        <v>296</v>
      </c>
      <c r="C126" s="15" t="s">
        <v>297</v>
      </c>
      <c r="D126" s="15" t="s">
        <v>61</v>
      </c>
      <c r="E126" s="93">
        <v>0.76</v>
      </c>
      <c r="F126" s="79">
        <f>F121*E126</f>
        <v>184.90800000000002</v>
      </c>
      <c r="G126" s="15"/>
      <c r="H126" s="16">
        <f>F126*G126</f>
        <v>0</v>
      </c>
    </row>
    <row r="127" spans="1:10">
      <c r="A127" s="14"/>
      <c r="B127" s="31" t="s">
        <v>16</v>
      </c>
      <c r="C127" s="15" t="s">
        <v>108</v>
      </c>
      <c r="D127" s="15" t="s">
        <v>2</v>
      </c>
      <c r="E127" s="93">
        <v>1.9E-3</v>
      </c>
      <c r="F127" s="145">
        <f>F121*E127</f>
        <v>0.46227000000000001</v>
      </c>
      <c r="G127" s="17"/>
      <c r="H127" s="16">
        <f>F127*G127</f>
        <v>0</v>
      </c>
    </row>
    <row r="128" spans="1:10" ht="48">
      <c r="A128" s="76" t="s">
        <v>86</v>
      </c>
      <c r="B128" s="23" t="s">
        <v>298</v>
      </c>
      <c r="C128" s="29" t="s">
        <v>299</v>
      </c>
      <c r="D128" s="29" t="s">
        <v>150</v>
      </c>
      <c r="E128" s="29"/>
      <c r="F128" s="41">
        <v>21.7</v>
      </c>
      <c r="G128" s="29"/>
      <c r="H128" s="42">
        <f>SUM(H129:H131)</f>
        <v>0</v>
      </c>
      <c r="J128" s="279"/>
    </row>
    <row r="129" spans="1:10">
      <c r="A129" s="14"/>
      <c r="B129" s="14" t="s">
        <v>16</v>
      </c>
      <c r="C129" s="15" t="s">
        <v>50</v>
      </c>
      <c r="D129" s="15" t="s">
        <v>18</v>
      </c>
      <c r="E129" s="93">
        <v>2.63</v>
      </c>
      <c r="F129" s="87">
        <f>E129*F128</f>
        <v>57.070999999999998</v>
      </c>
      <c r="G129" s="15"/>
      <c r="H129" s="84">
        <f>G129*F129</f>
        <v>0</v>
      </c>
    </row>
    <row r="130" spans="1:10">
      <c r="A130" s="14"/>
      <c r="B130" s="80" t="s">
        <v>300</v>
      </c>
      <c r="C130" s="15" t="s">
        <v>301</v>
      </c>
      <c r="D130" s="15" t="s">
        <v>302</v>
      </c>
      <c r="E130" s="93">
        <v>1.25</v>
      </c>
      <c r="F130" s="145">
        <f>F128*E130</f>
        <v>27.125</v>
      </c>
      <c r="G130" s="32"/>
      <c r="H130" s="16">
        <f>F130*G130</f>
        <v>0</v>
      </c>
    </row>
    <row r="131" spans="1:10">
      <c r="A131" s="14"/>
      <c r="B131" s="112" t="s">
        <v>16</v>
      </c>
      <c r="C131" s="15" t="s">
        <v>65</v>
      </c>
      <c r="D131" s="15" t="s">
        <v>2</v>
      </c>
      <c r="E131" s="93">
        <v>0.01</v>
      </c>
      <c r="F131" s="145">
        <f>F128*E131</f>
        <v>0.217</v>
      </c>
      <c r="G131" s="17"/>
      <c r="H131" s="16">
        <f>F131*G131</f>
        <v>0</v>
      </c>
    </row>
    <row r="132" spans="1:10" ht="54">
      <c r="A132" s="76" t="s">
        <v>92</v>
      </c>
      <c r="B132" s="23" t="s">
        <v>303</v>
      </c>
      <c r="C132" s="29" t="s">
        <v>304</v>
      </c>
      <c r="D132" s="37" t="s">
        <v>23</v>
      </c>
      <c r="E132" s="29"/>
      <c r="F132" s="81">
        <v>497.4</v>
      </c>
      <c r="G132" s="41"/>
      <c r="H132" s="42">
        <f>SUM(H133:H136)</f>
        <v>0</v>
      </c>
      <c r="J132" s="279"/>
    </row>
    <row r="133" spans="1:10">
      <c r="A133" s="82"/>
      <c r="B133" s="26" t="s">
        <v>16</v>
      </c>
      <c r="C133" s="32" t="s">
        <v>305</v>
      </c>
      <c r="D133" s="32" t="s">
        <v>18</v>
      </c>
      <c r="E133" s="32">
        <f>2*0.0034+0.188</f>
        <v>0.1948</v>
      </c>
      <c r="F133" s="87">
        <f>E133*F132</f>
        <v>96.893519999999995</v>
      </c>
      <c r="G133" s="32"/>
      <c r="H133" s="84">
        <f>G133*F133</f>
        <v>0</v>
      </c>
    </row>
    <row r="134" spans="1:10">
      <c r="A134" s="82"/>
      <c r="B134" s="26" t="s">
        <v>16</v>
      </c>
      <c r="C134" s="32" t="s">
        <v>306</v>
      </c>
      <c r="D134" s="32" t="s">
        <v>2</v>
      </c>
      <c r="E134" s="32">
        <f>2*0.0023+0.0095</f>
        <v>1.41E-2</v>
      </c>
      <c r="F134" s="87">
        <f>E134*F132</f>
        <v>7.0133399999999995</v>
      </c>
      <c r="G134" s="32"/>
      <c r="H134" s="84">
        <f>G134*F134</f>
        <v>0</v>
      </c>
    </row>
    <row r="135" spans="1:10" ht="27">
      <c r="A135" s="82"/>
      <c r="B135" s="26" t="s">
        <v>44</v>
      </c>
      <c r="C135" s="32" t="s">
        <v>307</v>
      </c>
      <c r="D135" s="32" t="s">
        <v>150</v>
      </c>
      <c r="E135" s="32">
        <v>3.0599999999999999E-2</v>
      </c>
      <c r="F135" s="87">
        <f>E135*F132</f>
        <v>15.220439999999998</v>
      </c>
      <c r="G135" s="32"/>
      <c r="H135" s="84">
        <f>G135*F135</f>
        <v>0</v>
      </c>
    </row>
    <row r="136" spans="1:10">
      <c r="A136" s="82"/>
      <c r="B136" s="26" t="s">
        <v>16</v>
      </c>
      <c r="C136" s="15" t="s">
        <v>108</v>
      </c>
      <c r="D136" s="32" t="s">
        <v>2</v>
      </c>
      <c r="E136" s="32">
        <v>6.3600000000000004E-2</v>
      </c>
      <c r="F136" s="87">
        <f>E136*F132</f>
        <v>31.634640000000001</v>
      </c>
      <c r="G136" s="32"/>
      <c r="H136" s="84">
        <f>G136*F136</f>
        <v>0</v>
      </c>
    </row>
    <row r="137" spans="1:10" ht="94.5">
      <c r="A137" s="136">
        <v>7</v>
      </c>
      <c r="B137" s="76" t="s">
        <v>308</v>
      </c>
      <c r="C137" s="136" t="s">
        <v>650</v>
      </c>
      <c r="D137" s="136" t="s">
        <v>37</v>
      </c>
      <c r="E137" s="136"/>
      <c r="F137" s="41">
        <v>241.3</v>
      </c>
      <c r="G137" s="39"/>
      <c r="H137" s="42">
        <f>H138+H139+H140+H142+H143+H141</f>
        <v>0</v>
      </c>
      <c r="J137" s="279"/>
    </row>
    <row r="138" spans="1:10">
      <c r="A138" s="136"/>
      <c r="B138" s="45" t="s">
        <v>16</v>
      </c>
      <c r="C138" s="32" t="s">
        <v>50</v>
      </c>
      <c r="D138" s="139" t="s">
        <v>39</v>
      </c>
      <c r="E138" s="139">
        <v>0.53600000000000003</v>
      </c>
      <c r="F138" s="139">
        <f>F137*E138</f>
        <v>129.33680000000001</v>
      </c>
      <c r="G138" s="139"/>
      <c r="H138" s="86">
        <f t="shared" ref="H138:H143" si="2">F138*G138</f>
        <v>0</v>
      </c>
    </row>
    <row r="139" spans="1:10">
      <c r="A139" s="136"/>
      <c r="B139" s="45" t="s">
        <v>16</v>
      </c>
      <c r="C139" s="139" t="s">
        <v>40</v>
      </c>
      <c r="D139" s="139" t="s">
        <v>2</v>
      </c>
      <c r="E139" s="139">
        <v>3.6499999999999998E-2</v>
      </c>
      <c r="F139" s="139">
        <f>F137*E139</f>
        <v>8.8074499999999993</v>
      </c>
      <c r="G139" s="177"/>
      <c r="H139" s="86">
        <f t="shared" si="2"/>
        <v>0</v>
      </c>
    </row>
    <row r="140" spans="1:10">
      <c r="A140" s="136"/>
      <c r="B140" s="178" t="s">
        <v>309</v>
      </c>
      <c r="C140" s="139" t="s">
        <v>310</v>
      </c>
      <c r="D140" s="139" t="s">
        <v>37</v>
      </c>
      <c r="E140" s="139">
        <v>1.05</v>
      </c>
      <c r="F140" s="139">
        <f>F137*E140</f>
        <v>253.36500000000001</v>
      </c>
      <c r="G140" s="139"/>
      <c r="H140" s="86">
        <f t="shared" si="2"/>
        <v>0</v>
      </c>
    </row>
    <row r="141" spans="1:10" ht="27">
      <c r="A141" s="136"/>
      <c r="B141" s="178" t="s">
        <v>311</v>
      </c>
      <c r="C141" s="139" t="s">
        <v>312</v>
      </c>
      <c r="D141" s="139" t="s">
        <v>37</v>
      </c>
      <c r="E141" s="139">
        <v>1.05</v>
      </c>
      <c r="F141" s="139">
        <f>E141*F137</f>
        <v>253.36500000000001</v>
      </c>
      <c r="G141" s="139"/>
      <c r="H141" s="86">
        <f t="shared" si="2"/>
        <v>0</v>
      </c>
    </row>
    <row r="142" spans="1:10">
      <c r="A142" s="136"/>
      <c r="B142" s="178" t="s">
        <v>313</v>
      </c>
      <c r="C142" s="139" t="s">
        <v>314</v>
      </c>
      <c r="D142" s="139" t="s">
        <v>315</v>
      </c>
      <c r="E142" s="139">
        <v>1.07</v>
      </c>
      <c r="F142" s="139">
        <f>F137*E142</f>
        <v>258.19100000000003</v>
      </c>
      <c r="G142" s="177"/>
      <c r="H142" s="86">
        <f t="shared" si="2"/>
        <v>0</v>
      </c>
    </row>
    <row r="143" spans="1:10">
      <c r="A143" s="136"/>
      <c r="B143" s="45" t="s">
        <v>16</v>
      </c>
      <c r="C143" s="15" t="s">
        <v>108</v>
      </c>
      <c r="D143" s="139" t="s">
        <v>2</v>
      </c>
      <c r="E143" s="139">
        <v>0.107</v>
      </c>
      <c r="F143" s="139">
        <f>F137*E143</f>
        <v>25.819100000000002</v>
      </c>
      <c r="G143" s="177"/>
      <c r="H143" s="86">
        <f t="shared" si="2"/>
        <v>0</v>
      </c>
    </row>
    <row r="144" spans="1:10" ht="48">
      <c r="A144" s="8">
        <v>8</v>
      </c>
      <c r="B144" s="23" t="s">
        <v>316</v>
      </c>
      <c r="C144" s="130" t="s">
        <v>317</v>
      </c>
      <c r="D144" s="90" t="s">
        <v>23</v>
      </c>
      <c r="E144" s="130"/>
      <c r="F144" s="41">
        <v>256.10000000000002</v>
      </c>
      <c r="G144" s="130"/>
      <c r="H144" s="42">
        <f>SUM(H145:H149)</f>
        <v>0</v>
      </c>
      <c r="J144" s="279"/>
    </row>
    <row r="145" spans="1:10">
      <c r="A145" s="14"/>
      <c r="B145" s="31" t="s">
        <v>16</v>
      </c>
      <c r="C145" s="32" t="s">
        <v>50</v>
      </c>
      <c r="D145" s="15" t="s">
        <v>18</v>
      </c>
      <c r="E145" s="15">
        <v>1.08</v>
      </c>
      <c r="F145" s="113">
        <f>E145*F144</f>
        <v>276.58800000000002</v>
      </c>
      <c r="G145" s="15"/>
      <c r="H145" s="84">
        <f>G145*F145</f>
        <v>0</v>
      </c>
    </row>
    <row r="146" spans="1:10" ht="15.6" customHeight="1">
      <c r="A146" s="14"/>
      <c r="B146" s="31" t="s">
        <v>16</v>
      </c>
      <c r="C146" s="15" t="s">
        <v>51</v>
      </c>
      <c r="D146" s="15" t="s">
        <v>2</v>
      </c>
      <c r="E146" s="15">
        <v>4.5199999999999997E-2</v>
      </c>
      <c r="F146" s="113">
        <f>E146*F144</f>
        <v>11.57572</v>
      </c>
      <c r="G146" s="15"/>
      <c r="H146" s="84">
        <f>G146*F146</f>
        <v>0</v>
      </c>
    </row>
    <row r="147" spans="1:10" ht="15" customHeight="1">
      <c r="A147" s="14"/>
      <c r="B147" s="147" t="s">
        <v>318</v>
      </c>
      <c r="C147" s="15" t="s">
        <v>319</v>
      </c>
      <c r="D147" s="15" t="s">
        <v>49</v>
      </c>
      <c r="E147" s="15">
        <v>1.02</v>
      </c>
      <c r="F147" s="113">
        <f>E147*F144</f>
        <v>261.22200000000004</v>
      </c>
      <c r="G147" s="32"/>
      <c r="H147" s="84">
        <f>G147*F147</f>
        <v>0</v>
      </c>
    </row>
    <row r="148" spans="1:10" ht="27" customHeight="1">
      <c r="A148" s="14"/>
      <c r="B148" s="147" t="s">
        <v>320</v>
      </c>
      <c r="C148" s="15" t="s">
        <v>321</v>
      </c>
      <c r="D148" s="15" t="s">
        <v>61</v>
      </c>
      <c r="E148" s="15">
        <v>8</v>
      </c>
      <c r="F148" s="113">
        <f>E148*F144</f>
        <v>2048.8000000000002</v>
      </c>
      <c r="G148" s="15"/>
      <c r="H148" s="84">
        <f>G148*F148</f>
        <v>0</v>
      </c>
    </row>
    <row r="149" spans="1:10" ht="21.75" customHeight="1">
      <c r="A149" s="14"/>
      <c r="B149" s="26" t="s">
        <v>16</v>
      </c>
      <c r="C149" s="15" t="s">
        <v>108</v>
      </c>
      <c r="D149" s="15" t="s">
        <v>2</v>
      </c>
      <c r="E149" s="15">
        <v>4.6600000000000003E-2</v>
      </c>
      <c r="F149" s="113">
        <f>E149*F144</f>
        <v>11.934260000000002</v>
      </c>
      <c r="G149" s="15"/>
      <c r="H149" s="84">
        <f>G149*F149</f>
        <v>0</v>
      </c>
    </row>
    <row r="150" spans="1:10" ht="72">
      <c r="A150" s="8">
        <v>9</v>
      </c>
      <c r="B150" s="23" t="s">
        <v>322</v>
      </c>
      <c r="C150" s="130" t="s">
        <v>323</v>
      </c>
      <c r="D150" s="90" t="s">
        <v>81</v>
      </c>
      <c r="E150" s="130"/>
      <c r="F150" s="81">
        <v>165</v>
      </c>
      <c r="G150" s="130"/>
      <c r="H150" s="42">
        <f>SUM(H151:H154)</f>
        <v>0</v>
      </c>
      <c r="J150" s="279"/>
    </row>
    <row r="151" spans="1:10">
      <c r="A151" s="14"/>
      <c r="B151" s="31" t="s">
        <v>16</v>
      </c>
      <c r="C151" s="15" t="s">
        <v>50</v>
      </c>
      <c r="D151" s="15" t="s">
        <v>18</v>
      </c>
      <c r="E151" s="15">
        <v>0.26900000000000002</v>
      </c>
      <c r="F151" s="87">
        <f>E151*F150</f>
        <v>44.385000000000005</v>
      </c>
      <c r="G151" s="15"/>
      <c r="H151" s="84">
        <f>G151*F151</f>
        <v>0</v>
      </c>
    </row>
    <row r="152" spans="1:10">
      <c r="A152" s="14"/>
      <c r="B152" s="31" t="s">
        <v>16</v>
      </c>
      <c r="C152" s="15" t="s">
        <v>51</v>
      </c>
      <c r="D152" s="15" t="s">
        <v>2</v>
      </c>
      <c r="E152" s="15">
        <v>1.1599999999999999E-2</v>
      </c>
      <c r="F152" s="87">
        <f>E152*F150</f>
        <v>1.9139999999999999</v>
      </c>
      <c r="G152" s="15"/>
      <c r="H152" s="84">
        <f>G152*F152</f>
        <v>0</v>
      </c>
    </row>
    <row r="153" spans="1:10">
      <c r="A153" s="14"/>
      <c r="B153" s="147" t="s">
        <v>324</v>
      </c>
      <c r="C153" s="15" t="s">
        <v>325</v>
      </c>
      <c r="D153" s="15" t="s">
        <v>49</v>
      </c>
      <c r="E153" s="15">
        <v>0.08</v>
      </c>
      <c r="F153" s="87">
        <f>E153*F150</f>
        <v>13.200000000000001</v>
      </c>
      <c r="G153" s="32"/>
      <c r="H153" s="84">
        <f>G153*F153</f>
        <v>0</v>
      </c>
    </row>
    <row r="154" spans="1:10">
      <c r="A154" s="14"/>
      <c r="B154" s="147" t="s">
        <v>320</v>
      </c>
      <c r="C154" s="15" t="s">
        <v>321</v>
      </c>
      <c r="D154" s="15" t="s">
        <v>61</v>
      </c>
      <c r="E154" s="15">
        <v>0.65</v>
      </c>
      <c r="F154" s="87">
        <f>E154*F150</f>
        <v>107.25</v>
      </c>
      <c r="G154" s="15"/>
      <c r="H154" s="84">
        <f>G154*F154</f>
        <v>0</v>
      </c>
    </row>
    <row r="155" spans="1:10" ht="48">
      <c r="A155" s="76" t="s">
        <v>275</v>
      </c>
      <c r="B155" s="9" t="s">
        <v>326</v>
      </c>
      <c r="C155" s="29" t="s">
        <v>327</v>
      </c>
      <c r="D155" s="11" t="s">
        <v>150</v>
      </c>
      <c r="E155" s="11"/>
      <c r="F155" s="25">
        <v>0.5</v>
      </c>
      <c r="G155" s="11"/>
      <c r="H155" s="30">
        <f>SUM(H156:H163)</f>
        <v>0</v>
      </c>
      <c r="J155" s="279"/>
    </row>
    <row r="156" spans="1:10">
      <c r="A156" s="82"/>
      <c r="B156" s="14" t="s">
        <v>16</v>
      </c>
      <c r="C156" s="15" t="s">
        <v>24</v>
      </c>
      <c r="D156" s="17" t="s">
        <v>18</v>
      </c>
      <c r="E156" s="73">
        <v>24</v>
      </c>
      <c r="F156" s="73">
        <f>E156*F155</f>
        <v>12</v>
      </c>
      <c r="G156" s="17"/>
      <c r="H156" s="33">
        <f t="shared" ref="H156:H163" si="3">G156*F156</f>
        <v>0</v>
      </c>
    </row>
    <row r="157" spans="1:10">
      <c r="A157" s="82"/>
      <c r="B157" s="14" t="s">
        <v>16</v>
      </c>
      <c r="C157" s="15" t="s">
        <v>51</v>
      </c>
      <c r="D157" s="17" t="s">
        <v>2</v>
      </c>
      <c r="E157" s="73">
        <v>1.28</v>
      </c>
      <c r="F157" s="73">
        <f>E157*F155</f>
        <v>0.64</v>
      </c>
      <c r="G157" s="17"/>
      <c r="H157" s="16">
        <f t="shared" si="3"/>
        <v>0</v>
      </c>
    </row>
    <row r="158" spans="1:10">
      <c r="A158" s="82"/>
      <c r="B158" s="14" t="s">
        <v>328</v>
      </c>
      <c r="C158" s="15" t="s">
        <v>329</v>
      </c>
      <c r="D158" s="17" t="s">
        <v>116</v>
      </c>
      <c r="E158" s="73">
        <v>1.05</v>
      </c>
      <c r="F158" s="73">
        <f>E158*F155</f>
        <v>0.52500000000000002</v>
      </c>
      <c r="G158" s="17"/>
      <c r="H158" s="16">
        <f t="shared" si="3"/>
        <v>0</v>
      </c>
    </row>
    <row r="159" spans="1:10">
      <c r="A159" s="82"/>
      <c r="B159" s="14" t="s">
        <v>330</v>
      </c>
      <c r="C159" s="15" t="s">
        <v>331</v>
      </c>
      <c r="D159" s="17" t="s">
        <v>49</v>
      </c>
      <c r="E159" s="73">
        <v>3.38</v>
      </c>
      <c r="F159" s="73">
        <f>E159*F155</f>
        <v>1.69</v>
      </c>
      <c r="G159" s="17"/>
      <c r="H159" s="16">
        <f t="shared" si="3"/>
        <v>0</v>
      </c>
    </row>
    <row r="160" spans="1:10">
      <c r="A160" s="82"/>
      <c r="B160" s="111" t="s">
        <v>332</v>
      </c>
      <c r="C160" s="15" t="s">
        <v>333</v>
      </c>
      <c r="D160" s="17" t="s">
        <v>61</v>
      </c>
      <c r="E160" s="73">
        <v>3.08</v>
      </c>
      <c r="F160" s="73">
        <f>E160*F155</f>
        <v>1.54</v>
      </c>
      <c r="G160" s="17"/>
      <c r="H160" s="16">
        <f t="shared" si="3"/>
        <v>0</v>
      </c>
    </row>
    <row r="161" spans="1:10">
      <c r="A161" s="82"/>
      <c r="B161" s="135" t="s">
        <v>334</v>
      </c>
      <c r="C161" s="15" t="s">
        <v>335</v>
      </c>
      <c r="D161" s="17" t="s">
        <v>61</v>
      </c>
      <c r="E161" s="73">
        <v>3.01</v>
      </c>
      <c r="F161" s="73">
        <f>E161*F155</f>
        <v>1.5049999999999999</v>
      </c>
      <c r="G161" s="38"/>
      <c r="H161" s="16">
        <f t="shared" si="3"/>
        <v>0</v>
      </c>
    </row>
    <row r="162" spans="1:10">
      <c r="A162" s="82"/>
      <c r="B162" s="111" t="s">
        <v>336</v>
      </c>
      <c r="C162" s="15" t="s">
        <v>337</v>
      </c>
      <c r="D162" s="17" t="s">
        <v>61</v>
      </c>
      <c r="E162" s="73">
        <v>7.5</v>
      </c>
      <c r="F162" s="73">
        <f>F155*E162</f>
        <v>3.75</v>
      </c>
      <c r="G162" s="17"/>
      <c r="H162" s="16">
        <f t="shared" si="3"/>
        <v>0</v>
      </c>
    </row>
    <row r="163" spans="1:10">
      <c r="A163" s="82"/>
      <c r="B163" s="14" t="s">
        <v>16</v>
      </c>
      <c r="C163" s="15" t="s">
        <v>65</v>
      </c>
      <c r="D163" s="17" t="s">
        <v>2</v>
      </c>
      <c r="E163" s="73">
        <v>1.38</v>
      </c>
      <c r="F163" s="73">
        <f>E163*F155</f>
        <v>0.69</v>
      </c>
      <c r="G163" s="17"/>
      <c r="H163" s="16">
        <f t="shared" si="3"/>
        <v>0</v>
      </c>
    </row>
    <row r="164" spans="1:10" ht="48">
      <c r="A164" s="89" t="s">
        <v>338</v>
      </c>
      <c r="B164" s="23" t="s">
        <v>339</v>
      </c>
      <c r="C164" s="29" t="s">
        <v>340</v>
      </c>
      <c r="D164" s="90" t="s">
        <v>23</v>
      </c>
      <c r="E164" s="11"/>
      <c r="F164" s="78">
        <v>23.2</v>
      </c>
      <c r="G164" s="11"/>
      <c r="H164" s="30">
        <f>SUM(H165:H168)</f>
        <v>0</v>
      </c>
      <c r="J164" s="279"/>
    </row>
    <row r="165" spans="1:10">
      <c r="A165" s="92"/>
      <c r="B165" s="26" t="s">
        <v>16</v>
      </c>
      <c r="C165" s="15" t="s">
        <v>50</v>
      </c>
      <c r="D165" s="17" t="s">
        <v>18</v>
      </c>
      <c r="E165" s="17">
        <v>0.85099999999999998</v>
      </c>
      <c r="F165" s="144">
        <f>E165*F164</f>
        <v>19.743199999999998</v>
      </c>
      <c r="G165" s="17"/>
      <c r="H165" s="33">
        <f>F165*G165</f>
        <v>0</v>
      </c>
    </row>
    <row r="166" spans="1:10">
      <c r="A166" s="92"/>
      <c r="B166" s="26" t="s">
        <v>16</v>
      </c>
      <c r="C166" s="15" t="s">
        <v>341</v>
      </c>
      <c r="D166" s="17" t="s">
        <v>2</v>
      </c>
      <c r="E166" s="17">
        <v>4.8300000000000003E-2</v>
      </c>
      <c r="F166" s="144">
        <f>E166*F164</f>
        <v>1.12056</v>
      </c>
      <c r="G166" s="17"/>
      <c r="H166" s="16">
        <f>F166*G166</f>
        <v>0</v>
      </c>
    </row>
    <row r="167" spans="1:10">
      <c r="A167" s="92"/>
      <c r="B167" s="26" t="s">
        <v>57</v>
      </c>
      <c r="C167" s="15" t="s">
        <v>342</v>
      </c>
      <c r="D167" s="17" t="s">
        <v>150</v>
      </c>
      <c r="E167" s="17">
        <v>5.1499999999999997E-2</v>
      </c>
      <c r="F167" s="144">
        <f>E167*F164</f>
        <v>1.1947999999999999</v>
      </c>
      <c r="G167" s="38"/>
      <c r="H167" s="16">
        <f>F167*G167</f>
        <v>0</v>
      </c>
    </row>
    <row r="168" spans="1:10">
      <c r="A168" s="92"/>
      <c r="B168" s="111" t="s">
        <v>336</v>
      </c>
      <c r="C168" s="15" t="s">
        <v>343</v>
      </c>
      <c r="D168" s="17" t="s">
        <v>61</v>
      </c>
      <c r="E168" s="17">
        <v>0.23300000000000001</v>
      </c>
      <c r="F168" s="144">
        <f>E168*F164</f>
        <v>5.4055999999999997</v>
      </c>
      <c r="G168" s="17"/>
      <c r="H168" s="16">
        <f>F168*G168</f>
        <v>0</v>
      </c>
    </row>
    <row r="169" spans="1:10" ht="48">
      <c r="A169" s="89" t="s">
        <v>344</v>
      </c>
      <c r="B169" s="23" t="s">
        <v>339</v>
      </c>
      <c r="C169" s="29" t="s">
        <v>345</v>
      </c>
      <c r="D169" s="90" t="s">
        <v>23</v>
      </c>
      <c r="E169" s="11"/>
      <c r="F169" s="78">
        <v>4</v>
      </c>
      <c r="G169" s="11"/>
      <c r="H169" s="30">
        <f>SUM(H170:H173)</f>
        <v>0</v>
      </c>
      <c r="J169" s="279"/>
    </row>
    <row r="170" spans="1:10">
      <c r="A170" s="92"/>
      <c r="B170" s="26" t="s">
        <v>16</v>
      </c>
      <c r="C170" s="15" t="s">
        <v>50</v>
      </c>
      <c r="D170" s="17" t="s">
        <v>18</v>
      </c>
      <c r="E170" s="17">
        <v>0.85099999999999998</v>
      </c>
      <c r="F170" s="144">
        <f>E170*F169</f>
        <v>3.4039999999999999</v>
      </c>
      <c r="G170" s="17"/>
      <c r="H170" s="33">
        <f>F170*G170</f>
        <v>0</v>
      </c>
    </row>
    <row r="171" spans="1:10">
      <c r="A171" s="92"/>
      <c r="B171" s="26" t="s">
        <v>16</v>
      </c>
      <c r="C171" s="15" t="s">
        <v>341</v>
      </c>
      <c r="D171" s="17" t="s">
        <v>2</v>
      </c>
      <c r="E171" s="17">
        <v>4.8300000000000003E-2</v>
      </c>
      <c r="F171" s="144">
        <f>E171*F169</f>
        <v>0.19320000000000001</v>
      </c>
      <c r="G171" s="17"/>
      <c r="H171" s="16">
        <f>F171*G171</f>
        <v>0</v>
      </c>
    </row>
    <row r="172" spans="1:10">
      <c r="A172" s="92"/>
      <c r="B172" s="26" t="s">
        <v>57</v>
      </c>
      <c r="C172" s="15" t="s">
        <v>346</v>
      </c>
      <c r="D172" s="17" t="s">
        <v>150</v>
      </c>
      <c r="E172" s="17">
        <v>3.09E-2</v>
      </c>
      <c r="F172" s="144">
        <f>E172*F169</f>
        <v>0.1236</v>
      </c>
      <c r="G172" s="38"/>
      <c r="H172" s="16">
        <f>F172*G172</f>
        <v>0</v>
      </c>
    </row>
    <row r="173" spans="1:10">
      <c r="A173" s="92"/>
      <c r="B173" s="111" t="s">
        <v>336</v>
      </c>
      <c r="C173" s="15" t="s">
        <v>343</v>
      </c>
      <c r="D173" s="17" t="s">
        <v>61</v>
      </c>
      <c r="E173" s="17">
        <v>0.23300000000000001</v>
      </c>
      <c r="F173" s="144">
        <f>E173*F169</f>
        <v>0.93200000000000005</v>
      </c>
      <c r="G173" s="17"/>
      <c r="H173" s="16">
        <f>F173*G173</f>
        <v>0</v>
      </c>
    </row>
    <row r="174" spans="1:10" ht="48">
      <c r="A174" s="89" t="s">
        <v>347</v>
      </c>
      <c r="B174" s="23" t="s">
        <v>348</v>
      </c>
      <c r="C174" s="130" t="s">
        <v>349</v>
      </c>
      <c r="D174" s="130" t="s">
        <v>81</v>
      </c>
      <c r="E174" s="130"/>
      <c r="F174" s="81">
        <v>20</v>
      </c>
      <c r="G174" s="130"/>
      <c r="H174" s="42">
        <f>SUM(H175:H178)</f>
        <v>0</v>
      </c>
      <c r="J174" s="279"/>
    </row>
    <row r="175" spans="1:10">
      <c r="A175" s="92"/>
      <c r="B175" s="26" t="s">
        <v>16</v>
      </c>
      <c r="C175" s="15" t="s">
        <v>24</v>
      </c>
      <c r="D175" s="15" t="s">
        <v>18</v>
      </c>
      <c r="E175" s="15">
        <f>7.94/100</f>
        <v>7.9399999999999998E-2</v>
      </c>
      <c r="F175" s="86">
        <f>E175*F174</f>
        <v>1.5880000000000001</v>
      </c>
      <c r="G175" s="15"/>
      <c r="H175" s="84">
        <f>G175*F175</f>
        <v>0</v>
      </c>
    </row>
    <row r="176" spans="1:10">
      <c r="A176" s="92"/>
      <c r="B176" s="26" t="s">
        <v>16</v>
      </c>
      <c r="C176" s="15" t="s">
        <v>51</v>
      </c>
      <c r="D176" s="15" t="s">
        <v>2</v>
      </c>
      <c r="E176" s="15">
        <f>0.13/100</f>
        <v>1.2999999999999999E-3</v>
      </c>
      <c r="F176" s="86">
        <f>E176*F174</f>
        <v>2.5999999999999999E-2</v>
      </c>
      <c r="G176" s="15"/>
      <c r="H176" s="84">
        <f>G176*F176</f>
        <v>0</v>
      </c>
    </row>
    <row r="177" spans="1:10" ht="27">
      <c r="A177" s="92"/>
      <c r="B177" s="26" t="s">
        <v>350</v>
      </c>
      <c r="C177" s="15" t="s">
        <v>351</v>
      </c>
      <c r="D177" s="15" t="s">
        <v>352</v>
      </c>
      <c r="E177" s="15">
        <f>112/100</f>
        <v>1.1200000000000001</v>
      </c>
      <c r="F177" s="86">
        <f>E177*F174</f>
        <v>22.400000000000002</v>
      </c>
      <c r="G177" s="15"/>
      <c r="H177" s="84">
        <f>G177*F177</f>
        <v>0</v>
      </c>
    </row>
    <row r="178" spans="1:10">
      <c r="A178" s="92"/>
      <c r="B178" s="26" t="s">
        <v>16</v>
      </c>
      <c r="C178" s="15" t="s">
        <v>200</v>
      </c>
      <c r="D178" s="15" t="s">
        <v>2</v>
      </c>
      <c r="E178" s="15">
        <f>0.14/100</f>
        <v>1.4000000000000002E-3</v>
      </c>
      <c r="F178" s="86">
        <f>E178*F174</f>
        <v>2.8000000000000004E-2</v>
      </c>
      <c r="G178" s="15"/>
      <c r="H178" s="84">
        <f>G178*F178</f>
        <v>0</v>
      </c>
    </row>
    <row r="179" spans="1:10" ht="54">
      <c r="A179" s="89" t="s">
        <v>353</v>
      </c>
      <c r="B179" s="23" t="s">
        <v>100</v>
      </c>
      <c r="C179" s="130" t="s">
        <v>354</v>
      </c>
      <c r="D179" s="90" t="s">
        <v>102</v>
      </c>
      <c r="E179" s="130"/>
      <c r="F179" s="41">
        <v>33</v>
      </c>
      <c r="G179" s="91"/>
      <c r="H179" s="42">
        <f>SUM(H180:H185)</f>
        <v>0</v>
      </c>
      <c r="J179" s="279"/>
    </row>
    <row r="180" spans="1:10">
      <c r="A180" s="92"/>
      <c r="B180" s="31" t="s">
        <v>16</v>
      </c>
      <c r="C180" s="15" t="s">
        <v>24</v>
      </c>
      <c r="D180" s="15" t="s">
        <v>18</v>
      </c>
      <c r="E180" s="93">
        <v>0.74099999999999999</v>
      </c>
      <c r="F180" s="93">
        <f>E180*F179</f>
        <v>24.452999999999999</v>
      </c>
      <c r="G180" s="86"/>
      <c r="H180" s="84">
        <f t="shared" ref="H180:H185" si="4">F180*G180</f>
        <v>0</v>
      </c>
    </row>
    <row r="181" spans="1:10">
      <c r="A181" s="92"/>
      <c r="B181" s="31" t="s">
        <v>16</v>
      </c>
      <c r="C181" s="15" t="s">
        <v>103</v>
      </c>
      <c r="D181" s="15" t="s">
        <v>2</v>
      </c>
      <c r="E181" s="94">
        <v>1E-3</v>
      </c>
      <c r="F181" s="93">
        <f>F179*E181</f>
        <v>3.3000000000000002E-2</v>
      </c>
      <c r="G181" s="84"/>
      <c r="H181" s="86">
        <f t="shared" si="4"/>
        <v>0</v>
      </c>
    </row>
    <row r="182" spans="1:10">
      <c r="A182" s="92"/>
      <c r="B182" s="26" t="s">
        <v>104</v>
      </c>
      <c r="C182" s="15" t="s">
        <v>105</v>
      </c>
      <c r="D182" s="15" t="s">
        <v>61</v>
      </c>
      <c r="E182" s="93">
        <v>0.255</v>
      </c>
      <c r="F182" s="93">
        <f>F179*E182</f>
        <v>8.4150000000000009</v>
      </c>
      <c r="G182" s="84"/>
      <c r="H182" s="86">
        <f t="shared" si="4"/>
        <v>0</v>
      </c>
    </row>
    <row r="183" spans="1:10">
      <c r="A183" s="92"/>
      <c r="B183" s="26" t="s">
        <v>57</v>
      </c>
      <c r="C183" s="15" t="s">
        <v>106</v>
      </c>
      <c r="D183" s="15" t="s">
        <v>61</v>
      </c>
      <c r="E183" s="93">
        <v>0.82</v>
      </c>
      <c r="F183" s="93">
        <f>F179*E183</f>
        <v>27.06</v>
      </c>
      <c r="G183" s="86"/>
      <c r="H183" s="86">
        <f t="shared" si="4"/>
        <v>0</v>
      </c>
    </row>
    <row r="184" spans="1:10">
      <c r="A184" s="92"/>
      <c r="B184" s="26" t="s">
        <v>97</v>
      </c>
      <c r="C184" s="15" t="s">
        <v>107</v>
      </c>
      <c r="D184" s="15" t="s">
        <v>61</v>
      </c>
      <c r="E184" s="93">
        <v>0.127</v>
      </c>
      <c r="F184" s="93">
        <f>F179*E184</f>
        <v>4.1909999999999998</v>
      </c>
      <c r="G184" s="86"/>
      <c r="H184" s="86">
        <f t="shared" si="4"/>
        <v>0</v>
      </c>
    </row>
    <row r="185" spans="1:10">
      <c r="A185" s="92"/>
      <c r="B185" s="31" t="s">
        <v>16</v>
      </c>
      <c r="C185" s="85" t="s">
        <v>108</v>
      </c>
      <c r="D185" s="15" t="s">
        <v>2</v>
      </c>
      <c r="E185" s="93">
        <v>1.7000000000000001E-2</v>
      </c>
      <c r="F185" s="93">
        <f>F179*E185</f>
        <v>0.56100000000000005</v>
      </c>
      <c r="G185" s="84"/>
      <c r="H185" s="86">
        <f t="shared" si="4"/>
        <v>0</v>
      </c>
    </row>
    <row r="186" spans="1:10" ht="27">
      <c r="A186" s="76" t="s">
        <v>355</v>
      </c>
      <c r="B186" s="23" t="s">
        <v>57</v>
      </c>
      <c r="C186" s="29" t="s">
        <v>356</v>
      </c>
      <c r="D186" s="29" t="s">
        <v>81</v>
      </c>
      <c r="E186" s="29"/>
      <c r="F186" s="81">
        <v>24.3</v>
      </c>
      <c r="G186" s="130"/>
      <c r="H186" s="42">
        <f>SUM(H187:H188)</f>
        <v>0</v>
      </c>
      <c r="J186" s="279"/>
    </row>
    <row r="187" spans="1:10">
      <c r="A187" s="82"/>
      <c r="B187" s="83" t="s">
        <v>16</v>
      </c>
      <c r="C187" s="32" t="s">
        <v>50</v>
      </c>
      <c r="D187" s="32" t="s">
        <v>81</v>
      </c>
      <c r="E187" s="32">
        <v>1</v>
      </c>
      <c r="F187" s="84">
        <f>E187*F186</f>
        <v>24.3</v>
      </c>
      <c r="G187" s="85"/>
      <c r="H187" s="84">
        <f>G187*F187</f>
        <v>0</v>
      </c>
    </row>
    <row r="188" spans="1:10">
      <c r="A188" s="82"/>
      <c r="B188" s="83" t="s">
        <v>16</v>
      </c>
      <c r="C188" s="32" t="s">
        <v>51</v>
      </c>
      <c r="D188" s="32" t="s">
        <v>81</v>
      </c>
      <c r="E188" s="32">
        <v>1</v>
      </c>
      <c r="F188" s="84">
        <f>E188*F186</f>
        <v>24.3</v>
      </c>
      <c r="G188" s="85"/>
      <c r="H188" s="86">
        <f>G188*F188</f>
        <v>0</v>
      </c>
    </row>
    <row r="189" spans="1:10" ht="48">
      <c r="A189" s="76" t="s">
        <v>357</v>
      </c>
      <c r="B189" s="23" t="s">
        <v>87</v>
      </c>
      <c r="C189" s="29" t="s">
        <v>358</v>
      </c>
      <c r="D189" s="29" t="s">
        <v>49</v>
      </c>
      <c r="E189" s="29"/>
      <c r="F189" s="81">
        <v>21.9</v>
      </c>
      <c r="G189" s="130"/>
      <c r="H189" s="42">
        <f>SUM(H190:H193)</f>
        <v>0</v>
      </c>
      <c r="J189" s="279"/>
    </row>
    <row r="190" spans="1:10">
      <c r="A190" s="82"/>
      <c r="B190" s="83" t="s">
        <v>16</v>
      </c>
      <c r="C190" s="32" t="s">
        <v>50</v>
      </c>
      <c r="D190" s="32" t="s">
        <v>18</v>
      </c>
      <c r="E190" s="32">
        <v>3.1E-2</v>
      </c>
      <c r="F190" s="84">
        <f>E190*F189</f>
        <v>0.67889999999999995</v>
      </c>
      <c r="G190" s="85"/>
      <c r="H190" s="84">
        <f>G190*F190</f>
        <v>0</v>
      </c>
    </row>
    <row r="191" spans="1:10">
      <c r="A191" s="82"/>
      <c r="B191" s="83" t="s">
        <v>16</v>
      </c>
      <c r="C191" s="32" t="s">
        <v>51</v>
      </c>
      <c r="D191" s="32" t="s">
        <v>2</v>
      </c>
      <c r="E191" s="32">
        <v>2E-3</v>
      </c>
      <c r="F191" s="84">
        <f>E191*F189</f>
        <v>4.3799999999999999E-2</v>
      </c>
      <c r="G191" s="85"/>
      <c r="H191" s="86">
        <f>G191*F191</f>
        <v>0</v>
      </c>
    </row>
    <row r="192" spans="1:10">
      <c r="A192" s="82"/>
      <c r="B192" s="83" t="s">
        <v>89</v>
      </c>
      <c r="C192" s="32" t="s">
        <v>90</v>
      </c>
      <c r="D192" s="32" t="s">
        <v>61</v>
      </c>
      <c r="E192" s="32">
        <v>0.10100000000000001</v>
      </c>
      <c r="F192" s="84">
        <f>E192*F189</f>
        <v>2.2119</v>
      </c>
      <c r="G192" s="85"/>
      <c r="H192" s="86">
        <f>G192*F192</f>
        <v>0</v>
      </c>
    </row>
    <row r="193" spans="1:10">
      <c r="A193" s="82"/>
      <c r="B193" s="83" t="s">
        <v>91</v>
      </c>
      <c r="C193" s="32" t="s">
        <v>65</v>
      </c>
      <c r="D193" s="32" t="s">
        <v>2</v>
      </c>
      <c r="E193" s="32">
        <v>1.9E-3</v>
      </c>
      <c r="F193" s="84">
        <f>E193*F189</f>
        <v>4.1609999999999994E-2</v>
      </c>
      <c r="G193" s="85"/>
      <c r="H193" s="86">
        <f>G193*F193</f>
        <v>0</v>
      </c>
    </row>
    <row r="194" spans="1:10" ht="48">
      <c r="A194" s="76" t="s">
        <v>359</v>
      </c>
      <c r="B194" s="23" t="s">
        <v>93</v>
      </c>
      <c r="C194" s="29" t="s">
        <v>360</v>
      </c>
      <c r="D194" s="29" t="s">
        <v>49</v>
      </c>
      <c r="E194" s="29"/>
      <c r="F194" s="81">
        <f>F189</f>
        <v>21.9</v>
      </c>
      <c r="G194" s="130"/>
      <c r="H194" s="42">
        <f>SUM(H195:H199)</f>
        <v>0</v>
      </c>
      <c r="J194" s="279"/>
    </row>
    <row r="195" spans="1:10">
      <c r="A195" s="82"/>
      <c r="B195" s="83" t="s">
        <v>16</v>
      </c>
      <c r="C195" s="75" t="s">
        <v>24</v>
      </c>
      <c r="D195" s="75" t="s">
        <v>18</v>
      </c>
      <c r="E195" s="75">
        <v>0.68</v>
      </c>
      <c r="F195" s="87">
        <f>E195*F194</f>
        <v>14.891999999999999</v>
      </c>
      <c r="G195" s="85"/>
      <c r="H195" s="84">
        <f>G195*F195</f>
        <v>0</v>
      </c>
    </row>
    <row r="196" spans="1:10">
      <c r="A196" s="82"/>
      <c r="B196" s="83" t="s">
        <v>16</v>
      </c>
      <c r="C196" s="75" t="s">
        <v>51</v>
      </c>
      <c r="D196" s="75" t="s">
        <v>2</v>
      </c>
      <c r="E196" s="75">
        <v>2.9999999999999997E-4</v>
      </c>
      <c r="F196" s="87">
        <f>E196*F194</f>
        <v>6.5699999999999986E-3</v>
      </c>
      <c r="G196" s="85"/>
      <c r="H196" s="84">
        <f>G196*F196</f>
        <v>0</v>
      </c>
    </row>
    <row r="197" spans="1:10">
      <c r="A197" s="82"/>
      <c r="B197" s="88" t="s">
        <v>95</v>
      </c>
      <c r="C197" s="75" t="s">
        <v>96</v>
      </c>
      <c r="D197" s="75" t="s">
        <v>61</v>
      </c>
      <c r="E197" s="75">
        <v>0.246</v>
      </c>
      <c r="F197" s="87">
        <f>E197*F194</f>
        <v>5.3873999999999995</v>
      </c>
      <c r="G197" s="85"/>
      <c r="H197" s="84">
        <f>G197*F197</f>
        <v>0</v>
      </c>
    </row>
    <row r="198" spans="1:10">
      <c r="A198" s="82"/>
      <c r="B198" s="14" t="s">
        <v>97</v>
      </c>
      <c r="C198" s="75" t="s">
        <v>98</v>
      </c>
      <c r="D198" s="75" t="s">
        <v>61</v>
      </c>
      <c r="E198" s="75">
        <v>2.7E-2</v>
      </c>
      <c r="F198" s="87">
        <f>E198*F194</f>
        <v>0.59129999999999994</v>
      </c>
      <c r="G198" s="85"/>
      <c r="H198" s="84">
        <f>G198*F198</f>
        <v>0</v>
      </c>
    </row>
    <row r="199" spans="1:10">
      <c r="A199" s="82"/>
      <c r="B199" s="83" t="s">
        <v>16</v>
      </c>
      <c r="C199" s="75" t="s">
        <v>65</v>
      </c>
      <c r="D199" s="75" t="s">
        <v>2</v>
      </c>
      <c r="E199" s="75">
        <v>1.9E-3</v>
      </c>
      <c r="F199" s="87">
        <f>E199*F194</f>
        <v>4.1609999999999994E-2</v>
      </c>
      <c r="G199" s="85"/>
      <c r="H199" s="84">
        <f>G199*F199</f>
        <v>0</v>
      </c>
    </row>
    <row r="200" spans="1:10" ht="54">
      <c r="A200" s="76" t="s">
        <v>361</v>
      </c>
      <c r="B200" s="28" t="s">
        <v>362</v>
      </c>
      <c r="C200" s="29" t="s">
        <v>363</v>
      </c>
      <c r="D200" s="29" t="s">
        <v>81</v>
      </c>
      <c r="E200" s="29"/>
      <c r="F200" s="41">
        <v>14</v>
      </c>
      <c r="G200" s="41"/>
      <c r="H200" s="30">
        <f>H201+H202+H203+H204</f>
        <v>0</v>
      </c>
      <c r="J200" s="279"/>
    </row>
    <row r="201" spans="1:10">
      <c r="A201" s="82"/>
      <c r="B201" s="26" t="s">
        <v>16</v>
      </c>
      <c r="C201" s="15" t="s">
        <v>24</v>
      </c>
      <c r="D201" s="32" t="s">
        <v>18</v>
      </c>
      <c r="E201" s="113">
        <v>0.20599999999999999</v>
      </c>
      <c r="F201" s="84">
        <f>E201*F200</f>
        <v>2.8839999999999999</v>
      </c>
      <c r="G201" s="84"/>
      <c r="H201" s="33">
        <f>G201*F201</f>
        <v>0</v>
      </c>
    </row>
    <row r="202" spans="1:10">
      <c r="A202" s="82"/>
      <c r="B202" s="26" t="s">
        <v>16</v>
      </c>
      <c r="C202" s="32" t="s">
        <v>51</v>
      </c>
      <c r="D202" s="32" t="s">
        <v>2</v>
      </c>
      <c r="E202" s="32">
        <v>2.0000000000000001E-4</v>
      </c>
      <c r="F202" s="113">
        <f>E202*F200</f>
        <v>2.8E-3</v>
      </c>
      <c r="G202" s="86"/>
      <c r="H202" s="86">
        <f>G202*F202</f>
        <v>0</v>
      </c>
    </row>
    <row r="203" spans="1:10" ht="15.6" customHeight="1">
      <c r="A203" s="82"/>
      <c r="B203" s="26" t="s">
        <v>57</v>
      </c>
      <c r="C203" s="32" t="s">
        <v>364</v>
      </c>
      <c r="D203" s="32" t="s">
        <v>2</v>
      </c>
      <c r="E203" s="113">
        <v>1.05</v>
      </c>
      <c r="F203" s="84">
        <f>E203*F200</f>
        <v>14.700000000000001</v>
      </c>
      <c r="G203" s="84"/>
      <c r="H203" s="33">
        <f>G203*F203</f>
        <v>0</v>
      </c>
    </row>
    <row r="204" spans="1:10" ht="15.6" customHeight="1">
      <c r="A204" s="82"/>
      <c r="B204" s="135" t="s">
        <v>83</v>
      </c>
      <c r="C204" s="32" t="s">
        <v>84</v>
      </c>
      <c r="D204" s="32" t="s">
        <v>64</v>
      </c>
      <c r="E204" s="113">
        <v>0.1</v>
      </c>
      <c r="F204" s="84">
        <f>E204*F200</f>
        <v>1.4000000000000001</v>
      </c>
      <c r="G204" s="84"/>
      <c r="H204" s="84">
        <f>G204*F204</f>
        <v>0</v>
      </c>
    </row>
    <row r="205" spans="1:10" ht="24" customHeight="1">
      <c r="A205" s="76"/>
      <c r="B205" s="23"/>
      <c r="C205" s="29" t="s">
        <v>365</v>
      </c>
      <c r="D205" s="29" t="s">
        <v>2</v>
      </c>
      <c r="E205" s="148"/>
      <c r="F205" s="41"/>
      <c r="G205" s="41"/>
      <c r="H205" s="41">
        <f>H109+H113+H116+H121+H128+H132+H137+H144+H150+H155+H164+H169+H174+H179+H186+H189+H194+H200</f>
        <v>0</v>
      </c>
      <c r="J205" s="279"/>
    </row>
    <row r="206" spans="1:10" ht="30.75" customHeight="1">
      <c r="A206" s="179"/>
      <c r="B206" s="180"/>
      <c r="C206" s="181" t="s">
        <v>366</v>
      </c>
      <c r="D206" s="182"/>
      <c r="E206" s="183"/>
      <c r="F206" s="184"/>
      <c r="G206" s="183"/>
      <c r="H206" s="185"/>
    </row>
    <row r="207" spans="1:10" ht="36.75" customHeight="1">
      <c r="A207" s="76" t="s">
        <v>11</v>
      </c>
      <c r="B207" s="29" t="s">
        <v>367</v>
      </c>
      <c r="C207" s="130" t="s">
        <v>368</v>
      </c>
      <c r="D207" s="77" t="s">
        <v>49</v>
      </c>
      <c r="E207" s="77"/>
      <c r="F207" s="25">
        <v>496.4</v>
      </c>
      <c r="G207" s="77"/>
      <c r="H207" s="30">
        <f>SUM(H208:H211)</f>
        <v>0</v>
      </c>
      <c r="J207" s="307"/>
    </row>
    <row r="208" spans="1:10">
      <c r="A208" s="82"/>
      <c r="B208" s="31" t="s">
        <v>16</v>
      </c>
      <c r="C208" s="15" t="s">
        <v>369</v>
      </c>
      <c r="D208" s="38" t="s">
        <v>18</v>
      </c>
      <c r="E208" s="38">
        <f>2.61*0.4</f>
        <v>1.044</v>
      </c>
      <c r="F208" s="33">
        <f>E208*F207</f>
        <v>518.24159999999995</v>
      </c>
      <c r="G208" s="38"/>
      <c r="H208" s="18">
        <f>G208*F208</f>
        <v>0</v>
      </c>
    </row>
    <row r="209" spans="1:10">
      <c r="A209" s="82"/>
      <c r="B209" s="26" t="s">
        <v>16</v>
      </c>
      <c r="C209" s="15" t="s">
        <v>25</v>
      </c>
      <c r="D209" s="38" t="s">
        <v>2</v>
      </c>
      <c r="E209" s="38">
        <v>3.5000000000000003E-2</v>
      </c>
      <c r="F209" s="33">
        <f>E209*F207</f>
        <v>17.374000000000002</v>
      </c>
      <c r="G209" s="38"/>
      <c r="H209" s="18">
        <f>G209*F209</f>
        <v>0</v>
      </c>
    </row>
    <row r="210" spans="1:10" ht="40.5">
      <c r="A210" s="82"/>
      <c r="B210" s="31" t="s">
        <v>57</v>
      </c>
      <c r="C210" s="32" t="s">
        <v>370</v>
      </c>
      <c r="D210" s="32" t="s">
        <v>49</v>
      </c>
      <c r="E210" s="32">
        <v>1</v>
      </c>
      <c r="F210" s="113">
        <f>E210*F207</f>
        <v>496.4</v>
      </c>
      <c r="G210" s="84"/>
      <c r="H210" s="84">
        <f>G210*F210</f>
        <v>0</v>
      </c>
    </row>
    <row r="211" spans="1:10">
      <c r="A211" s="82"/>
      <c r="B211" s="26" t="s">
        <v>16</v>
      </c>
      <c r="C211" s="15" t="s">
        <v>371</v>
      </c>
      <c r="D211" s="38" t="s">
        <v>2</v>
      </c>
      <c r="E211" s="186">
        <f>1.6/100</f>
        <v>1.6E-2</v>
      </c>
      <c r="F211" s="33">
        <f>E211*F207</f>
        <v>7.9424000000000001</v>
      </c>
      <c r="G211" s="38"/>
      <c r="H211" s="18">
        <f>G211*F211</f>
        <v>0</v>
      </c>
    </row>
    <row r="212" spans="1:10" ht="67.5">
      <c r="A212" s="136">
        <v>2</v>
      </c>
      <c r="B212" s="5" t="s">
        <v>372</v>
      </c>
      <c r="C212" s="136" t="s">
        <v>373</v>
      </c>
      <c r="D212" s="136" t="s">
        <v>49</v>
      </c>
      <c r="E212" s="136"/>
      <c r="F212" s="41">
        <f>F207</f>
        <v>496.4</v>
      </c>
      <c r="G212" s="39"/>
      <c r="H212" s="42">
        <f>H213+H214+H215+H218+H216+H217</f>
        <v>0</v>
      </c>
      <c r="J212" s="279"/>
    </row>
    <row r="213" spans="1:10">
      <c r="A213" s="95"/>
      <c r="B213" s="44" t="s">
        <v>16</v>
      </c>
      <c r="C213" s="32" t="s">
        <v>50</v>
      </c>
      <c r="D213" s="140" t="s">
        <v>39</v>
      </c>
      <c r="E213" s="186">
        <f>98.5/100</f>
        <v>0.98499999999999999</v>
      </c>
      <c r="F213" s="164">
        <f>F212*E213</f>
        <v>488.95399999999995</v>
      </c>
      <c r="G213" s="47"/>
      <c r="H213" s="141">
        <f t="shared" ref="H213:H218" si="5">F213*G213</f>
        <v>0</v>
      </c>
    </row>
    <row r="214" spans="1:10">
      <c r="A214" s="95"/>
      <c r="B214" s="44" t="s">
        <v>16</v>
      </c>
      <c r="C214" s="140" t="s">
        <v>40</v>
      </c>
      <c r="D214" s="140" t="s">
        <v>2</v>
      </c>
      <c r="E214" s="186">
        <f>0.39/100</f>
        <v>3.9000000000000003E-3</v>
      </c>
      <c r="F214" s="164">
        <f>F212*E214</f>
        <v>1.9359600000000001</v>
      </c>
      <c r="G214" s="187"/>
      <c r="H214" s="141">
        <f t="shared" si="5"/>
        <v>0</v>
      </c>
    </row>
    <row r="215" spans="1:10">
      <c r="A215" s="95"/>
      <c r="B215" s="160" t="s">
        <v>374</v>
      </c>
      <c r="C215" s="140" t="s">
        <v>375</v>
      </c>
      <c r="D215" s="140" t="s">
        <v>37</v>
      </c>
      <c r="E215" s="44">
        <v>1.03</v>
      </c>
      <c r="F215" s="164">
        <f>F212*E215</f>
        <v>511.29199999999997</v>
      </c>
      <c r="G215" s="187"/>
      <c r="H215" s="141">
        <f t="shared" si="5"/>
        <v>0</v>
      </c>
    </row>
    <row r="216" spans="1:10">
      <c r="A216" s="95"/>
      <c r="B216" s="160" t="s">
        <v>376</v>
      </c>
      <c r="C216" s="140" t="s">
        <v>377</v>
      </c>
      <c r="D216" s="140" t="s">
        <v>81</v>
      </c>
      <c r="E216" s="44">
        <v>1.2</v>
      </c>
      <c r="F216" s="164">
        <f>E216*F212</f>
        <v>595.67999999999995</v>
      </c>
      <c r="G216" s="187"/>
      <c r="H216" s="141">
        <f t="shared" si="5"/>
        <v>0</v>
      </c>
    </row>
    <row r="217" spans="1:10">
      <c r="A217" s="95"/>
      <c r="B217" s="160" t="s">
        <v>378</v>
      </c>
      <c r="C217" s="140" t="s">
        <v>379</v>
      </c>
      <c r="D217" s="140" t="s">
        <v>61</v>
      </c>
      <c r="E217" s="44">
        <v>0.4</v>
      </c>
      <c r="F217" s="164">
        <f>E217*F212</f>
        <v>198.56</v>
      </c>
      <c r="G217" s="187"/>
      <c r="H217" s="141">
        <f t="shared" si="5"/>
        <v>0</v>
      </c>
    </row>
    <row r="218" spans="1:10">
      <c r="A218" s="95"/>
      <c r="B218" s="44" t="s">
        <v>16</v>
      </c>
      <c r="C218" s="85" t="s">
        <v>108</v>
      </c>
      <c r="D218" s="140" t="s">
        <v>2</v>
      </c>
      <c r="E218" s="140">
        <v>3.3500000000000002E-2</v>
      </c>
      <c r="F218" s="164">
        <f>F212*E218</f>
        <v>16.6294</v>
      </c>
      <c r="G218" s="47"/>
      <c r="H218" s="141">
        <f t="shared" si="5"/>
        <v>0</v>
      </c>
    </row>
    <row r="219" spans="1:10" ht="26.25" customHeight="1">
      <c r="A219" s="95"/>
      <c r="B219" s="96"/>
      <c r="C219" s="29" t="s">
        <v>380</v>
      </c>
      <c r="D219" s="95" t="s">
        <v>2</v>
      </c>
      <c r="E219" s="95"/>
      <c r="F219" s="97"/>
      <c r="G219" s="96"/>
      <c r="H219" s="98">
        <f>H212+H207</f>
        <v>0</v>
      </c>
      <c r="J219" s="307"/>
    </row>
    <row r="220" spans="1:10" ht="54.75" customHeight="1">
      <c r="A220" s="95"/>
      <c r="B220" s="44"/>
      <c r="C220" s="188" t="s">
        <v>381</v>
      </c>
      <c r="D220" s="140"/>
      <c r="E220" s="140"/>
      <c r="F220" s="164"/>
      <c r="G220" s="44"/>
      <c r="H220" s="141"/>
    </row>
    <row r="221" spans="1:10" ht="48">
      <c r="A221" s="76" t="s">
        <v>11</v>
      </c>
      <c r="B221" s="23" t="s">
        <v>382</v>
      </c>
      <c r="C221" s="29" t="s">
        <v>383</v>
      </c>
      <c r="D221" s="29" t="s">
        <v>150</v>
      </c>
      <c r="E221" s="29"/>
      <c r="F221" s="41">
        <v>1</v>
      </c>
      <c r="G221" s="130"/>
      <c r="H221" s="42">
        <f>SUM(H222:H226)</f>
        <v>0</v>
      </c>
      <c r="J221" s="279"/>
    </row>
    <row r="222" spans="1:10">
      <c r="A222" s="14"/>
      <c r="B222" s="26" t="s">
        <v>16</v>
      </c>
      <c r="C222" s="32" t="s">
        <v>50</v>
      </c>
      <c r="D222" s="15" t="s">
        <v>18</v>
      </c>
      <c r="E222" s="15">
        <v>3.36</v>
      </c>
      <c r="F222" s="93">
        <f>E222*F221</f>
        <v>3.36</v>
      </c>
      <c r="G222" s="17"/>
      <c r="H222" s="84">
        <f>G222*F222</f>
        <v>0</v>
      </c>
    </row>
    <row r="223" spans="1:10">
      <c r="A223" s="14"/>
      <c r="B223" s="31" t="s">
        <v>16</v>
      </c>
      <c r="C223" s="15" t="s">
        <v>25</v>
      </c>
      <c r="D223" s="15" t="s">
        <v>2</v>
      </c>
      <c r="E223" s="15">
        <v>0.92</v>
      </c>
      <c r="F223" s="93">
        <f>E223*F221</f>
        <v>0.92</v>
      </c>
      <c r="G223" s="15"/>
      <c r="H223" s="84">
        <f>G223*F223</f>
        <v>0</v>
      </c>
    </row>
    <row r="224" spans="1:10">
      <c r="A224" s="14"/>
      <c r="B224" s="26" t="s">
        <v>44</v>
      </c>
      <c r="C224" s="15" t="s">
        <v>384</v>
      </c>
      <c r="D224" s="15" t="s">
        <v>116</v>
      </c>
      <c r="E224" s="15">
        <v>0.11</v>
      </c>
      <c r="F224" s="93">
        <f>E224*F221</f>
        <v>0.11</v>
      </c>
      <c r="G224" s="15"/>
      <c r="H224" s="84">
        <f>G224*F224</f>
        <v>0</v>
      </c>
    </row>
    <row r="225" spans="1:10">
      <c r="A225" s="14"/>
      <c r="B225" s="26" t="s">
        <v>385</v>
      </c>
      <c r="C225" s="15" t="s">
        <v>386</v>
      </c>
      <c r="D225" s="15" t="s">
        <v>64</v>
      </c>
      <c r="E225" s="86">
        <v>62.5</v>
      </c>
      <c r="F225" s="86">
        <f>E225*F221</f>
        <v>62.5</v>
      </c>
      <c r="G225" s="86"/>
      <c r="H225" s="84">
        <f>G225*F225</f>
        <v>0</v>
      </c>
    </row>
    <row r="226" spans="1:10">
      <c r="A226" s="14"/>
      <c r="B226" s="31" t="s">
        <v>16</v>
      </c>
      <c r="C226" s="85" t="s">
        <v>108</v>
      </c>
      <c r="D226" s="15" t="s">
        <v>2</v>
      </c>
      <c r="E226" s="15">
        <v>0.16</v>
      </c>
      <c r="F226" s="93">
        <f>E226*F221</f>
        <v>0.16</v>
      </c>
      <c r="G226" s="15"/>
      <c r="H226" s="84">
        <f>G226*F226</f>
        <v>0</v>
      </c>
    </row>
    <row r="227" spans="1:10" ht="48">
      <c r="A227" s="76" t="s">
        <v>218</v>
      </c>
      <c r="B227" s="23" t="s">
        <v>382</v>
      </c>
      <c r="C227" s="29" t="s">
        <v>651</v>
      </c>
      <c r="D227" s="29" t="s">
        <v>150</v>
      </c>
      <c r="E227" s="29"/>
      <c r="F227" s="41">
        <v>1.2</v>
      </c>
      <c r="G227" s="130"/>
      <c r="H227" s="42">
        <f>SUM(H228:H232)</f>
        <v>0</v>
      </c>
      <c r="J227" s="279"/>
    </row>
    <row r="228" spans="1:10">
      <c r="A228" s="14"/>
      <c r="B228" s="14" t="s">
        <v>16</v>
      </c>
      <c r="C228" s="15" t="s">
        <v>24</v>
      </c>
      <c r="D228" s="15" t="s">
        <v>18</v>
      </c>
      <c r="E228" s="15">
        <v>3.36</v>
      </c>
      <c r="F228" s="93">
        <f>E228*F227</f>
        <v>4.032</v>
      </c>
      <c r="G228" s="17"/>
      <c r="H228" s="84">
        <f>G228*F228</f>
        <v>0</v>
      </c>
    </row>
    <row r="229" spans="1:10">
      <c r="A229" s="14"/>
      <c r="B229" s="112" t="s">
        <v>16</v>
      </c>
      <c r="C229" s="15" t="s">
        <v>25</v>
      </c>
      <c r="D229" s="15" t="s">
        <v>2</v>
      </c>
      <c r="E229" s="15">
        <v>0.92</v>
      </c>
      <c r="F229" s="93">
        <f>E229*F227</f>
        <v>1.1040000000000001</v>
      </c>
      <c r="G229" s="15"/>
      <c r="H229" s="84">
        <f>G229*F229</f>
        <v>0</v>
      </c>
    </row>
    <row r="230" spans="1:10">
      <c r="A230" s="14"/>
      <c r="B230" s="26" t="s">
        <v>44</v>
      </c>
      <c r="C230" s="15" t="s">
        <v>384</v>
      </c>
      <c r="D230" s="15" t="s">
        <v>116</v>
      </c>
      <c r="E230" s="15">
        <v>0.11</v>
      </c>
      <c r="F230" s="93">
        <f>E230*F227</f>
        <v>0.13200000000000001</v>
      </c>
      <c r="G230" s="15"/>
      <c r="H230" s="84">
        <f>G230*F230</f>
        <v>0</v>
      </c>
    </row>
    <row r="231" spans="1:10">
      <c r="A231" s="14"/>
      <c r="B231" s="189" t="s">
        <v>387</v>
      </c>
      <c r="C231" s="15" t="s">
        <v>388</v>
      </c>
      <c r="D231" s="15" t="s">
        <v>64</v>
      </c>
      <c r="E231" s="86">
        <v>125</v>
      </c>
      <c r="F231" s="86">
        <f>E231*F227</f>
        <v>150</v>
      </c>
      <c r="G231" s="86"/>
      <c r="H231" s="84">
        <f>G231*F231</f>
        <v>0</v>
      </c>
    </row>
    <row r="232" spans="1:10">
      <c r="A232" s="14"/>
      <c r="B232" s="112" t="s">
        <v>16</v>
      </c>
      <c r="C232" s="15" t="s">
        <v>65</v>
      </c>
      <c r="D232" s="15" t="s">
        <v>2</v>
      </c>
      <c r="E232" s="15">
        <v>0.16</v>
      </c>
      <c r="F232" s="93">
        <f>E232*F227</f>
        <v>0.192</v>
      </c>
      <c r="G232" s="15"/>
      <c r="H232" s="84">
        <f>G232*F232</f>
        <v>0</v>
      </c>
    </row>
    <row r="233" spans="1:10" ht="54">
      <c r="A233" s="27">
        <v>3</v>
      </c>
      <c r="B233" s="23" t="s">
        <v>389</v>
      </c>
      <c r="C233" s="29" t="s">
        <v>390</v>
      </c>
      <c r="D233" s="29" t="s">
        <v>28</v>
      </c>
      <c r="E233" s="29"/>
      <c r="F233" s="148">
        <v>0.05</v>
      </c>
      <c r="G233" s="29"/>
      <c r="H233" s="42">
        <f>SUM(H234:H236)</f>
        <v>0</v>
      </c>
      <c r="J233" s="279"/>
    </row>
    <row r="234" spans="1:10">
      <c r="A234" s="14"/>
      <c r="B234" s="189" t="s">
        <v>16</v>
      </c>
      <c r="C234" s="32" t="s">
        <v>50</v>
      </c>
      <c r="D234" s="32" t="s">
        <v>18</v>
      </c>
      <c r="E234" s="32">
        <v>54.3</v>
      </c>
      <c r="F234" s="190">
        <f>E234*F233</f>
        <v>2.7149999999999999</v>
      </c>
      <c r="G234" s="17"/>
      <c r="H234" s="84">
        <f>F234*G234</f>
        <v>0</v>
      </c>
    </row>
    <row r="235" spans="1:10">
      <c r="A235" s="14"/>
      <c r="B235" s="189" t="s">
        <v>16</v>
      </c>
      <c r="C235" s="32" t="s">
        <v>103</v>
      </c>
      <c r="D235" s="32" t="s">
        <v>2</v>
      </c>
      <c r="E235" s="32">
        <v>1.38</v>
      </c>
      <c r="F235" s="190">
        <f>F233*E235</f>
        <v>6.8999999999999992E-2</v>
      </c>
      <c r="G235" s="32"/>
      <c r="H235" s="86">
        <f>F235*G235</f>
        <v>0</v>
      </c>
    </row>
    <row r="236" spans="1:10">
      <c r="A236" s="14"/>
      <c r="B236" s="80" t="s">
        <v>391</v>
      </c>
      <c r="C236" s="15" t="s">
        <v>392</v>
      </c>
      <c r="D236" s="15" t="s">
        <v>393</v>
      </c>
      <c r="E236" s="15">
        <v>1.01</v>
      </c>
      <c r="F236" s="114">
        <f>E236*F233</f>
        <v>5.0500000000000003E-2</v>
      </c>
      <c r="G236" s="32"/>
      <c r="H236" s="86">
        <f>F236*G236</f>
        <v>0</v>
      </c>
    </row>
    <row r="237" spans="1:10" ht="89.25">
      <c r="A237" s="136">
        <v>4</v>
      </c>
      <c r="B237" s="191" t="s">
        <v>394</v>
      </c>
      <c r="C237" s="136" t="s">
        <v>395</v>
      </c>
      <c r="D237" s="136" t="s">
        <v>37</v>
      </c>
      <c r="E237" s="136"/>
      <c r="F237" s="41">
        <v>120</v>
      </c>
      <c r="G237" s="39"/>
      <c r="H237" s="42">
        <f>H238+H239+H240+H241+H243+H242</f>
        <v>0</v>
      </c>
      <c r="J237" s="279"/>
    </row>
    <row r="238" spans="1:10">
      <c r="A238" s="192"/>
      <c r="B238" s="26" t="s">
        <v>16</v>
      </c>
      <c r="C238" s="32" t="s">
        <v>396</v>
      </c>
      <c r="D238" s="38" t="s">
        <v>18</v>
      </c>
      <c r="E238" s="38">
        <f>1.16*1.01</f>
        <v>1.1716</v>
      </c>
      <c r="F238" s="121">
        <f>F237*E238</f>
        <v>140.59199999999998</v>
      </c>
      <c r="G238" s="140"/>
      <c r="H238" s="141">
        <f>F238*G238</f>
        <v>0</v>
      </c>
    </row>
    <row r="239" spans="1:10">
      <c r="A239" s="192"/>
      <c r="B239" s="32" t="s">
        <v>397</v>
      </c>
      <c r="C239" s="32" t="s">
        <v>398</v>
      </c>
      <c r="D239" s="193" t="s">
        <v>153</v>
      </c>
      <c r="E239" s="194">
        <f>0.041*1.15</f>
        <v>4.7149999999999997E-2</v>
      </c>
      <c r="F239" s="121">
        <f>F237*E239</f>
        <v>5.6579999999999995</v>
      </c>
      <c r="G239" s="177"/>
      <c r="H239" s="141">
        <f>F239*G239</f>
        <v>0</v>
      </c>
    </row>
    <row r="240" spans="1:10">
      <c r="A240" s="192"/>
      <c r="B240" s="26" t="s">
        <v>16</v>
      </c>
      <c r="C240" s="32" t="s">
        <v>399</v>
      </c>
      <c r="D240" s="38" t="s">
        <v>2</v>
      </c>
      <c r="E240" s="194">
        <v>2.7E-2</v>
      </c>
      <c r="F240" s="121">
        <f>F237*E240</f>
        <v>3.2399999999999998</v>
      </c>
      <c r="G240" s="177"/>
      <c r="H240" s="141">
        <f>F240*G240</f>
        <v>0</v>
      </c>
    </row>
    <row r="241" spans="1:10">
      <c r="A241" s="192"/>
      <c r="B241" s="32" t="s">
        <v>400</v>
      </c>
      <c r="C241" s="32" t="s">
        <v>401</v>
      </c>
      <c r="D241" s="38" t="s">
        <v>116</v>
      </c>
      <c r="E241" s="194">
        <f>1.05*0.0238</f>
        <v>2.4990000000000002E-2</v>
      </c>
      <c r="F241" s="121">
        <f>F237*E241</f>
        <v>2.9988000000000001</v>
      </c>
      <c r="G241" s="17"/>
      <c r="H241" s="141">
        <f>F241*G241</f>
        <v>0</v>
      </c>
    </row>
    <row r="242" spans="1:10">
      <c r="A242" s="192"/>
      <c r="B242" s="32" t="s">
        <v>402</v>
      </c>
      <c r="C242" s="32" t="s">
        <v>403</v>
      </c>
      <c r="D242" s="38" t="s">
        <v>49</v>
      </c>
      <c r="E242" s="145">
        <v>2.58E-2</v>
      </c>
      <c r="F242" s="33">
        <f>F237*E242</f>
        <v>3.0960000000000001</v>
      </c>
      <c r="G242" s="38"/>
      <c r="H242" s="18">
        <f>G242*F242</f>
        <v>0</v>
      </c>
    </row>
    <row r="243" spans="1:10">
      <c r="A243" s="192"/>
      <c r="B243" s="26" t="s">
        <v>16</v>
      </c>
      <c r="C243" s="32" t="s">
        <v>65</v>
      </c>
      <c r="D243" s="38" t="s">
        <v>2</v>
      </c>
      <c r="E243" s="145">
        <v>3.0000000000000001E-3</v>
      </c>
      <c r="F243" s="121">
        <f>F237*E243</f>
        <v>0.36</v>
      </c>
      <c r="G243" s="177"/>
      <c r="H243" s="141">
        <f>F243*G243</f>
        <v>0</v>
      </c>
    </row>
    <row r="244" spans="1:10" ht="48">
      <c r="A244" s="76" t="s">
        <v>86</v>
      </c>
      <c r="B244" s="23" t="s">
        <v>404</v>
      </c>
      <c r="C244" s="29" t="s">
        <v>405</v>
      </c>
      <c r="D244" s="29" t="s">
        <v>49</v>
      </c>
      <c r="E244" s="29"/>
      <c r="F244" s="41">
        <v>10.6</v>
      </c>
      <c r="G244" s="29"/>
      <c r="H244" s="42">
        <f>SUM(H245:H249)</f>
        <v>0</v>
      </c>
      <c r="J244" s="279"/>
    </row>
    <row r="245" spans="1:10">
      <c r="A245" s="82"/>
      <c r="B245" s="26" t="s">
        <v>16</v>
      </c>
      <c r="C245" s="32" t="s">
        <v>50</v>
      </c>
      <c r="D245" s="32" t="s">
        <v>18</v>
      </c>
      <c r="E245" s="32">
        <v>2.19</v>
      </c>
      <c r="F245" s="33">
        <f>F244*E245</f>
        <v>23.213999999999999</v>
      </c>
      <c r="G245" s="32"/>
      <c r="H245" s="33">
        <f>G245*F245</f>
        <v>0</v>
      </c>
    </row>
    <row r="246" spans="1:10">
      <c r="A246" s="82"/>
      <c r="B246" s="26" t="s">
        <v>16</v>
      </c>
      <c r="C246" s="32" t="s">
        <v>51</v>
      </c>
      <c r="D246" s="32" t="s">
        <v>2</v>
      </c>
      <c r="E246" s="87">
        <v>0.02</v>
      </c>
      <c r="F246" s="84">
        <f>E246*F244</f>
        <v>0.21199999999999999</v>
      </c>
      <c r="G246" s="32"/>
      <c r="H246" s="84">
        <f>G246*F246</f>
        <v>0</v>
      </c>
    </row>
    <row r="247" spans="1:10">
      <c r="A247" s="82"/>
      <c r="B247" s="147" t="s">
        <v>320</v>
      </c>
      <c r="C247" s="32" t="s">
        <v>321</v>
      </c>
      <c r="D247" s="32" t="s">
        <v>61</v>
      </c>
      <c r="E247" s="32">
        <v>8</v>
      </c>
      <c r="F247" s="84">
        <f>E247*F244</f>
        <v>84.8</v>
      </c>
      <c r="G247" s="15"/>
      <c r="H247" s="84">
        <f>G247*F247</f>
        <v>0</v>
      </c>
    </row>
    <row r="248" spans="1:10">
      <c r="A248" s="82"/>
      <c r="B248" s="26" t="s">
        <v>406</v>
      </c>
      <c r="C248" s="32" t="s">
        <v>407</v>
      </c>
      <c r="D248" s="32" t="s">
        <v>54</v>
      </c>
      <c r="E248" s="32">
        <v>1.05</v>
      </c>
      <c r="F248" s="84">
        <f>E248*F244</f>
        <v>11.13</v>
      </c>
      <c r="G248" s="32"/>
      <c r="H248" s="84">
        <f>G248*F248</f>
        <v>0</v>
      </c>
    </row>
    <row r="249" spans="1:10">
      <c r="A249" s="82"/>
      <c r="B249" s="26" t="s">
        <v>16</v>
      </c>
      <c r="C249" s="85" t="s">
        <v>108</v>
      </c>
      <c r="D249" s="32" t="s">
        <v>2</v>
      </c>
      <c r="E249" s="32">
        <v>6.9999999999999993E-3</v>
      </c>
      <c r="F249" s="84">
        <f>E249*F244</f>
        <v>7.4199999999999988E-2</v>
      </c>
      <c r="G249" s="32"/>
      <c r="H249" s="84">
        <f>G249*F249</f>
        <v>0</v>
      </c>
    </row>
    <row r="250" spans="1:10" ht="48">
      <c r="A250" s="39">
        <v>6</v>
      </c>
      <c r="B250" s="23" t="s">
        <v>408</v>
      </c>
      <c r="C250" s="39" t="s">
        <v>409</v>
      </c>
      <c r="D250" s="39" t="s">
        <v>37</v>
      </c>
      <c r="E250" s="39"/>
      <c r="F250" s="41">
        <v>498</v>
      </c>
      <c r="G250" s="39"/>
      <c r="H250" s="42">
        <f>H251+H252+H253+H254+H255</f>
        <v>0</v>
      </c>
      <c r="J250" s="279"/>
    </row>
    <row r="251" spans="1:10">
      <c r="A251" s="39"/>
      <c r="B251" s="45" t="s">
        <v>16</v>
      </c>
      <c r="C251" s="32" t="s">
        <v>50</v>
      </c>
      <c r="D251" s="44" t="s">
        <v>39</v>
      </c>
      <c r="E251" s="45">
        <v>0.85599999999999998</v>
      </c>
      <c r="F251" s="114">
        <f>F250*E251</f>
        <v>426.28800000000001</v>
      </c>
      <c r="G251" s="139"/>
      <c r="H251" s="86">
        <f>F251*G251</f>
        <v>0</v>
      </c>
    </row>
    <row r="252" spans="1:10">
      <c r="A252" s="39"/>
      <c r="B252" s="45" t="s">
        <v>16</v>
      </c>
      <c r="C252" s="45" t="s">
        <v>40</v>
      </c>
      <c r="D252" s="45" t="s">
        <v>2</v>
      </c>
      <c r="E252" s="45">
        <v>1.2E-2</v>
      </c>
      <c r="F252" s="114">
        <f>F250*E252</f>
        <v>5.976</v>
      </c>
      <c r="G252" s="142"/>
      <c r="H252" s="86">
        <f>F252*G252</f>
        <v>0</v>
      </c>
    </row>
    <row r="253" spans="1:10">
      <c r="A253" s="39"/>
      <c r="B253" s="120" t="s">
        <v>410</v>
      </c>
      <c r="C253" s="45" t="s">
        <v>411</v>
      </c>
      <c r="D253" s="45" t="s">
        <v>61</v>
      </c>
      <c r="E253" s="45">
        <v>0.63</v>
      </c>
      <c r="F253" s="114">
        <f>F250*E253</f>
        <v>313.74</v>
      </c>
      <c r="G253" s="142"/>
      <c r="H253" s="86">
        <f>F253*G253</f>
        <v>0</v>
      </c>
    </row>
    <row r="254" spans="1:10">
      <c r="A254" s="39"/>
      <c r="B254" s="45" t="s">
        <v>412</v>
      </c>
      <c r="C254" s="45" t="s">
        <v>413</v>
      </c>
      <c r="D254" s="45" t="s">
        <v>61</v>
      </c>
      <c r="E254" s="45">
        <v>0.92</v>
      </c>
      <c r="F254" s="114">
        <f>F250*E254</f>
        <v>458.16</v>
      </c>
      <c r="G254" s="142"/>
      <c r="H254" s="86">
        <f>F254*G254</f>
        <v>0</v>
      </c>
    </row>
    <row r="255" spans="1:10">
      <c r="A255" s="39"/>
      <c r="B255" s="45" t="s">
        <v>16</v>
      </c>
      <c r="C255" s="85" t="s">
        <v>108</v>
      </c>
      <c r="D255" s="45" t="s">
        <v>2</v>
      </c>
      <c r="E255" s="45">
        <v>1.7999999999999999E-2</v>
      </c>
      <c r="F255" s="114">
        <f>F250*E255</f>
        <v>8.9639999999999986</v>
      </c>
      <c r="G255" s="142"/>
      <c r="H255" s="86">
        <f>F255*G255</f>
        <v>0</v>
      </c>
    </row>
    <row r="256" spans="1:10" ht="54">
      <c r="A256" s="39">
        <v>7</v>
      </c>
      <c r="B256" s="23" t="s">
        <v>414</v>
      </c>
      <c r="C256" s="39" t="s">
        <v>415</v>
      </c>
      <c r="D256" s="39" t="s">
        <v>37</v>
      </c>
      <c r="E256" s="39"/>
      <c r="F256" s="41">
        <v>1042</v>
      </c>
      <c r="G256" s="39"/>
      <c r="H256" s="42">
        <f>H257+H258+H259+H260+H261</f>
        <v>0</v>
      </c>
      <c r="J256" s="279"/>
    </row>
    <row r="257" spans="1:10">
      <c r="A257" s="39"/>
      <c r="B257" s="45" t="s">
        <v>16</v>
      </c>
      <c r="C257" s="32" t="s">
        <v>50</v>
      </c>
      <c r="D257" s="44" t="s">
        <v>39</v>
      </c>
      <c r="E257" s="45">
        <v>0.65800000000000003</v>
      </c>
      <c r="F257" s="114">
        <f>F256*E257</f>
        <v>685.63600000000008</v>
      </c>
      <c r="G257" s="139"/>
      <c r="H257" s="86">
        <f>F257*G257</f>
        <v>0</v>
      </c>
    </row>
    <row r="258" spans="1:10">
      <c r="A258" s="39"/>
      <c r="B258" s="45" t="s">
        <v>16</v>
      </c>
      <c r="C258" s="45" t="s">
        <v>40</v>
      </c>
      <c r="D258" s="45" t="s">
        <v>2</v>
      </c>
      <c r="E258" s="45">
        <v>0.01</v>
      </c>
      <c r="F258" s="114">
        <f>F256*E258</f>
        <v>10.42</v>
      </c>
      <c r="G258" s="142"/>
      <c r="H258" s="86">
        <f>F258*G258</f>
        <v>0</v>
      </c>
    </row>
    <row r="259" spans="1:10">
      <c r="A259" s="39"/>
      <c r="B259" s="120" t="s">
        <v>410</v>
      </c>
      <c r="C259" s="45" t="s">
        <v>411</v>
      </c>
      <c r="D259" s="45" t="s">
        <v>61</v>
      </c>
      <c r="E259" s="45">
        <v>0.63</v>
      </c>
      <c r="F259" s="114">
        <f>F256*E259</f>
        <v>656.46</v>
      </c>
      <c r="G259" s="142"/>
      <c r="H259" s="86">
        <f>F259*G259</f>
        <v>0</v>
      </c>
    </row>
    <row r="260" spans="1:10">
      <c r="A260" s="39"/>
      <c r="B260" s="45" t="s">
        <v>412</v>
      </c>
      <c r="C260" s="45" t="s">
        <v>413</v>
      </c>
      <c r="D260" s="45" t="s">
        <v>61</v>
      </c>
      <c r="E260" s="45">
        <v>0.79</v>
      </c>
      <c r="F260" s="114">
        <f>F256*E260</f>
        <v>823.18000000000006</v>
      </c>
      <c r="G260" s="142"/>
      <c r="H260" s="86">
        <f>F260*G260</f>
        <v>0</v>
      </c>
    </row>
    <row r="261" spans="1:10">
      <c r="A261" s="39"/>
      <c r="B261" s="45" t="s">
        <v>16</v>
      </c>
      <c r="C261" s="85" t="s">
        <v>108</v>
      </c>
      <c r="D261" s="45" t="s">
        <v>2</v>
      </c>
      <c r="E261" s="45">
        <v>1.6E-2</v>
      </c>
      <c r="F261" s="114">
        <f>F256*E261</f>
        <v>16.672000000000001</v>
      </c>
      <c r="G261" s="142"/>
      <c r="H261" s="86">
        <f>F261*G261</f>
        <v>0</v>
      </c>
    </row>
    <row r="262" spans="1:10">
      <c r="A262" s="95"/>
      <c r="B262" s="96"/>
      <c r="C262" s="29" t="s">
        <v>416</v>
      </c>
      <c r="D262" s="95" t="s">
        <v>2</v>
      </c>
      <c r="E262" s="95"/>
      <c r="F262" s="97"/>
      <c r="G262" s="96"/>
      <c r="H262" s="98">
        <f>H221+H227+H233+H237+H244+H250+H256</f>
        <v>0</v>
      </c>
      <c r="J262" s="279"/>
    </row>
    <row r="263" spans="1:10" ht="29.25" customHeight="1">
      <c r="A263" s="92"/>
      <c r="B263" s="26"/>
      <c r="C263" s="195" t="s">
        <v>417</v>
      </c>
      <c r="D263" s="196"/>
      <c r="E263" s="197"/>
      <c r="F263" s="86"/>
      <c r="G263" s="15"/>
      <c r="H263" s="84"/>
    </row>
    <row r="264" spans="1:10" ht="48">
      <c r="A264" s="27">
        <v>1</v>
      </c>
      <c r="B264" s="23" t="s">
        <v>418</v>
      </c>
      <c r="C264" s="29" t="s">
        <v>419</v>
      </c>
      <c r="D264" s="29" t="s">
        <v>150</v>
      </c>
      <c r="E264" s="198"/>
      <c r="F264" s="81">
        <v>16.2</v>
      </c>
      <c r="G264" s="29"/>
      <c r="H264" s="42">
        <f>H265</f>
        <v>0</v>
      </c>
      <c r="J264" s="279"/>
    </row>
    <row r="265" spans="1:10">
      <c r="A265" s="82"/>
      <c r="B265" s="26" t="s">
        <v>16</v>
      </c>
      <c r="C265" s="32" t="s">
        <v>50</v>
      </c>
      <c r="D265" s="32" t="s">
        <v>18</v>
      </c>
      <c r="E265" s="32">
        <v>2.06</v>
      </c>
      <c r="F265" s="84">
        <f>F264*E265</f>
        <v>33.372</v>
      </c>
      <c r="G265" s="32"/>
      <c r="H265" s="84">
        <f>G265*F265</f>
        <v>0</v>
      </c>
    </row>
    <row r="266" spans="1:10" ht="48">
      <c r="A266" s="76" t="s">
        <v>218</v>
      </c>
      <c r="B266" s="28" t="s">
        <v>279</v>
      </c>
      <c r="C266" s="29" t="s">
        <v>420</v>
      </c>
      <c r="D266" s="29" t="s">
        <v>116</v>
      </c>
      <c r="E266" s="29"/>
      <c r="F266" s="41">
        <v>8.1</v>
      </c>
      <c r="G266" s="91"/>
      <c r="H266" s="42">
        <f>SUM(H267:H269)</f>
        <v>0</v>
      </c>
      <c r="J266" s="279"/>
    </row>
    <row r="267" spans="1:10">
      <c r="A267" s="92"/>
      <c r="B267" s="26" t="s">
        <v>16</v>
      </c>
      <c r="C267" s="32" t="s">
        <v>50</v>
      </c>
      <c r="D267" s="32" t="s">
        <v>18</v>
      </c>
      <c r="E267" s="15">
        <v>3.16</v>
      </c>
      <c r="F267" s="86">
        <f>E267*F266</f>
        <v>25.596</v>
      </c>
      <c r="G267" s="17"/>
      <c r="H267" s="84">
        <f>G267*F267</f>
        <v>0</v>
      </c>
    </row>
    <row r="268" spans="1:10">
      <c r="A268" s="92"/>
      <c r="B268" s="31" t="s">
        <v>158</v>
      </c>
      <c r="C268" s="15" t="s">
        <v>421</v>
      </c>
      <c r="D268" s="15" t="s">
        <v>116</v>
      </c>
      <c r="E268" s="15">
        <v>1.25</v>
      </c>
      <c r="F268" s="86">
        <f>E268*F266</f>
        <v>10.125</v>
      </c>
      <c r="G268" s="86"/>
      <c r="H268" s="86">
        <f>G268*F268</f>
        <v>0</v>
      </c>
    </row>
    <row r="269" spans="1:10">
      <c r="A269" s="92"/>
      <c r="B269" s="26" t="s">
        <v>16</v>
      </c>
      <c r="C269" s="85" t="s">
        <v>108</v>
      </c>
      <c r="D269" s="15" t="s">
        <v>2</v>
      </c>
      <c r="E269" s="15">
        <v>0.01</v>
      </c>
      <c r="F269" s="86">
        <f>E269*F266</f>
        <v>8.1000000000000003E-2</v>
      </c>
      <c r="G269" s="15"/>
      <c r="H269" s="86">
        <f>G269*F269</f>
        <v>0</v>
      </c>
    </row>
    <row r="270" spans="1:10" ht="72">
      <c r="A270" s="89" t="s">
        <v>66</v>
      </c>
      <c r="B270" s="28" t="s">
        <v>422</v>
      </c>
      <c r="C270" s="130" t="s">
        <v>423</v>
      </c>
      <c r="D270" s="130" t="s">
        <v>150</v>
      </c>
      <c r="E270" s="130"/>
      <c r="F270" s="41">
        <v>3.9</v>
      </c>
      <c r="G270" s="130"/>
      <c r="H270" s="30">
        <f>SUM(H271:H275)</f>
        <v>0</v>
      </c>
      <c r="J270" s="279"/>
    </row>
    <row r="271" spans="1:10">
      <c r="A271" s="92"/>
      <c r="B271" s="26" t="s">
        <v>16</v>
      </c>
      <c r="C271" s="32" t="s">
        <v>50</v>
      </c>
      <c r="D271" s="32" t="s">
        <v>18</v>
      </c>
      <c r="E271" s="114">
        <v>13.9</v>
      </c>
      <c r="F271" s="114">
        <f>E271*F270</f>
        <v>54.21</v>
      </c>
      <c r="G271" s="86"/>
      <c r="H271" s="33">
        <f>G271*F271</f>
        <v>0</v>
      </c>
    </row>
    <row r="272" spans="1:10">
      <c r="A272" s="92"/>
      <c r="B272" s="26" t="s">
        <v>16</v>
      </c>
      <c r="C272" s="15" t="s">
        <v>51</v>
      </c>
      <c r="D272" s="15" t="s">
        <v>2</v>
      </c>
      <c r="E272" s="114">
        <v>1.28</v>
      </c>
      <c r="F272" s="114">
        <f>E272*F270</f>
        <v>4.992</v>
      </c>
      <c r="G272" s="15"/>
      <c r="H272" s="16">
        <f>G272*F272</f>
        <v>0</v>
      </c>
    </row>
    <row r="273" spans="1:10">
      <c r="A273" s="92"/>
      <c r="B273" s="26" t="s">
        <v>190</v>
      </c>
      <c r="C273" s="15" t="s">
        <v>424</v>
      </c>
      <c r="D273" s="15" t="s">
        <v>116</v>
      </c>
      <c r="E273" s="114">
        <v>1.0149999999999999</v>
      </c>
      <c r="F273" s="114">
        <f>E273*F270</f>
        <v>3.9584999999999995</v>
      </c>
      <c r="G273" s="32"/>
      <c r="H273" s="86">
        <f>G273*F273</f>
        <v>0</v>
      </c>
    </row>
    <row r="274" spans="1:10" ht="27">
      <c r="A274" s="92"/>
      <c r="B274" s="26" t="s">
        <v>425</v>
      </c>
      <c r="C274" s="15" t="s">
        <v>426</v>
      </c>
      <c r="D274" s="15" t="s">
        <v>116</v>
      </c>
      <c r="E274" s="93">
        <f>(1.4+4.29+0.2)/100</f>
        <v>5.8899999999999994E-2</v>
      </c>
      <c r="F274" s="114">
        <f>F270*E274</f>
        <v>0.22970999999999997</v>
      </c>
      <c r="G274" s="86"/>
      <c r="H274" s="16">
        <f>G274*F274</f>
        <v>0</v>
      </c>
    </row>
    <row r="275" spans="1:10">
      <c r="A275" s="92"/>
      <c r="B275" s="31" t="s">
        <v>16</v>
      </c>
      <c r="C275" s="85" t="s">
        <v>108</v>
      </c>
      <c r="D275" s="15" t="s">
        <v>2</v>
      </c>
      <c r="E275" s="93">
        <v>0.39</v>
      </c>
      <c r="F275" s="114">
        <f>E275*F270</f>
        <v>1.5209999999999999</v>
      </c>
      <c r="G275" s="15"/>
      <c r="H275" s="16">
        <f>G275*F275</f>
        <v>0</v>
      </c>
    </row>
    <row r="276" spans="1:10" ht="48">
      <c r="A276" s="76" t="s">
        <v>78</v>
      </c>
      <c r="B276" s="28" t="s">
        <v>279</v>
      </c>
      <c r="C276" s="29" t="s">
        <v>427</v>
      </c>
      <c r="D276" s="29" t="s">
        <v>116</v>
      </c>
      <c r="E276" s="29"/>
      <c r="F276" s="41">
        <v>2.7</v>
      </c>
      <c r="G276" s="91"/>
      <c r="H276" s="42">
        <f>SUM(H277:H279)</f>
        <v>0</v>
      </c>
      <c r="J276" s="279"/>
    </row>
    <row r="277" spans="1:10">
      <c r="A277" s="92"/>
      <c r="B277" s="26" t="s">
        <v>16</v>
      </c>
      <c r="C277" s="32" t="s">
        <v>50</v>
      </c>
      <c r="D277" s="32" t="s">
        <v>18</v>
      </c>
      <c r="E277" s="15">
        <v>3.16</v>
      </c>
      <c r="F277" s="86">
        <f>E277*F276</f>
        <v>8.5320000000000018</v>
      </c>
      <c r="G277" s="17"/>
      <c r="H277" s="84">
        <f>G277*F277</f>
        <v>0</v>
      </c>
    </row>
    <row r="278" spans="1:10">
      <c r="A278" s="92"/>
      <c r="B278" s="31" t="s">
        <v>158</v>
      </c>
      <c r="C278" s="15" t="s">
        <v>421</v>
      </c>
      <c r="D278" s="15" t="s">
        <v>116</v>
      </c>
      <c r="E278" s="15">
        <v>1.25</v>
      </c>
      <c r="F278" s="86">
        <f>E278*F276</f>
        <v>3.375</v>
      </c>
      <c r="G278" s="86"/>
      <c r="H278" s="86">
        <f>G278*F278</f>
        <v>0</v>
      </c>
    </row>
    <row r="279" spans="1:10">
      <c r="A279" s="92"/>
      <c r="B279" s="26" t="s">
        <v>16</v>
      </c>
      <c r="C279" s="85" t="s">
        <v>108</v>
      </c>
      <c r="D279" s="15" t="s">
        <v>2</v>
      </c>
      <c r="E279" s="15">
        <v>0.01</v>
      </c>
      <c r="F279" s="86">
        <f>E279*F276</f>
        <v>2.7000000000000003E-2</v>
      </c>
      <c r="G279" s="15"/>
      <c r="H279" s="86">
        <f>G279*F279</f>
        <v>0</v>
      </c>
    </row>
    <row r="280" spans="1:10" ht="48">
      <c r="A280" s="89" t="s">
        <v>86</v>
      </c>
      <c r="B280" s="23" t="s">
        <v>428</v>
      </c>
      <c r="C280" s="130" t="s">
        <v>429</v>
      </c>
      <c r="D280" s="130" t="s">
        <v>150</v>
      </c>
      <c r="E280" s="199"/>
      <c r="F280" s="200">
        <f>F264</f>
        <v>16.2</v>
      </c>
      <c r="G280" s="130"/>
      <c r="H280" s="201">
        <f>H281</f>
        <v>0</v>
      </c>
      <c r="J280" s="307"/>
    </row>
    <row r="281" spans="1:10">
      <c r="A281" s="92"/>
      <c r="B281" s="26" t="s">
        <v>16</v>
      </c>
      <c r="C281" s="15" t="s">
        <v>50</v>
      </c>
      <c r="D281" s="15" t="s">
        <v>18</v>
      </c>
      <c r="E281" s="15">
        <v>1.21</v>
      </c>
      <c r="F281" s="86">
        <f>F280*E281</f>
        <v>19.602</v>
      </c>
      <c r="G281" s="15"/>
      <c r="H281" s="118">
        <f>G281*F281</f>
        <v>0</v>
      </c>
    </row>
    <row r="282" spans="1:10" ht="48">
      <c r="A282" s="202">
        <v>6</v>
      </c>
      <c r="B282" s="23" t="s">
        <v>282</v>
      </c>
      <c r="C282" s="171" t="s">
        <v>430</v>
      </c>
      <c r="D282" s="171" t="s">
        <v>150</v>
      </c>
      <c r="E282" s="171"/>
      <c r="F282" s="171">
        <f>F276+F280+F266</f>
        <v>27</v>
      </c>
      <c r="G282" s="171"/>
      <c r="H282" s="172">
        <f>H283+H284</f>
        <v>0</v>
      </c>
      <c r="J282" s="279"/>
    </row>
    <row r="283" spans="1:10">
      <c r="A283" s="92"/>
      <c r="B283" s="14" t="s">
        <v>16</v>
      </c>
      <c r="C283" s="15" t="s">
        <v>50</v>
      </c>
      <c r="D283" s="15" t="s">
        <v>18</v>
      </c>
      <c r="E283" s="15">
        <v>0.13400000000000001</v>
      </c>
      <c r="F283" s="86">
        <f>F282*E283</f>
        <v>3.6180000000000003</v>
      </c>
      <c r="G283" s="15"/>
      <c r="H283" s="84">
        <f>G283*F283</f>
        <v>0</v>
      </c>
    </row>
    <row r="284" spans="1:10">
      <c r="A284" s="173"/>
      <c r="B284" s="173" t="s">
        <v>284</v>
      </c>
      <c r="C284" s="173" t="s">
        <v>285</v>
      </c>
      <c r="D284" s="173" t="s">
        <v>153</v>
      </c>
      <c r="E284" s="173">
        <v>0.13</v>
      </c>
      <c r="F284" s="173">
        <f>E284*F282</f>
        <v>3.5100000000000002</v>
      </c>
      <c r="G284" s="173"/>
      <c r="H284" s="173">
        <f>F284*G284</f>
        <v>0</v>
      </c>
    </row>
    <row r="285" spans="1:10" ht="67.5">
      <c r="A285" s="76" t="s">
        <v>99</v>
      </c>
      <c r="B285" s="203" t="s">
        <v>431</v>
      </c>
      <c r="C285" s="29" t="s">
        <v>432</v>
      </c>
      <c r="D285" s="37" t="s">
        <v>23</v>
      </c>
      <c r="E285" s="29"/>
      <c r="F285" s="81">
        <v>31.2</v>
      </c>
      <c r="G285" s="41"/>
      <c r="H285" s="42">
        <f>SUM(H286:H292)</f>
        <v>0</v>
      </c>
      <c r="J285" s="279"/>
    </row>
    <row r="286" spans="1:10">
      <c r="A286" s="204"/>
      <c r="B286" s="205" t="s">
        <v>16</v>
      </c>
      <c r="C286" s="206" t="s">
        <v>433</v>
      </c>
      <c r="D286" s="206" t="s">
        <v>18</v>
      </c>
      <c r="E286" s="206">
        <f>(210+6*18.3)/100</f>
        <v>3.198</v>
      </c>
      <c r="F286" s="207">
        <f>E286*F285</f>
        <v>99.777599999999993</v>
      </c>
      <c r="G286" s="206"/>
      <c r="H286" s="208">
        <f t="shared" ref="H286:H292" si="6">G286*F286</f>
        <v>0</v>
      </c>
    </row>
    <row r="287" spans="1:10">
      <c r="A287" s="204"/>
      <c r="B287" s="209" t="s">
        <v>16</v>
      </c>
      <c r="C287" s="206" t="s">
        <v>434</v>
      </c>
      <c r="D287" s="206" t="s">
        <v>2</v>
      </c>
      <c r="E287" s="206">
        <f>(2.32+6*0.2)/100</f>
        <v>3.5200000000000002E-2</v>
      </c>
      <c r="F287" s="207">
        <f>E287*F285</f>
        <v>1.0982400000000001</v>
      </c>
      <c r="G287" s="206"/>
      <c r="H287" s="208">
        <f t="shared" si="6"/>
        <v>0</v>
      </c>
    </row>
    <row r="288" spans="1:10" ht="27">
      <c r="A288" s="204"/>
      <c r="B288" s="210" t="s">
        <v>57</v>
      </c>
      <c r="C288" s="206" t="s">
        <v>435</v>
      </c>
      <c r="D288" s="206" t="s">
        <v>116</v>
      </c>
      <c r="E288" s="206">
        <f>(2.04+6*0.51)/100</f>
        <v>5.0999999999999997E-2</v>
      </c>
      <c r="F288" s="207">
        <f>E288*F285</f>
        <v>1.5911999999999999</v>
      </c>
      <c r="G288" s="211"/>
      <c r="H288" s="208">
        <f t="shared" si="6"/>
        <v>0</v>
      </c>
    </row>
    <row r="289" spans="1:10">
      <c r="A289" s="204"/>
      <c r="B289" s="209" t="s">
        <v>44</v>
      </c>
      <c r="C289" s="206" t="s">
        <v>262</v>
      </c>
      <c r="D289" s="206" t="s">
        <v>116</v>
      </c>
      <c r="E289" s="206">
        <v>1.6000000000000001E-3</v>
      </c>
      <c r="F289" s="207">
        <f>E289*F285</f>
        <v>4.9919999999999999E-2</v>
      </c>
      <c r="G289" s="206"/>
      <c r="H289" s="212">
        <f t="shared" si="6"/>
        <v>0</v>
      </c>
    </row>
    <row r="290" spans="1:10">
      <c r="A290" s="204"/>
      <c r="B290" s="209" t="s">
        <v>436</v>
      </c>
      <c r="C290" s="206" t="s">
        <v>437</v>
      </c>
      <c r="D290" s="206" t="s">
        <v>28</v>
      </c>
      <c r="E290" s="206">
        <v>1.8600000000000002E-2</v>
      </c>
      <c r="F290" s="207">
        <f>F285*E290</f>
        <v>0.58032000000000006</v>
      </c>
      <c r="G290" s="213"/>
      <c r="H290" s="212">
        <f t="shared" si="6"/>
        <v>0</v>
      </c>
    </row>
    <row r="291" spans="1:10">
      <c r="A291" s="204"/>
      <c r="B291" s="210" t="s">
        <v>438</v>
      </c>
      <c r="C291" s="206" t="s">
        <v>439</v>
      </c>
      <c r="D291" s="206" t="s">
        <v>28</v>
      </c>
      <c r="E291" s="206">
        <v>5.0000000000000001E-4</v>
      </c>
      <c r="F291" s="207">
        <f>F285*E291</f>
        <v>1.5599999999999999E-2</v>
      </c>
      <c r="G291" s="206"/>
      <c r="H291" s="212">
        <f t="shared" si="6"/>
        <v>0</v>
      </c>
    </row>
    <row r="292" spans="1:10">
      <c r="A292" s="204"/>
      <c r="B292" s="209" t="s">
        <v>16</v>
      </c>
      <c r="C292" s="206" t="s">
        <v>65</v>
      </c>
      <c r="D292" s="206" t="s">
        <v>2</v>
      </c>
      <c r="E292" s="206">
        <v>0.20300000000000001</v>
      </c>
      <c r="F292" s="207">
        <f>F285*E292</f>
        <v>6.3336000000000006</v>
      </c>
      <c r="G292" s="206"/>
      <c r="H292" s="212">
        <f t="shared" si="6"/>
        <v>0</v>
      </c>
    </row>
    <row r="293" spans="1:10" ht="72">
      <c r="A293" s="76" t="s">
        <v>270</v>
      </c>
      <c r="B293" s="214" t="s">
        <v>440</v>
      </c>
      <c r="C293" s="29" t="s">
        <v>441</v>
      </c>
      <c r="D293" s="77" t="s">
        <v>81</v>
      </c>
      <c r="E293" s="77"/>
      <c r="F293" s="78">
        <v>21.7</v>
      </c>
      <c r="G293" s="77"/>
      <c r="H293" s="30">
        <f>H294+H295+H296</f>
        <v>0</v>
      </c>
      <c r="J293" s="279"/>
    </row>
    <row r="294" spans="1:10">
      <c r="A294" s="82"/>
      <c r="B294" s="31" t="s">
        <v>16</v>
      </c>
      <c r="C294" s="32" t="s">
        <v>24</v>
      </c>
      <c r="D294" s="38" t="s">
        <v>18</v>
      </c>
      <c r="E294" s="38">
        <v>0.37890000000000001</v>
      </c>
      <c r="F294" s="215">
        <f>E294*F293</f>
        <v>8.2221299999999999</v>
      </c>
      <c r="G294" s="38"/>
      <c r="H294" s="33">
        <f>G294*F294</f>
        <v>0</v>
      </c>
    </row>
    <row r="295" spans="1:10">
      <c r="A295" s="82"/>
      <c r="B295" s="31" t="s">
        <v>16</v>
      </c>
      <c r="C295" s="32" t="s">
        <v>25</v>
      </c>
      <c r="D295" s="38" t="s">
        <v>2</v>
      </c>
      <c r="E295" s="216">
        <v>2.8000000000000001E-2</v>
      </c>
      <c r="F295" s="217">
        <f>E295*F293</f>
        <v>0.60760000000000003</v>
      </c>
      <c r="G295" s="18"/>
      <c r="H295" s="218">
        <f>G295*F295</f>
        <v>0</v>
      </c>
    </row>
    <row r="296" spans="1:10" ht="24">
      <c r="A296" s="82"/>
      <c r="B296" s="26" t="s">
        <v>442</v>
      </c>
      <c r="C296" s="32" t="s">
        <v>443</v>
      </c>
      <c r="D296" s="38" t="s">
        <v>81</v>
      </c>
      <c r="E296" s="38">
        <v>1</v>
      </c>
      <c r="F296" s="215">
        <f>E296*F293</f>
        <v>21.7</v>
      </c>
      <c r="G296" s="38"/>
      <c r="H296" s="33">
        <f>G296*F296</f>
        <v>0</v>
      </c>
    </row>
    <row r="297" spans="1:10" ht="72">
      <c r="A297" s="8">
        <v>9</v>
      </c>
      <c r="B297" s="28" t="s">
        <v>444</v>
      </c>
      <c r="C297" s="29" t="s">
        <v>445</v>
      </c>
      <c r="D297" s="130" t="s">
        <v>49</v>
      </c>
      <c r="E297" s="130"/>
      <c r="F297" s="81">
        <v>151.6</v>
      </c>
      <c r="G297" s="130"/>
      <c r="H297" s="42">
        <f>SUM(H298:H302)</f>
        <v>0</v>
      </c>
      <c r="J297" s="279"/>
    </row>
    <row r="298" spans="1:10">
      <c r="A298" s="14"/>
      <c r="B298" s="14" t="s">
        <v>16</v>
      </c>
      <c r="C298" s="32" t="s">
        <v>446</v>
      </c>
      <c r="D298" s="32" t="s">
        <v>18</v>
      </c>
      <c r="E298" s="15">
        <f>(405-10*4.64)/1000</f>
        <v>0.35860000000000003</v>
      </c>
      <c r="F298" s="93">
        <f>E298*F297</f>
        <v>54.363759999999999</v>
      </c>
      <c r="G298" s="17"/>
      <c r="H298" s="84">
        <f>G298*F298</f>
        <v>0</v>
      </c>
    </row>
    <row r="299" spans="1:10">
      <c r="A299" s="14"/>
      <c r="B299" s="14" t="s">
        <v>16</v>
      </c>
      <c r="C299" s="32" t="s">
        <v>447</v>
      </c>
      <c r="D299" s="15" t="s">
        <v>2</v>
      </c>
      <c r="E299" s="15">
        <f>(13.5-10*0.1)/1000</f>
        <v>1.2500000000000001E-2</v>
      </c>
      <c r="F299" s="93">
        <f>F297*E299</f>
        <v>1.895</v>
      </c>
      <c r="G299" s="175"/>
      <c r="H299" s="84">
        <f>G299*F299</f>
        <v>0</v>
      </c>
    </row>
    <row r="300" spans="1:10">
      <c r="A300" s="14"/>
      <c r="B300" s="219" t="s">
        <v>190</v>
      </c>
      <c r="C300" s="32" t="s">
        <v>448</v>
      </c>
      <c r="D300" s="15" t="s">
        <v>116</v>
      </c>
      <c r="E300" s="15">
        <v>0.10150000000000001</v>
      </c>
      <c r="F300" s="93">
        <f>F297*E300</f>
        <v>15.387400000000001</v>
      </c>
      <c r="G300" s="15"/>
      <c r="H300" s="84">
        <f>G300*F300</f>
        <v>0</v>
      </c>
    </row>
    <row r="301" spans="1:10">
      <c r="A301" s="14"/>
      <c r="B301" s="31" t="s">
        <v>449</v>
      </c>
      <c r="C301" s="32" t="s">
        <v>450</v>
      </c>
      <c r="D301" s="15" t="s">
        <v>54</v>
      </c>
      <c r="E301" s="15">
        <f>(11.7-10*0.59)/1000</f>
        <v>5.7999999999999996E-3</v>
      </c>
      <c r="F301" s="93">
        <f>E301*F297</f>
        <v>0.87927999999999995</v>
      </c>
      <c r="G301" s="15"/>
      <c r="H301" s="33">
        <f>G301*F301</f>
        <v>0</v>
      </c>
    </row>
    <row r="302" spans="1:10">
      <c r="A302" s="14"/>
      <c r="B302" s="14" t="s">
        <v>16</v>
      </c>
      <c r="C302" s="32" t="s">
        <v>451</v>
      </c>
      <c r="D302" s="15" t="s">
        <v>2</v>
      </c>
      <c r="E302" s="15">
        <f>(6.4-10*0.19)/1000</f>
        <v>4.4999999999999997E-3</v>
      </c>
      <c r="F302" s="93">
        <f>E302*F297</f>
        <v>0.68219999999999992</v>
      </c>
      <c r="G302" s="15"/>
      <c r="H302" s="84">
        <f>G302*F302</f>
        <v>0</v>
      </c>
    </row>
    <row r="303" spans="1:10">
      <c r="A303" s="26"/>
      <c r="B303" s="35"/>
      <c r="C303" s="29" t="s">
        <v>452</v>
      </c>
      <c r="D303" s="37" t="s">
        <v>2</v>
      </c>
      <c r="E303" s="37"/>
      <c r="F303" s="33"/>
      <c r="G303" s="38"/>
      <c r="H303" s="25">
        <f>H264+H266+H270+H276+H280+H282+H285+H293+H297</f>
        <v>0</v>
      </c>
      <c r="J303" s="279"/>
    </row>
    <row r="304" spans="1:10" ht="30" customHeight="1">
      <c r="A304" s="26"/>
      <c r="B304" s="35"/>
      <c r="C304" s="36" t="s">
        <v>35</v>
      </c>
      <c r="D304" s="37"/>
      <c r="E304" s="37"/>
      <c r="F304" s="33"/>
      <c r="G304" s="38"/>
      <c r="H304" s="25"/>
    </row>
    <row r="305" spans="1:10" ht="54">
      <c r="A305" s="39">
        <v>1</v>
      </c>
      <c r="B305" s="23" t="s">
        <v>36</v>
      </c>
      <c r="C305" s="39" t="s">
        <v>652</v>
      </c>
      <c r="D305" s="40" t="s">
        <v>37</v>
      </c>
      <c r="E305" s="39"/>
      <c r="F305" s="41">
        <v>90</v>
      </c>
      <c r="G305" s="39"/>
      <c r="H305" s="42">
        <f>H306+H307+H308+H309</f>
        <v>0</v>
      </c>
      <c r="J305" s="279"/>
    </row>
    <row r="306" spans="1:10">
      <c r="A306" s="43"/>
      <c r="B306" s="44" t="s">
        <v>16</v>
      </c>
      <c r="C306" s="45" t="s">
        <v>38</v>
      </c>
      <c r="D306" s="44" t="s">
        <v>39</v>
      </c>
      <c r="E306" s="44">
        <v>0.93</v>
      </c>
      <c r="F306" s="46">
        <f>F305*E306</f>
        <v>83.7</v>
      </c>
      <c r="G306" s="44"/>
      <c r="H306" s="47">
        <f>F306*G306</f>
        <v>0</v>
      </c>
    </row>
    <row r="307" spans="1:10">
      <c r="A307" s="43"/>
      <c r="B307" s="44" t="s">
        <v>16</v>
      </c>
      <c r="C307" s="44" t="s">
        <v>40</v>
      </c>
      <c r="D307" s="44" t="s">
        <v>2</v>
      </c>
      <c r="E307" s="44">
        <v>2.5999999999999999E-2</v>
      </c>
      <c r="F307" s="46">
        <f>F305*E307</f>
        <v>2.34</v>
      </c>
      <c r="G307" s="48"/>
      <c r="H307" s="47">
        <f>F307*G307</f>
        <v>0</v>
      </c>
    </row>
    <row r="308" spans="1:10">
      <c r="A308" s="43"/>
      <c r="B308" s="44" t="s">
        <v>41</v>
      </c>
      <c r="C308" s="44" t="s">
        <v>42</v>
      </c>
      <c r="D308" s="44" t="s">
        <v>43</v>
      </c>
      <c r="E308" s="44">
        <v>2.4E-2</v>
      </c>
      <c r="F308" s="46">
        <f>F305*E308</f>
        <v>2.16</v>
      </c>
      <c r="G308" s="48"/>
      <c r="H308" s="47">
        <f>F308*G308</f>
        <v>0</v>
      </c>
    </row>
    <row r="309" spans="1:10">
      <c r="A309" s="43"/>
      <c r="B309" s="26" t="s">
        <v>44</v>
      </c>
      <c r="C309" s="44" t="s">
        <v>45</v>
      </c>
      <c r="D309" s="44" t="s">
        <v>46</v>
      </c>
      <c r="E309" s="44">
        <v>2.5499999999999998E-2</v>
      </c>
      <c r="F309" s="46">
        <f>F305*E309</f>
        <v>2.2949999999999999</v>
      </c>
      <c r="G309" s="48"/>
      <c r="H309" s="47">
        <f>F309*G309</f>
        <v>0</v>
      </c>
    </row>
    <row r="310" spans="1:10" ht="135">
      <c r="A310" s="49">
        <v>2</v>
      </c>
      <c r="B310" s="50" t="s">
        <v>47</v>
      </c>
      <c r="C310" s="51" t="s">
        <v>48</v>
      </c>
      <c r="D310" s="52" t="s">
        <v>49</v>
      </c>
      <c r="E310" s="52"/>
      <c r="F310" s="53">
        <v>274</v>
      </c>
      <c r="G310" s="52"/>
      <c r="H310" s="54">
        <f>SUM(H311:H318)</f>
        <v>0</v>
      </c>
      <c r="J310" s="279"/>
    </row>
    <row r="311" spans="1:10">
      <c r="A311" s="55"/>
      <c r="B311" s="55" t="s">
        <v>16</v>
      </c>
      <c r="C311" s="56" t="s">
        <v>50</v>
      </c>
      <c r="D311" s="57" t="s">
        <v>18</v>
      </c>
      <c r="E311" s="57">
        <v>0.439</v>
      </c>
      <c r="F311" s="58">
        <v>73.751999999999995</v>
      </c>
      <c r="G311" s="59"/>
      <c r="H311" s="60">
        <f>F311*G311</f>
        <v>0</v>
      </c>
    </row>
    <row r="312" spans="1:10">
      <c r="A312" s="55"/>
      <c r="B312" s="55" t="s">
        <v>16</v>
      </c>
      <c r="C312" s="56" t="s">
        <v>51</v>
      </c>
      <c r="D312" s="57" t="s">
        <v>2</v>
      </c>
      <c r="E312" s="57">
        <v>3.5400000000000001E-2</v>
      </c>
      <c r="F312" s="58">
        <v>5.9472000000000005</v>
      </c>
      <c r="G312" s="57"/>
      <c r="H312" s="60">
        <f t="shared" ref="H312:H318" si="7">F312*G312</f>
        <v>0</v>
      </c>
    </row>
    <row r="313" spans="1:10" ht="27">
      <c r="A313" s="55"/>
      <c r="B313" s="61" t="s">
        <v>52</v>
      </c>
      <c r="C313" s="56" t="s">
        <v>53</v>
      </c>
      <c r="D313" s="57" t="s">
        <v>54</v>
      </c>
      <c r="E313" s="57">
        <v>1.1599999999999999</v>
      </c>
      <c r="F313" s="58">
        <f>E313*F310</f>
        <v>317.83999999999997</v>
      </c>
      <c r="G313" s="57"/>
      <c r="H313" s="60">
        <f t="shared" si="7"/>
        <v>0</v>
      </c>
    </row>
    <row r="314" spans="1:10" ht="27">
      <c r="A314" s="55"/>
      <c r="B314" s="55" t="s">
        <v>55</v>
      </c>
      <c r="C314" s="56" t="s">
        <v>56</v>
      </c>
      <c r="D314" s="57" t="s">
        <v>28</v>
      </c>
      <c r="E314" s="57">
        <v>2.9999999999999997E-4</v>
      </c>
      <c r="F314" s="58">
        <v>5.0399999999999993E-2</v>
      </c>
      <c r="G314" s="57"/>
      <c r="H314" s="60">
        <f t="shared" si="7"/>
        <v>0</v>
      </c>
    </row>
    <row r="315" spans="1:10">
      <c r="A315" s="55"/>
      <c r="B315" s="55" t="s">
        <v>57</v>
      </c>
      <c r="C315" s="56" t="s">
        <v>58</v>
      </c>
      <c r="D315" s="57" t="s">
        <v>49</v>
      </c>
      <c r="E315" s="57">
        <v>1</v>
      </c>
      <c r="F315" s="58">
        <v>168</v>
      </c>
      <c r="G315" s="57"/>
      <c r="H315" s="60">
        <f t="shared" si="7"/>
        <v>0</v>
      </c>
    </row>
    <row r="316" spans="1:10">
      <c r="A316" s="55"/>
      <c r="B316" s="61" t="s">
        <v>59</v>
      </c>
      <c r="C316" s="56" t="s">
        <v>60</v>
      </c>
      <c r="D316" s="57" t="s">
        <v>61</v>
      </c>
      <c r="E316" s="57">
        <v>0.15</v>
      </c>
      <c r="F316" s="60">
        <v>25.2</v>
      </c>
      <c r="G316" s="57"/>
      <c r="H316" s="60">
        <f t="shared" si="7"/>
        <v>0</v>
      </c>
    </row>
    <row r="317" spans="1:10">
      <c r="A317" s="55"/>
      <c r="B317" s="61" t="s">
        <v>62</v>
      </c>
      <c r="C317" s="56" t="s">
        <v>63</v>
      </c>
      <c r="D317" s="57" t="s">
        <v>64</v>
      </c>
      <c r="E317" s="57">
        <v>6</v>
      </c>
      <c r="F317" s="60">
        <v>1008</v>
      </c>
      <c r="G317" s="57"/>
      <c r="H317" s="60">
        <f t="shared" si="7"/>
        <v>0</v>
      </c>
    </row>
    <row r="318" spans="1:10">
      <c r="A318" s="55"/>
      <c r="B318" s="62" t="s">
        <v>16</v>
      </c>
      <c r="C318" s="56" t="s">
        <v>65</v>
      </c>
      <c r="D318" s="57" t="s">
        <v>2</v>
      </c>
      <c r="E318" s="57">
        <v>8.2799999999999999E-2</v>
      </c>
      <c r="F318" s="63">
        <v>13.910399999999999</v>
      </c>
      <c r="G318" s="57"/>
      <c r="H318" s="60">
        <f t="shared" si="7"/>
        <v>0</v>
      </c>
    </row>
    <row r="319" spans="1:10" ht="81">
      <c r="A319" s="64" t="s">
        <v>66</v>
      </c>
      <c r="B319" s="65" t="s">
        <v>67</v>
      </c>
      <c r="C319" s="66" t="s">
        <v>658</v>
      </c>
      <c r="D319" s="66" t="s">
        <v>49</v>
      </c>
      <c r="E319" s="66"/>
      <c r="F319" s="67">
        <v>1200</v>
      </c>
      <c r="G319" s="66"/>
      <c r="H319" s="68">
        <f>H320+H321+H322+H326+H323+H324+H325</f>
        <v>0</v>
      </c>
      <c r="J319" s="279"/>
    </row>
    <row r="320" spans="1:10">
      <c r="A320" s="69"/>
      <c r="B320" s="70" t="s">
        <v>16</v>
      </c>
      <c r="C320" s="71" t="s">
        <v>50</v>
      </c>
      <c r="D320" s="71" t="s">
        <v>49</v>
      </c>
      <c r="E320" s="71">
        <v>1</v>
      </c>
      <c r="F320" s="71">
        <f>E320*F319</f>
        <v>1200</v>
      </c>
      <c r="G320" s="71"/>
      <c r="H320" s="72">
        <f>F320*G320</f>
        <v>0</v>
      </c>
    </row>
    <row r="321" spans="1:10">
      <c r="A321" s="69"/>
      <c r="B321" s="70" t="s">
        <v>16</v>
      </c>
      <c r="C321" s="71" t="s">
        <v>51</v>
      </c>
      <c r="D321" s="71" t="s">
        <v>2</v>
      </c>
      <c r="E321" s="71">
        <v>7.0000000000000001E-3</v>
      </c>
      <c r="F321" s="73">
        <f>F319*E321</f>
        <v>8.4</v>
      </c>
      <c r="G321" s="71"/>
      <c r="H321" s="72">
        <f t="shared" ref="H321:H326" si="8">F321*G321</f>
        <v>0</v>
      </c>
    </row>
    <row r="322" spans="1:10">
      <c r="A322" s="69"/>
      <c r="B322" s="61" t="s">
        <v>68</v>
      </c>
      <c r="C322" s="71" t="s">
        <v>69</v>
      </c>
      <c r="D322" s="71" t="s">
        <v>61</v>
      </c>
      <c r="E322" s="71">
        <v>0.59</v>
      </c>
      <c r="F322" s="73">
        <f>E322*F319</f>
        <v>708</v>
      </c>
      <c r="G322" s="74"/>
      <c r="H322" s="72">
        <f t="shared" si="8"/>
        <v>0</v>
      </c>
    </row>
    <row r="323" spans="1:10">
      <c r="A323" s="69"/>
      <c r="B323" s="61" t="s">
        <v>70</v>
      </c>
      <c r="C323" s="71" t="s">
        <v>71</v>
      </c>
      <c r="D323" s="71" t="s">
        <v>61</v>
      </c>
      <c r="E323" s="71">
        <v>0.1</v>
      </c>
      <c r="F323" s="73">
        <f>E323*F319</f>
        <v>120</v>
      </c>
      <c r="G323" s="74"/>
      <c r="H323" s="72">
        <f t="shared" si="8"/>
        <v>0</v>
      </c>
    </row>
    <row r="324" spans="1:10">
      <c r="A324" s="69"/>
      <c r="B324" s="61" t="s">
        <v>72</v>
      </c>
      <c r="C324" s="74" t="s">
        <v>73</v>
      </c>
      <c r="D324" s="71" t="s">
        <v>61</v>
      </c>
      <c r="E324" s="71">
        <v>0.15</v>
      </c>
      <c r="F324" s="73">
        <f>E324*F319</f>
        <v>180</v>
      </c>
      <c r="G324" s="74"/>
      <c r="H324" s="72">
        <f t="shared" si="8"/>
        <v>0</v>
      </c>
    </row>
    <row r="325" spans="1:10">
      <c r="A325" s="69"/>
      <c r="B325" s="61" t="s">
        <v>74</v>
      </c>
      <c r="C325" s="71" t="s">
        <v>75</v>
      </c>
      <c r="D325" s="71" t="s">
        <v>76</v>
      </c>
      <c r="E325" s="71">
        <v>0.12</v>
      </c>
      <c r="F325" s="73">
        <f>E325*F319</f>
        <v>144</v>
      </c>
      <c r="G325" s="74"/>
      <c r="H325" s="72">
        <f t="shared" si="8"/>
        <v>0</v>
      </c>
    </row>
    <row r="326" spans="1:10">
      <c r="A326" s="69"/>
      <c r="B326" s="70" t="s">
        <v>16</v>
      </c>
      <c r="C326" s="75" t="s">
        <v>77</v>
      </c>
      <c r="D326" s="71" t="s">
        <v>2</v>
      </c>
      <c r="E326" s="71">
        <v>3.3999999999999998E-3</v>
      </c>
      <c r="F326" s="73">
        <f>E326*F319</f>
        <v>4.08</v>
      </c>
      <c r="G326" s="71"/>
      <c r="H326" s="72">
        <f t="shared" si="8"/>
        <v>0</v>
      </c>
    </row>
    <row r="327" spans="1:10" ht="60">
      <c r="A327" s="76" t="s">
        <v>78</v>
      </c>
      <c r="B327" s="23" t="s">
        <v>79</v>
      </c>
      <c r="C327" s="29" t="s">
        <v>80</v>
      </c>
      <c r="D327" s="29" t="s">
        <v>81</v>
      </c>
      <c r="E327" s="77"/>
      <c r="F327" s="78">
        <v>70.400000000000006</v>
      </c>
      <c r="G327" s="11"/>
      <c r="H327" s="30">
        <f>SUM(H328:H332)</f>
        <v>0</v>
      </c>
      <c r="J327" s="279"/>
    </row>
    <row r="328" spans="1:10">
      <c r="A328" s="14"/>
      <c r="B328" s="14" t="s">
        <v>16</v>
      </c>
      <c r="C328" s="15" t="s">
        <v>50</v>
      </c>
      <c r="D328" s="15" t="s">
        <v>81</v>
      </c>
      <c r="E328" s="17">
        <v>0.74</v>
      </c>
      <c r="F328" s="16">
        <f>E328*F327</f>
        <v>52.096000000000004</v>
      </c>
      <c r="G328" s="17"/>
      <c r="H328" s="33">
        <f>G328*F328</f>
        <v>0</v>
      </c>
    </row>
    <row r="329" spans="1:10">
      <c r="A329" s="14"/>
      <c r="B329" s="14" t="s">
        <v>16</v>
      </c>
      <c r="C329" s="15" t="s">
        <v>25</v>
      </c>
      <c r="D329" s="15" t="s">
        <v>2</v>
      </c>
      <c r="E329" s="17">
        <v>6.6199999999999995E-2</v>
      </c>
      <c r="F329" s="16">
        <f>E329*F327</f>
        <v>4.6604799999999997</v>
      </c>
      <c r="G329" s="17"/>
      <c r="H329" s="33">
        <f>G329*F329</f>
        <v>0</v>
      </c>
    </row>
    <row r="330" spans="1:10" ht="27">
      <c r="A330" s="14"/>
      <c r="B330" s="61" t="s">
        <v>52</v>
      </c>
      <c r="C330" s="15" t="s">
        <v>82</v>
      </c>
      <c r="D330" s="15" t="s">
        <v>49</v>
      </c>
      <c r="E330" s="79">
        <v>0.35</v>
      </c>
      <c r="F330" s="16">
        <f>F327*E330</f>
        <v>24.64</v>
      </c>
      <c r="G330" s="17"/>
      <c r="H330" s="33">
        <f>G330*F330</f>
        <v>0</v>
      </c>
    </row>
    <row r="331" spans="1:10">
      <c r="A331" s="14"/>
      <c r="B331" s="80" t="s">
        <v>83</v>
      </c>
      <c r="C331" s="15" t="s">
        <v>84</v>
      </c>
      <c r="D331" s="15" t="s">
        <v>85</v>
      </c>
      <c r="E331" s="16">
        <v>0.1</v>
      </c>
      <c r="F331" s="16">
        <f>F327*E331</f>
        <v>7.0400000000000009</v>
      </c>
      <c r="G331" s="17"/>
      <c r="H331" s="33">
        <f>G331*F331</f>
        <v>0</v>
      </c>
    </row>
    <row r="332" spans="1:10">
      <c r="A332" s="14"/>
      <c r="B332" s="14" t="s">
        <v>16</v>
      </c>
      <c r="C332" s="15" t="s">
        <v>65</v>
      </c>
      <c r="D332" s="15" t="s">
        <v>2</v>
      </c>
      <c r="E332" s="17">
        <v>0.13300000000000001</v>
      </c>
      <c r="F332" s="16">
        <f>E332*F327</f>
        <v>9.3632000000000009</v>
      </c>
      <c r="G332" s="17"/>
      <c r="H332" s="33">
        <f>G332*F332</f>
        <v>0</v>
      </c>
    </row>
    <row r="333" spans="1:10" ht="48">
      <c r="A333" s="76" t="s">
        <v>86</v>
      </c>
      <c r="B333" s="23" t="s">
        <v>87</v>
      </c>
      <c r="C333" s="29" t="s">
        <v>88</v>
      </c>
      <c r="D333" s="29" t="s">
        <v>49</v>
      </c>
      <c r="E333" s="29"/>
      <c r="F333" s="81">
        <v>40.299999999999997</v>
      </c>
      <c r="G333" s="130"/>
      <c r="H333" s="42">
        <f>SUM(H334:H337)</f>
        <v>0</v>
      </c>
      <c r="J333" s="279"/>
    </row>
    <row r="334" spans="1:10">
      <c r="A334" s="82"/>
      <c r="B334" s="83" t="s">
        <v>16</v>
      </c>
      <c r="C334" s="32" t="s">
        <v>50</v>
      </c>
      <c r="D334" s="32" t="s">
        <v>18</v>
      </c>
      <c r="E334" s="32">
        <v>3.1E-2</v>
      </c>
      <c r="F334" s="84">
        <f>E334*F333</f>
        <v>1.2492999999999999</v>
      </c>
      <c r="G334" s="85"/>
      <c r="H334" s="84">
        <f>G334*F334</f>
        <v>0</v>
      </c>
    </row>
    <row r="335" spans="1:10">
      <c r="A335" s="82"/>
      <c r="B335" s="83" t="s">
        <v>16</v>
      </c>
      <c r="C335" s="32" t="s">
        <v>51</v>
      </c>
      <c r="D335" s="32" t="s">
        <v>2</v>
      </c>
      <c r="E335" s="32">
        <v>2E-3</v>
      </c>
      <c r="F335" s="84">
        <f>E335*F333</f>
        <v>8.0599999999999991E-2</v>
      </c>
      <c r="G335" s="85"/>
      <c r="H335" s="86">
        <f>G335*F335</f>
        <v>0</v>
      </c>
    </row>
    <row r="336" spans="1:10">
      <c r="A336" s="82"/>
      <c r="B336" s="83" t="s">
        <v>89</v>
      </c>
      <c r="C336" s="32" t="s">
        <v>90</v>
      </c>
      <c r="D336" s="32" t="s">
        <v>61</v>
      </c>
      <c r="E336" s="32">
        <v>0.10100000000000001</v>
      </c>
      <c r="F336" s="84">
        <f>E336*F333</f>
        <v>4.0702999999999996</v>
      </c>
      <c r="G336" s="85"/>
      <c r="H336" s="86">
        <f>G336*F336</f>
        <v>0</v>
      </c>
    </row>
    <row r="337" spans="1:10">
      <c r="A337" s="82"/>
      <c r="B337" s="83" t="s">
        <v>91</v>
      </c>
      <c r="C337" s="32" t="s">
        <v>65</v>
      </c>
      <c r="D337" s="32" t="s">
        <v>2</v>
      </c>
      <c r="E337" s="32">
        <v>1.9E-3</v>
      </c>
      <c r="F337" s="84">
        <f>E337*F333</f>
        <v>7.6569999999999999E-2</v>
      </c>
      <c r="G337" s="85"/>
      <c r="H337" s="86">
        <f>G337*F337</f>
        <v>0</v>
      </c>
    </row>
    <row r="338" spans="1:10" ht="54">
      <c r="A338" s="76" t="s">
        <v>92</v>
      </c>
      <c r="B338" s="23" t="s">
        <v>93</v>
      </c>
      <c r="C338" s="29" t="s">
        <v>94</v>
      </c>
      <c r="D338" s="29" t="s">
        <v>49</v>
      </c>
      <c r="E338" s="29"/>
      <c r="F338" s="81">
        <v>60</v>
      </c>
      <c r="G338" s="130"/>
      <c r="H338" s="42">
        <f>SUM(H339:H343)</f>
        <v>0</v>
      </c>
      <c r="J338" s="279"/>
    </row>
    <row r="339" spans="1:10">
      <c r="A339" s="82"/>
      <c r="B339" s="83" t="s">
        <v>16</v>
      </c>
      <c r="C339" s="75" t="s">
        <v>24</v>
      </c>
      <c r="D339" s="75" t="s">
        <v>18</v>
      </c>
      <c r="E339" s="75">
        <v>0.68</v>
      </c>
      <c r="F339" s="87">
        <f>E339*F338</f>
        <v>40.800000000000004</v>
      </c>
      <c r="G339" s="85"/>
      <c r="H339" s="84">
        <f>G339*F339</f>
        <v>0</v>
      </c>
    </row>
    <row r="340" spans="1:10">
      <c r="A340" s="82"/>
      <c r="B340" s="83" t="s">
        <v>16</v>
      </c>
      <c r="C340" s="75" t="s">
        <v>51</v>
      </c>
      <c r="D340" s="75" t="s">
        <v>2</v>
      </c>
      <c r="E340" s="75">
        <v>2.9999999999999997E-4</v>
      </c>
      <c r="F340" s="87">
        <f>E340*F338</f>
        <v>1.7999999999999999E-2</v>
      </c>
      <c r="G340" s="85"/>
      <c r="H340" s="84">
        <f>G340*F340</f>
        <v>0</v>
      </c>
    </row>
    <row r="341" spans="1:10">
      <c r="A341" s="82"/>
      <c r="B341" s="88" t="s">
        <v>95</v>
      </c>
      <c r="C341" s="75" t="s">
        <v>96</v>
      </c>
      <c r="D341" s="75" t="s">
        <v>61</v>
      </c>
      <c r="E341" s="75">
        <v>0.246</v>
      </c>
      <c r="F341" s="87">
        <f>E341*F338</f>
        <v>14.76</v>
      </c>
      <c r="G341" s="85"/>
      <c r="H341" s="84">
        <f>G341*F341</f>
        <v>0</v>
      </c>
    </row>
    <row r="342" spans="1:10">
      <c r="A342" s="82"/>
      <c r="B342" s="14" t="s">
        <v>97</v>
      </c>
      <c r="C342" s="75" t="s">
        <v>98</v>
      </c>
      <c r="D342" s="75" t="s">
        <v>61</v>
      </c>
      <c r="E342" s="75">
        <v>2.7E-2</v>
      </c>
      <c r="F342" s="87">
        <f>E342*F338</f>
        <v>1.6199999999999999</v>
      </c>
      <c r="G342" s="85"/>
      <c r="H342" s="84">
        <f>G342*F342</f>
        <v>0</v>
      </c>
    </row>
    <row r="343" spans="1:10">
      <c r="A343" s="82"/>
      <c r="B343" s="83" t="s">
        <v>16</v>
      </c>
      <c r="C343" s="75" t="s">
        <v>65</v>
      </c>
      <c r="D343" s="75" t="s">
        <v>2</v>
      </c>
      <c r="E343" s="75">
        <v>1.9E-3</v>
      </c>
      <c r="F343" s="87">
        <f>E343*F338</f>
        <v>0.114</v>
      </c>
      <c r="G343" s="85"/>
      <c r="H343" s="84">
        <f>G343*F343</f>
        <v>0</v>
      </c>
    </row>
    <row r="344" spans="1:10" ht="48">
      <c r="A344" s="89" t="s">
        <v>99</v>
      </c>
      <c r="B344" s="23" t="s">
        <v>100</v>
      </c>
      <c r="C344" s="130" t="s">
        <v>101</v>
      </c>
      <c r="D344" s="90" t="s">
        <v>102</v>
      </c>
      <c r="E344" s="130"/>
      <c r="F344" s="41">
        <v>76</v>
      </c>
      <c r="G344" s="91"/>
      <c r="H344" s="42">
        <f>SUM(H345:H350)</f>
        <v>0</v>
      </c>
      <c r="J344" s="279"/>
    </row>
    <row r="345" spans="1:10">
      <c r="A345" s="92"/>
      <c r="B345" s="31" t="s">
        <v>16</v>
      </c>
      <c r="C345" s="15" t="s">
        <v>24</v>
      </c>
      <c r="D345" s="15" t="s">
        <v>18</v>
      </c>
      <c r="E345" s="93">
        <v>0.74099999999999999</v>
      </c>
      <c r="F345" s="93">
        <f>E345*F344</f>
        <v>56.316000000000003</v>
      </c>
      <c r="G345" s="86"/>
      <c r="H345" s="84">
        <f t="shared" ref="H345:H350" si="9">F345*G345</f>
        <v>0</v>
      </c>
    </row>
    <row r="346" spans="1:10">
      <c r="A346" s="92"/>
      <c r="B346" s="31" t="s">
        <v>16</v>
      </c>
      <c r="C346" s="15" t="s">
        <v>103</v>
      </c>
      <c r="D346" s="15" t="s">
        <v>2</v>
      </c>
      <c r="E346" s="94">
        <v>1E-3</v>
      </c>
      <c r="F346" s="93">
        <f>F344*E346</f>
        <v>7.5999999999999998E-2</v>
      </c>
      <c r="G346" s="84"/>
      <c r="H346" s="86">
        <f t="shared" si="9"/>
        <v>0</v>
      </c>
    </row>
    <row r="347" spans="1:10">
      <c r="A347" s="92"/>
      <c r="B347" s="26" t="s">
        <v>104</v>
      </c>
      <c r="C347" s="15" t="s">
        <v>105</v>
      </c>
      <c r="D347" s="15" t="s">
        <v>61</v>
      </c>
      <c r="E347" s="93">
        <v>0.255</v>
      </c>
      <c r="F347" s="93">
        <f>F344*E347</f>
        <v>19.38</v>
      </c>
      <c r="G347" s="84"/>
      <c r="H347" s="86">
        <f t="shared" si="9"/>
        <v>0</v>
      </c>
    </row>
    <row r="348" spans="1:10">
      <c r="A348" s="92"/>
      <c r="B348" s="26" t="s">
        <v>57</v>
      </c>
      <c r="C348" s="15" t="s">
        <v>106</v>
      </c>
      <c r="D348" s="15" t="s">
        <v>61</v>
      </c>
      <c r="E348" s="93">
        <v>0.82</v>
      </c>
      <c r="F348" s="93">
        <f>F344*E348</f>
        <v>62.319999999999993</v>
      </c>
      <c r="G348" s="86"/>
      <c r="H348" s="86">
        <f t="shared" si="9"/>
        <v>0</v>
      </c>
    </row>
    <row r="349" spans="1:10">
      <c r="A349" s="92"/>
      <c r="B349" s="26" t="s">
        <v>97</v>
      </c>
      <c r="C349" s="15" t="s">
        <v>107</v>
      </c>
      <c r="D349" s="15" t="s">
        <v>61</v>
      </c>
      <c r="E349" s="93">
        <v>0.127</v>
      </c>
      <c r="F349" s="93">
        <f>F344*E349</f>
        <v>9.652000000000001</v>
      </c>
      <c r="G349" s="86"/>
      <c r="H349" s="86">
        <f t="shared" si="9"/>
        <v>0</v>
      </c>
    </row>
    <row r="350" spans="1:10">
      <c r="A350" s="92"/>
      <c r="B350" s="31" t="s">
        <v>16</v>
      </c>
      <c r="C350" s="85" t="s">
        <v>108</v>
      </c>
      <c r="D350" s="15" t="s">
        <v>2</v>
      </c>
      <c r="E350" s="93">
        <v>1.7000000000000001E-2</v>
      </c>
      <c r="F350" s="93">
        <f>F344*E350</f>
        <v>1.292</v>
      </c>
      <c r="G350" s="84"/>
      <c r="H350" s="86">
        <f t="shared" si="9"/>
        <v>0</v>
      </c>
    </row>
    <row r="351" spans="1:10" ht="48">
      <c r="A351" s="8">
        <v>8</v>
      </c>
      <c r="B351" s="23" t="s">
        <v>109</v>
      </c>
      <c r="C351" s="29" t="s">
        <v>110</v>
      </c>
      <c r="D351" s="10" t="s">
        <v>111</v>
      </c>
      <c r="E351" s="130"/>
      <c r="F351" s="41">
        <v>1474</v>
      </c>
      <c r="G351" s="130"/>
      <c r="H351" s="42">
        <f>SUM(H352:H356)</f>
        <v>0</v>
      </c>
      <c r="J351" s="279"/>
    </row>
    <row r="352" spans="1:10">
      <c r="A352" s="92"/>
      <c r="B352" s="31" t="s">
        <v>16</v>
      </c>
      <c r="C352" s="15" t="s">
        <v>50</v>
      </c>
      <c r="D352" s="15" t="s">
        <v>18</v>
      </c>
      <c r="E352" s="15">
        <v>0.45900000000000002</v>
      </c>
      <c r="F352" s="86">
        <f>E352*F351</f>
        <v>676.56600000000003</v>
      </c>
      <c r="G352" s="15"/>
      <c r="H352" s="84">
        <f>G352*F352</f>
        <v>0</v>
      </c>
    </row>
    <row r="353" spans="1:10">
      <c r="A353" s="92"/>
      <c r="B353" s="31" t="s">
        <v>16</v>
      </c>
      <c r="C353" s="15" t="s">
        <v>51</v>
      </c>
      <c r="D353" s="15" t="s">
        <v>2</v>
      </c>
      <c r="E353" s="15">
        <v>2.3E-3</v>
      </c>
      <c r="F353" s="86">
        <f>E353*F351</f>
        <v>3.3902000000000001</v>
      </c>
      <c r="G353" s="15"/>
      <c r="H353" s="84">
        <f>G353*F353</f>
        <v>0</v>
      </c>
    </row>
    <row r="354" spans="1:10">
      <c r="A354" s="92"/>
      <c r="B354" s="26" t="s">
        <v>112</v>
      </c>
      <c r="C354" s="15" t="s">
        <v>113</v>
      </c>
      <c r="D354" s="15" t="s">
        <v>28</v>
      </c>
      <c r="E354" s="94">
        <v>3.5E-4</v>
      </c>
      <c r="F354" s="86">
        <f>E354*F351</f>
        <v>0.51590000000000003</v>
      </c>
      <c r="G354" s="15"/>
      <c r="H354" s="84">
        <f>G354*F354</f>
        <v>0</v>
      </c>
    </row>
    <row r="355" spans="1:10">
      <c r="A355" s="92"/>
      <c r="B355" s="26" t="s">
        <v>114</v>
      </c>
      <c r="C355" s="15" t="s">
        <v>115</v>
      </c>
      <c r="D355" s="15" t="s">
        <v>116</v>
      </c>
      <c r="E355" s="94">
        <v>9.0000000000000006E-5</v>
      </c>
      <c r="F355" s="86">
        <f>E355*F351</f>
        <v>0.13266</v>
      </c>
      <c r="G355" s="86"/>
      <c r="H355" s="84">
        <f>G355*F355</f>
        <v>0</v>
      </c>
    </row>
    <row r="356" spans="1:10">
      <c r="A356" s="92"/>
      <c r="B356" s="26" t="s">
        <v>117</v>
      </c>
      <c r="C356" s="15" t="s">
        <v>118</v>
      </c>
      <c r="D356" s="15" t="s">
        <v>54</v>
      </c>
      <c r="E356" s="15">
        <v>3.4000000000000002E-2</v>
      </c>
      <c r="F356" s="86">
        <f>E356*F351</f>
        <v>50.116000000000007</v>
      </c>
      <c r="G356" s="15"/>
      <c r="H356" s="84">
        <f>G356*F356</f>
        <v>0</v>
      </c>
    </row>
    <row r="357" spans="1:10">
      <c r="A357" s="95"/>
      <c r="B357" s="96"/>
      <c r="C357" s="29" t="s">
        <v>119</v>
      </c>
      <c r="D357" s="95" t="s">
        <v>2</v>
      </c>
      <c r="E357" s="95"/>
      <c r="F357" s="97"/>
      <c r="G357" s="96"/>
      <c r="H357" s="98">
        <f>H351+H344+H338+H333+H327+H319+H310+H305</f>
        <v>0</v>
      </c>
      <c r="J357" s="279"/>
    </row>
    <row r="358" spans="1:10">
      <c r="A358" s="76"/>
      <c r="B358" s="29"/>
      <c r="C358" s="29" t="s">
        <v>453</v>
      </c>
      <c r="D358" s="29" t="s">
        <v>2</v>
      </c>
      <c r="E358" s="41"/>
      <c r="F358" s="41"/>
      <c r="G358" s="29"/>
      <c r="H358" s="41">
        <f>H107+H50+H205+H219+H357+H303+H262</f>
        <v>0</v>
      </c>
      <c r="J358" s="279"/>
    </row>
    <row r="359" spans="1:10">
      <c r="A359" s="92"/>
      <c r="B359" s="14"/>
      <c r="C359" s="15" t="s">
        <v>121</v>
      </c>
      <c r="D359" s="15" t="s">
        <v>2</v>
      </c>
      <c r="E359" s="15"/>
      <c r="F359" s="99">
        <v>0.1</v>
      </c>
      <c r="G359" s="15"/>
      <c r="H359" s="16">
        <f>H358*F359</f>
        <v>0</v>
      </c>
    </row>
    <row r="360" spans="1:10">
      <c r="A360" s="92"/>
      <c r="B360" s="9"/>
      <c r="C360" s="130" t="s">
        <v>122</v>
      </c>
      <c r="D360" s="130" t="s">
        <v>2</v>
      </c>
      <c r="E360" s="130"/>
      <c r="F360" s="130"/>
      <c r="G360" s="130"/>
      <c r="H360" s="12">
        <f>H359+H358</f>
        <v>0</v>
      </c>
      <c r="J360" s="279"/>
    </row>
    <row r="361" spans="1:10">
      <c r="A361" s="92"/>
      <c r="B361" s="14"/>
      <c r="C361" s="15" t="s">
        <v>123</v>
      </c>
      <c r="D361" s="15" t="s">
        <v>2</v>
      </c>
      <c r="E361" s="15"/>
      <c r="F361" s="99">
        <v>0.08</v>
      </c>
      <c r="G361" s="15"/>
      <c r="H361" s="16">
        <f>H360*F361</f>
        <v>0</v>
      </c>
    </row>
    <row r="362" spans="1:10">
      <c r="A362" s="100"/>
      <c r="B362" s="9"/>
      <c r="C362" s="130" t="s">
        <v>124</v>
      </c>
      <c r="D362" s="130" t="s">
        <v>2</v>
      </c>
      <c r="E362" s="130"/>
      <c r="F362" s="101"/>
      <c r="G362" s="130"/>
      <c r="H362" s="12">
        <f>SUM(H360:H361)</f>
        <v>0</v>
      </c>
      <c r="J362" s="279"/>
    </row>
    <row r="363" spans="1:10">
      <c r="A363" s="313" t="s">
        <v>208</v>
      </c>
      <c r="B363" s="313"/>
      <c r="C363" s="313"/>
      <c r="D363" s="313"/>
      <c r="E363" s="313"/>
      <c r="F363" s="313"/>
      <c r="G363" s="313"/>
      <c r="H363" s="313"/>
    </row>
    <row r="364" spans="1:10">
      <c r="A364" s="313"/>
      <c r="B364" s="313"/>
      <c r="C364" s="313"/>
      <c r="D364" s="313"/>
      <c r="E364" s="313"/>
      <c r="F364" s="313"/>
      <c r="G364" s="313"/>
      <c r="H364" s="313"/>
    </row>
    <row r="365" spans="1:10">
      <c r="A365" s="313" t="s">
        <v>454</v>
      </c>
      <c r="B365" s="313"/>
      <c r="C365" s="313"/>
      <c r="D365" s="313"/>
      <c r="E365" s="313"/>
      <c r="F365" s="313"/>
      <c r="G365" s="313"/>
      <c r="H365" s="313"/>
    </row>
    <row r="366" spans="1:10" ht="21" customHeight="1">
      <c r="A366" s="322" t="s">
        <v>3</v>
      </c>
      <c r="B366" s="323" t="s">
        <v>4</v>
      </c>
      <c r="C366" s="324" t="s">
        <v>5</v>
      </c>
      <c r="D366" s="325" t="s">
        <v>6</v>
      </c>
      <c r="E366" s="326" t="s">
        <v>7</v>
      </c>
      <c r="F366" s="326"/>
      <c r="G366" s="326" t="s">
        <v>8</v>
      </c>
      <c r="H366" s="326"/>
    </row>
    <row r="367" spans="1:10" ht="64.150000000000006" customHeight="1">
      <c r="A367" s="322"/>
      <c r="B367" s="323"/>
      <c r="C367" s="324"/>
      <c r="D367" s="325"/>
      <c r="E367" s="271" t="s">
        <v>9</v>
      </c>
      <c r="F367" s="271" t="s">
        <v>10</v>
      </c>
      <c r="G367" s="271" t="s">
        <v>9</v>
      </c>
      <c r="H367" s="272" t="s">
        <v>10</v>
      </c>
    </row>
    <row r="368" spans="1:10">
      <c r="A368" s="220" t="s">
        <v>11</v>
      </c>
      <c r="B368" s="220">
        <v>2</v>
      </c>
      <c r="C368" s="221">
        <v>3</v>
      </c>
      <c r="D368" s="221">
        <v>4</v>
      </c>
      <c r="E368" s="221">
        <v>5</v>
      </c>
      <c r="F368" s="221">
        <v>6</v>
      </c>
      <c r="G368" s="221">
        <v>7</v>
      </c>
      <c r="H368" s="222">
        <v>8</v>
      </c>
    </row>
    <row r="369" spans="1:10" ht="72">
      <c r="A369" s="223" t="s">
        <v>11</v>
      </c>
      <c r="B369" s="224" t="s">
        <v>455</v>
      </c>
      <c r="C369" s="225" t="s">
        <v>648</v>
      </c>
      <c r="D369" s="226" t="s">
        <v>456</v>
      </c>
      <c r="E369" s="225"/>
      <c r="F369" s="227">
        <v>8.32</v>
      </c>
      <c r="G369" s="225"/>
      <c r="H369" s="228">
        <f>SUM(H370:H374)</f>
        <v>0</v>
      </c>
      <c r="J369" s="279"/>
    </row>
    <row r="370" spans="1:10">
      <c r="A370" s="204"/>
      <c r="B370" s="229" t="s">
        <v>16</v>
      </c>
      <c r="C370" s="206" t="s">
        <v>50</v>
      </c>
      <c r="D370" s="206" t="s">
        <v>18</v>
      </c>
      <c r="E370" s="206">
        <v>0.442</v>
      </c>
      <c r="F370" s="212">
        <f>F369*E370</f>
        <v>3.6774400000000003</v>
      </c>
      <c r="G370" s="213"/>
      <c r="H370" s="208">
        <f>F370*G370</f>
        <v>0</v>
      </c>
    </row>
    <row r="371" spans="1:10">
      <c r="A371" s="204"/>
      <c r="B371" s="229" t="s">
        <v>16</v>
      </c>
      <c r="C371" s="206" t="s">
        <v>51</v>
      </c>
      <c r="D371" s="206" t="s">
        <v>2</v>
      </c>
      <c r="E371" s="207">
        <v>2.76E-2</v>
      </c>
      <c r="F371" s="212">
        <f>F369*E371</f>
        <v>0.229632</v>
      </c>
      <c r="G371" s="212"/>
      <c r="H371" s="212">
        <f>F371*G371</f>
        <v>0</v>
      </c>
    </row>
    <row r="372" spans="1:10" ht="24">
      <c r="A372" s="204"/>
      <c r="B372" s="209" t="s">
        <v>457</v>
      </c>
      <c r="C372" s="211" t="s">
        <v>649</v>
      </c>
      <c r="D372" s="211" t="s">
        <v>64</v>
      </c>
      <c r="E372" s="230" t="s">
        <v>458</v>
      </c>
      <c r="F372" s="208">
        <v>4</v>
      </c>
      <c r="G372" s="208"/>
      <c r="H372" s="208">
        <f>F372*G372</f>
        <v>0</v>
      </c>
    </row>
    <row r="373" spans="1:10" ht="33.75">
      <c r="A373" s="231"/>
      <c r="B373" s="232" t="s">
        <v>459</v>
      </c>
      <c r="C373" s="211" t="s">
        <v>460</v>
      </c>
      <c r="D373" s="211" t="s">
        <v>461</v>
      </c>
      <c r="E373" s="230">
        <v>0.442</v>
      </c>
      <c r="F373" s="233">
        <f>E373*F369</f>
        <v>3.6774400000000003</v>
      </c>
      <c r="G373" s="234"/>
      <c r="H373" s="208">
        <f>F373*G373</f>
        <v>0</v>
      </c>
    </row>
    <row r="374" spans="1:10">
      <c r="A374" s="204"/>
      <c r="B374" s="235" t="s">
        <v>16</v>
      </c>
      <c r="C374" s="206" t="s">
        <v>65</v>
      </c>
      <c r="D374" s="206" t="s">
        <v>2</v>
      </c>
      <c r="E374" s="236">
        <v>6.54E-2</v>
      </c>
      <c r="F374" s="212">
        <f>F369*E374</f>
        <v>0.54412800000000006</v>
      </c>
      <c r="G374" s="212"/>
      <c r="H374" s="212">
        <f>F374*G374</f>
        <v>0</v>
      </c>
    </row>
    <row r="375" spans="1:10" ht="72">
      <c r="A375" s="223" t="s">
        <v>218</v>
      </c>
      <c r="B375" s="224" t="s">
        <v>462</v>
      </c>
      <c r="C375" s="225" t="s">
        <v>463</v>
      </c>
      <c r="D375" s="225" t="s">
        <v>81</v>
      </c>
      <c r="E375" s="225"/>
      <c r="F375" s="237">
        <v>25</v>
      </c>
      <c r="G375" s="225"/>
      <c r="H375" s="228">
        <f>SUM(H376:H383)</f>
        <v>0</v>
      </c>
      <c r="J375" s="279"/>
    </row>
    <row r="376" spans="1:10">
      <c r="A376" s="204"/>
      <c r="B376" s="204" t="s">
        <v>16</v>
      </c>
      <c r="C376" s="206" t="s">
        <v>50</v>
      </c>
      <c r="D376" s="206" t="s">
        <v>18</v>
      </c>
      <c r="E376" s="207">
        <v>1.43</v>
      </c>
      <c r="F376" s="212">
        <f>F375*E376</f>
        <v>35.75</v>
      </c>
      <c r="G376" s="206"/>
      <c r="H376" s="208">
        <f t="shared" ref="H376:H383" si="10">F376*G376</f>
        <v>0</v>
      </c>
    </row>
    <row r="377" spans="1:10">
      <c r="A377" s="204"/>
      <c r="B377" s="204" t="s">
        <v>16</v>
      </c>
      <c r="C377" s="206" t="s">
        <v>51</v>
      </c>
      <c r="D377" s="206" t="s">
        <v>2</v>
      </c>
      <c r="E377" s="207">
        <v>2.5700000000000001E-2</v>
      </c>
      <c r="F377" s="212">
        <f>F375*E377</f>
        <v>0.64250000000000007</v>
      </c>
      <c r="G377" s="236"/>
      <c r="H377" s="208">
        <f t="shared" si="10"/>
        <v>0</v>
      </c>
    </row>
    <row r="378" spans="1:10">
      <c r="A378" s="204"/>
      <c r="B378" s="238" t="s">
        <v>464</v>
      </c>
      <c r="C378" s="206" t="s">
        <v>465</v>
      </c>
      <c r="D378" s="206" t="s">
        <v>81</v>
      </c>
      <c r="E378" s="239">
        <v>0.92800000000000005</v>
      </c>
      <c r="F378" s="212">
        <f>E378*F375</f>
        <v>23.200000000000003</v>
      </c>
      <c r="G378" s="212"/>
      <c r="H378" s="208">
        <f t="shared" si="10"/>
        <v>0</v>
      </c>
    </row>
    <row r="379" spans="1:10">
      <c r="A379" s="240"/>
      <c r="B379" s="240" t="s">
        <v>466</v>
      </c>
      <c r="C379" s="240" t="s">
        <v>467</v>
      </c>
      <c r="D379" s="240" t="s">
        <v>64</v>
      </c>
      <c r="E379" s="240">
        <v>28</v>
      </c>
      <c r="F379" s="240">
        <f>E379*F375</f>
        <v>700</v>
      </c>
      <c r="G379" s="240"/>
      <c r="H379" s="241">
        <f t="shared" si="10"/>
        <v>0</v>
      </c>
    </row>
    <row r="380" spans="1:10">
      <c r="A380" s="204"/>
      <c r="B380" s="238" t="s">
        <v>468</v>
      </c>
      <c r="C380" s="206" t="s">
        <v>469</v>
      </c>
      <c r="D380" s="206" t="s">
        <v>64</v>
      </c>
      <c r="E380" s="240">
        <v>0.08</v>
      </c>
      <c r="F380" s="208">
        <f>E380*F375</f>
        <v>2</v>
      </c>
      <c r="G380" s="212"/>
      <c r="H380" s="241">
        <f t="shared" si="10"/>
        <v>0</v>
      </c>
    </row>
    <row r="381" spans="1:10">
      <c r="A381" s="204"/>
      <c r="B381" s="238" t="s">
        <v>470</v>
      </c>
      <c r="C381" s="206" t="s">
        <v>471</v>
      </c>
      <c r="D381" s="206" t="s">
        <v>64</v>
      </c>
      <c r="E381" s="240">
        <v>0.04</v>
      </c>
      <c r="F381" s="208">
        <f>E381*F375</f>
        <v>1</v>
      </c>
      <c r="G381" s="212"/>
      <c r="H381" s="241">
        <f t="shared" si="10"/>
        <v>0</v>
      </c>
    </row>
    <row r="382" spans="1:10" ht="27">
      <c r="A382" s="204"/>
      <c r="B382" s="238" t="s">
        <v>472</v>
      </c>
      <c r="C382" s="206" t="s">
        <v>473</v>
      </c>
      <c r="D382" s="206" t="s">
        <v>64</v>
      </c>
      <c r="E382" s="240">
        <v>0.23</v>
      </c>
      <c r="F382" s="208">
        <f>E382*F375</f>
        <v>5.75</v>
      </c>
      <c r="G382" s="212"/>
      <c r="H382" s="241">
        <f t="shared" si="10"/>
        <v>0</v>
      </c>
    </row>
    <row r="383" spans="1:10">
      <c r="A383" s="204"/>
      <c r="B383" s="236" t="s">
        <v>16</v>
      </c>
      <c r="C383" s="206" t="s">
        <v>65</v>
      </c>
      <c r="D383" s="206" t="s">
        <v>2</v>
      </c>
      <c r="E383" s="242">
        <v>4.5699999999999998E-2</v>
      </c>
      <c r="F383" s="212">
        <f>F375*E383</f>
        <v>1.1424999999999998</v>
      </c>
      <c r="G383" s="236"/>
      <c r="H383" s="208">
        <f t="shared" si="10"/>
        <v>0</v>
      </c>
    </row>
    <row r="384" spans="1:10" ht="72">
      <c r="A384" s="223" t="s">
        <v>66</v>
      </c>
      <c r="B384" s="224" t="s">
        <v>474</v>
      </c>
      <c r="C384" s="225" t="s">
        <v>475</v>
      </c>
      <c r="D384" s="225" t="s">
        <v>81</v>
      </c>
      <c r="E384" s="225"/>
      <c r="F384" s="237">
        <v>25</v>
      </c>
      <c r="G384" s="225"/>
      <c r="H384" s="228">
        <f>SUM(H385:H392)</f>
        <v>0</v>
      </c>
      <c r="J384" s="279"/>
    </row>
    <row r="385" spans="1:10">
      <c r="A385" s="204"/>
      <c r="B385" s="204" t="s">
        <v>16</v>
      </c>
      <c r="C385" s="206" t="s">
        <v>50</v>
      </c>
      <c r="D385" s="206" t="s">
        <v>18</v>
      </c>
      <c r="E385" s="207">
        <v>1.17</v>
      </c>
      <c r="F385" s="212">
        <f>F384*E385</f>
        <v>29.25</v>
      </c>
      <c r="G385" s="206"/>
      <c r="H385" s="208">
        <f t="shared" ref="H385:H392" si="11">F385*G385</f>
        <v>0</v>
      </c>
    </row>
    <row r="386" spans="1:10">
      <c r="A386" s="204"/>
      <c r="B386" s="204" t="s">
        <v>16</v>
      </c>
      <c r="C386" s="206" t="s">
        <v>51</v>
      </c>
      <c r="D386" s="206" t="s">
        <v>2</v>
      </c>
      <c r="E386" s="207">
        <v>1.72E-2</v>
      </c>
      <c r="F386" s="212">
        <f>F384*E386</f>
        <v>0.43</v>
      </c>
      <c r="G386" s="236"/>
      <c r="H386" s="208">
        <f t="shared" si="11"/>
        <v>0</v>
      </c>
    </row>
    <row r="387" spans="1:10">
      <c r="A387" s="204"/>
      <c r="B387" s="238" t="s">
        <v>476</v>
      </c>
      <c r="C387" s="206" t="s">
        <v>477</v>
      </c>
      <c r="D387" s="206" t="s">
        <v>81</v>
      </c>
      <c r="E387" s="239">
        <v>0.93899999999999995</v>
      </c>
      <c r="F387" s="212">
        <f>E387*F384</f>
        <v>23.474999999999998</v>
      </c>
      <c r="G387" s="212"/>
      <c r="H387" s="208">
        <f t="shared" si="11"/>
        <v>0</v>
      </c>
    </row>
    <row r="388" spans="1:10">
      <c r="A388" s="240"/>
      <c r="B388" s="240" t="s">
        <v>478</v>
      </c>
      <c r="C388" s="240" t="s">
        <v>479</v>
      </c>
      <c r="D388" s="240" t="s">
        <v>64</v>
      </c>
      <c r="E388" s="240">
        <v>0.16</v>
      </c>
      <c r="F388" s="240">
        <v>8</v>
      </c>
      <c r="G388" s="240"/>
      <c r="H388" s="241">
        <f t="shared" si="11"/>
        <v>0</v>
      </c>
    </row>
    <row r="389" spans="1:10">
      <c r="A389" s="204"/>
      <c r="B389" s="238" t="s">
        <v>480</v>
      </c>
      <c r="C389" s="206" t="s">
        <v>481</v>
      </c>
      <c r="D389" s="206" t="s">
        <v>64</v>
      </c>
      <c r="E389" s="240">
        <v>0.08</v>
      </c>
      <c r="F389" s="208">
        <v>4</v>
      </c>
      <c r="G389" s="212"/>
      <c r="H389" s="241">
        <f t="shared" si="11"/>
        <v>0</v>
      </c>
    </row>
    <row r="390" spans="1:10">
      <c r="A390" s="204"/>
      <c r="B390" s="238" t="s">
        <v>482</v>
      </c>
      <c r="C390" s="206" t="s">
        <v>471</v>
      </c>
      <c r="D390" s="206" t="s">
        <v>64</v>
      </c>
      <c r="E390" s="240">
        <v>0.04</v>
      </c>
      <c r="F390" s="208">
        <v>2</v>
      </c>
      <c r="G390" s="212"/>
      <c r="H390" s="241">
        <f t="shared" si="11"/>
        <v>0</v>
      </c>
    </row>
    <row r="391" spans="1:10" ht="27">
      <c r="A391" s="204"/>
      <c r="B391" s="238" t="s">
        <v>483</v>
      </c>
      <c r="C391" s="206" t="s">
        <v>484</v>
      </c>
      <c r="D391" s="206" t="s">
        <v>64</v>
      </c>
      <c r="E391" s="240">
        <v>0.17</v>
      </c>
      <c r="F391" s="208">
        <v>9</v>
      </c>
      <c r="G391" s="212"/>
      <c r="H391" s="241">
        <f t="shared" si="11"/>
        <v>0</v>
      </c>
    </row>
    <row r="392" spans="1:10">
      <c r="A392" s="204"/>
      <c r="B392" s="236" t="s">
        <v>16</v>
      </c>
      <c r="C392" s="206" t="s">
        <v>65</v>
      </c>
      <c r="D392" s="206" t="s">
        <v>2</v>
      </c>
      <c r="E392" s="242">
        <v>3.9300000000000002E-2</v>
      </c>
      <c r="F392" s="212">
        <f>F384*E392</f>
        <v>0.98250000000000004</v>
      </c>
      <c r="G392" s="236"/>
      <c r="H392" s="208">
        <f t="shared" si="11"/>
        <v>0</v>
      </c>
    </row>
    <row r="393" spans="1:10" ht="72">
      <c r="A393" s="223" t="s">
        <v>78</v>
      </c>
      <c r="B393" s="224" t="s">
        <v>485</v>
      </c>
      <c r="C393" s="225" t="s">
        <v>486</v>
      </c>
      <c r="D393" s="225" t="s">
        <v>81</v>
      </c>
      <c r="E393" s="225"/>
      <c r="F393" s="237">
        <v>150</v>
      </c>
      <c r="G393" s="225"/>
      <c r="H393" s="228">
        <f>SUM(H394:H401)</f>
        <v>0</v>
      </c>
      <c r="J393" s="279"/>
    </row>
    <row r="394" spans="1:10">
      <c r="A394" s="204"/>
      <c r="B394" s="204" t="s">
        <v>16</v>
      </c>
      <c r="C394" s="206" t="s">
        <v>50</v>
      </c>
      <c r="D394" s="206" t="s">
        <v>18</v>
      </c>
      <c r="E394" s="207">
        <v>1.56</v>
      </c>
      <c r="F394" s="212">
        <f>F393*E394</f>
        <v>234</v>
      </c>
      <c r="G394" s="206"/>
      <c r="H394" s="208">
        <f t="shared" ref="H394:H401" si="12">F394*G394</f>
        <v>0</v>
      </c>
    </row>
    <row r="395" spans="1:10">
      <c r="A395" s="204"/>
      <c r="B395" s="204" t="s">
        <v>16</v>
      </c>
      <c r="C395" s="206" t="s">
        <v>51</v>
      </c>
      <c r="D395" s="206" t="s">
        <v>2</v>
      </c>
      <c r="E395" s="207">
        <v>2.1700000000000001E-2</v>
      </c>
      <c r="F395" s="212">
        <f>F393*E395</f>
        <v>3.2549999999999999</v>
      </c>
      <c r="G395" s="236"/>
      <c r="H395" s="208">
        <f t="shared" si="12"/>
        <v>0</v>
      </c>
    </row>
    <row r="396" spans="1:10">
      <c r="A396" s="204"/>
      <c r="B396" s="243" t="s">
        <v>487</v>
      </c>
      <c r="C396" s="206" t="s">
        <v>488</v>
      </c>
      <c r="D396" s="206" t="s">
        <v>81</v>
      </c>
      <c r="E396" s="244">
        <v>0.93700000000000006</v>
      </c>
      <c r="F396" s="212">
        <f>E396*F393</f>
        <v>140.55000000000001</v>
      </c>
      <c r="G396" s="212"/>
      <c r="H396" s="208">
        <f t="shared" si="12"/>
        <v>0</v>
      </c>
    </row>
    <row r="397" spans="1:10">
      <c r="A397" s="233"/>
      <c r="B397" s="233" t="s">
        <v>489</v>
      </c>
      <c r="C397" s="240" t="s">
        <v>490</v>
      </c>
      <c r="D397" s="240" t="s">
        <v>64</v>
      </c>
      <c r="E397" s="233">
        <v>0.16</v>
      </c>
      <c r="F397" s="233">
        <v>22</v>
      </c>
      <c r="G397" s="233"/>
      <c r="H397" s="241">
        <f t="shared" si="12"/>
        <v>0</v>
      </c>
    </row>
    <row r="398" spans="1:10">
      <c r="A398" s="204"/>
      <c r="B398" s="243" t="s">
        <v>491</v>
      </c>
      <c r="C398" s="206" t="s">
        <v>492</v>
      </c>
      <c r="D398" s="206" t="s">
        <v>64</v>
      </c>
      <c r="E398" s="233">
        <v>7.0000000000000007E-2</v>
      </c>
      <c r="F398" s="208">
        <v>10</v>
      </c>
      <c r="G398" s="208"/>
      <c r="H398" s="241">
        <f t="shared" si="12"/>
        <v>0</v>
      </c>
    </row>
    <row r="399" spans="1:10">
      <c r="A399" s="204"/>
      <c r="B399" s="243" t="s">
        <v>493</v>
      </c>
      <c r="C399" s="206" t="s">
        <v>471</v>
      </c>
      <c r="D399" s="206" t="s">
        <v>64</v>
      </c>
      <c r="E399" s="233">
        <v>0.04</v>
      </c>
      <c r="F399" s="208">
        <v>5</v>
      </c>
      <c r="G399" s="208"/>
      <c r="H399" s="241">
        <f t="shared" si="12"/>
        <v>0</v>
      </c>
    </row>
    <row r="400" spans="1:10" ht="27">
      <c r="A400" s="204"/>
      <c r="B400" s="243" t="s">
        <v>483</v>
      </c>
      <c r="C400" s="206" t="s">
        <v>494</v>
      </c>
      <c r="D400" s="206" t="s">
        <v>64</v>
      </c>
      <c r="E400" s="233">
        <v>0.14000000000000001</v>
      </c>
      <c r="F400" s="208">
        <f>E400*F393</f>
        <v>21.000000000000004</v>
      </c>
      <c r="G400" s="208"/>
      <c r="H400" s="241">
        <f t="shared" si="12"/>
        <v>0</v>
      </c>
    </row>
    <row r="401" spans="1:10">
      <c r="A401" s="204"/>
      <c r="B401" s="236" t="s">
        <v>16</v>
      </c>
      <c r="C401" s="206" t="s">
        <v>65</v>
      </c>
      <c r="D401" s="206" t="s">
        <v>2</v>
      </c>
      <c r="E401" s="242">
        <v>7.0800000000000002E-2</v>
      </c>
      <c r="F401" s="212">
        <f>F393*E401</f>
        <v>10.620000000000001</v>
      </c>
      <c r="G401" s="236"/>
      <c r="H401" s="208">
        <f t="shared" si="12"/>
        <v>0</v>
      </c>
    </row>
    <row r="402" spans="1:10" ht="48">
      <c r="A402" s="223" t="s">
        <v>86</v>
      </c>
      <c r="B402" s="224" t="s">
        <v>495</v>
      </c>
      <c r="C402" s="225" t="s">
        <v>496</v>
      </c>
      <c r="D402" s="225" t="s">
        <v>64</v>
      </c>
      <c r="E402" s="225"/>
      <c r="F402" s="245">
        <v>4</v>
      </c>
      <c r="G402" s="227"/>
      <c r="H402" s="228">
        <f>H403+H404+H405+H406</f>
        <v>0</v>
      </c>
      <c r="J402" s="279"/>
    </row>
    <row r="403" spans="1:10">
      <c r="A403" s="204"/>
      <c r="B403" s="206" t="s">
        <v>16</v>
      </c>
      <c r="C403" s="206" t="s">
        <v>50</v>
      </c>
      <c r="D403" s="206" t="s">
        <v>18</v>
      </c>
      <c r="E403" s="207">
        <v>1.51</v>
      </c>
      <c r="F403" s="212">
        <f>F402*E403</f>
        <v>6.04</v>
      </c>
      <c r="G403" s="213"/>
      <c r="H403" s="208">
        <f>F403*G403</f>
        <v>0</v>
      </c>
    </row>
    <row r="404" spans="1:10">
      <c r="A404" s="204"/>
      <c r="B404" s="206" t="s">
        <v>16</v>
      </c>
      <c r="C404" s="206" t="s">
        <v>25</v>
      </c>
      <c r="D404" s="206" t="s">
        <v>2</v>
      </c>
      <c r="E404" s="207">
        <v>0.13</v>
      </c>
      <c r="F404" s="212">
        <f>F402*E404</f>
        <v>0.52</v>
      </c>
      <c r="G404" s="212"/>
      <c r="H404" s="208">
        <f>F404*G404</f>
        <v>0</v>
      </c>
    </row>
    <row r="405" spans="1:10">
      <c r="A405" s="204"/>
      <c r="B405" s="246" t="s">
        <v>497</v>
      </c>
      <c r="C405" s="206" t="s">
        <v>498</v>
      </c>
      <c r="D405" s="206" t="s">
        <v>64</v>
      </c>
      <c r="E405" s="236">
        <v>1</v>
      </c>
      <c r="F405" s="247">
        <f>E405*F402</f>
        <v>4</v>
      </c>
      <c r="G405" s="212"/>
      <c r="H405" s="212">
        <f>F405*G405</f>
        <v>0</v>
      </c>
    </row>
    <row r="406" spans="1:10">
      <c r="A406" s="204"/>
      <c r="B406" s="206" t="s">
        <v>16</v>
      </c>
      <c r="C406" s="206" t="s">
        <v>499</v>
      </c>
      <c r="D406" s="206" t="s">
        <v>2</v>
      </c>
      <c r="E406" s="242">
        <v>7.0000000000000007E-2</v>
      </c>
      <c r="F406" s="212">
        <f>F402*E406</f>
        <v>0.28000000000000003</v>
      </c>
      <c r="G406" s="212"/>
      <c r="H406" s="208">
        <f>F406*G406</f>
        <v>0</v>
      </c>
    </row>
    <row r="407" spans="1:10" ht="48">
      <c r="A407" s="223" t="s">
        <v>92</v>
      </c>
      <c r="B407" s="224" t="s">
        <v>495</v>
      </c>
      <c r="C407" s="225" t="s">
        <v>500</v>
      </c>
      <c r="D407" s="225" t="s">
        <v>64</v>
      </c>
      <c r="E407" s="225"/>
      <c r="F407" s="245">
        <v>4</v>
      </c>
      <c r="G407" s="227"/>
      <c r="H407" s="228">
        <f>H408+H409+H410+H411</f>
        <v>0</v>
      </c>
      <c r="J407" s="279"/>
    </row>
    <row r="408" spans="1:10">
      <c r="A408" s="204"/>
      <c r="B408" s="206" t="s">
        <v>16</v>
      </c>
      <c r="C408" s="206" t="s">
        <v>50</v>
      </c>
      <c r="D408" s="206" t="s">
        <v>18</v>
      </c>
      <c r="E408" s="207">
        <v>1.51</v>
      </c>
      <c r="F408" s="212">
        <f>F407*E408</f>
        <v>6.04</v>
      </c>
      <c r="G408" s="213"/>
      <c r="H408" s="208">
        <f>F408*G408</f>
        <v>0</v>
      </c>
    </row>
    <row r="409" spans="1:10">
      <c r="A409" s="204"/>
      <c r="B409" s="206" t="s">
        <v>16</v>
      </c>
      <c r="C409" s="206" t="s">
        <v>25</v>
      </c>
      <c r="D409" s="206" t="s">
        <v>2</v>
      </c>
      <c r="E409" s="207">
        <v>0.13</v>
      </c>
      <c r="F409" s="212">
        <f>F407*E409</f>
        <v>0.52</v>
      </c>
      <c r="G409" s="212"/>
      <c r="H409" s="208">
        <f>F409*G409</f>
        <v>0</v>
      </c>
    </row>
    <row r="410" spans="1:10">
      <c r="A410" s="204"/>
      <c r="B410" s="246" t="s">
        <v>501</v>
      </c>
      <c r="C410" s="206" t="s">
        <v>502</v>
      </c>
      <c r="D410" s="206" t="s">
        <v>64</v>
      </c>
      <c r="E410" s="236">
        <v>1</v>
      </c>
      <c r="F410" s="248">
        <f>E410*F407</f>
        <v>4</v>
      </c>
      <c r="G410" s="212"/>
      <c r="H410" s="212">
        <f>F410*G410</f>
        <v>0</v>
      </c>
    </row>
    <row r="411" spans="1:10">
      <c r="A411" s="204"/>
      <c r="B411" s="206" t="s">
        <v>16</v>
      </c>
      <c r="C411" s="206" t="s">
        <v>499</v>
      </c>
      <c r="D411" s="206" t="s">
        <v>2</v>
      </c>
      <c r="E411" s="242">
        <v>7.0000000000000007E-2</v>
      </c>
      <c r="F411" s="212">
        <f>F407*E411</f>
        <v>0.28000000000000003</v>
      </c>
      <c r="G411" s="212"/>
      <c r="H411" s="208">
        <f>F411*G411</f>
        <v>0</v>
      </c>
    </row>
    <row r="412" spans="1:10" ht="60">
      <c r="A412" s="249" t="s">
        <v>99</v>
      </c>
      <c r="B412" s="250" t="s">
        <v>503</v>
      </c>
      <c r="C412" s="249" t="s">
        <v>504</v>
      </c>
      <c r="D412" s="249" t="s">
        <v>505</v>
      </c>
      <c r="E412" s="251"/>
      <c r="F412" s="252">
        <v>150</v>
      </c>
      <c r="G412" s="251"/>
      <c r="H412" s="253">
        <f>H413+H415+H416+H414</f>
        <v>0</v>
      </c>
      <c r="J412" s="279"/>
    </row>
    <row r="413" spans="1:10">
      <c r="A413" s="254"/>
      <c r="B413" s="255" t="s">
        <v>16</v>
      </c>
      <c r="C413" s="255" t="s">
        <v>38</v>
      </c>
      <c r="D413" s="255" t="s">
        <v>18</v>
      </c>
      <c r="E413" s="256">
        <v>8.6099999999999996E-2</v>
      </c>
      <c r="F413" s="257">
        <f>E413*F412</f>
        <v>12.914999999999999</v>
      </c>
      <c r="G413" s="254"/>
      <c r="H413" s="258">
        <f>F413*G413</f>
        <v>0</v>
      </c>
    </row>
    <row r="414" spans="1:10">
      <c r="A414" s="254"/>
      <c r="B414" s="255" t="s">
        <v>16</v>
      </c>
      <c r="C414" s="255" t="s">
        <v>40</v>
      </c>
      <c r="D414" s="259" t="s">
        <v>2</v>
      </c>
      <c r="E414" s="260">
        <v>3.9399999999999998E-2</v>
      </c>
      <c r="F414" s="261">
        <f>F412*E414</f>
        <v>5.9099999999999993</v>
      </c>
      <c r="G414" s="262"/>
      <c r="H414" s="263">
        <f>F414*G414</f>
        <v>0</v>
      </c>
    </row>
    <row r="415" spans="1:10">
      <c r="A415" s="254"/>
      <c r="B415" s="255" t="s">
        <v>506</v>
      </c>
      <c r="C415" s="255" t="s">
        <v>507</v>
      </c>
      <c r="D415" s="257" t="s">
        <v>505</v>
      </c>
      <c r="E415" s="257">
        <v>1.02</v>
      </c>
      <c r="F415" s="257">
        <f>E415*F412</f>
        <v>153</v>
      </c>
      <c r="G415" s="264"/>
      <c r="H415" s="258">
        <f>F415*G415</f>
        <v>0</v>
      </c>
    </row>
    <row r="416" spans="1:10">
      <c r="A416" s="254"/>
      <c r="B416" s="255" t="s">
        <v>16</v>
      </c>
      <c r="C416" s="255" t="s">
        <v>508</v>
      </c>
      <c r="D416" s="255" t="s">
        <v>2</v>
      </c>
      <c r="E416" s="256">
        <v>1.84E-2</v>
      </c>
      <c r="F416" s="257">
        <f>E416*F412</f>
        <v>2.76</v>
      </c>
      <c r="G416" s="254"/>
      <c r="H416" s="258">
        <f>F416*G416</f>
        <v>0</v>
      </c>
    </row>
    <row r="417" spans="1:10">
      <c r="A417" s="231"/>
      <c r="B417" s="265"/>
      <c r="C417" s="266" t="s">
        <v>509</v>
      </c>
      <c r="D417" s="266" t="s">
        <v>2</v>
      </c>
      <c r="E417" s="211"/>
      <c r="F417" s="211"/>
      <c r="G417" s="211"/>
      <c r="H417" s="245">
        <f>H369+H375+H384+H393+H402+H407+H412</f>
        <v>0</v>
      </c>
      <c r="J417" s="279"/>
    </row>
    <row r="418" spans="1:10">
      <c r="A418" s="204"/>
      <c r="B418" s="229"/>
      <c r="C418" s="206" t="s">
        <v>121</v>
      </c>
      <c r="D418" s="206" t="s">
        <v>2</v>
      </c>
      <c r="E418" s="206"/>
      <c r="F418" s="268">
        <v>0.1</v>
      </c>
      <c r="G418" s="206"/>
      <c r="H418" s="212">
        <f>H417*F418</f>
        <v>0</v>
      </c>
    </row>
    <row r="419" spans="1:10">
      <c r="A419" s="204"/>
      <c r="B419" s="224"/>
      <c r="C419" s="225" t="s">
        <v>122</v>
      </c>
      <c r="D419" s="225" t="s">
        <v>2</v>
      </c>
      <c r="E419" s="225"/>
      <c r="F419" s="225"/>
      <c r="G419" s="225"/>
      <c r="H419" s="269">
        <f>H418+H417</f>
        <v>0</v>
      </c>
      <c r="J419" s="279"/>
    </row>
    <row r="420" spans="1:10">
      <c r="A420" s="204"/>
      <c r="B420" s="229"/>
      <c r="C420" s="206" t="s">
        <v>123</v>
      </c>
      <c r="D420" s="206" t="s">
        <v>2</v>
      </c>
      <c r="E420" s="206"/>
      <c r="F420" s="268">
        <v>0.08</v>
      </c>
      <c r="G420" s="206"/>
      <c r="H420" s="212">
        <f>H419*F420</f>
        <v>0</v>
      </c>
    </row>
    <row r="421" spans="1:10">
      <c r="A421" s="267"/>
      <c r="B421" s="224"/>
      <c r="C421" s="225" t="s">
        <v>124</v>
      </c>
      <c r="D421" s="225" t="s">
        <v>2</v>
      </c>
      <c r="E421" s="225"/>
      <c r="F421" s="270"/>
      <c r="G421" s="225"/>
      <c r="H421" s="269">
        <f>SUM(H419:H420)</f>
        <v>0</v>
      </c>
      <c r="J421" s="279"/>
    </row>
    <row r="422" spans="1:10">
      <c r="A422" s="315" t="s">
        <v>207</v>
      </c>
      <c r="B422" s="315"/>
      <c r="C422" s="315"/>
      <c r="D422" s="315"/>
      <c r="E422" s="315"/>
      <c r="F422" s="315"/>
      <c r="G422" s="315"/>
      <c r="H422" s="315"/>
    </row>
    <row r="423" spans="1:10">
      <c r="A423" s="316"/>
      <c r="B423" s="316"/>
      <c r="C423" s="316"/>
      <c r="D423" s="316"/>
      <c r="E423" s="316"/>
      <c r="F423" s="316"/>
      <c r="G423" s="316"/>
      <c r="H423" s="316"/>
    </row>
    <row r="424" spans="1:10">
      <c r="A424" s="316" t="s">
        <v>510</v>
      </c>
      <c r="B424" s="316"/>
      <c r="C424" s="316"/>
      <c r="D424" s="316"/>
      <c r="E424" s="316"/>
      <c r="F424" s="316"/>
      <c r="G424" s="316"/>
      <c r="H424" s="316"/>
    </row>
    <row r="425" spans="1:10" ht="21" customHeight="1">
      <c r="A425" s="317" t="s">
        <v>3</v>
      </c>
      <c r="B425" s="327" t="s">
        <v>4</v>
      </c>
      <c r="C425" s="319" t="s">
        <v>5</v>
      </c>
      <c r="D425" s="320" t="s">
        <v>6</v>
      </c>
      <c r="E425" s="321" t="s">
        <v>7</v>
      </c>
      <c r="F425" s="321"/>
      <c r="G425" s="321" t="s">
        <v>8</v>
      </c>
      <c r="H425" s="321"/>
    </row>
    <row r="426" spans="1:10" ht="58.15" customHeight="1">
      <c r="A426" s="317"/>
      <c r="B426" s="327"/>
      <c r="C426" s="319"/>
      <c r="D426" s="320"/>
      <c r="E426" s="20" t="s">
        <v>9</v>
      </c>
      <c r="F426" s="20" t="s">
        <v>10</v>
      </c>
      <c r="G426" s="20" t="s">
        <v>9</v>
      </c>
      <c r="H426" s="278" t="s">
        <v>10</v>
      </c>
    </row>
    <row r="427" spans="1:10">
      <c r="A427" s="89" t="s">
        <v>11</v>
      </c>
      <c r="B427" s="89">
        <v>2</v>
      </c>
      <c r="C427" s="102">
        <v>3</v>
      </c>
      <c r="D427" s="102">
        <v>4</v>
      </c>
      <c r="E427" s="102">
        <v>5</v>
      </c>
      <c r="F427" s="102">
        <v>6</v>
      </c>
      <c r="G427" s="102">
        <v>7</v>
      </c>
      <c r="H427" s="8">
        <v>8</v>
      </c>
    </row>
    <row r="428" spans="1:10" ht="48">
      <c r="A428" s="8">
        <v>1</v>
      </c>
      <c r="B428" s="9" t="s">
        <v>511</v>
      </c>
      <c r="C428" s="130" t="s">
        <v>512</v>
      </c>
      <c r="D428" s="130" t="s">
        <v>64</v>
      </c>
      <c r="E428" s="130"/>
      <c r="F428" s="273">
        <v>1</v>
      </c>
      <c r="G428" s="130"/>
      <c r="H428" s="42">
        <f>H429+H430+H431</f>
        <v>0</v>
      </c>
      <c r="J428" s="279"/>
    </row>
    <row r="429" spans="1:10">
      <c r="A429" s="92"/>
      <c r="B429" s="14" t="s">
        <v>16</v>
      </c>
      <c r="C429" s="15" t="s">
        <v>50</v>
      </c>
      <c r="D429" s="15" t="s">
        <v>18</v>
      </c>
      <c r="E429" s="15">
        <v>1.99</v>
      </c>
      <c r="F429" s="86">
        <f>E429*F428</f>
        <v>1.99</v>
      </c>
      <c r="G429" s="86"/>
      <c r="H429" s="84">
        <f>G429*F429</f>
        <v>0</v>
      </c>
    </row>
    <row r="430" spans="1:10">
      <c r="A430" s="92"/>
      <c r="B430" s="26" t="s">
        <v>513</v>
      </c>
      <c r="C430" s="32" t="s">
        <v>514</v>
      </c>
      <c r="D430" s="32" t="s">
        <v>64</v>
      </c>
      <c r="E430" s="38">
        <v>1</v>
      </c>
      <c r="F430" s="274">
        <f>F428*E430</f>
        <v>1</v>
      </c>
      <c r="G430" s="33"/>
      <c r="H430" s="16">
        <f>F430*G430</f>
        <v>0</v>
      </c>
    </row>
    <row r="431" spans="1:10">
      <c r="A431" s="92"/>
      <c r="B431" s="14" t="s">
        <v>16</v>
      </c>
      <c r="C431" s="15" t="s">
        <v>65</v>
      </c>
      <c r="D431" s="15" t="s">
        <v>2</v>
      </c>
      <c r="E431" s="15">
        <v>1.39</v>
      </c>
      <c r="F431" s="86">
        <f>E431*F428</f>
        <v>1.39</v>
      </c>
      <c r="G431" s="86"/>
      <c r="H431" s="84">
        <f>G431*F431</f>
        <v>0</v>
      </c>
    </row>
    <row r="432" spans="1:10" ht="48">
      <c r="A432" s="27">
        <v>2</v>
      </c>
      <c r="B432" s="23" t="s">
        <v>515</v>
      </c>
      <c r="C432" s="29" t="s">
        <v>516</v>
      </c>
      <c r="D432" s="29" t="s">
        <v>64</v>
      </c>
      <c r="E432" s="29"/>
      <c r="F432" s="41">
        <v>1</v>
      </c>
      <c r="G432" s="130"/>
      <c r="H432" s="42">
        <f>SUM(H433:H434)</f>
        <v>0</v>
      </c>
      <c r="J432" s="279"/>
    </row>
    <row r="433" spans="1:10">
      <c r="A433" s="82"/>
      <c r="B433" s="26" t="s">
        <v>16</v>
      </c>
      <c r="C433" s="32" t="s">
        <v>50</v>
      </c>
      <c r="D433" s="32" t="s">
        <v>18</v>
      </c>
      <c r="E433" s="32">
        <v>2</v>
      </c>
      <c r="F433" s="84">
        <f>E433*F432</f>
        <v>2</v>
      </c>
      <c r="G433" s="15"/>
      <c r="H433" s="84">
        <f>G433*F433</f>
        <v>0</v>
      </c>
    </row>
    <row r="434" spans="1:10">
      <c r="A434" s="82"/>
      <c r="B434" s="135" t="s">
        <v>517</v>
      </c>
      <c r="C434" s="32" t="s">
        <v>518</v>
      </c>
      <c r="D434" s="32" t="s">
        <v>64</v>
      </c>
      <c r="E434" s="38">
        <v>1</v>
      </c>
      <c r="F434" s="33">
        <f>E434*F432</f>
        <v>1</v>
      </c>
      <c r="G434" s="17"/>
      <c r="H434" s="86">
        <f>F434*G434</f>
        <v>0</v>
      </c>
    </row>
    <row r="435" spans="1:10" ht="48">
      <c r="A435" s="8">
        <v>3</v>
      </c>
      <c r="B435" s="9" t="s">
        <v>511</v>
      </c>
      <c r="C435" s="130" t="s">
        <v>519</v>
      </c>
      <c r="D435" s="130" t="s">
        <v>64</v>
      </c>
      <c r="E435" s="130"/>
      <c r="F435" s="273">
        <v>1</v>
      </c>
      <c r="G435" s="130"/>
      <c r="H435" s="42">
        <f>H436+H437+H438</f>
        <v>0</v>
      </c>
      <c r="J435" s="279"/>
    </row>
    <row r="436" spans="1:10">
      <c r="A436" s="92"/>
      <c r="B436" s="14" t="s">
        <v>16</v>
      </c>
      <c r="C436" s="15" t="s">
        <v>50</v>
      </c>
      <c r="D436" s="15" t="s">
        <v>18</v>
      </c>
      <c r="E436" s="15">
        <v>1.99</v>
      </c>
      <c r="F436" s="86">
        <f>E436*F435</f>
        <v>1.99</v>
      </c>
      <c r="G436" s="86"/>
      <c r="H436" s="84">
        <f>G436*F436</f>
        <v>0</v>
      </c>
    </row>
    <row r="437" spans="1:10">
      <c r="A437" s="92"/>
      <c r="B437" s="26" t="s">
        <v>513</v>
      </c>
      <c r="C437" s="32" t="s">
        <v>514</v>
      </c>
      <c r="D437" s="32" t="s">
        <v>64</v>
      </c>
      <c r="E437" s="38">
        <v>1</v>
      </c>
      <c r="F437" s="274">
        <f>F435*E437</f>
        <v>1</v>
      </c>
      <c r="G437" s="33"/>
      <c r="H437" s="16">
        <f>F437*G437</f>
        <v>0</v>
      </c>
    </row>
    <row r="438" spans="1:10">
      <c r="A438" s="92"/>
      <c r="B438" s="14" t="s">
        <v>16</v>
      </c>
      <c r="C438" s="15" t="s">
        <v>65</v>
      </c>
      <c r="D438" s="15" t="s">
        <v>2</v>
      </c>
      <c r="E438" s="15">
        <v>1.39</v>
      </c>
      <c r="F438" s="86">
        <f>E438*F435</f>
        <v>1.39</v>
      </c>
      <c r="G438" s="86"/>
      <c r="H438" s="84">
        <f>G438*F438</f>
        <v>0</v>
      </c>
    </row>
    <row r="439" spans="1:10" ht="48">
      <c r="A439" s="8">
        <v>4</v>
      </c>
      <c r="B439" s="9" t="s">
        <v>511</v>
      </c>
      <c r="C439" s="130" t="s">
        <v>520</v>
      </c>
      <c r="D439" s="130" t="s">
        <v>64</v>
      </c>
      <c r="E439" s="130"/>
      <c r="F439" s="41">
        <v>4</v>
      </c>
      <c r="G439" s="130"/>
      <c r="H439" s="42">
        <f>H440+H441+H442</f>
        <v>0</v>
      </c>
      <c r="J439" s="279"/>
    </row>
    <row r="440" spans="1:10">
      <c r="A440" s="92"/>
      <c r="B440" s="14" t="s">
        <v>16</v>
      </c>
      <c r="C440" s="15" t="s">
        <v>50</v>
      </c>
      <c r="D440" s="15" t="s">
        <v>18</v>
      </c>
      <c r="E440" s="15">
        <v>1.99</v>
      </c>
      <c r="F440" s="86">
        <f>E440*F439</f>
        <v>7.96</v>
      </c>
      <c r="G440" s="15"/>
      <c r="H440" s="84">
        <f>G440*F440</f>
        <v>0</v>
      </c>
    </row>
    <row r="441" spans="1:10">
      <c r="A441" s="82"/>
      <c r="B441" s="26" t="s">
        <v>521</v>
      </c>
      <c r="C441" s="32" t="s">
        <v>522</v>
      </c>
      <c r="D441" s="32" t="s">
        <v>64</v>
      </c>
      <c r="E441" s="38">
        <v>1</v>
      </c>
      <c r="F441" s="274">
        <f>F439*E441</f>
        <v>4</v>
      </c>
      <c r="G441" s="38"/>
      <c r="H441" s="16">
        <f>F441*G441</f>
        <v>0</v>
      </c>
    </row>
    <row r="442" spans="1:10">
      <c r="A442" s="92"/>
      <c r="B442" s="14" t="s">
        <v>16</v>
      </c>
      <c r="C442" s="15" t="s">
        <v>65</v>
      </c>
      <c r="D442" s="15" t="s">
        <v>2</v>
      </c>
      <c r="E442" s="15">
        <v>1.39</v>
      </c>
      <c r="F442" s="86">
        <f>E442*F439</f>
        <v>5.56</v>
      </c>
      <c r="G442" s="15"/>
      <c r="H442" s="84">
        <f>G442*F442</f>
        <v>0</v>
      </c>
    </row>
    <row r="443" spans="1:10" ht="54">
      <c r="A443" s="27">
        <v>5</v>
      </c>
      <c r="B443" s="23" t="s">
        <v>511</v>
      </c>
      <c r="C443" s="29" t="s">
        <v>523</v>
      </c>
      <c r="D443" s="29" t="s">
        <v>64</v>
      </c>
      <c r="E443" s="29"/>
      <c r="F443" s="41">
        <v>4</v>
      </c>
      <c r="G443" s="130"/>
      <c r="H443" s="42">
        <f>H444+H445+H446</f>
        <v>0</v>
      </c>
      <c r="J443" s="279"/>
    </row>
    <row r="444" spans="1:10">
      <c r="A444" s="82"/>
      <c r="B444" s="26" t="s">
        <v>16</v>
      </c>
      <c r="C444" s="32" t="s">
        <v>50</v>
      </c>
      <c r="D444" s="32" t="s">
        <v>18</v>
      </c>
      <c r="E444" s="32">
        <v>1.99</v>
      </c>
      <c r="F444" s="84">
        <f>E444*F443</f>
        <v>7.96</v>
      </c>
      <c r="G444" s="15"/>
      <c r="H444" s="84">
        <f>G444*F444</f>
        <v>0</v>
      </c>
    </row>
    <row r="445" spans="1:10" ht="27">
      <c r="A445" s="82"/>
      <c r="B445" s="26" t="s">
        <v>524</v>
      </c>
      <c r="C445" s="32" t="s">
        <v>525</v>
      </c>
      <c r="D445" s="32" t="s">
        <v>64</v>
      </c>
      <c r="E445" s="38">
        <v>1</v>
      </c>
      <c r="F445" s="274">
        <v>15</v>
      </c>
      <c r="G445" s="38"/>
      <c r="H445" s="16">
        <f>F445*G445</f>
        <v>0</v>
      </c>
    </row>
    <row r="446" spans="1:10">
      <c r="A446" s="82"/>
      <c r="B446" s="26" t="s">
        <v>16</v>
      </c>
      <c r="C446" s="32" t="s">
        <v>65</v>
      </c>
      <c r="D446" s="32" t="s">
        <v>2</v>
      </c>
      <c r="E446" s="32">
        <v>1.39</v>
      </c>
      <c r="F446" s="84">
        <f>E446*F443</f>
        <v>5.56</v>
      </c>
      <c r="G446" s="15"/>
      <c r="H446" s="84">
        <f>G446*F446</f>
        <v>0</v>
      </c>
    </row>
    <row r="447" spans="1:10" ht="48">
      <c r="A447" s="8">
        <v>6</v>
      </c>
      <c r="B447" s="275" t="s">
        <v>526</v>
      </c>
      <c r="C447" s="29" t="s">
        <v>527</v>
      </c>
      <c r="D447" s="130" t="s">
        <v>64</v>
      </c>
      <c r="E447" s="130"/>
      <c r="F447" s="91">
        <v>8</v>
      </c>
      <c r="G447" s="130"/>
      <c r="H447" s="42">
        <f>H448+H450+H449</f>
        <v>0</v>
      </c>
      <c r="J447" s="279"/>
    </row>
    <row r="448" spans="1:10">
      <c r="A448" s="92"/>
      <c r="B448" s="26" t="s">
        <v>16</v>
      </c>
      <c r="C448" s="32" t="s">
        <v>50</v>
      </c>
      <c r="D448" s="32" t="s">
        <v>18</v>
      </c>
      <c r="E448" s="32">
        <v>0.5</v>
      </c>
      <c r="F448" s="84">
        <f>F447*E448</f>
        <v>4</v>
      </c>
      <c r="G448" s="32"/>
      <c r="H448" s="84">
        <f>G448*F448</f>
        <v>0</v>
      </c>
    </row>
    <row r="449" spans="1:10">
      <c r="A449" s="92"/>
      <c r="B449" s="26" t="s">
        <v>528</v>
      </c>
      <c r="C449" s="32" t="s">
        <v>529</v>
      </c>
      <c r="D449" s="32" t="s">
        <v>64</v>
      </c>
      <c r="E449" s="38">
        <v>1</v>
      </c>
      <c r="F449" s="274">
        <f>E449*F447</f>
        <v>8</v>
      </c>
      <c r="G449" s="38"/>
      <c r="H449" s="33">
        <f>F449*G449</f>
        <v>0</v>
      </c>
    </row>
    <row r="450" spans="1:10">
      <c r="A450" s="92"/>
      <c r="B450" s="14" t="s">
        <v>16</v>
      </c>
      <c r="C450" s="32" t="s">
        <v>499</v>
      </c>
      <c r="D450" s="15" t="s">
        <v>2</v>
      </c>
      <c r="E450" s="93">
        <v>0.2</v>
      </c>
      <c r="F450" s="86">
        <f>F447*E450</f>
        <v>1.6</v>
      </c>
      <c r="G450" s="32"/>
      <c r="H450" s="84">
        <f>F450*G450</f>
        <v>0</v>
      </c>
    </row>
    <row r="451" spans="1:10" ht="60">
      <c r="A451" s="8">
        <v>7</v>
      </c>
      <c r="B451" s="23" t="s">
        <v>530</v>
      </c>
      <c r="C451" s="130" t="s">
        <v>531</v>
      </c>
      <c r="D451" s="130" t="s">
        <v>64</v>
      </c>
      <c r="E451" s="130"/>
      <c r="F451" s="91">
        <v>24</v>
      </c>
      <c r="G451" s="130"/>
      <c r="H451" s="42">
        <f>H452+H454+H455+H453</f>
        <v>0</v>
      </c>
      <c r="J451" s="279"/>
    </row>
    <row r="452" spans="1:10">
      <c r="A452" s="92"/>
      <c r="B452" s="14" t="s">
        <v>16</v>
      </c>
      <c r="C452" s="15" t="s">
        <v>50</v>
      </c>
      <c r="D452" s="15" t="s">
        <v>18</v>
      </c>
      <c r="E452" s="15">
        <v>0.22</v>
      </c>
      <c r="F452" s="86">
        <f>F451*E452</f>
        <v>5.28</v>
      </c>
      <c r="G452" s="15"/>
      <c r="H452" s="84">
        <f>G452*F452</f>
        <v>0</v>
      </c>
    </row>
    <row r="453" spans="1:10">
      <c r="A453" s="92"/>
      <c r="B453" s="14" t="s">
        <v>16</v>
      </c>
      <c r="C453" s="15" t="s">
        <v>103</v>
      </c>
      <c r="D453" s="15" t="s">
        <v>153</v>
      </c>
      <c r="E453" s="93">
        <v>2.0000000000000001E-4</v>
      </c>
      <c r="F453" s="86">
        <f>F451*E453</f>
        <v>4.8000000000000004E-3</v>
      </c>
      <c r="G453" s="15"/>
      <c r="H453" s="84">
        <f>G453*F453</f>
        <v>0</v>
      </c>
    </row>
    <row r="454" spans="1:10" ht="27">
      <c r="A454" s="92"/>
      <c r="B454" s="26" t="s">
        <v>532</v>
      </c>
      <c r="C454" s="32" t="s">
        <v>533</v>
      </c>
      <c r="D454" s="32" t="s">
        <v>461</v>
      </c>
      <c r="E454" s="38">
        <v>1</v>
      </c>
      <c r="F454" s="274">
        <f>E454*F451</f>
        <v>24</v>
      </c>
      <c r="G454" s="38"/>
      <c r="H454" s="16">
        <f>F454*G454</f>
        <v>0</v>
      </c>
    </row>
    <row r="455" spans="1:10">
      <c r="A455" s="92"/>
      <c r="B455" s="14" t="s">
        <v>16</v>
      </c>
      <c r="C455" s="15" t="s">
        <v>65</v>
      </c>
      <c r="D455" s="15" t="s">
        <v>2</v>
      </c>
      <c r="E455" s="93">
        <v>8.2799999999999999E-2</v>
      </c>
      <c r="F455" s="86">
        <f>F451*E455</f>
        <v>1.9872000000000001</v>
      </c>
      <c r="G455" s="15"/>
      <c r="H455" s="86">
        <f>F455*G455</f>
        <v>0</v>
      </c>
    </row>
    <row r="456" spans="1:10" ht="60">
      <c r="A456" s="8">
        <v>8</v>
      </c>
      <c r="B456" s="23" t="s">
        <v>534</v>
      </c>
      <c r="C456" s="130" t="s">
        <v>535</v>
      </c>
      <c r="D456" s="130" t="s">
        <v>536</v>
      </c>
      <c r="E456" s="130"/>
      <c r="F456" s="91">
        <v>15</v>
      </c>
      <c r="G456" s="130"/>
      <c r="H456" s="42">
        <f>SUM(H457:H460)</f>
        <v>0</v>
      </c>
      <c r="J456" s="279"/>
    </row>
    <row r="457" spans="1:10">
      <c r="A457" s="92"/>
      <c r="B457" s="14" t="s">
        <v>16</v>
      </c>
      <c r="C457" s="15" t="s">
        <v>50</v>
      </c>
      <c r="D457" s="15" t="s">
        <v>18</v>
      </c>
      <c r="E457" s="15">
        <v>0.2</v>
      </c>
      <c r="F457" s="86">
        <f>F456*E457</f>
        <v>3</v>
      </c>
      <c r="G457" s="15"/>
      <c r="H457" s="84">
        <f>G457*F457</f>
        <v>0</v>
      </c>
    </row>
    <row r="458" spans="1:10">
      <c r="A458" s="92"/>
      <c r="B458" s="14" t="s">
        <v>16</v>
      </c>
      <c r="C458" s="15" t="s">
        <v>103</v>
      </c>
      <c r="D458" s="15" t="s">
        <v>153</v>
      </c>
      <c r="E458" s="276">
        <v>5.0000000000000001E-4</v>
      </c>
      <c r="F458" s="86">
        <f>F456*E458</f>
        <v>7.4999999999999997E-3</v>
      </c>
      <c r="G458" s="15"/>
      <c r="H458" s="84">
        <f>G458*F458</f>
        <v>0</v>
      </c>
    </row>
    <row r="459" spans="1:10">
      <c r="A459" s="92"/>
      <c r="B459" s="14" t="s">
        <v>537</v>
      </c>
      <c r="C459" s="15" t="s">
        <v>538</v>
      </c>
      <c r="D459" s="15" t="s">
        <v>461</v>
      </c>
      <c r="E459" s="17">
        <v>1</v>
      </c>
      <c r="F459" s="277">
        <f>F456*E459</f>
        <v>15</v>
      </c>
      <c r="G459" s="38"/>
      <c r="H459" s="16">
        <f>F459*G459</f>
        <v>0</v>
      </c>
    </row>
    <row r="460" spans="1:10">
      <c r="A460" s="92"/>
      <c r="B460" s="14" t="s">
        <v>16</v>
      </c>
      <c r="C460" s="15" t="s">
        <v>65</v>
      </c>
      <c r="D460" s="15" t="s">
        <v>2</v>
      </c>
      <c r="E460" s="93">
        <v>8.2500000000000004E-2</v>
      </c>
      <c r="F460" s="86">
        <f>F456*E460</f>
        <v>1.2375</v>
      </c>
      <c r="G460" s="15"/>
      <c r="H460" s="86">
        <f>F460*G460</f>
        <v>0</v>
      </c>
    </row>
    <row r="461" spans="1:10" ht="60">
      <c r="A461" s="8">
        <v>9</v>
      </c>
      <c r="B461" s="23" t="s">
        <v>539</v>
      </c>
      <c r="C461" s="130" t="s">
        <v>540</v>
      </c>
      <c r="D461" s="130" t="s">
        <v>536</v>
      </c>
      <c r="E461" s="130"/>
      <c r="F461" s="91">
        <v>1</v>
      </c>
      <c r="G461" s="130"/>
      <c r="H461" s="42">
        <f>SUM(H462:H465)</f>
        <v>0</v>
      </c>
      <c r="J461" s="279"/>
    </row>
    <row r="462" spans="1:10">
      <c r="A462" s="92"/>
      <c r="B462" s="14" t="s">
        <v>16</v>
      </c>
      <c r="C462" s="15" t="s">
        <v>50</v>
      </c>
      <c r="D462" s="15" t="s">
        <v>18</v>
      </c>
      <c r="E462" s="15">
        <v>0.27</v>
      </c>
      <c r="F462" s="86">
        <f>F461*E462</f>
        <v>0.27</v>
      </c>
      <c r="G462" s="15"/>
      <c r="H462" s="84">
        <f>G462*F462</f>
        <v>0</v>
      </c>
    </row>
    <row r="463" spans="1:10">
      <c r="A463" s="92"/>
      <c r="B463" s="14" t="s">
        <v>16</v>
      </c>
      <c r="C463" s="15" t="s">
        <v>103</v>
      </c>
      <c r="D463" s="15" t="s">
        <v>153</v>
      </c>
      <c r="E463" s="276">
        <v>4.0000000000000002E-4</v>
      </c>
      <c r="F463" s="86">
        <f>F461*E463</f>
        <v>4.0000000000000002E-4</v>
      </c>
      <c r="G463" s="15"/>
      <c r="H463" s="84">
        <f>G463*F463</f>
        <v>0</v>
      </c>
    </row>
    <row r="464" spans="1:10">
      <c r="A464" s="92"/>
      <c r="B464" s="26" t="s">
        <v>541</v>
      </c>
      <c r="C464" s="32" t="s">
        <v>542</v>
      </c>
      <c r="D464" s="32" t="s">
        <v>461</v>
      </c>
      <c r="E464" s="38">
        <v>1</v>
      </c>
      <c r="F464" s="274">
        <f>F461*E464</f>
        <v>1</v>
      </c>
      <c r="G464" s="38"/>
      <c r="H464" s="16">
        <f>F464*G464</f>
        <v>0</v>
      </c>
    </row>
    <row r="465" spans="1:10">
      <c r="A465" s="92"/>
      <c r="B465" s="14" t="s">
        <v>16</v>
      </c>
      <c r="C465" s="15" t="s">
        <v>65</v>
      </c>
      <c r="D465" s="15" t="s">
        <v>2</v>
      </c>
      <c r="E465" s="93">
        <v>7.46E-2</v>
      </c>
      <c r="F465" s="86">
        <f>F461*E465</f>
        <v>7.46E-2</v>
      </c>
      <c r="G465" s="15"/>
      <c r="H465" s="86">
        <f>F465*G465</f>
        <v>0</v>
      </c>
    </row>
    <row r="466" spans="1:10" ht="60">
      <c r="A466" s="27">
        <v>10</v>
      </c>
      <c r="B466" s="23" t="s">
        <v>543</v>
      </c>
      <c r="C466" s="29" t="s">
        <v>653</v>
      </c>
      <c r="D466" s="130" t="s">
        <v>64</v>
      </c>
      <c r="E466" s="130"/>
      <c r="F466" s="91">
        <v>1</v>
      </c>
      <c r="G466" s="130"/>
      <c r="H466" s="42">
        <f>H467+H468+H469</f>
        <v>0</v>
      </c>
      <c r="J466" s="279"/>
    </row>
    <row r="467" spans="1:10">
      <c r="A467" s="92"/>
      <c r="B467" s="14" t="s">
        <v>16</v>
      </c>
      <c r="C467" s="15" t="s">
        <v>50</v>
      </c>
      <c r="D467" s="15" t="s">
        <v>18</v>
      </c>
      <c r="E467" s="15">
        <v>2</v>
      </c>
      <c r="F467" s="86">
        <f>F466*E467</f>
        <v>2</v>
      </c>
      <c r="G467" s="15"/>
      <c r="H467" s="84">
        <f>G467*F467</f>
        <v>0</v>
      </c>
    </row>
    <row r="468" spans="1:10">
      <c r="A468" s="92"/>
      <c r="B468" s="14" t="s">
        <v>544</v>
      </c>
      <c r="C468" s="15" t="s">
        <v>545</v>
      </c>
      <c r="D468" s="15" t="s">
        <v>461</v>
      </c>
      <c r="E468" s="17">
        <v>1</v>
      </c>
      <c r="F468" s="277">
        <f>E468*F466</f>
        <v>1</v>
      </c>
      <c r="G468" s="38"/>
      <c r="H468" s="16">
        <f>F468*G468</f>
        <v>0</v>
      </c>
    </row>
    <row r="469" spans="1:10">
      <c r="A469" s="92"/>
      <c r="B469" s="14" t="s">
        <v>16</v>
      </c>
      <c r="C469" s="15" t="s">
        <v>65</v>
      </c>
      <c r="D469" s="15" t="s">
        <v>2</v>
      </c>
      <c r="E469" s="93">
        <v>0.14000000000000001</v>
      </c>
      <c r="F469" s="86">
        <f>F466*E469</f>
        <v>0.14000000000000001</v>
      </c>
      <c r="G469" s="15"/>
      <c r="H469" s="86">
        <f>F469*G469</f>
        <v>0</v>
      </c>
    </row>
    <row r="470" spans="1:10" ht="48">
      <c r="A470" s="89" t="s">
        <v>338</v>
      </c>
      <c r="B470" s="9" t="s">
        <v>546</v>
      </c>
      <c r="C470" s="130" t="s">
        <v>547</v>
      </c>
      <c r="D470" s="130" t="s">
        <v>536</v>
      </c>
      <c r="E470" s="130"/>
      <c r="F470" s="91">
        <v>12</v>
      </c>
      <c r="G470" s="130"/>
      <c r="H470" s="42">
        <f>SUM(H471:H474)</f>
        <v>0</v>
      </c>
      <c r="J470" s="279"/>
    </row>
    <row r="471" spans="1:10">
      <c r="A471" s="92"/>
      <c r="B471" s="14" t="s">
        <v>16</v>
      </c>
      <c r="C471" s="15" t="s">
        <v>50</v>
      </c>
      <c r="D471" s="15" t="s">
        <v>18</v>
      </c>
      <c r="E471" s="15">
        <v>1.65</v>
      </c>
      <c r="F471" s="16">
        <f>F470*E471</f>
        <v>19.799999999999997</v>
      </c>
      <c r="G471" s="15"/>
      <c r="H471" s="33">
        <f>F471*G471</f>
        <v>0</v>
      </c>
    </row>
    <row r="472" spans="1:10">
      <c r="A472" s="92"/>
      <c r="B472" s="14" t="s">
        <v>16</v>
      </c>
      <c r="C472" s="15" t="s">
        <v>103</v>
      </c>
      <c r="D472" s="15" t="s">
        <v>153</v>
      </c>
      <c r="E472" s="276">
        <v>2.1999999999999999E-2</v>
      </c>
      <c r="F472" s="86">
        <f>F470*E472</f>
        <v>0.26400000000000001</v>
      </c>
      <c r="G472" s="15"/>
      <c r="H472" s="84">
        <f>G472*F472</f>
        <v>0</v>
      </c>
    </row>
    <row r="473" spans="1:10" ht="27">
      <c r="A473" s="92"/>
      <c r="B473" s="14" t="s">
        <v>548</v>
      </c>
      <c r="C473" s="15" t="s">
        <v>549</v>
      </c>
      <c r="D473" s="15" t="s">
        <v>461</v>
      </c>
      <c r="E473" s="17">
        <v>1</v>
      </c>
      <c r="F473" s="16">
        <f>E473*F470</f>
        <v>12</v>
      </c>
      <c r="G473" s="38"/>
      <c r="H473" s="16">
        <f>F473*G473</f>
        <v>0</v>
      </c>
    </row>
    <row r="474" spans="1:10">
      <c r="A474" s="92"/>
      <c r="B474" s="14" t="s">
        <v>16</v>
      </c>
      <c r="C474" s="15" t="s">
        <v>65</v>
      </c>
      <c r="D474" s="15" t="s">
        <v>2</v>
      </c>
      <c r="E474" s="17">
        <v>0.30599999999999999</v>
      </c>
      <c r="F474" s="16">
        <f>F470*E474</f>
        <v>3.6719999999999997</v>
      </c>
      <c r="G474" s="17"/>
      <c r="H474" s="16">
        <f>F474*G474</f>
        <v>0</v>
      </c>
    </row>
    <row r="475" spans="1:10" ht="48">
      <c r="A475" s="89" t="s">
        <v>344</v>
      </c>
      <c r="B475" s="9" t="s">
        <v>546</v>
      </c>
      <c r="C475" s="130" t="s">
        <v>550</v>
      </c>
      <c r="D475" s="130" t="s">
        <v>536</v>
      </c>
      <c r="E475" s="130"/>
      <c r="F475" s="91">
        <v>30</v>
      </c>
      <c r="G475" s="130"/>
      <c r="H475" s="42">
        <f>SUM(H476:H479)</f>
        <v>0</v>
      </c>
      <c r="J475" s="279"/>
    </row>
    <row r="476" spans="1:10">
      <c r="A476" s="92"/>
      <c r="B476" s="14" t="s">
        <v>16</v>
      </c>
      <c r="C476" s="15" t="s">
        <v>50</v>
      </c>
      <c r="D476" s="15" t="s">
        <v>18</v>
      </c>
      <c r="E476" s="15">
        <v>1.65</v>
      </c>
      <c r="F476" s="16">
        <f>F475*E476</f>
        <v>49.5</v>
      </c>
      <c r="G476" s="15"/>
      <c r="H476" s="33">
        <f>F476*G476</f>
        <v>0</v>
      </c>
    </row>
    <row r="477" spans="1:10">
      <c r="A477" s="92"/>
      <c r="B477" s="14" t="s">
        <v>16</v>
      </c>
      <c r="C477" s="15" t="s">
        <v>103</v>
      </c>
      <c r="D477" s="15" t="s">
        <v>153</v>
      </c>
      <c r="E477" s="276">
        <v>2.1999999999999999E-2</v>
      </c>
      <c r="F477" s="86">
        <f>F475*E477</f>
        <v>0.65999999999999992</v>
      </c>
      <c r="G477" s="15"/>
      <c r="H477" s="84">
        <f>G477*F477</f>
        <v>0</v>
      </c>
    </row>
    <row r="478" spans="1:10" ht="27">
      <c r="A478" s="92"/>
      <c r="B478" s="14" t="s">
        <v>57</v>
      </c>
      <c r="C478" s="15" t="s">
        <v>551</v>
      </c>
      <c r="D478" s="15" t="s">
        <v>461</v>
      </c>
      <c r="E478" s="17">
        <v>1</v>
      </c>
      <c r="F478" s="16">
        <f>E478*F475</f>
        <v>30</v>
      </c>
      <c r="G478" s="38"/>
      <c r="H478" s="16">
        <f>F478*G478</f>
        <v>0</v>
      </c>
    </row>
    <row r="479" spans="1:10">
      <c r="A479" s="92"/>
      <c r="B479" s="14" t="s">
        <v>16</v>
      </c>
      <c r="C479" s="15" t="s">
        <v>65</v>
      </c>
      <c r="D479" s="15" t="s">
        <v>2</v>
      </c>
      <c r="E479" s="17">
        <v>0.30599999999999999</v>
      </c>
      <c r="F479" s="16">
        <f>F475*E479</f>
        <v>9.18</v>
      </c>
      <c r="G479" s="17"/>
      <c r="H479" s="16">
        <f>F479*G479</f>
        <v>0</v>
      </c>
    </row>
    <row r="480" spans="1:10" ht="48">
      <c r="A480" s="89" t="s">
        <v>347</v>
      </c>
      <c r="B480" s="9" t="s">
        <v>546</v>
      </c>
      <c r="C480" s="130" t="s">
        <v>552</v>
      </c>
      <c r="D480" s="130" t="s">
        <v>536</v>
      </c>
      <c r="E480" s="130"/>
      <c r="F480" s="91">
        <v>14</v>
      </c>
      <c r="G480" s="130"/>
      <c r="H480" s="42">
        <f>SUM(H481:H484)</f>
        <v>0</v>
      </c>
      <c r="J480" s="279"/>
    </row>
    <row r="481" spans="1:10">
      <c r="A481" s="92"/>
      <c r="B481" s="14" t="s">
        <v>16</v>
      </c>
      <c r="C481" s="15" t="s">
        <v>50</v>
      </c>
      <c r="D481" s="15" t="s">
        <v>18</v>
      </c>
      <c r="E481" s="15">
        <v>1.65</v>
      </c>
      <c r="F481" s="16">
        <f>F480*E481</f>
        <v>23.099999999999998</v>
      </c>
      <c r="G481" s="15"/>
      <c r="H481" s="33">
        <f>F481*G481</f>
        <v>0</v>
      </c>
    </row>
    <row r="482" spans="1:10">
      <c r="A482" s="92"/>
      <c r="B482" s="14" t="s">
        <v>16</v>
      </c>
      <c r="C482" s="15" t="s">
        <v>103</v>
      </c>
      <c r="D482" s="15" t="s">
        <v>153</v>
      </c>
      <c r="E482" s="276">
        <v>2.1999999999999999E-2</v>
      </c>
      <c r="F482" s="86">
        <f>F480*E482</f>
        <v>0.308</v>
      </c>
      <c r="G482" s="15"/>
      <c r="H482" s="84">
        <f>G482*F482</f>
        <v>0</v>
      </c>
    </row>
    <row r="483" spans="1:10" ht="40.5">
      <c r="A483" s="92"/>
      <c r="B483" s="14" t="s">
        <v>57</v>
      </c>
      <c r="C483" s="15" t="s">
        <v>553</v>
      </c>
      <c r="D483" s="15" t="s">
        <v>461</v>
      </c>
      <c r="E483" s="17">
        <v>1</v>
      </c>
      <c r="F483" s="16">
        <f>E483*F480</f>
        <v>14</v>
      </c>
      <c r="G483" s="38"/>
      <c r="H483" s="16">
        <f>F483*G483</f>
        <v>0</v>
      </c>
    </row>
    <row r="484" spans="1:10">
      <c r="A484" s="92"/>
      <c r="B484" s="14" t="s">
        <v>16</v>
      </c>
      <c r="C484" s="15" t="s">
        <v>65</v>
      </c>
      <c r="D484" s="15" t="s">
        <v>2</v>
      </c>
      <c r="E484" s="17">
        <v>0.30599999999999999</v>
      </c>
      <c r="F484" s="16">
        <f>F480*E484</f>
        <v>4.2839999999999998</v>
      </c>
      <c r="G484" s="17"/>
      <c r="H484" s="16">
        <f>F484*G484</f>
        <v>0</v>
      </c>
    </row>
    <row r="485" spans="1:10" ht="48">
      <c r="A485" s="89" t="s">
        <v>353</v>
      </c>
      <c r="B485" s="9" t="s">
        <v>546</v>
      </c>
      <c r="C485" s="130" t="s">
        <v>554</v>
      </c>
      <c r="D485" s="130" t="s">
        <v>536</v>
      </c>
      <c r="E485" s="130"/>
      <c r="F485" s="91">
        <v>17</v>
      </c>
      <c r="G485" s="130"/>
      <c r="H485" s="42">
        <f>SUM(H486:H489)</f>
        <v>0</v>
      </c>
      <c r="J485" s="279"/>
    </row>
    <row r="486" spans="1:10">
      <c r="A486" s="92"/>
      <c r="B486" s="14" t="s">
        <v>16</v>
      </c>
      <c r="C486" s="15" t="s">
        <v>50</v>
      </c>
      <c r="D486" s="15" t="s">
        <v>18</v>
      </c>
      <c r="E486" s="15">
        <v>1.65</v>
      </c>
      <c r="F486" s="16">
        <f>F485*E486</f>
        <v>28.049999999999997</v>
      </c>
      <c r="G486" s="15"/>
      <c r="H486" s="33">
        <f>F486*G486</f>
        <v>0</v>
      </c>
    </row>
    <row r="487" spans="1:10">
      <c r="A487" s="92"/>
      <c r="B487" s="14" t="s">
        <v>16</v>
      </c>
      <c r="C487" s="15" t="s">
        <v>103</v>
      </c>
      <c r="D487" s="15" t="s">
        <v>153</v>
      </c>
      <c r="E487" s="276">
        <v>2.1999999999999999E-2</v>
      </c>
      <c r="F487" s="86">
        <f>F485*E487</f>
        <v>0.374</v>
      </c>
      <c r="G487" s="15"/>
      <c r="H487" s="84">
        <f>G487*F487</f>
        <v>0</v>
      </c>
    </row>
    <row r="488" spans="1:10" ht="40.5">
      <c r="A488" s="92"/>
      <c r="B488" s="14" t="s">
        <v>57</v>
      </c>
      <c r="C488" s="15" t="s">
        <v>555</v>
      </c>
      <c r="D488" s="15" t="s">
        <v>461</v>
      </c>
      <c r="E488" s="17">
        <v>1</v>
      </c>
      <c r="F488" s="16">
        <f>E488*F485</f>
        <v>17</v>
      </c>
      <c r="G488" s="38"/>
      <c r="H488" s="16">
        <f>F488*G488</f>
        <v>0</v>
      </c>
    </row>
    <row r="489" spans="1:10">
      <c r="A489" s="92"/>
      <c r="B489" s="14" t="s">
        <v>16</v>
      </c>
      <c r="C489" s="15" t="s">
        <v>65</v>
      </c>
      <c r="D489" s="15" t="s">
        <v>2</v>
      </c>
      <c r="E489" s="17">
        <v>0.30599999999999999</v>
      </c>
      <c r="F489" s="16">
        <f>F485*E489</f>
        <v>5.202</v>
      </c>
      <c r="G489" s="17"/>
      <c r="H489" s="16">
        <f>F489*G489</f>
        <v>0</v>
      </c>
    </row>
    <row r="490" spans="1:10" ht="48">
      <c r="A490" s="89" t="s">
        <v>355</v>
      </c>
      <c r="B490" s="9" t="s">
        <v>556</v>
      </c>
      <c r="C490" s="130" t="s">
        <v>557</v>
      </c>
      <c r="D490" s="130" t="s">
        <v>81</v>
      </c>
      <c r="E490" s="130"/>
      <c r="F490" s="91">
        <v>220</v>
      </c>
      <c r="G490" s="130"/>
      <c r="H490" s="42">
        <f>SUM(H491:H493)</f>
        <v>0</v>
      </c>
      <c r="J490" s="279"/>
    </row>
    <row r="491" spans="1:10">
      <c r="A491" s="92"/>
      <c r="B491" s="14" t="s">
        <v>16</v>
      </c>
      <c r="C491" s="15" t="s">
        <v>50</v>
      </c>
      <c r="D491" s="15" t="s">
        <v>18</v>
      </c>
      <c r="E491" s="15">
        <v>0.13900000000000001</v>
      </c>
      <c r="F491" s="86">
        <f>F490*E491</f>
        <v>30.580000000000002</v>
      </c>
      <c r="G491" s="15"/>
      <c r="H491" s="84">
        <f>G491*F491</f>
        <v>0</v>
      </c>
    </row>
    <row r="492" spans="1:10" ht="28.5">
      <c r="A492" s="92"/>
      <c r="B492" s="26" t="s">
        <v>558</v>
      </c>
      <c r="C492" s="32" t="s">
        <v>559</v>
      </c>
      <c r="D492" s="32" t="s">
        <v>81</v>
      </c>
      <c r="E492" s="38">
        <v>1.02</v>
      </c>
      <c r="F492" s="274">
        <f>E492*F490</f>
        <v>224.4</v>
      </c>
      <c r="G492" s="38"/>
      <c r="H492" s="16">
        <f>F492*G492</f>
        <v>0</v>
      </c>
    </row>
    <row r="493" spans="1:10">
      <c r="A493" s="92"/>
      <c r="B493" s="14" t="s">
        <v>16</v>
      </c>
      <c r="C493" s="15" t="s">
        <v>65</v>
      </c>
      <c r="D493" s="15" t="s">
        <v>2</v>
      </c>
      <c r="E493" s="93">
        <v>9.7000000000000003E-3</v>
      </c>
      <c r="F493" s="86">
        <f>F490*E493</f>
        <v>2.1339999999999999</v>
      </c>
      <c r="G493" s="32"/>
      <c r="H493" s="86">
        <f>F493*G493</f>
        <v>0</v>
      </c>
    </row>
    <row r="494" spans="1:10" ht="48">
      <c r="A494" s="89" t="s">
        <v>357</v>
      </c>
      <c r="B494" s="9" t="s">
        <v>556</v>
      </c>
      <c r="C494" s="130" t="s">
        <v>560</v>
      </c>
      <c r="D494" s="130" t="s">
        <v>81</v>
      </c>
      <c r="E494" s="130"/>
      <c r="F494" s="91">
        <v>180</v>
      </c>
      <c r="G494" s="29"/>
      <c r="H494" s="42">
        <f>SUM(H495:H497)</f>
        <v>0</v>
      </c>
      <c r="J494" s="279"/>
    </row>
    <row r="495" spans="1:10">
      <c r="A495" s="92"/>
      <c r="B495" s="14" t="s">
        <v>16</v>
      </c>
      <c r="C495" s="15" t="s">
        <v>50</v>
      </c>
      <c r="D495" s="15" t="s">
        <v>18</v>
      </c>
      <c r="E495" s="15">
        <v>0.13900000000000001</v>
      </c>
      <c r="F495" s="86">
        <f>F494*E495</f>
        <v>25.020000000000003</v>
      </c>
      <c r="G495" s="32"/>
      <c r="H495" s="84">
        <f>G495*F495</f>
        <v>0</v>
      </c>
    </row>
    <row r="496" spans="1:10" ht="28.5">
      <c r="A496" s="92"/>
      <c r="B496" s="26" t="s">
        <v>561</v>
      </c>
      <c r="C496" s="32" t="s">
        <v>562</v>
      </c>
      <c r="D496" s="32" t="s">
        <v>81</v>
      </c>
      <c r="E496" s="38">
        <v>1.02</v>
      </c>
      <c r="F496" s="274">
        <f>E496*F494</f>
        <v>183.6</v>
      </c>
      <c r="G496" s="38"/>
      <c r="H496" s="16">
        <f>F496*G496</f>
        <v>0</v>
      </c>
    </row>
    <row r="497" spans="1:10">
      <c r="A497" s="92"/>
      <c r="B497" s="14" t="s">
        <v>16</v>
      </c>
      <c r="C497" s="15" t="s">
        <v>65</v>
      </c>
      <c r="D497" s="15" t="s">
        <v>2</v>
      </c>
      <c r="E497" s="93">
        <v>9.7000000000000003E-3</v>
      </c>
      <c r="F497" s="86">
        <f>F494*E497</f>
        <v>1.746</v>
      </c>
      <c r="G497" s="32"/>
      <c r="H497" s="86">
        <f>F497*G497</f>
        <v>0</v>
      </c>
    </row>
    <row r="498" spans="1:10" ht="48">
      <c r="A498" s="89" t="s">
        <v>359</v>
      </c>
      <c r="B498" s="9" t="s">
        <v>556</v>
      </c>
      <c r="C498" s="130" t="s">
        <v>563</v>
      </c>
      <c r="D498" s="130" t="s">
        <v>81</v>
      </c>
      <c r="E498" s="130"/>
      <c r="F498" s="91">
        <v>80</v>
      </c>
      <c r="G498" s="29"/>
      <c r="H498" s="42">
        <f>SUM(H499:H501)</f>
        <v>0</v>
      </c>
      <c r="J498" s="279"/>
    </row>
    <row r="499" spans="1:10">
      <c r="A499" s="92"/>
      <c r="B499" s="14" t="s">
        <v>16</v>
      </c>
      <c r="C499" s="15" t="s">
        <v>50</v>
      </c>
      <c r="D499" s="15" t="s">
        <v>18</v>
      </c>
      <c r="E499" s="15">
        <v>0.13900000000000001</v>
      </c>
      <c r="F499" s="86">
        <f>F498*E499</f>
        <v>11.120000000000001</v>
      </c>
      <c r="G499" s="32"/>
      <c r="H499" s="84">
        <f>G499*F499</f>
        <v>0</v>
      </c>
    </row>
    <row r="500" spans="1:10" ht="28.5">
      <c r="A500" s="92"/>
      <c r="B500" s="26" t="s">
        <v>564</v>
      </c>
      <c r="C500" s="15" t="s">
        <v>565</v>
      </c>
      <c r="D500" s="15" t="s">
        <v>81</v>
      </c>
      <c r="E500" s="17">
        <v>1.02</v>
      </c>
      <c r="F500" s="277">
        <f>E500*F498</f>
        <v>81.599999999999994</v>
      </c>
      <c r="G500" s="38"/>
      <c r="H500" s="16">
        <f>F500*G500</f>
        <v>0</v>
      </c>
    </row>
    <row r="501" spans="1:10">
      <c r="A501" s="92"/>
      <c r="B501" s="14" t="s">
        <v>16</v>
      </c>
      <c r="C501" s="15" t="s">
        <v>65</v>
      </c>
      <c r="D501" s="15" t="s">
        <v>2</v>
      </c>
      <c r="E501" s="93">
        <v>9.7000000000000003E-3</v>
      </c>
      <c r="F501" s="86">
        <f>F498*E501</f>
        <v>0.77600000000000002</v>
      </c>
      <c r="G501" s="15"/>
      <c r="H501" s="86">
        <f>F501*G501</f>
        <v>0</v>
      </c>
    </row>
    <row r="502" spans="1:10" ht="48">
      <c r="A502" s="89" t="s">
        <v>361</v>
      </c>
      <c r="B502" s="9" t="s">
        <v>556</v>
      </c>
      <c r="C502" s="130" t="s">
        <v>566</v>
      </c>
      <c r="D502" s="130" t="s">
        <v>81</v>
      </c>
      <c r="E502" s="130"/>
      <c r="F502" s="91">
        <v>10</v>
      </c>
      <c r="G502" s="29"/>
      <c r="H502" s="42">
        <f>SUM(H503:H505)</f>
        <v>0</v>
      </c>
      <c r="J502" s="279"/>
    </row>
    <row r="503" spans="1:10">
      <c r="A503" s="92"/>
      <c r="B503" s="14" t="s">
        <v>16</v>
      </c>
      <c r="C503" s="15" t="s">
        <v>50</v>
      </c>
      <c r="D503" s="15" t="s">
        <v>18</v>
      </c>
      <c r="E503" s="15">
        <v>0.13900000000000001</v>
      </c>
      <c r="F503" s="86">
        <f>F502*E503</f>
        <v>1.3900000000000001</v>
      </c>
      <c r="G503" s="32"/>
      <c r="H503" s="84">
        <f>G503*F503</f>
        <v>0</v>
      </c>
    </row>
    <row r="504" spans="1:10" ht="28.5">
      <c r="A504" s="92"/>
      <c r="B504" s="26" t="s">
        <v>567</v>
      </c>
      <c r="C504" s="15" t="s">
        <v>568</v>
      </c>
      <c r="D504" s="15" t="s">
        <v>81</v>
      </c>
      <c r="E504" s="17">
        <v>1.02</v>
      </c>
      <c r="F504" s="277">
        <f>E504*F502</f>
        <v>10.199999999999999</v>
      </c>
      <c r="G504" s="38"/>
      <c r="H504" s="16">
        <f>F504*G504</f>
        <v>0</v>
      </c>
    </row>
    <row r="505" spans="1:10">
      <c r="A505" s="92"/>
      <c r="B505" s="14" t="s">
        <v>16</v>
      </c>
      <c r="C505" s="15" t="s">
        <v>65</v>
      </c>
      <c r="D505" s="15" t="s">
        <v>2</v>
      </c>
      <c r="E505" s="93">
        <v>9.7000000000000003E-3</v>
      </c>
      <c r="F505" s="86">
        <f>F502*E505</f>
        <v>9.7000000000000003E-2</v>
      </c>
      <c r="G505" s="15"/>
      <c r="H505" s="86">
        <f>F505*G505</f>
        <v>0</v>
      </c>
    </row>
    <row r="506" spans="1:10">
      <c r="A506" s="100"/>
      <c r="B506" s="14"/>
      <c r="C506" s="11" t="s">
        <v>569</v>
      </c>
      <c r="D506" s="15" t="s">
        <v>2</v>
      </c>
      <c r="E506" s="15"/>
      <c r="F506" s="86"/>
      <c r="G506" s="15"/>
      <c r="H506" s="12">
        <f>H428+H432+H435+H439+H443+H447+H451+H456+H461+H466+H470+H475+H480+H485+H490+H494+H498+H502</f>
        <v>0</v>
      </c>
      <c r="J506" s="279"/>
    </row>
    <row r="507" spans="1:10">
      <c r="A507" s="100"/>
      <c r="B507" s="14"/>
      <c r="C507" s="15" t="s">
        <v>126</v>
      </c>
      <c r="D507" s="15" t="s">
        <v>2</v>
      </c>
      <c r="E507" s="15"/>
      <c r="F507" s="86"/>
      <c r="G507" s="15"/>
      <c r="H507" s="79">
        <f>H429+H433+H436+H440+H444+H448+H452+H457+H462+H467+H471+H476+H481+H486+H491+H495+H499+H503</f>
        <v>0</v>
      </c>
      <c r="J507" s="308"/>
    </row>
    <row r="508" spans="1:10">
      <c r="A508" s="100"/>
      <c r="B508" s="14"/>
      <c r="C508" s="15" t="s">
        <v>570</v>
      </c>
      <c r="D508" s="15" t="s">
        <v>2</v>
      </c>
      <c r="E508" s="15"/>
      <c r="F508" s="99">
        <v>0.75</v>
      </c>
      <c r="G508" s="15"/>
      <c r="H508" s="16">
        <f>H507*F508</f>
        <v>0</v>
      </c>
    </row>
    <row r="509" spans="1:10">
      <c r="A509" s="8"/>
      <c r="B509" s="9"/>
      <c r="C509" s="130" t="s">
        <v>571</v>
      </c>
      <c r="D509" s="130" t="s">
        <v>2</v>
      </c>
      <c r="E509" s="130"/>
      <c r="F509" s="130"/>
      <c r="G509" s="130"/>
      <c r="H509" s="12">
        <f>H508+H506</f>
        <v>0</v>
      </c>
      <c r="J509" s="279"/>
    </row>
    <row r="510" spans="1:10">
      <c r="A510" s="100"/>
      <c r="B510" s="14"/>
      <c r="C510" s="15" t="s">
        <v>123</v>
      </c>
      <c r="D510" s="15" t="s">
        <v>2</v>
      </c>
      <c r="E510" s="15"/>
      <c r="F510" s="99">
        <v>0.08</v>
      </c>
      <c r="G510" s="15"/>
      <c r="H510" s="16">
        <f>H509*F510</f>
        <v>0</v>
      </c>
    </row>
    <row r="511" spans="1:10">
      <c r="A511" s="100"/>
      <c r="B511" s="14"/>
      <c r="C511" s="130" t="s">
        <v>124</v>
      </c>
      <c r="D511" s="130" t="s">
        <v>2</v>
      </c>
      <c r="E511" s="15"/>
      <c r="F511" s="99"/>
      <c r="G511" s="15"/>
      <c r="H511" s="12">
        <f>SUM(H509:H510)</f>
        <v>0</v>
      </c>
      <c r="J511" s="279"/>
    </row>
    <row r="512" spans="1:10" ht="31.5" customHeight="1">
      <c r="A512" s="315" t="s">
        <v>615</v>
      </c>
      <c r="B512" s="315"/>
      <c r="C512" s="315"/>
      <c r="D512" s="315"/>
      <c r="E512" s="315"/>
      <c r="F512" s="315"/>
      <c r="G512" s="315"/>
      <c r="H512" s="315"/>
    </row>
    <row r="513" spans="1:10" ht="34.5" customHeight="1">
      <c r="A513" s="316" t="s">
        <v>572</v>
      </c>
      <c r="B513" s="316"/>
      <c r="C513" s="316"/>
      <c r="D513" s="316"/>
      <c r="E513" s="316"/>
      <c r="F513" s="316"/>
      <c r="G513" s="316"/>
      <c r="H513" s="316"/>
    </row>
    <row r="514" spans="1:10" ht="25.15" customHeight="1">
      <c r="A514" s="329" t="s">
        <v>3</v>
      </c>
      <c r="B514" s="330" t="s">
        <v>4</v>
      </c>
      <c r="C514" s="319" t="s">
        <v>5</v>
      </c>
      <c r="D514" s="320" t="s">
        <v>6</v>
      </c>
      <c r="E514" s="321" t="s">
        <v>7</v>
      </c>
      <c r="F514" s="321"/>
      <c r="G514" s="321" t="s">
        <v>8</v>
      </c>
      <c r="H514" s="321"/>
    </row>
    <row r="515" spans="1:10" ht="58.9" customHeight="1">
      <c r="A515" s="329"/>
      <c r="B515" s="330"/>
      <c r="C515" s="319"/>
      <c r="D515" s="320"/>
      <c r="E515" s="20" t="s">
        <v>9</v>
      </c>
      <c r="F515" s="20" t="s">
        <v>10</v>
      </c>
      <c r="G515" s="20" t="s">
        <v>9</v>
      </c>
      <c r="H515" s="278" t="s">
        <v>10</v>
      </c>
    </row>
    <row r="516" spans="1:10">
      <c r="A516" s="131" t="s">
        <v>11</v>
      </c>
      <c r="B516" s="9">
        <v>2</v>
      </c>
      <c r="C516" s="102">
        <v>3</v>
      </c>
      <c r="D516" s="102">
        <v>4</v>
      </c>
      <c r="E516" s="102">
        <v>5</v>
      </c>
      <c r="F516" s="102">
        <v>6</v>
      </c>
      <c r="G516" s="102">
        <v>7</v>
      </c>
      <c r="H516" s="8">
        <v>8</v>
      </c>
    </row>
    <row r="517" spans="1:10">
      <c r="A517" s="131"/>
      <c r="B517" s="9"/>
      <c r="C517" s="102"/>
      <c r="D517" s="102"/>
      <c r="E517" s="102"/>
      <c r="F517" s="102"/>
      <c r="G517" s="102"/>
      <c r="H517" s="8"/>
    </row>
    <row r="518" spans="1:10" ht="48">
      <c r="A518" s="8">
        <v>1</v>
      </c>
      <c r="B518" s="9" t="s">
        <v>573</v>
      </c>
      <c r="C518" s="130" t="s">
        <v>574</v>
      </c>
      <c r="D518" s="130" t="s">
        <v>575</v>
      </c>
      <c r="E518" s="130"/>
      <c r="F518" s="91">
        <v>1</v>
      </c>
      <c r="G518" s="130"/>
      <c r="H518" s="42">
        <f>H519+H521+H520</f>
        <v>0</v>
      </c>
      <c r="J518" s="279"/>
    </row>
    <row r="519" spans="1:10">
      <c r="A519" s="92"/>
      <c r="B519" s="14" t="s">
        <v>16</v>
      </c>
      <c r="C519" s="15" t="s">
        <v>50</v>
      </c>
      <c r="D519" s="15" t="s">
        <v>18</v>
      </c>
      <c r="E519" s="15">
        <v>31</v>
      </c>
      <c r="F519" s="86">
        <f>F518*E519</f>
        <v>31</v>
      </c>
      <c r="G519" s="86"/>
      <c r="H519" s="84">
        <f>G519*F519</f>
        <v>0</v>
      </c>
    </row>
    <row r="520" spans="1:10">
      <c r="A520" s="280"/>
      <c r="B520" s="135" t="s">
        <v>576</v>
      </c>
      <c r="C520" s="32" t="s">
        <v>577</v>
      </c>
      <c r="D520" s="32" t="s">
        <v>64</v>
      </c>
      <c r="E520" s="32">
        <v>1</v>
      </c>
      <c r="F520" s="84">
        <f>E520</f>
        <v>1</v>
      </c>
      <c r="G520" s="84"/>
      <c r="H520" s="84">
        <f>F520*G520</f>
        <v>0</v>
      </c>
    </row>
    <row r="521" spans="1:10">
      <c r="A521" s="92"/>
      <c r="B521" s="14" t="s">
        <v>16</v>
      </c>
      <c r="C521" s="15" t="s">
        <v>578</v>
      </c>
      <c r="D521" s="15" t="s">
        <v>2</v>
      </c>
      <c r="E521" s="114">
        <v>2.88</v>
      </c>
      <c r="F521" s="86">
        <f>F518*E521</f>
        <v>2.88</v>
      </c>
      <c r="G521" s="86"/>
      <c r="H521" s="84">
        <f>F521*G521</f>
        <v>0</v>
      </c>
    </row>
    <row r="522" spans="1:10" ht="48">
      <c r="A522" s="8">
        <v>2</v>
      </c>
      <c r="B522" s="9" t="s">
        <v>579</v>
      </c>
      <c r="C522" s="130" t="s">
        <v>580</v>
      </c>
      <c r="D522" s="130" t="s">
        <v>64</v>
      </c>
      <c r="E522" s="130"/>
      <c r="F522" s="91">
        <v>1</v>
      </c>
      <c r="G522" s="130"/>
      <c r="H522" s="126">
        <f>H523+H524+H525</f>
        <v>0</v>
      </c>
      <c r="J522" s="279"/>
    </row>
    <row r="523" spans="1:10">
      <c r="A523" s="92"/>
      <c r="B523" s="14" t="s">
        <v>16</v>
      </c>
      <c r="C523" s="15" t="s">
        <v>50</v>
      </c>
      <c r="D523" s="15" t="s">
        <v>18</v>
      </c>
      <c r="E523" s="15">
        <v>1</v>
      </c>
      <c r="F523" s="86">
        <f>F522*E523</f>
        <v>1</v>
      </c>
      <c r="G523" s="15"/>
      <c r="H523" s="84">
        <f>G523*F523</f>
        <v>0</v>
      </c>
    </row>
    <row r="524" spans="1:10">
      <c r="A524" s="92"/>
      <c r="B524" s="32" t="s">
        <v>581</v>
      </c>
      <c r="C524" s="281" t="s">
        <v>582</v>
      </c>
      <c r="D524" s="15" t="s">
        <v>64</v>
      </c>
      <c r="E524" s="282">
        <v>1</v>
      </c>
      <c r="F524" s="86">
        <f>E524*F522</f>
        <v>1</v>
      </c>
      <c r="G524" s="118"/>
      <c r="H524" s="33">
        <f>F524*G524</f>
        <v>0</v>
      </c>
    </row>
    <row r="525" spans="1:10">
      <c r="A525" s="92"/>
      <c r="B525" s="14" t="s">
        <v>16</v>
      </c>
      <c r="C525" s="15" t="s">
        <v>578</v>
      </c>
      <c r="D525" s="15" t="s">
        <v>2</v>
      </c>
      <c r="E525" s="114">
        <v>0.23</v>
      </c>
      <c r="F525" s="86">
        <f>F522*E525</f>
        <v>0.23</v>
      </c>
      <c r="G525" s="15"/>
      <c r="H525" s="84">
        <f>F525*G525</f>
        <v>0</v>
      </c>
    </row>
    <row r="526" spans="1:10" ht="48">
      <c r="A526" s="8">
        <v>3</v>
      </c>
      <c r="B526" s="9" t="s">
        <v>583</v>
      </c>
      <c r="C526" s="130" t="s">
        <v>584</v>
      </c>
      <c r="D526" s="130" t="s">
        <v>575</v>
      </c>
      <c r="E526" s="130"/>
      <c r="F526" s="91">
        <v>70</v>
      </c>
      <c r="G526" s="130"/>
      <c r="H526" s="42">
        <f>H527+H528+H530+H529</f>
        <v>0</v>
      </c>
      <c r="J526" s="279"/>
    </row>
    <row r="527" spans="1:10">
      <c r="A527" s="92"/>
      <c r="B527" s="14" t="s">
        <v>16</v>
      </c>
      <c r="C527" s="15" t="s">
        <v>50</v>
      </c>
      <c r="D527" s="15" t="s">
        <v>18</v>
      </c>
      <c r="E527" s="15">
        <v>1</v>
      </c>
      <c r="F527" s="86">
        <f>F526*E527</f>
        <v>70</v>
      </c>
      <c r="G527" s="15"/>
      <c r="H527" s="84">
        <f>G527*F527</f>
        <v>0</v>
      </c>
    </row>
    <row r="528" spans="1:10">
      <c r="A528" s="92"/>
      <c r="B528" s="283" t="s">
        <v>585</v>
      </c>
      <c r="C528" s="284" t="s">
        <v>586</v>
      </c>
      <c r="D528" s="284" t="s">
        <v>64</v>
      </c>
      <c r="E528" s="285">
        <v>1</v>
      </c>
      <c r="F528" s="286">
        <f>E528*F526</f>
        <v>70</v>
      </c>
      <c r="G528" s="285"/>
      <c r="H528" s="33">
        <f>F528*G528</f>
        <v>0</v>
      </c>
    </row>
    <row r="529" spans="1:10">
      <c r="A529" s="92"/>
      <c r="B529" s="135" t="s">
        <v>587</v>
      </c>
      <c r="C529" s="15" t="s">
        <v>588</v>
      </c>
      <c r="D529" s="15" t="s">
        <v>64</v>
      </c>
      <c r="E529" s="19">
        <v>1</v>
      </c>
      <c r="F529" s="16">
        <f>E529*F527</f>
        <v>70</v>
      </c>
      <c r="G529" s="18"/>
      <c r="H529" s="33">
        <f>F529*G529</f>
        <v>0</v>
      </c>
    </row>
    <row r="530" spans="1:10">
      <c r="A530" s="92"/>
      <c r="B530" s="14" t="s">
        <v>16</v>
      </c>
      <c r="C530" s="15" t="s">
        <v>578</v>
      </c>
      <c r="D530" s="15" t="s">
        <v>2</v>
      </c>
      <c r="E530" s="93">
        <v>0.09</v>
      </c>
      <c r="F530" s="86">
        <f>F526*E530</f>
        <v>6.3</v>
      </c>
      <c r="G530" s="15"/>
      <c r="H530" s="84">
        <f>F530*G530</f>
        <v>0</v>
      </c>
    </row>
    <row r="531" spans="1:10" ht="48">
      <c r="A531" s="8">
        <v>4</v>
      </c>
      <c r="B531" s="9" t="s">
        <v>589</v>
      </c>
      <c r="C531" s="130" t="s">
        <v>590</v>
      </c>
      <c r="D531" s="130" t="s">
        <v>64</v>
      </c>
      <c r="E531" s="130"/>
      <c r="F531" s="91">
        <v>6</v>
      </c>
      <c r="G531" s="130"/>
      <c r="H531" s="42">
        <f>H532+H534+H533</f>
        <v>0</v>
      </c>
      <c r="J531" s="279"/>
    </row>
    <row r="532" spans="1:10">
      <c r="A532" s="92"/>
      <c r="B532" s="14" t="s">
        <v>16</v>
      </c>
      <c r="C532" s="15" t="s">
        <v>50</v>
      </c>
      <c r="D532" s="15" t="s">
        <v>18</v>
      </c>
      <c r="E532" s="114">
        <v>2</v>
      </c>
      <c r="F532" s="86">
        <f>F531*E532</f>
        <v>12</v>
      </c>
      <c r="G532" s="15"/>
      <c r="H532" s="84">
        <f>G532*F532</f>
        <v>0</v>
      </c>
    </row>
    <row r="533" spans="1:10">
      <c r="A533" s="92"/>
      <c r="B533" s="283" t="s">
        <v>591</v>
      </c>
      <c r="C533" s="284" t="s">
        <v>592</v>
      </c>
      <c r="D533" s="284" t="s">
        <v>64</v>
      </c>
      <c r="E533" s="287">
        <v>1</v>
      </c>
      <c r="F533" s="286">
        <f>F531*E533</f>
        <v>6</v>
      </c>
      <c r="G533" s="285"/>
      <c r="H533" s="33">
        <f>F533*G533</f>
        <v>0</v>
      </c>
    </row>
    <row r="534" spans="1:10">
      <c r="A534" s="92"/>
      <c r="B534" s="14" t="s">
        <v>16</v>
      </c>
      <c r="C534" s="15" t="s">
        <v>578</v>
      </c>
      <c r="D534" s="15" t="s">
        <v>2</v>
      </c>
      <c r="E534" s="114">
        <v>0.14000000000000001</v>
      </c>
      <c r="F534" s="86">
        <f>F531*E534</f>
        <v>0.84000000000000008</v>
      </c>
      <c r="G534" s="15"/>
      <c r="H534" s="84">
        <f>F534*G534</f>
        <v>0</v>
      </c>
    </row>
    <row r="535" spans="1:10" ht="48">
      <c r="A535" s="8">
        <v>5</v>
      </c>
      <c r="B535" s="9" t="s">
        <v>593</v>
      </c>
      <c r="C535" s="130" t="s">
        <v>594</v>
      </c>
      <c r="D535" s="130" t="s">
        <v>64</v>
      </c>
      <c r="E535" s="129"/>
      <c r="F535" s="91">
        <v>15</v>
      </c>
      <c r="G535" s="130"/>
      <c r="H535" s="42">
        <f>H536+H538+H537</f>
        <v>0</v>
      </c>
      <c r="J535" s="279"/>
    </row>
    <row r="536" spans="1:10">
      <c r="A536" s="92"/>
      <c r="B536" s="14" t="s">
        <v>16</v>
      </c>
      <c r="C536" s="15" t="s">
        <v>50</v>
      </c>
      <c r="D536" s="15" t="s">
        <v>18</v>
      </c>
      <c r="E536" s="114">
        <v>3</v>
      </c>
      <c r="F536" s="86">
        <f>F535*E536</f>
        <v>45</v>
      </c>
      <c r="G536" s="15"/>
      <c r="H536" s="84">
        <f>G536*F536</f>
        <v>0</v>
      </c>
    </row>
    <row r="537" spans="1:10">
      <c r="A537" s="92"/>
      <c r="B537" s="135" t="s">
        <v>595</v>
      </c>
      <c r="C537" s="15" t="s">
        <v>596</v>
      </c>
      <c r="D537" s="15" t="s">
        <v>64</v>
      </c>
      <c r="E537" s="73">
        <v>1</v>
      </c>
      <c r="F537" s="16">
        <f>E537*F535</f>
        <v>15</v>
      </c>
      <c r="G537" s="18"/>
      <c r="H537" s="33">
        <f>F537*G537</f>
        <v>0</v>
      </c>
    </row>
    <row r="538" spans="1:10">
      <c r="A538" s="92"/>
      <c r="B538" s="14" t="s">
        <v>16</v>
      </c>
      <c r="C538" s="15" t="s">
        <v>578</v>
      </c>
      <c r="D538" s="15" t="s">
        <v>2</v>
      </c>
      <c r="E538" s="114">
        <v>0.14000000000000001</v>
      </c>
      <c r="F538" s="86">
        <f>F535*E538</f>
        <v>2.1</v>
      </c>
      <c r="G538" s="15"/>
      <c r="H538" s="84">
        <f>F538*G538</f>
        <v>0</v>
      </c>
    </row>
    <row r="539" spans="1:10" ht="60">
      <c r="A539" s="8">
        <v>6</v>
      </c>
      <c r="B539" s="23" t="s">
        <v>597</v>
      </c>
      <c r="C539" s="29" t="s">
        <v>598</v>
      </c>
      <c r="D539" s="130" t="s">
        <v>536</v>
      </c>
      <c r="E539" s="130"/>
      <c r="F539" s="91">
        <v>24</v>
      </c>
      <c r="G539" s="29"/>
      <c r="H539" s="42">
        <f>SUM(H540:H543)</f>
        <v>0</v>
      </c>
      <c r="J539" s="279"/>
    </row>
    <row r="540" spans="1:10">
      <c r="A540" s="92"/>
      <c r="B540" s="14" t="s">
        <v>16</v>
      </c>
      <c r="C540" s="32" t="s">
        <v>50</v>
      </c>
      <c r="D540" s="15" t="s">
        <v>18</v>
      </c>
      <c r="E540" s="15">
        <v>0.97</v>
      </c>
      <c r="F540" s="16">
        <f>F539*E540</f>
        <v>23.28</v>
      </c>
      <c r="G540" s="32"/>
      <c r="H540" s="33">
        <f>F540*G540</f>
        <v>0</v>
      </c>
    </row>
    <row r="541" spans="1:10">
      <c r="A541" s="92"/>
      <c r="B541" s="14" t="s">
        <v>16</v>
      </c>
      <c r="C541" s="32" t="s">
        <v>103</v>
      </c>
      <c r="D541" s="15" t="s">
        <v>153</v>
      </c>
      <c r="E541" s="276">
        <v>0.34899999999999998</v>
      </c>
      <c r="F541" s="86">
        <f>F539*E541</f>
        <v>8.3759999999999994</v>
      </c>
      <c r="G541" s="32"/>
      <c r="H541" s="84">
        <f>G541*F541</f>
        <v>0</v>
      </c>
    </row>
    <row r="542" spans="1:10" ht="54">
      <c r="A542" s="92"/>
      <c r="B542" s="14" t="s">
        <v>599</v>
      </c>
      <c r="C542" s="32" t="s">
        <v>600</v>
      </c>
      <c r="D542" s="15" t="s">
        <v>461</v>
      </c>
      <c r="E542" s="17">
        <v>1</v>
      </c>
      <c r="F542" s="16">
        <f>E542*F539</f>
        <v>24</v>
      </c>
      <c r="G542" s="38"/>
      <c r="H542" s="33">
        <f>F542*G542</f>
        <v>0</v>
      </c>
    </row>
    <row r="543" spans="1:10">
      <c r="A543" s="92"/>
      <c r="B543" s="14" t="s">
        <v>16</v>
      </c>
      <c r="C543" s="32" t="s">
        <v>65</v>
      </c>
      <c r="D543" s="15" t="s">
        <v>2</v>
      </c>
      <c r="E543" s="17">
        <v>0.38200000000000001</v>
      </c>
      <c r="F543" s="16">
        <f>F539*E543</f>
        <v>9.1679999999999993</v>
      </c>
      <c r="G543" s="38"/>
      <c r="H543" s="33">
        <f>F543*G543</f>
        <v>0</v>
      </c>
    </row>
    <row r="544" spans="1:10" ht="48">
      <c r="A544" s="8">
        <v>7</v>
      </c>
      <c r="B544" s="9" t="s">
        <v>601</v>
      </c>
      <c r="C544" s="29" t="s">
        <v>602</v>
      </c>
      <c r="D544" s="90" t="s">
        <v>603</v>
      </c>
      <c r="E544" s="129"/>
      <c r="F544" s="91">
        <v>1000</v>
      </c>
      <c r="G544" s="130"/>
      <c r="H544" s="42">
        <f>H545+H547+H546</f>
        <v>0</v>
      </c>
      <c r="J544" s="279"/>
    </row>
    <row r="545" spans="1:10">
      <c r="A545" s="92"/>
      <c r="B545" s="14" t="s">
        <v>16</v>
      </c>
      <c r="C545" s="15" t="s">
        <v>50</v>
      </c>
      <c r="D545" s="15" t="s">
        <v>18</v>
      </c>
      <c r="E545" s="114">
        <v>0.13</v>
      </c>
      <c r="F545" s="86">
        <f>F544*E545</f>
        <v>130</v>
      </c>
      <c r="G545" s="15"/>
      <c r="H545" s="84">
        <f>G545*F545</f>
        <v>0</v>
      </c>
    </row>
    <row r="546" spans="1:10" ht="43.5">
      <c r="A546" s="92"/>
      <c r="B546" s="283" t="s">
        <v>604</v>
      </c>
      <c r="C546" s="284" t="s">
        <v>654</v>
      </c>
      <c r="D546" s="284" t="s">
        <v>352</v>
      </c>
      <c r="E546" s="288">
        <v>1.02</v>
      </c>
      <c r="F546" s="289">
        <f>F544*E546</f>
        <v>1020</v>
      </c>
      <c r="G546" s="290"/>
      <c r="H546" s="286">
        <f>F546*G546</f>
        <v>0</v>
      </c>
    </row>
    <row r="547" spans="1:10">
      <c r="A547" s="92"/>
      <c r="B547" s="14" t="s">
        <v>16</v>
      </c>
      <c r="C547" s="15" t="s">
        <v>578</v>
      </c>
      <c r="D547" s="15" t="s">
        <v>2</v>
      </c>
      <c r="E547" s="93">
        <v>4.1000000000000003E-3</v>
      </c>
      <c r="F547" s="86">
        <f>F544*E547</f>
        <v>4.1000000000000005</v>
      </c>
      <c r="G547" s="15"/>
      <c r="H547" s="84">
        <f>F547*G547</f>
        <v>0</v>
      </c>
    </row>
    <row r="548" spans="1:10" ht="48">
      <c r="A548" s="89" t="s">
        <v>270</v>
      </c>
      <c r="B548" s="9" t="s">
        <v>556</v>
      </c>
      <c r="C548" s="130" t="s">
        <v>605</v>
      </c>
      <c r="D548" s="130" t="s">
        <v>81</v>
      </c>
      <c r="E548" s="130"/>
      <c r="F548" s="91">
        <v>200</v>
      </c>
      <c r="G548" s="130"/>
      <c r="H548" s="42">
        <f>SUM(H549:H551)</f>
        <v>0</v>
      </c>
      <c r="J548" s="279"/>
    </row>
    <row r="549" spans="1:10">
      <c r="A549" s="92"/>
      <c r="B549" s="14" t="s">
        <v>16</v>
      </c>
      <c r="C549" s="15" t="s">
        <v>50</v>
      </c>
      <c r="D549" s="15" t="s">
        <v>18</v>
      </c>
      <c r="E549" s="15">
        <v>0.13900000000000001</v>
      </c>
      <c r="F549" s="86">
        <f>F548*E549</f>
        <v>27.800000000000004</v>
      </c>
      <c r="G549" s="15"/>
      <c r="H549" s="84">
        <f>G549*F549</f>
        <v>0</v>
      </c>
    </row>
    <row r="550" spans="1:10" ht="28.5">
      <c r="A550" s="92"/>
      <c r="B550" s="135" t="s">
        <v>606</v>
      </c>
      <c r="C550" s="32" t="s">
        <v>607</v>
      </c>
      <c r="D550" s="32" t="s">
        <v>81</v>
      </c>
      <c r="E550" s="38">
        <v>1.02</v>
      </c>
      <c r="F550" s="274">
        <f>E550*F548</f>
        <v>204</v>
      </c>
      <c r="G550" s="38"/>
      <c r="H550" s="33">
        <f>F550*G550</f>
        <v>0</v>
      </c>
    </row>
    <row r="551" spans="1:10">
      <c r="A551" s="92"/>
      <c r="B551" s="14" t="s">
        <v>16</v>
      </c>
      <c r="C551" s="15" t="s">
        <v>65</v>
      </c>
      <c r="D551" s="15" t="s">
        <v>2</v>
      </c>
      <c r="E551" s="93">
        <v>9.7000000000000003E-3</v>
      </c>
      <c r="F551" s="86">
        <f>F548*E551</f>
        <v>1.94</v>
      </c>
      <c r="G551" s="32"/>
      <c r="H551" s="86">
        <f>F551*G551</f>
        <v>0</v>
      </c>
    </row>
    <row r="552" spans="1:10">
      <c r="A552" s="8">
        <v>9</v>
      </c>
      <c r="B552" s="9" t="s">
        <v>57</v>
      </c>
      <c r="C552" s="130" t="s">
        <v>608</v>
      </c>
      <c r="D552" s="11" t="s">
        <v>64</v>
      </c>
      <c r="E552" s="11"/>
      <c r="F552" s="12">
        <v>6</v>
      </c>
      <c r="G552" s="11"/>
      <c r="H552" s="30">
        <f>H553+H554</f>
        <v>0</v>
      </c>
      <c r="J552" s="279"/>
    </row>
    <row r="553" spans="1:10">
      <c r="A553" s="92"/>
      <c r="B553" s="14" t="s">
        <v>57</v>
      </c>
      <c r="C553" s="15" t="s">
        <v>50</v>
      </c>
      <c r="D553" s="15" t="s">
        <v>64</v>
      </c>
      <c r="E553" s="15">
        <v>1</v>
      </c>
      <c r="F553" s="86">
        <f>E553*F552</f>
        <v>6</v>
      </c>
      <c r="G553" s="15"/>
      <c r="H553" s="84">
        <f>G553*F553</f>
        <v>0</v>
      </c>
    </row>
    <row r="554" spans="1:10">
      <c r="A554" s="92"/>
      <c r="B554" s="14" t="s">
        <v>609</v>
      </c>
      <c r="C554" s="15" t="s">
        <v>610</v>
      </c>
      <c r="D554" s="15" t="s">
        <v>64</v>
      </c>
      <c r="E554" s="100">
        <v>1</v>
      </c>
      <c r="F554" s="100">
        <f>F552*E554</f>
        <v>6</v>
      </c>
      <c r="G554" s="15"/>
      <c r="H554" s="84">
        <f>G554*F554</f>
        <v>0</v>
      </c>
    </row>
    <row r="555" spans="1:10">
      <c r="A555" s="82"/>
      <c r="B555" s="14"/>
      <c r="C555" s="130" t="s">
        <v>611</v>
      </c>
      <c r="D555" s="130" t="s">
        <v>2</v>
      </c>
      <c r="E555" s="15"/>
      <c r="F555" s="86"/>
      <c r="G555" s="15"/>
      <c r="H555" s="41">
        <f>H518+H526+H531+H535+H539+H544+H548+H552+H522</f>
        <v>0</v>
      </c>
      <c r="J555" s="279"/>
    </row>
    <row r="556" spans="1:10">
      <c r="A556" s="82"/>
      <c r="B556" s="14"/>
      <c r="C556" s="15" t="s">
        <v>126</v>
      </c>
      <c r="D556" s="15" t="s">
        <v>2</v>
      </c>
      <c r="E556" s="15"/>
      <c r="F556" s="86"/>
      <c r="G556" s="15"/>
      <c r="H556" s="33">
        <f>H549+H545+H540+H536+H532+H527+H519+H553+H523</f>
        <v>0</v>
      </c>
      <c r="J556" s="279"/>
    </row>
    <row r="557" spans="1:10">
      <c r="A557" s="82"/>
      <c r="B557" s="14"/>
      <c r="C557" s="15" t="s">
        <v>612</v>
      </c>
      <c r="D557" s="15" t="s">
        <v>2</v>
      </c>
      <c r="E557" s="15"/>
      <c r="F557" s="99">
        <v>0.65</v>
      </c>
      <c r="G557" s="15"/>
      <c r="H557" s="84">
        <f>H556*F557</f>
        <v>0</v>
      </c>
    </row>
    <row r="558" spans="1:10">
      <c r="A558" s="76"/>
      <c r="B558" s="9"/>
      <c r="C558" s="130" t="s">
        <v>571</v>
      </c>
      <c r="D558" s="130" t="s">
        <v>2</v>
      </c>
      <c r="E558" s="130"/>
      <c r="F558" s="130"/>
      <c r="G558" s="130"/>
      <c r="H558" s="91">
        <f>H557+H555</f>
        <v>0</v>
      </c>
      <c r="J558" s="279"/>
    </row>
    <row r="559" spans="1:10">
      <c r="A559" s="82"/>
      <c r="B559" s="14"/>
      <c r="C559" s="15" t="s">
        <v>613</v>
      </c>
      <c r="D559" s="15" t="s">
        <v>2</v>
      </c>
      <c r="E559" s="15"/>
      <c r="F559" s="99">
        <v>0.08</v>
      </c>
      <c r="G559" s="15"/>
      <c r="H559" s="86">
        <f>H558*F559</f>
        <v>0</v>
      </c>
    </row>
    <row r="560" spans="1:10">
      <c r="A560" s="82"/>
      <c r="B560" s="14"/>
      <c r="C560" s="130" t="s">
        <v>614</v>
      </c>
      <c r="D560" s="130" t="s">
        <v>2</v>
      </c>
      <c r="E560" s="15"/>
      <c r="F560" s="86"/>
      <c r="G560" s="15"/>
      <c r="H560" s="91">
        <f>SUM(H558:H559)</f>
        <v>0</v>
      </c>
      <c r="J560" s="279"/>
    </row>
    <row r="561" spans="1:10">
      <c r="A561" s="328" t="s">
        <v>640</v>
      </c>
      <c r="B561" s="328"/>
      <c r="C561" s="328"/>
      <c r="D561" s="328"/>
      <c r="E561" s="328"/>
      <c r="F561" s="328"/>
      <c r="G561" s="328"/>
      <c r="H561" s="328"/>
    </row>
    <row r="562" spans="1:10" ht="19.149999999999999" customHeight="1">
      <c r="A562" s="315" t="s">
        <v>616</v>
      </c>
      <c r="B562" s="315"/>
      <c r="C562" s="315"/>
      <c r="D562" s="315"/>
      <c r="E562" s="315"/>
      <c r="F562" s="315"/>
      <c r="G562" s="315"/>
      <c r="H562" s="315"/>
    </row>
    <row r="563" spans="1:10" ht="20.45" customHeight="1">
      <c r="A563" s="329" t="s">
        <v>3</v>
      </c>
      <c r="B563" s="330" t="s">
        <v>4</v>
      </c>
      <c r="C563" s="319" t="s">
        <v>5</v>
      </c>
      <c r="D563" s="331" t="s">
        <v>6</v>
      </c>
      <c r="E563" s="332" t="s">
        <v>7</v>
      </c>
      <c r="F563" s="332"/>
      <c r="G563" s="332" t="s">
        <v>8</v>
      </c>
      <c r="H563" s="332"/>
    </row>
    <row r="564" spans="1:10" ht="56.45" customHeight="1">
      <c r="A564" s="329"/>
      <c r="B564" s="330"/>
      <c r="C564" s="319"/>
      <c r="D564" s="331"/>
      <c r="E564" s="20" t="s">
        <v>9</v>
      </c>
      <c r="F564" s="20" t="s">
        <v>10</v>
      </c>
      <c r="G564" s="20" t="s">
        <v>9</v>
      </c>
      <c r="H564" s="278" t="s">
        <v>10</v>
      </c>
    </row>
    <row r="565" spans="1:10">
      <c r="A565" s="131" t="s">
        <v>11</v>
      </c>
      <c r="B565" s="9">
        <v>2</v>
      </c>
      <c r="C565" s="102">
        <v>3</v>
      </c>
      <c r="D565" s="102">
        <v>4</v>
      </c>
      <c r="E565" s="102">
        <v>5</v>
      </c>
      <c r="F565" s="102">
        <v>6</v>
      </c>
      <c r="G565" s="102">
        <v>7</v>
      </c>
      <c r="H565" s="8">
        <v>8</v>
      </c>
    </row>
    <row r="566" spans="1:10" ht="48">
      <c r="A566" s="27">
        <v>1</v>
      </c>
      <c r="B566" s="23" t="s">
        <v>617</v>
      </c>
      <c r="C566" s="29" t="s">
        <v>618</v>
      </c>
      <c r="D566" s="29" t="s">
        <v>150</v>
      </c>
      <c r="E566" s="198"/>
      <c r="F566" s="81">
        <v>2.6</v>
      </c>
      <c r="G566" s="29"/>
      <c r="H566" s="42">
        <f>H567</f>
        <v>0</v>
      </c>
      <c r="J566" s="279"/>
    </row>
    <row r="567" spans="1:10">
      <c r="A567" s="82"/>
      <c r="B567" s="26" t="s">
        <v>16</v>
      </c>
      <c r="C567" s="32" t="s">
        <v>50</v>
      </c>
      <c r="D567" s="32" t="s">
        <v>18</v>
      </c>
      <c r="E567" s="32">
        <v>2.78</v>
      </c>
      <c r="F567" s="84">
        <f>F566*E567</f>
        <v>7.2279999999999998</v>
      </c>
      <c r="G567" s="32"/>
      <c r="H567" s="84">
        <f>G567*F567</f>
        <v>0</v>
      </c>
    </row>
    <row r="568" spans="1:10" ht="48">
      <c r="A568" s="27">
        <v>2</v>
      </c>
      <c r="B568" s="23" t="s">
        <v>619</v>
      </c>
      <c r="C568" s="29" t="s">
        <v>620</v>
      </c>
      <c r="D568" s="29" t="s">
        <v>81</v>
      </c>
      <c r="E568" s="29"/>
      <c r="F568" s="81">
        <v>16</v>
      </c>
      <c r="G568" s="130"/>
      <c r="H568" s="42">
        <f>SUM(H569:H572)</f>
        <v>0</v>
      </c>
      <c r="J568" s="279"/>
    </row>
    <row r="569" spans="1:10">
      <c r="A569" s="92"/>
      <c r="B569" s="14" t="s">
        <v>16</v>
      </c>
      <c r="C569" s="15" t="s">
        <v>50</v>
      </c>
      <c r="D569" s="15" t="s">
        <v>18</v>
      </c>
      <c r="E569" s="114">
        <v>0.38100000000000001</v>
      </c>
      <c r="F569" s="86">
        <f>E569*F568</f>
        <v>6.0960000000000001</v>
      </c>
      <c r="G569" s="15"/>
      <c r="H569" s="84">
        <f>G569*F569</f>
        <v>0</v>
      </c>
    </row>
    <row r="570" spans="1:10">
      <c r="A570" s="92"/>
      <c r="B570" s="14" t="s">
        <v>16</v>
      </c>
      <c r="C570" s="15" t="s">
        <v>51</v>
      </c>
      <c r="D570" s="15" t="s">
        <v>2</v>
      </c>
      <c r="E570" s="15">
        <v>4.9299999999999997E-2</v>
      </c>
      <c r="F570" s="86">
        <f>F568*E570</f>
        <v>0.78879999999999995</v>
      </c>
      <c r="G570" s="15"/>
      <c r="H570" s="84">
        <f>G570*F570</f>
        <v>0</v>
      </c>
    </row>
    <row r="571" spans="1:10">
      <c r="A571" s="82"/>
      <c r="B571" s="17" t="s">
        <v>621</v>
      </c>
      <c r="C571" s="32" t="s">
        <v>622</v>
      </c>
      <c r="D571" s="32" t="s">
        <v>352</v>
      </c>
      <c r="E571" s="32">
        <v>0.998</v>
      </c>
      <c r="F571" s="84">
        <f>F568*E571</f>
        <v>15.968</v>
      </c>
      <c r="G571" s="32"/>
      <c r="H571" s="84">
        <f>G571*F571</f>
        <v>0</v>
      </c>
    </row>
    <row r="572" spans="1:10">
      <c r="A572" s="92"/>
      <c r="B572" s="14" t="s">
        <v>16</v>
      </c>
      <c r="C572" s="15" t="s">
        <v>245</v>
      </c>
      <c r="D572" s="15" t="s">
        <v>2</v>
      </c>
      <c r="E572" s="15">
        <v>1.12E-2</v>
      </c>
      <c r="F572" s="86">
        <f>E572*F568</f>
        <v>0.1792</v>
      </c>
      <c r="G572" s="15"/>
      <c r="H572" s="84">
        <f>G572*F572</f>
        <v>0</v>
      </c>
    </row>
    <row r="573" spans="1:10" ht="48">
      <c r="A573" s="8">
        <v>3</v>
      </c>
      <c r="B573" s="9" t="s">
        <v>623</v>
      </c>
      <c r="C573" s="130" t="s">
        <v>624</v>
      </c>
      <c r="D573" s="130" t="s">
        <v>81</v>
      </c>
      <c r="E573" s="130"/>
      <c r="F573" s="200">
        <v>32</v>
      </c>
      <c r="G573" s="130"/>
      <c r="H573" s="42">
        <f>SUM(H574:H577)</f>
        <v>0</v>
      </c>
      <c r="J573" s="279"/>
    </row>
    <row r="574" spans="1:10">
      <c r="A574" s="92"/>
      <c r="B574" s="112" t="s">
        <v>16</v>
      </c>
      <c r="C574" s="15" t="s">
        <v>50</v>
      </c>
      <c r="D574" s="15" t="s">
        <v>18</v>
      </c>
      <c r="E574" s="15">
        <v>9.5899999999999999E-2</v>
      </c>
      <c r="F574" s="86">
        <f>E574*F573</f>
        <v>3.0688</v>
      </c>
      <c r="G574" s="15"/>
      <c r="H574" s="84">
        <f>G574*F574</f>
        <v>0</v>
      </c>
    </row>
    <row r="575" spans="1:10">
      <c r="A575" s="92"/>
      <c r="B575" s="112" t="s">
        <v>16</v>
      </c>
      <c r="C575" s="15" t="s">
        <v>51</v>
      </c>
      <c r="D575" s="15" t="s">
        <v>2</v>
      </c>
      <c r="E575" s="94">
        <v>4.5199999999999997E-2</v>
      </c>
      <c r="F575" s="86">
        <f>F573*E575</f>
        <v>1.4463999999999999</v>
      </c>
      <c r="G575" s="15"/>
      <c r="H575" s="190">
        <f>G575*F575</f>
        <v>0</v>
      </c>
    </row>
    <row r="576" spans="1:10">
      <c r="A576" s="92"/>
      <c r="B576" s="291" t="s">
        <v>487</v>
      </c>
      <c r="C576" s="15" t="s">
        <v>488</v>
      </c>
      <c r="D576" s="15" t="s">
        <v>81</v>
      </c>
      <c r="E576" s="292">
        <v>0.93700000000000006</v>
      </c>
      <c r="F576" s="16">
        <f>E576*F573</f>
        <v>29.984000000000002</v>
      </c>
      <c r="G576" s="16"/>
      <c r="H576" s="33">
        <f>F576*G576</f>
        <v>0</v>
      </c>
    </row>
    <row r="577" spans="1:10">
      <c r="A577" s="92"/>
      <c r="B577" s="112" t="s">
        <v>16</v>
      </c>
      <c r="C577" s="15" t="s">
        <v>245</v>
      </c>
      <c r="D577" s="15" t="s">
        <v>2</v>
      </c>
      <c r="E577" s="15">
        <v>5.9999999999999995E-4</v>
      </c>
      <c r="F577" s="86">
        <f>E577*F573</f>
        <v>1.9199999999999998E-2</v>
      </c>
      <c r="G577" s="15"/>
      <c r="H577" s="86">
        <f>G577*F577</f>
        <v>0</v>
      </c>
    </row>
    <row r="578" spans="1:10" ht="48">
      <c r="A578" s="76" t="s">
        <v>78</v>
      </c>
      <c r="B578" s="23" t="s">
        <v>495</v>
      </c>
      <c r="C578" s="29" t="s">
        <v>625</v>
      </c>
      <c r="D578" s="77" t="s">
        <v>64</v>
      </c>
      <c r="E578" s="29"/>
      <c r="F578" s="27">
        <v>2</v>
      </c>
      <c r="G578" s="29"/>
      <c r="H578" s="42">
        <f>SUM(H579:H582)</f>
        <v>0</v>
      </c>
      <c r="J578" s="279"/>
    </row>
    <row r="579" spans="1:10">
      <c r="A579" s="82"/>
      <c r="B579" s="82" t="s">
        <v>16</v>
      </c>
      <c r="C579" s="32" t="s">
        <v>50</v>
      </c>
      <c r="D579" s="32" t="s">
        <v>18</v>
      </c>
      <c r="E579" s="32">
        <v>1.51</v>
      </c>
      <c r="F579" s="33">
        <f>F578*E579</f>
        <v>3.02</v>
      </c>
      <c r="G579" s="32"/>
      <c r="H579" s="33">
        <f>F579*G579</f>
        <v>0</v>
      </c>
    </row>
    <row r="580" spans="1:10">
      <c r="A580" s="82"/>
      <c r="B580" s="82" t="s">
        <v>16</v>
      </c>
      <c r="C580" s="32" t="s">
        <v>51</v>
      </c>
      <c r="D580" s="32" t="s">
        <v>2</v>
      </c>
      <c r="E580" s="113">
        <v>0.13</v>
      </c>
      <c r="F580" s="33">
        <f>F578*E580</f>
        <v>0.26</v>
      </c>
      <c r="G580" s="38"/>
      <c r="H580" s="33">
        <f>F580*G580</f>
        <v>0</v>
      </c>
    </row>
    <row r="581" spans="1:10">
      <c r="A581" s="82"/>
      <c r="B581" s="82" t="s">
        <v>626</v>
      </c>
      <c r="C581" s="32" t="s">
        <v>627</v>
      </c>
      <c r="D581" s="32" t="s">
        <v>64</v>
      </c>
      <c r="E581" s="117">
        <v>1</v>
      </c>
      <c r="F581" s="33">
        <f>E581*F578</f>
        <v>2</v>
      </c>
      <c r="G581" s="38"/>
      <c r="H581" s="33">
        <f>F581*G581</f>
        <v>0</v>
      </c>
    </row>
    <row r="582" spans="1:10">
      <c r="A582" s="82"/>
      <c r="B582" s="38" t="s">
        <v>16</v>
      </c>
      <c r="C582" s="32" t="s">
        <v>65</v>
      </c>
      <c r="D582" s="32" t="s">
        <v>2</v>
      </c>
      <c r="E582" s="38">
        <v>7.0000000000000007E-2</v>
      </c>
      <c r="F582" s="33">
        <f>F578*E582</f>
        <v>0.14000000000000001</v>
      </c>
      <c r="G582" s="38"/>
      <c r="H582" s="33">
        <f>F582*G582</f>
        <v>0</v>
      </c>
    </row>
    <row r="583" spans="1:10" ht="48">
      <c r="A583" s="136">
        <v>5</v>
      </c>
      <c r="B583" s="9" t="s">
        <v>628</v>
      </c>
      <c r="C583" s="130" t="s">
        <v>629</v>
      </c>
      <c r="D583" s="130" t="s">
        <v>150</v>
      </c>
      <c r="E583" s="15"/>
      <c r="F583" s="200">
        <v>0.8</v>
      </c>
      <c r="G583" s="15"/>
      <c r="H583" s="42">
        <f>SUM(H584:H589)</f>
        <v>0</v>
      </c>
      <c r="J583" s="279"/>
    </row>
    <row r="584" spans="1:10">
      <c r="A584" s="92"/>
      <c r="B584" s="112" t="s">
        <v>16</v>
      </c>
      <c r="C584" s="15" t="s">
        <v>50</v>
      </c>
      <c r="D584" s="15" t="s">
        <v>18</v>
      </c>
      <c r="E584" s="15">
        <v>13.8</v>
      </c>
      <c r="F584" s="86">
        <f>E584*F583</f>
        <v>11.040000000000001</v>
      </c>
      <c r="G584" s="15"/>
      <c r="H584" s="84">
        <f t="shared" ref="H584:H589" si="13">F584*G584</f>
        <v>0</v>
      </c>
    </row>
    <row r="585" spans="1:10">
      <c r="A585" s="92"/>
      <c r="B585" s="112" t="s">
        <v>16</v>
      </c>
      <c r="C585" s="15" t="s">
        <v>51</v>
      </c>
      <c r="D585" s="15" t="s">
        <v>2</v>
      </c>
      <c r="E585" s="15">
        <v>0.17</v>
      </c>
      <c r="F585" s="86">
        <f>E585*F583</f>
        <v>0.13600000000000001</v>
      </c>
      <c r="G585" s="15"/>
      <c r="H585" s="86">
        <f t="shared" si="13"/>
        <v>0</v>
      </c>
    </row>
    <row r="586" spans="1:10">
      <c r="A586" s="92"/>
      <c r="B586" s="80" t="s">
        <v>630</v>
      </c>
      <c r="C586" s="15" t="s">
        <v>631</v>
      </c>
      <c r="D586" s="17" t="s">
        <v>632</v>
      </c>
      <c r="E586" s="17">
        <v>1.25</v>
      </c>
      <c r="F586" s="16">
        <f>F583*E586</f>
        <v>1</v>
      </c>
      <c r="G586" s="17"/>
      <c r="H586" s="16">
        <f t="shared" si="13"/>
        <v>0</v>
      </c>
    </row>
    <row r="587" spans="1:10">
      <c r="A587" s="92"/>
      <c r="B587" s="80" t="s">
        <v>633</v>
      </c>
      <c r="C587" s="15" t="s">
        <v>634</v>
      </c>
      <c r="D587" s="15" t="s">
        <v>64</v>
      </c>
      <c r="E587" s="17" t="s">
        <v>635</v>
      </c>
      <c r="F587" s="16">
        <v>2</v>
      </c>
      <c r="G587" s="17"/>
      <c r="H587" s="16">
        <f t="shared" si="13"/>
        <v>0</v>
      </c>
    </row>
    <row r="588" spans="1:10">
      <c r="A588" s="92"/>
      <c r="B588" s="80" t="s">
        <v>636</v>
      </c>
      <c r="C588" s="15" t="s">
        <v>637</v>
      </c>
      <c r="D588" s="15" t="s">
        <v>61</v>
      </c>
      <c r="E588" s="17" t="s">
        <v>635</v>
      </c>
      <c r="F588" s="16">
        <v>1.8</v>
      </c>
      <c r="G588" s="17"/>
      <c r="H588" s="16">
        <f t="shared" si="13"/>
        <v>0</v>
      </c>
    </row>
    <row r="589" spans="1:10">
      <c r="A589" s="92"/>
      <c r="B589" s="112" t="s">
        <v>16</v>
      </c>
      <c r="C589" s="15" t="s">
        <v>245</v>
      </c>
      <c r="D589" s="15" t="s">
        <v>2</v>
      </c>
      <c r="E589" s="15">
        <v>0.9</v>
      </c>
      <c r="F589" s="86">
        <f>E589*F583</f>
        <v>0.72000000000000008</v>
      </c>
      <c r="G589" s="15"/>
      <c r="H589" s="86">
        <f t="shared" si="13"/>
        <v>0</v>
      </c>
    </row>
    <row r="590" spans="1:10" ht="48">
      <c r="A590" s="89" t="s">
        <v>92</v>
      </c>
      <c r="B590" s="9" t="s">
        <v>428</v>
      </c>
      <c r="C590" s="130" t="s">
        <v>638</v>
      </c>
      <c r="D590" s="11" t="s">
        <v>150</v>
      </c>
      <c r="E590" s="11"/>
      <c r="F590" s="34">
        <v>2.6</v>
      </c>
      <c r="G590" s="11"/>
      <c r="H590" s="30">
        <f>H591</f>
        <v>0</v>
      </c>
      <c r="J590" s="279"/>
    </row>
    <row r="591" spans="1:10">
      <c r="A591" s="92"/>
      <c r="B591" s="14" t="s">
        <v>16</v>
      </c>
      <c r="C591" s="15" t="s">
        <v>50</v>
      </c>
      <c r="D591" s="17" t="s">
        <v>18</v>
      </c>
      <c r="E591" s="17">
        <v>1.21</v>
      </c>
      <c r="F591" s="16">
        <f>F590*E591</f>
        <v>3.1459999999999999</v>
      </c>
      <c r="G591" s="17"/>
      <c r="H591" s="33">
        <f>G591*F591</f>
        <v>0</v>
      </c>
    </row>
    <row r="592" spans="1:10" ht="48">
      <c r="A592" s="89" t="s">
        <v>99</v>
      </c>
      <c r="B592" s="23" t="s">
        <v>282</v>
      </c>
      <c r="C592" s="171" t="s">
        <v>639</v>
      </c>
      <c r="D592" s="171" t="s">
        <v>150</v>
      </c>
      <c r="E592" s="171"/>
      <c r="F592" s="171">
        <f>F590</f>
        <v>2.6</v>
      </c>
      <c r="G592" s="171"/>
      <c r="H592" s="172">
        <f>H593+H594</f>
        <v>0</v>
      </c>
      <c r="J592" s="279"/>
    </row>
    <row r="593" spans="1:10">
      <c r="A593" s="92"/>
      <c r="B593" s="14" t="s">
        <v>16</v>
      </c>
      <c r="C593" s="15" t="s">
        <v>50</v>
      </c>
      <c r="D593" s="15" t="s">
        <v>18</v>
      </c>
      <c r="E593" s="15">
        <v>0.13400000000000001</v>
      </c>
      <c r="F593" s="86">
        <f>F592*E593</f>
        <v>0.34840000000000004</v>
      </c>
      <c r="G593" s="15"/>
      <c r="H593" s="84">
        <f>G593*F593</f>
        <v>0</v>
      </c>
    </row>
    <row r="594" spans="1:10">
      <c r="A594" s="92"/>
      <c r="B594" s="173" t="s">
        <v>284</v>
      </c>
      <c r="C594" s="173" t="s">
        <v>285</v>
      </c>
      <c r="D594" s="173" t="s">
        <v>153</v>
      </c>
      <c r="E594" s="173">
        <v>0.13</v>
      </c>
      <c r="F594" s="173">
        <f>E594*F592</f>
        <v>0.33800000000000002</v>
      </c>
      <c r="G594" s="173"/>
      <c r="H594" s="173">
        <f>F594*G594</f>
        <v>0</v>
      </c>
    </row>
    <row r="595" spans="1:10">
      <c r="A595" s="100"/>
      <c r="B595" s="14"/>
      <c r="C595" s="130" t="s">
        <v>170</v>
      </c>
      <c r="D595" s="130" t="s">
        <v>2</v>
      </c>
      <c r="E595" s="15"/>
      <c r="F595" s="86"/>
      <c r="G595" s="15"/>
      <c r="H595" s="12">
        <f>H566+H568+H573+H583+H590+H592+H578</f>
        <v>0</v>
      </c>
      <c r="J595" s="279"/>
    </row>
    <row r="596" spans="1:10">
      <c r="A596" s="92"/>
      <c r="B596" s="14"/>
      <c r="C596" s="15" t="s">
        <v>121</v>
      </c>
      <c r="D596" s="15" t="s">
        <v>2</v>
      </c>
      <c r="E596" s="15"/>
      <c r="F596" s="99">
        <v>0.1</v>
      </c>
      <c r="G596" s="15"/>
      <c r="H596" s="16">
        <f>H595*F596</f>
        <v>0</v>
      </c>
      <c r="J596" s="279"/>
    </row>
    <row r="597" spans="1:10">
      <c r="A597" s="92"/>
      <c r="B597" s="9"/>
      <c r="C597" s="130" t="s">
        <v>122</v>
      </c>
      <c r="D597" s="130" t="s">
        <v>2</v>
      </c>
      <c r="E597" s="130"/>
      <c r="F597" s="130"/>
      <c r="G597" s="130"/>
      <c r="H597" s="12">
        <f>H596+H595</f>
        <v>0</v>
      </c>
      <c r="J597" s="279"/>
    </row>
    <row r="598" spans="1:10">
      <c r="A598" s="92"/>
      <c r="B598" s="14"/>
      <c r="C598" s="15" t="s">
        <v>123</v>
      </c>
      <c r="D598" s="15" t="s">
        <v>2</v>
      </c>
      <c r="E598" s="15"/>
      <c r="F598" s="99">
        <v>0.08</v>
      </c>
      <c r="G598" s="15"/>
      <c r="H598" s="16">
        <f>H597*F598</f>
        <v>0</v>
      </c>
      <c r="J598" s="279"/>
    </row>
    <row r="599" spans="1:10">
      <c r="A599" s="100"/>
      <c r="B599" s="9"/>
      <c r="C599" s="130" t="s">
        <v>124</v>
      </c>
      <c r="D599" s="130" t="s">
        <v>2</v>
      </c>
      <c r="E599" s="130"/>
      <c r="F599" s="101"/>
      <c r="G599" s="130"/>
      <c r="H599" s="12">
        <f>SUM(H597:H598)</f>
        <v>0</v>
      </c>
      <c r="J599" s="279"/>
    </row>
    <row r="600" spans="1:10">
      <c r="A600" s="316" t="s">
        <v>641</v>
      </c>
      <c r="B600" s="316"/>
      <c r="C600" s="316"/>
      <c r="D600" s="316"/>
      <c r="E600" s="316"/>
      <c r="F600" s="316"/>
      <c r="G600" s="316"/>
      <c r="H600" s="316"/>
    </row>
    <row r="601" spans="1:10">
      <c r="A601" s="316" t="s">
        <v>171</v>
      </c>
      <c r="B601" s="316"/>
      <c r="C601" s="316"/>
      <c r="D601" s="316"/>
      <c r="E601" s="316"/>
      <c r="F601" s="316"/>
      <c r="G601" s="316"/>
      <c r="H601" s="316"/>
    </row>
    <row r="602" spans="1:10" ht="30" customHeight="1">
      <c r="A602" s="335" t="s">
        <v>173</v>
      </c>
      <c r="B602" s="336" t="s">
        <v>4</v>
      </c>
      <c r="C602" s="335" t="s">
        <v>174</v>
      </c>
      <c r="D602" s="336" t="s">
        <v>6</v>
      </c>
      <c r="E602" s="335" t="s">
        <v>7</v>
      </c>
      <c r="F602" s="335"/>
      <c r="G602" s="333" t="s">
        <v>172</v>
      </c>
      <c r="H602" s="333"/>
    </row>
    <row r="603" spans="1:10" ht="78" customHeight="1">
      <c r="A603" s="335"/>
      <c r="B603" s="336"/>
      <c r="C603" s="335"/>
      <c r="D603" s="336"/>
      <c r="E603" s="132" t="s">
        <v>175</v>
      </c>
      <c r="F603" s="132" t="s">
        <v>176</v>
      </c>
      <c r="G603" s="132" t="s">
        <v>175</v>
      </c>
      <c r="H603" s="133" t="s">
        <v>177</v>
      </c>
    </row>
    <row r="604" spans="1:10">
      <c r="A604" s="130">
        <v>1</v>
      </c>
      <c r="B604" s="134">
        <v>2</v>
      </c>
      <c r="C604" s="134">
        <v>3</v>
      </c>
      <c r="D604" s="134">
        <v>4</v>
      </c>
      <c r="E604" s="134">
        <v>5</v>
      </c>
      <c r="F604" s="134">
        <v>6</v>
      </c>
      <c r="G604" s="134">
        <v>7</v>
      </c>
      <c r="H604" s="134">
        <v>8</v>
      </c>
    </row>
    <row r="605" spans="1:10" ht="36">
      <c r="A605" s="27">
        <v>1</v>
      </c>
      <c r="B605" s="28" t="s">
        <v>178</v>
      </c>
      <c r="C605" s="29" t="s">
        <v>179</v>
      </c>
      <c r="D605" s="29" t="s">
        <v>81</v>
      </c>
      <c r="E605" s="116"/>
      <c r="F605" s="41">
        <v>84</v>
      </c>
      <c r="G605" s="32"/>
      <c r="H605" s="42">
        <f>SUM(H606:H609)</f>
        <v>0</v>
      </c>
      <c r="J605" s="279"/>
    </row>
    <row r="606" spans="1:10">
      <c r="A606" s="117"/>
      <c r="B606" s="32" t="s">
        <v>16</v>
      </c>
      <c r="C606" s="32" t="s">
        <v>180</v>
      </c>
      <c r="D606" s="118" t="s">
        <v>49</v>
      </c>
      <c r="E606" s="119">
        <f>1.66*0.5</f>
        <v>0.83</v>
      </c>
      <c r="F606" s="84">
        <f>F605*E606</f>
        <v>69.72</v>
      </c>
      <c r="G606" s="118"/>
      <c r="H606" s="84">
        <f>G606*F606</f>
        <v>0</v>
      </c>
    </row>
    <row r="607" spans="1:10">
      <c r="A607" s="32"/>
      <c r="B607" s="32" t="s">
        <v>16</v>
      </c>
      <c r="C607" s="32" t="s">
        <v>181</v>
      </c>
      <c r="D607" s="118" t="s">
        <v>182</v>
      </c>
      <c r="E607" s="119">
        <f>0.05*0.5</f>
        <v>2.5000000000000001E-2</v>
      </c>
      <c r="F607" s="84">
        <f>F605*E607</f>
        <v>2.1</v>
      </c>
      <c r="G607" s="118"/>
      <c r="H607" s="84">
        <f>G607*F607</f>
        <v>0</v>
      </c>
    </row>
    <row r="608" spans="1:10">
      <c r="A608" s="32"/>
      <c r="B608" s="120" t="s">
        <v>183</v>
      </c>
      <c r="C608" s="32" t="s">
        <v>184</v>
      </c>
      <c r="D608" s="118" t="s">
        <v>61</v>
      </c>
      <c r="E608" s="118">
        <f>0.02*0.5</f>
        <v>0.01</v>
      </c>
      <c r="F608" s="84">
        <f>F605*E608</f>
        <v>0.84</v>
      </c>
      <c r="G608" s="118"/>
      <c r="H608" s="84">
        <f>G608*F608</f>
        <v>0</v>
      </c>
    </row>
    <row r="609" spans="1:10">
      <c r="A609" s="32"/>
      <c r="B609" s="31" t="s">
        <v>16</v>
      </c>
      <c r="C609" s="32" t="s">
        <v>185</v>
      </c>
      <c r="D609" s="32" t="s">
        <v>2</v>
      </c>
      <c r="E609" s="118">
        <f>0.06*0.5</f>
        <v>0.03</v>
      </c>
      <c r="F609" s="84">
        <f>F605*E609</f>
        <v>2.52</v>
      </c>
      <c r="G609" s="118"/>
      <c r="H609" s="84">
        <f>G609*F609</f>
        <v>0</v>
      </c>
    </row>
    <row r="610" spans="1:10" ht="36">
      <c r="A610" s="27">
        <v>2</v>
      </c>
      <c r="B610" s="28" t="s">
        <v>178</v>
      </c>
      <c r="C610" s="29" t="s">
        <v>659</v>
      </c>
      <c r="D610" s="29" t="s">
        <v>81</v>
      </c>
      <c r="E610" s="116"/>
      <c r="F610" s="41">
        <v>5</v>
      </c>
      <c r="G610" s="32"/>
      <c r="H610" s="42">
        <f>SUM(H611:H614)</f>
        <v>0</v>
      </c>
      <c r="J610" s="279"/>
    </row>
    <row r="611" spans="1:10">
      <c r="A611" s="117"/>
      <c r="B611" s="32" t="s">
        <v>16</v>
      </c>
      <c r="C611" s="32" t="s">
        <v>180</v>
      </c>
      <c r="D611" s="118" t="s">
        <v>49</v>
      </c>
      <c r="E611" s="119">
        <f>1.66*0.5</f>
        <v>0.83</v>
      </c>
      <c r="F611" s="84">
        <f>F610*E611</f>
        <v>4.1499999999999995</v>
      </c>
      <c r="G611" s="118"/>
      <c r="H611" s="84">
        <f>G611*F611</f>
        <v>0</v>
      </c>
    </row>
    <row r="612" spans="1:10">
      <c r="A612" s="32"/>
      <c r="B612" s="32" t="s">
        <v>16</v>
      </c>
      <c r="C612" s="32" t="s">
        <v>181</v>
      </c>
      <c r="D612" s="118" t="s">
        <v>182</v>
      </c>
      <c r="E612" s="119">
        <f>0.05*0.5</f>
        <v>2.5000000000000001E-2</v>
      </c>
      <c r="F612" s="84">
        <f>F610*E612</f>
        <v>0.125</v>
      </c>
      <c r="G612" s="118"/>
      <c r="H612" s="84">
        <f>G612*F612</f>
        <v>0</v>
      </c>
    </row>
    <row r="613" spans="1:10">
      <c r="A613" s="32"/>
      <c r="B613" s="120" t="s">
        <v>183</v>
      </c>
      <c r="C613" s="32" t="s">
        <v>184</v>
      </c>
      <c r="D613" s="118" t="s">
        <v>61</v>
      </c>
      <c r="E613" s="118">
        <f>0.02*0.5</f>
        <v>0.01</v>
      </c>
      <c r="F613" s="84">
        <f>F610*E613</f>
        <v>0.05</v>
      </c>
      <c r="G613" s="118"/>
      <c r="H613" s="84">
        <f>G613*F613</f>
        <v>0</v>
      </c>
    </row>
    <row r="614" spans="1:10">
      <c r="A614" s="32"/>
      <c r="B614" s="31" t="s">
        <v>16</v>
      </c>
      <c r="C614" s="32" t="s">
        <v>185</v>
      </c>
      <c r="D614" s="32" t="s">
        <v>2</v>
      </c>
      <c r="E614" s="118">
        <f>0.06*0.5</f>
        <v>0.03</v>
      </c>
      <c r="F614" s="84">
        <f>F610*E614</f>
        <v>0.15</v>
      </c>
      <c r="G614" s="118"/>
      <c r="H614" s="84">
        <f>G614*F614</f>
        <v>0</v>
      </c>
    </row>
    <row r="615" spans="1:10" ht="36">
      <c r="A615" s="27">
        <v>3</v>
      </c>
      <c r="B615" s="28" t="s">
        <v>186</v>
      </c>
      <c r="C615" s="29" t="s">
        <v>187</v>
      </c>
      <c r="D615" s="29" t="s">
        <v>64</v>
      </c>
      <c r="E615" s="116"/>
      <c r="F615" s="41">
        <v>1</v>
      </c>
      <c r="G615" s="32"/>
      <c r="H615" s="42">
        <f>H616+H617+H620+H621+H623+H618+H622+H619</f>
        <v>0</v>
      </c>
      <c r="J615" s="279"/>
    </row>
    <row r="616" spans="1:10">
      <c r="A616" s="117"/>
      <c r="B616" s="32" t="s">
        <v>16</v>
      </c>
      <c r="C616" s="32" t="s">
        <v>188</v>
      </c>
      <c r="D616" s="118" t="s">
        <v>49</v>
      </c>
      <c r="E616" s="119">
        <v>17.2</v>
      </c>
      <c r="F616" s="121">
        <f>E616*F615</f>
        <v>17.2</v>
      </c>
      <c r="G616" s="118"/>
      <c r="H616" s="84">
        <f t="shared" ref="H616:H623" si="14">F616*G616</f>
        <v>0</v>
      </c>
    </row>
    <row r="617" spans="1:10">
      <c r="A617" s="32"/>
      <c r="B617" s="32" t="s">
        <v>16</v>
      </c>
      <c r="C617" s="32" t="s">
        <v>189</v>
      </c>
      <c r="D617" s="118" t="s">
        <v>182</v>
      </c>
      <c r="E617" s="119">
        <v>70</v>
      </c>
      <c r="F617" s="121">
        <f>E617*F615</f>
        <v>70</v>
      </c>
      <c r="G617" s="118"/>
      <c r="H617" s="84">
        <f t="shared" si="14"/>
        <v>0</v>
      </c>
    </row>
    <row r="618" spans="1:10">
      <c r="A618" s="122"/>
      <c r="B618" s="123" t="s">
        <v>190</v>
      </c>
      <c r="C618" s="32" t="s">
        <v>191</v>
      </c>
      <c r="D618" s="118" t="s">
        <v>150</v>
      </c>
      <c r="E618" s="119">
        <v>0.29699999999999999</v>
      </c>
      <c r="F618" s="46">
        <f>E618*F615</f>
        <v>0.29699999999999999</v>
      </c>
      <c r="G618" s="118"/>
      <c r="H618" s="84">
        <f t="shared" si="14"/>
        <v>0</v>
      </c>
    </row>
    <row r="619" spans="1:10">
      <c r="A619" s="122"/>
      <c r="B619" s="123" t="s">
        <v>192</v>
      </c>
      <c r="C619" s="32" t="s">
        <v>193</v>
      </c>
      <c r="D619" s="118" t="s">
        <v>81</v>
      </c>
      <c r="E619" s="119">
        <v>6</v>
      </c>
      <c r="F619" s="46">
        <f>E619*F615</f>
        <v>6</v>
      </c>
      <c r="G619" s="118"/>
      <c r="H619" s="84">
        <f t="shared" si="14"/>
        <v>0</v>
      </c>
    </row>
    <row r="620" spans="1:10">
      <c r="A620" s="32"/>
      <c r="B620" s="123" t="s">
        <v>194</v>
      </c>
      <c r="C620" s="32" t="s">
        <v>195</v>
      </c>
      <c r="D620" s="118" t="s">
        <v>49</v>
      </c>
      <c r="E620" s="124">
        <v>8</v>
      </c>
      <c r="F620" s="121">
        <f>F615*E620</f>
        <v>8</v>
      </c>
      <c r="G620" s="118"/>
      <c r="H620" s="84">
        <f t="shared" si="14"/>
        <v>0</v>
      </c>
    </row>
    <row r="621" spans="1:10" ht="25.5">
      <c r="A621" s="32"/>
      <c r="B621" s="125" t="s">
        <v>196</v>
      </c>
      <c r="C621" s="32" t="s">
        <v>197</v>
      </c>
      <c r="D621" s="118" t="s">
        <v>61</v>
      </c>
      <c r="E621" s="118">
        <v>16</v>
      </c>
      <c r="F621" s="121">
        <f>E621*F615</f>
        <v>16</v>
      </c>
      <c r="G621" s="118"/>
      <c r="H621" s="84">
        <f t="shared" si="14"/>
        <v>0</v>
      </c>
    </row>
    <row r="622" spans="1:10">
      <c r="A622" s="32"/>
      <c r="B622" s="31" t="s">
        <v>198</v>
      </c>
      <c r="C622" s="32" t="s">
        <v>199</v>
      </c>
      <c r="D622" s="118" t="s">
        <v>61</v>
      </c>
      <c r="E622" s="118">
        <v>2</v>
      </c>
      <c r="F622" s="121">
        <f>E622*F615</f>
        <v>2</v>
      </c>
      <c r="G622" s="118"/>
      <c r="H622" s="84">
        <f t="shared" si="14"/>
        <v>0</v>
      </c>
    </row>
    <row r="623" spans="1:10">
      <c r="A623" s="32"/>
      <c r="B623" s="31" t="s">
        <v>16</v>
      </c>
      <c r="C623" s="32" t="s">
        <v>200</v>
      </c>
      <c r="D623" s="32" t="s">
        <v>2</v>
      </c>
      <c r="E623" s="118">
        <v>0.2</v>
      </c>
      <c r="F623" s="84">
        <f>E623*F615</f>
        <v>0.2</v>
      </c>
      <c r="G623" s="118"/>
      <c r="H623" s="84">
        <f t="shared" si="14"/>
        <v>0</v>
      </c>
    </row>
    <row r="624" spans="1:10" ht="36">
      <c r="A624" s="27">
        <v>4</v>
      </c>
      <c r="B624" s="28" t="s">
        <v>201</v>
      </c>
      <c r="C624" s="29" t="s">
        <v>656</v>
      </c>
      <c r="D624" s="29" t="s">
        <v>64</v>
      </c>
      <c r="E624" s="116"/>
      <c r="F624" s="41">
        <v>1</v>
      </c>
      <c r="G624" s="32"/>
      <c r="H624" s="42">
        <f>H625+H626+H629+H630+H631+H628+H627</f>
        <v>0</v>
      </c>
      <c r="J624" s="279"/>
    </row>
    <row r="625" spans="1:10">
      <c r="A625" s="117"/>
      <c r="B625" s="32" t="s">
        <v>16</v>
      </c>
      <c r="C625" s="32" t="s">
        <v>188</v>
      </c>
      <c r="D625" s="118" t="s">
        <v>49</v>
      </c>
      <c r="E625" s="119">
        <v>7.33</v>
      </c>
      <c r="F625" s="121">
        <f>E625*F624</f>
        <v>7.33</v>
      </c>
      <c r="G625" s="118"/>
      <c r="H625" s="84">
        <f t="shared" ref="H625:H631" si="15">F625*G625</f>
        <v>0</v>
      </c>
    </row>
    <row r="626" spans="1:10">
      <c r="A626" s="32"/>
      <c r="B626" s="32" t="s">
        <v>16</v>
      </c>
      <c r="C626" s="32" t="s">
        <v>189</v>
      </c>
      <c r="D626" s="118" t="s">
        <v>182</v>
      </c>
      <c r="E626" s="119">
        <v>0.11</v>
      </c>
      <c r="F626" s="121">
        <f>E626*F624</f>
        <v>0.11</v>
      </c>
      <c r="G626" s="118"/>
      <c r="H626" s="84">
        <f t="shared" si="15"/>
        <v>0</v>
      </c>
    </row>
    <row r="627" spans="1:10">
      <c r="A627" s="122"/>
      <c r="B627" s="123" t="s">
        <v>192</v>
      </c>
      <c r="C627" s="32" t="s">
        <v>193</v>
      </c>
      <c r="D627" s="118" t="s">
        <v>81</v>
      </c>
      <c r="E627" s="119">
        <v>2.85</v>
      </c>
      <c r="F627" s="46">
        <f>E627*F624</f>
        <v>2.85</v>
      </c>
      <c r="G627" s="118"/>
      <c r="H627" s="84">
        <f t="shared" si="15"/>
        <v>0</v>
      </c>
    </row>
    <row r="628" spans="1:10">
      <c r="A628" s="122"/>
      <c r="B628" s="123" t="s">
        <v>190</v>
      </c>
      <c r="C628" s="32" t="s">
        <v>191</v>
      </c>
      <c r="D628" s="118" t="s">
        <v>150</v>
      </c>
      <c r="E628" s="119">
        <v>5.0999999999999997E-2</v>
      </c>
      <c r="F628" s="46">
        <f>E628*F624</f>
        <v>5.0999999999999997E-2</v>
      </c>
      <c r="G628" s="118"/>
      <c r="H628" s="84">
        <f t="shared" si="15"/>
        <v>0</v>
      </c>
    </row>
    <row r="629" spans="1:10" ht="25.5">
      <c r="A629" s="32"/>
      <c r="B629" s="125" t="s">
        <v>202</v>
      </c>
      <c r="C629" s="32" t="s">
        <v>655</v>
      </c>
      <c r="D629" s="118" t="s">
        <v>49</v>
      </c>
      <c r="E629" s="124">
        <v>2</v>
      </c>
      <c r="F629" s="121">
        <f>F624*E629</f>
        <v>2</v>
      </c>
      <c r="G629" s="118"/>
      <c r="H629" s="84">
        <f t="shared" si="15"/>
        <v>0</v>
      </c>
    </row>
    <row r="630" spans="1:10">
      <c r="A630" s="32"/>
      <c r="B630" s="31" t="s">
        <v>198</v>
      </c>
      <c r="C630" s="32" t="s">
        <v>199</v>
      </c>
      <c r="D630" s="118" t="s">
        <v>61</v>
      </c>
      <c r="E630" s="118">
        <v>2</v>
      </c>
      <c r="F630" s="121">
        <f>E630*F623</f>
        <v>0.4</v>
      </c>
      <c r="G630" s="118"/>
      <c r="H630" s="84">
        <f t="shared" si="15"/>
        <v>0</v>
      </c>
    </row>
    <row r="631" spans="1:10">
      <c r="A631" s="32"/>
      <c r="B631" s="31" t="s">
        <v>16</v>
      </c>
      <c r="C631" s="32" t="s">
        <v>200</v>
      </c>
      <c r="D631" s="32" t="s">
        <v>2</v>
      </c>
      <c r="E631" s="118">
        <v>0.06</v>
      </c>
      <c r="F631" s="84">
        <f>E631*F624</f>
        <v>0.06</v>
      </c>
      <c r="G631" s="118"/>
      <c r="H631" s="84">
        <f t="shared" si="15"/>
        <v>0</v>
      </c>
    </row>
    <row r="632" spans="1:10" ht="54">
      <c r="A632" s="27">
        <v>5</v>
      </c>
      <c r="B632" s="28" t="s">
        <v>178</v>
      </c>
      <c r="C632" s="29" t="s">
        <v>203</v>
      </c>
      <c r="D632" s="29" t="s">
        <v>81</v>
      </c>
      <c r="E632" s="116"/>
      <c r="F632" s="41">
        <v>84</v>
      </c>
      <c r="G632" s="32"/>
      <c r="H632" s="126">
        <f>H633+H634+H635+H636+H637</f>
        <v>0</v>
      </c>
      <c r="J632" s="279"/>
    </row>
    <row r="633" spans="1:10">
      <c r="A633" s="117"/>
      <c r="B633" s="32" t="s">
        <v>16</v>
      </c>
      <c r="C633" s="32" t="s">
        <v>188</v>
      </c>
      <c r="D633" s="118" t="s">
        <v>49</v>
      </c>
      <c r="E633" s="119">
        <v>1.66</v>
      </c>
      <c r="F633" s="121">
        <f>E633*F632</f>
        <v>139.44</v>
      </c>
      <c r="G633" s="118"/>
      <c r="H633" s="84">
        <f>F633*G633</f>
        <v>0</v>
      </c>
    </row>
    <row r="634" spans="1:10">
      <c r="A634" s="32"/>
      <c r="B634" s="32" t="s">
        <v>16</v>
      </c>
      <c r="C634" s="32" t="s">
        <v>189</v>
      </c>
      <c r="D634" s="118" t="s">
        <v>182</v>
      </c>
      <c r="E634" s="119">
        <v>0.5</v>
      </c>
      <c r="F634" s="121">
        <f>E634*F632</f>
        <v>42</v>
      </c>
      <c r="G634" s="118"/>
      <c r="H634" s="84">
        <f>F634*G634</f>
        <v>0</v>
      </c>
    </row>
    <row r="635" spans="1:10">
      <c r="A635" s="32"/>
      <c r="B635" s="125" t="s">
        <v>57</v>
      </c>
      <c r="C635" s="32" t="s">
        <v>204</v>
      </c>
      <c r="D635" s="118" t="s">
        <v>49</v>
      </c>
      <c r="E635" s="124">
        <v>1.65</v>
      </c>
      <c r="F635" s="121">
        <f>F632*E635</f>
        <v>138.6</v>
      </c>
      <c r="G635" s="118"/>
      <c r="H635" s="84">
        <f>F635*G635</f>
        <v>0</v>
      </c>
    </row>
    <row r="636" spans="1:10" ht="25.5">
      <c r="A636" s="32"/>
      <c r="B636" s="125" t="s">
        <v>202</v>
      </c>
      <c r="C636" s="32" t="s">
        <v>197</v>
      </c>
      <c r="D636" s="118" t="s">
        <v>61</v>
      </c>
      <c r="E636" s="118">
        <v>2</v>
      </c>
      <c r="F636" s="121">
        <f>E636*F632</f>
        <v>168</v>
      </c>
      <c r="G636" s="118"/>
      <c r="H636" s="84">
        <f>F636*G636</f>
        <v>0</v>
      </c>
    </row>
    <row r="637" spans="1:10">
      <c r="A637" s="32"/>
      <c r="B637" s="31" t="s">
        <v>16</v>
      </c>
      <c r="C637" s="32" t="s">
        <v>200</v>
      </c>
      <c r="D637" s="32" t="s">
        <v>2</v>
      </c>
      <c r="E637" s="118">
        <v>0.06</v>
      </c>
      <c r="F637" s="84">
        <f>E637*F632</f>
        <v>5.04</v>
      </c>
      <c r="G637" s="118"/>
      <c r="H637" s="84">
        <f>F637*G637</f>
        <v>0</v>
      </c>
    </row>
    <row r="638" spans="1:10" ht="48">
      <c r="A638" s="76" t="s">
        <v>92</v>
      </c>
      <c r="B638" s="23" t="s">
        <v>87</v>
      </c>
      <c r="C638" s="29" t="s">
        <v>205</v>
      </c>
      <c r="D638" s="29" t="s">
        <v>49</v>
      </c>
      <c r="E638" s="29"/>
      <c r="F638" s="81">
        <v>158</v>
      </c>
      <c r="G638" s="130"/>
      <c r="H638" s="42">
        <f>SUM(H639:H642)</f>
        <v>0</v>
      </c>
      <c r="J638" s="279"/>
    </row>
    <row r="639" spans="1:10">
      <c r="A639" s="82"/>
      <c r="B639" s="83" t="s">
        <v>16</v>
      </c>
      <c r="C639" s="32" t="s">
        <v>50</v>
      </c>
      <c r="D639" s="32" t="s">
        <v>18</v>
      </c>
      <c r="E639" s="32">
        <v>3.1E-2</v>
      </c>
      <c r="F639" s="84">
        <f>E639*F638</f>
        <v>4.8979999999999997</v>
      </c>
      <c r="G639" s="85"/>
      <c r="H639" s="84">
        <f>G639*F639</f>
        <v>0</v>
      </c>
    </row>
    <row r="640" spans="1:10">
      <c r="A640" s="82"/>
      <c r="B640" s="83" t="s">
        <v>16</v>
      </c>
      <c r="C640" s="32" t="s">
        <v>51</v>
      </c>
      <c r="D640" s="32" t="s">
        <v>2</v>
      </c>
      <c r="E640" s="32">
        <v>2E-3</v>
      </c>
      <c r="F640" s="84">
        <f>E640*F638</f>
        <v>0.316</v>
      </c>
      <c r="G640" s="85"/>
      <c r="H640" s="86">
        <f>G640*F640</f>
        <v>0</v>
      </c>
    </row>
    <row r="641" spans="1:10">
      <c r="A641" s="82"/>
      <c r="B641" s="83" t="s">
        <v>89</v>
      </c>
      <c r="C641" s="32" t="s">
        <v>90</v>
      </c>
      <c r="D641" s="32" t="s">
        <v>61</v>
      </c>
      <c r="E641" s="32">
        <v>0.10100000000000001</v>
      </c>
      <c r="F641" s="84">
        <f>E641*F638</f>
        <v>15.958</v>
      </c>
      <c r="G641" s="85"/>
      <c r="H641" s="86">
        <f>G641*F641</f>
        <v>0</v>
      </c>
    </row>
    <row r="642" spans="1:10">
      <c r="A642" s="82"/>
      <c r="B642" s="83" t="s">
        <v>16</v>
      </c>
      <c r="C642" s="32" t="s">
        <v>65</v>
      </c>
      <c r="D642" s="32" t="s">
        <v>2</v>
      </c>
      <c r="E642" s="32">
        <v>1.9E-3</v>
      </c>
      <c r="F642" s="84">
        <f>E642*F638</f>
        <v>0.30020000000000002</v>
      </c>
      <c r="G642" s="85"/>
      <c r="H642" s="86">
        <f>G642*F642</f>
        <v>0</v>
      </c>
    </row>
    <row r="643" spans="1:10" ht="48">
      <c r="A643" s="76" t="s">
        <v>99</v>
      </c>
      <c r="B643" s="23" t="s">
        <v>93</v>
      </c>
      <c r="C643" s="29" t="s">
        <v>206</v>
      </c>
      <c r="D643" s="29" t="s">
        <v>49</v>
      </c>
      <c r="E643" s="29"/>
      <c r="F643" s="81">
        <f>F638</f>
        <v>158</v>
      </c>
      <c r="G643" s="130"/>
      <c r="H643" s="42">
        <f>SUM(H644:H648)</f>
        <v>0</v>
      </c>
      <c r="J643" s="279"/>
    </row>
    <row r="644" spans="1:10">
      <c r="A644" s="82"/>
      <c r="B644" s="83" t="s">
        <v>16</v>
      </c>
      <c r="C644" s="75" t="s">
        <v>24</v>
      </c>
      <c r="D644" s="75" t="s">
        <v>18</v>
      </c>
      <c r="E644" s="75">
        <v>0.68</v>
      </c>
      <c r="F644" s="87">
        <f>E644*F643</f>
        <v>107.44000000000001</v>
      </c>
      <c r="G644" s="85"/>
      <c r="H644" s="84">
        <f>G644*F644</f>
        <v>0</v>
      </c>
    </row>
    <row r="645" spans="1:10">
      <c r="A645" s="82"/>
      <c r="B645" s="83" t="s">
        <v>16</v>
      </c>
      <c r="C645" s="75" t="s">
        <v>51</v>
      </c>
      <c r="D645" s="75" t="s">
        <v>2</v>
      </c>
      <c r="E645" s="75">
        <v>2.9999999999999997E-4</v>
      </c>
      <c r="F645" s="87">
        <f>E645*F643</f>
        <v>4.7399999999999998E-2</v>
      </c>
      <c r="G645" s="85"/>
      <c r="H645" s="84">
        <f>G645*F645</f>
        <v>0</v>
      </c>
    </row>
    <row r="646" spans="1:10">
      <c r="A646" s="82"/>
      <c r="B646" s="88" t="s">
        <v>95</v>
      </c>
      <c r="C646" s="75" t="s">
        <v>96</v>
      </c>
      <c r="D646" s="75" t="s">
        <v>61</v>
      </c>
      <c r="E646" s="75">
        <v>0.246</v>
      </c>
      <c r="F646" s="87">
        <f>E646*F643</f>
        <v>38.868000000000002</v>
      </c>
      <c r="G646" s="85"/>
      <c r="H646" s="84">
        <f>G646*F646</f>
        <v>0</v>
      </c>
    </row>
    <row r="647" spans="1:10">
      <c r="A647" s="82"/>
      <c r="B647" s="14" t="s">
        <v>97</v>
      </c>
      <c r="C647" s="75" t="s">
        <v>98</v>
      </c>
      <c r="D647" s="75" t="s">
        <v>61</v>
      </c>
      <c r="E647" s="75">
        <v>2.7E-2</v>
      </c>
      <c r="F647" s="87">
        <f>E647*F643</f>
        <v>4.266</v>
      </c>
      <c r="G647" s="85"/>
      <c r="H647" s="84">
        <f>G647*F647</f>
        <v>0</v>
      </c>
    </row>
    <row r="648" spans="1:10">
      <c r="A648" s="82"/>
      <c r="B648" s="83" t="s">
        <v>16</v>
      </c>
      <c r="C648" s="75" t="s">
        <v>65</v>
      </c>
      <c r="D648" s="75" t="s">
        <v>2</v>
      </c>
      <c r="E648" s="75">
        <v>1.9E-3</v>
      </c>
      <c r="F648" s="87">
        <f>E648*F643</f>
        <v>0.30020000000000002</v>
      </c>
      <c r="G648" s="85"/>
      <c r="H648" s="84">
        <f>G648*F648</f>
        <v>0</v>
      </c>
    </row>
    <row r="649" spans="1:10">
      <c r="A649" s="9"/>
      <c r="B649" s="127"/>
      <c r="C649" s="128" t="s">
        <v>120</v>
      </c>
      <c r="D649" s="130" t="s">
        <v>2</v>
      </c>
      <c r="E649" s="130"/>
      <c r="F649" s="129"/>
      <c r="G649" s="130"/>
      <c r="H649" s="91">
        <f>H605+H610+H615+H624+H632+H638+H643</f>
        <v>0</v>
      </c>
      <c r="J649" s="279"/>
    </row>
    <row r="650" spans="1:10">
      <c r="A650" s="92"/>
      <c r="B650" s="14"/>
      <c r="C650" s="15" t="s">
        <v>121</v>
      </c>
      <c r="D650" s="15" t="s">
        <v>2</v>
      </c>
      <c r="E650" s="15"/>
      <c r="F650" s="99">
        <v>0.1</v>
      </c>
      <c r="G650" s="15"/>
      <c r="H650" s="16">
        <f>H649*F650</f>
        <v>0</v>
      </c>
    </row>
    <row r="651" spans="1:10">
      <c r="A651" s="92"/>
      <c r="B651" s="9"/>
      <c r="C651" s="130" t="s">
        <v>122</v>
      </c>
      <c r="D651" s="130" t="s">
        <v>2</v>
      </c>
      <c r="E651" s="130"/>
      <c r="F651" s="130"/>
      <c r="G651" s="130"/>
      <c r="H651" s="12">
        <f>H650+H649</f>
        <v>0</v>
      </c>
      <c r="J651" s="279"/>
    </row>
    <row r="652" spans="1:10">
      <c r="A652" s="92"/>
      <c r="B652" s="14"/>
      <c r="C652" s="15" t="s">
        <v>123</v>
      </c>
      <c r="D652" s="15" t="s">
        <v>2</v>
      </c>
      <c r="E652" s="15"/>
      <c r="F652" s="99">
        <v>0.08</v>
      </c>
      <c r="G652" s="15"/>
      <c r="H652" s="16">
        <f>H651*F652</f>
        <v>0</v>
      </c>
    </row>
    <row r="653" spans="1:10">
      <c r="A653" s="100"/>
      <c r="B653" s="9"/>
      <c r="C653" s="130" t="s">
        <v>124</v>
      </c>
      <c r="D653" s="130" t="s">
        <v>2</v>
      </c>
      <c r="E653" s="130"/>
      <c r="F653" s="101"/>
      <c r="G653" s="130"/>
      <c r="H653" s="12">
        <f>SUM(H651:H652)</f>
        <v>0</v>
      </c>
      <c r="J653" s="279"/>
    </row>
    <row r="654" spans="1:10" ht="21.75" customHeight="1">
      <c r="A654" s="315" t="s">
        <v>646</v>
      </c>
      <c r="B654" s="315"/>
      <c r="C654" s="315"/>
      <c r="D654" s="315"/>
      <c r="E654" s="315"/>
      <c r="F654" s="315"/>
      <c r="G654" s="315"/>
      <c r="H654" s="315"/>
    </row>
    <row r="655" spans="1:10" ht="21.75" customHeight="1">
      <c r="A655" s="334" t="s">
        <v>125</v>
      </c>
      <c r="B655" s="334"/>
      <c r="C655" s="334"/>
      <c r="D655" s="334"/>
      <c r="E655" s="334"/>
      <c r="F655" s="334"/>
      <c r="G655" s="334"/>
      <c r="H655" s="334"/>
    </row>
    <row r="656" spans="1:10" ht="19.149999999999999" customHeight="1">
      <c r="A656" s="317" t="s">
        <v>3</v>
      </c>
      <c r="B656" s="327" t="s">
        <v>4</v>
      </c>
      <c r="C656" s="319" t="s">
        <v>5</v>
      </c>
      <c r="D656" s="320" t="s">
        <v>6</v>
      </c>
      <c r="E656" s="321" t="s">
        <v>7</v>
      </c>
      <c r="F656" s="321"/>
      <c r="G656" s="321" t="s">
        <v>8</v>
      </c>
      <c r="H656" s="321"/>
    </row>
    <row r="657" spans="1:10" ht="56.45" customHeight="1">
      <c r="A657" s="317"/>
      <c r="B657" s="327"/>
      <c r="C657" s="319"/>
      <c r="D657" s="320"/>
      <c r="E657" s="20" t="s">
        <v>9</v>
      </c>
      <c r="F657" s="115" t="s">
        <v>10</v>
      </c>
      <c r="G657" s="20" t="s">
        <v>9</v>
      </c>
      <c r="H657" s="22" t="s">
        <v>10</v>
      </c>
    </row>
    <row r="658" spans="1:10">
      <c r="A658" s="89" t="s">
        <v>11</v>
      </c>
      <c r="B658" s="9">
        <v>2</v>
      </c>
      <c r="C658" s="102">
        <v>3</v>
      </c>
      <c r="D658" s="102">
        <v>4</v>
      </c>
      <c r="E658" s="102">
        <v>5</v>
      </c>
      <c r="F658" s="29">
        <v>6</v>
      </c>
      <c r="G658" s="102">
        <v>7</v>
      </c>
      <c r="H658" s="100">
        <v>8</v>
      </c>
    </row>
    <row r="659" spans="1:10" ht="60">
      <c r="A659" s="103">
        <v>1</v>
      </c>
      <c r="B659" s="104" t="s">
        <v>127</v>
      </c>
      <c r="C659" s="105" t="s">
        <v>128</v>
      </c>
      <c r="D659" s="106" t="s">
        <v>129</v>
      </c>
      <c r="E659" s="295"/>
      <c r="F659" s="296">
        <v>440</v>
      </c>
      <c r="G659" s="295"/>
      <c r="H659" s="297">
        <f>H660+H661+H662+H663+H664+H665+H666+H667</f>
        <v>0</v>
      </c>
      <c r="J659" s="279"/>
    </row>
    <row r="660" spans="1:10">
      <c r="A660" s="107"/>
      <c r="B660" s="108" t="s">
        <v>130</v>
      </c>
      <c r="C660" s="108" t="s">
        <v>131</v>
      </c>
      <c r="D660" s="108" t="s">
        <v>132</v>
      </c>
      <c r="E660" s="298">
        <v>3.2099999999999997E-2</v>
      </c>
      <c r="F660" s="299">
        <f>E660*F659</f>
        <v>14.123999999999999</v>
      </c>
      <c r="G660" s="300"/>
      <c r="H660" s="301">
        <f>F660*G660</f>
        <v>0</v>
      </c>
    </row>
    <row r="661" spans="1:10">
      <c r="A661" s="107"/>
      <c r="B661" s="108" t="s">
        <v>133</v>
      </c>
      <c r="C661" s="108" t="s">
        <v>134</v>
      </c>
      <c r="D661" s="108" t="s">
        <v>135</v>
      </c>
      <c r="E661" s="302">
        <v>2.65E-3</v>
      </c>
      <c r="F661" s="299">
        <f>F659*E661</f>
        <v>1.1659999999999999</v>
      </c>
      <c r="G661" s="300"/>
      <c r="H661" s="301">
        <f t="shared" ref="H661:H667" si="16">F661*G661</f>
        <v>0</v>
      </c>
    </row>
    <row r="662" spans="1:10">
      <c r="A662" s="107"/>
      <c r="B662" s="108" t="s">
        <v>136</v>
      </c>
      <c r="C662" s="108" t="s">
        <v>137</v>
      </c>
      <c r="D662" s="108" t="s">
        <v>138</v>
      </c>
      <c r="E662" s="302">
        <v>6.1599999999999997E-3</v>
      </c>
      <c r="F662" s="299">
        <f>E662*F659</f>
        <v>2.7103999999999999</v>
      </c>
      <c r="G662" s="300"/>
      <c r="H662" s="301">
        <f t="shared" si="16"/>
        <v>0</v>
      </c>
    </row>
    <row r="663" spans="1:10">
      <c r="A663" s="107"/>
      <c r="B663" s="108" t="s">
        <v>139</v>
      </c>
      <c r="C663" s="108" t="s">
        <v>140</v>
      </c>
      <c r="D663" s="108" t="s">
        <v>138</v>
      </c>
      <c r="E663" s="302">
        <v>4.5300000000000002E-3</v>
      </c>
      <c r="F663" s="299">
        <f>E663*F659</f>
        <v>1.9932000000000001</v>
      </c>
      <c r="G663" s="300"/>
      <c r="H663" s="301">
        <f t="shared" si="16"/>
        <v>0</v>
      </c>
    </row>
    <row r="664" spans="1:10">
      <c r="A664" s="107"/>
      <c r="B664" s="109" t="s">
        <v>141</v>
      </c>
      <c r="C664" s="108" t="s">
        <v>142</v>
      </c>
      <c r="D664" s="108" t="s">
        <v>138</v>
      </c>
      <c r="E664" s="302">
        <v>7.1000000000000002E-4</v>
      </c>
      <c r="F664" s="299">
        <f>E664*F659</f>
        <v>0.31240000000000001</v>
      </c>
      <c r="G664" s="300"/>
      <c r="H664" s="301">
        <f t="shared" si="16"/>
        <v>0</v>
      </c>
    </row>
    <row r="665" spans="1:10">
      <c r="A665" s="107"/>
      <c r="B665" s="108" t="s">
        <v>143</v>
      </c>
      <c r="C665" s="108" t="s">
        <v>144</v>
      </c>
      <c r="D665" s="108" t="s">
        <v>138</v>
      </c>
      <c r="E665" s="302">
        <v>2.0699999999999998E-3</v>
      </c>
      <c r="F665" s="303">
        <f>E665*F659</f>
        <v>0.91079999999999994</v>
      </c>
      <c r="G665" s="300"/>
      <c r="H665" s="301">
        <f t="shared" si="16"/>
        <v>0</v>
      </c>
    </row>
    <row r="666" spans="1:10">
      <c r="A666" s="107"/>
      <c r="B666" s="108" t="s">
        <v>130</v>
      </c>
      <c r="C666" s="108" t="s">
        <v>145</v>
      </c>
      <c r="D666" s="108" t="s">
        <v>135</v>
      </c>
      <c r="E666" s="302">
        <v>1.0200000000000001E-3</v>
      </c>
      <c r="F666" s="304">
        <f>E666*F659</f>
        <v>0.44880000000000003</v>
      </c>
      <c r="G666" s="300"/>
      <c r="H666" s="301">
        <f t="shared" si="16"/>
        <v>0</v>
      </c>
    </row>
    <row r="667" spans="1:10">
      <c r="A667" s="107"/>
      <c r="B667" s="108" t="s">
        <v>146</v>
      </c>
      <c r="C667" s="108" t="s">
        <v>147</v>
      </c>
      <c r="D667" s="108" t="s">
        <v>135</v>
      </c>
      <c r="E667" s="302">
        <v>1.5E-3</v>
      </c>
      <c r="F667" s="304">
        <f>E667*F659</f>
        <v>0.66</v>
      </c>
      <c r="G667" s="300"/>
      <c r="H667" s="301">
        <f t="shared" si="16"/>
        <v>0</v>
      </c>
    </row>
    <row r="668" spans="1:10" ht="54">
      <c r="A668" s="8">
        <v>2</v>
      </c>
      <c r="B668" s="9" t="s">
        <v>148</v>
      </c>
      <c r="C668" s="130" t="s">
        <v>149</v>
      </c>
      <c r="D668" s="130" t="s">
        <v>150</v>
      </c>
      <c r="E668" s="29"/>
      <c r="F668" s="110">
        <v>44</v>
      </c>
      <c r="G668" s="41"/>
      <c r="H668" s="42">
        <f>SUM(H669:H674)</f>
        <v>0</v>
      </c>
      <c r="J668" s="279"/>
    </row>
    <row r="669" spans="1:10">
      <c r="A669" s="92"/>
      <c r="B669" s="14" t="s">
        <v>16</v>
      </c>
      <c r="C669" s="15" t="s">
        <v>50</v>
      </c>
      <c r="D669" s="15" t="s">
        <v>18</v>
      </c>
      <c r="E669" s="32">
        <v>0.15</v>
      </c>
      <c r="F669" s="84">
        <f>F668*E669</f>
        <v>6.6</v>
      </c>
      <c r="G669" s="84"/>
      <c r="H669" s="84">
        <f>G669*F669</f>
        <v>0</v>
      </c>
    </row>
    <row r="670" spans="1:10">
      <c r="A670" s="92"/>
      <c r="B670" s="111" t="s">
        <v>151</v>
      </c>
      <c r="C670" s="15" t="s">
        <v>152</v>
      </c>
      <c r="D670" s="112" t="s">
        <v>153</v>
      </c>
      <c r="E670" s="32">
        <v>2.1600000000000001E-2</v>
      </c>
      <c r="F670" s="84">
        <f>F668*E670</f>
        <v>0.95040000000000002</v>
      </c>
      <c r="G670" s="84"/>
      <c r="H670" s="86">
        <f>G670*F670</f>
        <v>0</v>
      </c>
    </row>
    <row r="671" spans="1:10">
      <c r="A671" s="92"/>
      <c r="B671" s="111" t="s">
        <v>154</v>
      </c>
      <c r="C671" s="15" t="s">
        <v>155</v>
      </c>
      <c r="D671" s="112" t="s">
        <v>153</v>
      </c>
      <c r="E671" s="87">
        <v>2.7300000000000001E-2</v>
      </c>
      <c r="F671" s="84">
        <f>F668*E671</f>
        <v>1.2012</v>
      </c>
      <c r="G671" s="84"/>
      <c r="H671" s="86">
        <f>G671*F671</f>
        <v>0</v>
      </c>
    </row>
    <row r="672" spans="1:10">
      <c r="A672" s="92"/>
      <c r="B672" s="111" t="s">
        <v>156</v>
      </c>
      <c r="C672" s="15" t="s">
        <v>157</v>
      </c>
      <c r="D672" s="112" t="s">
        <v>153</v>
      </c>
      <c r="E672" s="87">
        <f>0.0097</f>
        <v>9.7000000000000003E-3</v>
      </c>
      <c r="F672" s="84">
        <f>F668*E672</f>
        <v>0.42680000000000001</v>
      </c>
      <c r="G672" s="84"/>
      <c r="H672" s="86">
        <f>G672*F672</f>
        <v>0</v>
      </c>
    </row>
    <row r="673" spans="1:12">
      <c r="A673" s="92"/>
      <c r="B673" s="14" t="s">
        <v>158</v>
      </c>
      <c r="C673" s="15" t="s">
        <v>159</v>
      </c>
      <c r="D673" s="15" t="s">
        <v>116</v>
      </c>
      <c r="E673" s="84">
        <v>1.22</v>
      </c>
      <c r="F673" s="84">
        <f>F668*E673</f>
        <v>53.68</v>
      </c>
      <c r="G673" s="84"/>
      <c r="H673" s="86">
        <f>G673*F673</f>
        <v>0</v>
      </c>
    </row>
    <row r="674" spans="1:12">
      <c r="A674" s="92"/>
      <c r="B674" s="14" t="s">
        <v>160</v>
      </c>
      <c r="C674" s="15" t="s">
        <v>161</v>
      </c>
      <c r="D674" s="15" t="s">
        <v>116</v>
      </c>
      <c r="E674" s="113">
        <v>7.0000000000000007E-2</v>
      </c>
      <c r="F674" s="84">
        <f>F668*E674</f>
        <v>3.08</v>
      </c>
      <c r="G674" s="84"/>
      <c r="H674" s="86">
        <f>F674*G674</f>
        <v>0</v>
      </c>
    </row>
    <row r="675" spans="1:12" ht="75.75" customHeight="1">
      <c r="A675" s="27">
        <v>3</v>
      </c>
      <c r="B675" s="23" t="s">
        <v>162</v>
      </c>
      <c r="C675" s="29" t="s">
        <v>163</v>
      </c>
      <c r="D675" s="29" t="s">
        <v>49</v>
      </c>
      <c r="E675" s="29"/>
      <c r="F675" s="81">
        <v>440</v>
      </c>
      <c r="G675" s="41"/>
      <c r="H675" s="42">
        <f>SUM(H676:H680)</f>
        <v>0</v>
      </c>
      <c r="J675" s="279"/>
    </row>
    <row r="676" spans="1:12">
      <c r="A676" s="82"/>
      <c r="B676" s="14" t="s">
        <v>16</v>
      </c>
      <c r="C676" s="15" t="s">
        <v>164</v>
      </c>
      <c r="D676" s="15" t="s">
        <v>18</v>
      </c>
      <c r="E676" s="15">
        <v>0.40200000000000002</v>
      </c>
      <c r="F676" s="114">
        <f>F675*E676</f>
        <v>176.88000000000002</v>
      </c>
      <c r="G676" s="86"/>
      <c r="H676" s="84">
        <f>F676*G676</f>
        <v>0</v>
      </c>
    </row>
    <row r="677" spans="1:12">
      <c r="A677" s="82"/>
      <c r="B677" s="26" t="s">
        <v>16</v>
      </c>
      <c r="C677" s="32" t="s">
        <v>51</v>
      </c>
      <c r="D677" s="32" t="s">
        <v>2</v>
      </c>
      <c r="E677" s="32">
        <v>0.129</v>
      </c>
      <c r="F677" s="113">
        <f>F675*E677</f>
        <v>56.760000000000005</v>
      </c>
      <c r="G677" s="84"/>
      <c r="H677" s="86">
        <f>F677*G677</f>
        <v>0</v>
      </c>
    </row>
    <row r="678" spans="1:12" ht="27">
      <c r="A678" s="92"/>
      <c r="B678" s="14" t="s">
        <v>165</v>
      </c>
      <c r="C678" s="15" t="s">
        <v>166</v>
      </c>
      <c r="D678" s="15" t="s">
        <v>54</v>
      </c>
      <c r="E678" s="15">
        <v>1</v>
      </c>
      <c r="F678" s="114">
        <f>F675*E678</f>
        <v>440</v>
      </c>
      <c r="G678" s="84"/>
      <c r="H678" s="86">
        <f>F678*G678</f>
        <v>0</v>
      </c>
    </row>
    <row r="679" spans="1:12">
      <c r="A679" s="92"/>
      <c r="B679" s="14" t="s">
        <v>167</v>
      </c>
      <c r="C679" s="15" t="s">
        <v>168</v>
      </c>
      <c r="D679" s="15" t="s">
        <v>150</v>
      </c>
      <c r="E679" s="15">
        <f>0.05</f>
        <v>0.05</v>
      </c>
      <c r="F679" s="114">
        <f>F675*E679</f>
        <v>22</v>
      </c>
      <c r="G679" s="86"/>
      <c r="H679" s="86">
        <f>F679*G679</f>
        <v>0</v>
      </c>
    </row>
    <row r="680" spans="1:12" ht="27">
      <c r="A680" s="82"/>
      <c r="B680" s="14" t="s">
        <v>167</v>
      </c>
      <c r="C680" s="32" t="s">
        <v>169</v>
      </c>
      <c r="D680" s="32" t="s">
        <v>116</v>
      </c>
      <c r="E680" s="32">
        <v>5.0000000000000001E-4</v>
      </c>
      <c r="F680" s="113">
        <f>F675*E680</f>
        <v>0.22</v>
      </c>
      <c r="G680" s="86"/>
      <c r="H680" s="86">
        <f>F680*G680</f>
        <v>0</v>
      </c>
    </row>
    <row r="681" spans="1:12">
      <c r="A681" s="100"/>
      <c r="B681" s="14"/>
      <c r="C681" s="130" t="s">
        <v>170</v>
      </c>
      <c r="D681" s="130" t="s">
        <v>2</v>
      </c>
      <c r="E681" s="15"/>
      <c r="F681" s="84"/>
      <c r="G681" s="15"/>
      <c r="H681" s="25">
        <f>H659+H668+H675</f>
        <v>0</v>
      </c>
      <c r="J681" s="279"/>
    </row>
    <row r="682" spans="1:12">
      <c r="A682" s="92"/>
      <c r="B682" s="14"/>
      <c r="C682" s="15" t="s">
        <v>121</v>
      </c>
      <c r="D682" s="15" t="s">
        <v>2</v>
      </c>
      <c r="E682" s="15"/>
      <c r="F682" s="99">
        <v>0.1</v>
      </c>
      <c r="G682" s="15"/>
      <c r="H682" s="16">
        <f>H681*F682</f>
        <v>0</v>
      </c>
    </row>
    <row r="683" spans="1:12">
      <c r="A683" s="92"/>
      <c r="B683" s="9"/>
      <c r="C683" s="130" t="s">
        <v>122</v>
      </c>
      <c r="D683" s="130" t="s">
        <v>2</v>
      </c>
      <c r="E683" s="130"/>
      <c r="F683" s="130"/>
      <c r="G683" s="130"/>
      <c r="H683" s="12">
        <f>H682+H681</f>
        <v>0</v>
      </c>
      <c r="J683" s="279"/>
    </row>
    <row r="684" spans="1:12">
      <c r="A684" s="92"/>
      <c r="B684" s="14"/>
      <c r="C684" s="15" t="s">
        <v>123</v>
      </c>
      <c r="D684" s="15" t="s">
        <v>2</v>
      </c>
      <c r="E684" s="15"/>
      <c r="F684" s="99">
        <v>0.08</v>
      </c>
      <c r="G684" s="15"/>
      <c r="H684" s="16">
        <f>H683*F684</f>
        <v>0</v>
      </c>
    </row>
    <row r="685" spans="1:12">
      <c r="A685" s="100"/>
      <c r="B685" s="9"/>
      <c r="C685" s="130" t="s">
        <v>124</v>
      </c>
      <c r="D685" s="130" t="s">
        <v>2</v>
      </c>
      <c r="E685" s="130"/>
      <c r="F685" s="101"/>
      <c r="G685" s="130"/>
      <c r="H685" s="12">
        <f>SUM(H683:H684)</f>
        <v>0</v>
      </c>
      <c r="J685" s="279"/>
    </row>
    <row r="686" spans="1:12">
      <c r="A686" s="294"/>
      <c r="B686" s="294"/>
      <c r="C686" s="294" t="s">
        <v>642</v>
      </c>
      <c r="D686" s="294"/>
      <c r="E686" s="293"/>
      <c r="F686" s="293"/>
      <c r="G686" s="293"/>
      <c r="H686" s="305">
        <f>H685+H653+H599+H560+H511+H421+H362</f>
        <v>0</v>
      </c>
      <c r="J686" s="279"/>
    </row>
    <row r="687" spans="1:12">
      <c r="A687" s="294"/>
      <c r="B687" s="294"/>
      <c r="C687" s="294" t="s">
        <v>643</v>
      </c>
      <c r="D687" s="294"/>
      <c r="E687" s="293"/>
      <c r="F687" s="306">
        <v>0.05</v>
      </c>
      <c r="G687" s="293"/>
      <c r="H687" s="305">
        <f>H686*F687</f>
        <v>0</v>
      </c>
    </row>
    <row r="688" spans="1:12">
      <c r="A688" s="294"/>
      <c r="B688" s="294"/>
      <c r="C688" s="294" t="s">
        <v>644</v>
      </c>
      <c r="D688" s="294"/>
      <c r="E688" s="293"/>
      <c r="F688" s="293"/>
      <c r="G688" s="293"/>
      <c r="H688" s="310">
        <f>SUM(H686:H687)</f>
        <v>0</v>
      </c>
      <c r="I688" s="309"/>
      <c r="J688" s="311"/>
      <c r="K688" s="309"/>
      <c r="L688" s="309"/>
    </row>
    <row r="689" spans="1:10">
      <c r="A689" s="294"/>
      <c r="B689" s="294"/>
      <c r="C689" s="294" t="s">
        <v>645</v>
      </c>
      <c r="D689" s="294"/>
      <c r="E689" s="293"/>
      <c r="F689" s="306">
        <v>0.18</v>
      </c>
      <c r="G689" s="293"/>
      <c r="H689" s="305">
        <f>H688*F689</f>
        <v>0</v>
      </c>
    </row>
    <row r="690" spans="1:10" ht="54.75" customHeight="1">
      <c r="A690" s="294"/>
      <c r="B690" s="294"/>
      <c r="C690" s="312" t="s">
        <v>657</v>
      </c>
      <c r="D690" s="294"/>
      <c r="E690" s="293"/>
      <c r="F690" s="293"/>
      <c r="G690" s="293"/>
      <c r="H690" s="305">
        <f>SUM(H688:H689)</f>
        <v>0</v>
      </c>
      <c r="J690" s="279"/>
    </row>
  </sheetData>
  <protectedRanges>
    <protectedRange sqref="G241 G62:G65 G80:G82 G73:G78 G67:G71" name="Range2_1_1"/>
    <protectedRange sqref="G212:G219 G262 G357" name="Range2_2_1"/>
    <protectedRange sqref="G220" name="Range2_2_1_1"/>
    <protectedRange sqref="G250:G261" name="Range2_4"/>
    <protectedRange sqref="G243 G237:G240" name="Range2_5"/>
    <protectedRange sqref="G56" name="Range2_1_1_1"/>
    <protectedRange sqref="G57:G61" name="Range2_1_1_1_1"/>
    <protectedRange sqref="G54:G55" name="Range2_2_1_2"/>
    <protectedRange sqref="G53" name="Range2_1_3"/>
    <protectedRange sqref="G84:G88" name="Range2_1_1_2"/>
    <protectedRange sqref="G305:G318" name="Range2_5_1_1"/>
    <protectedRange sqref="G615:G616" name="Range2_5_1_2"/>
    <protectedRange sqref="G624:G625" name="Range2_5_1_3"/>
  </protectedRanges>
  <mergeCells count="60">
    <mergeCell ref="G656:H656"/>
    <mergeCell ref="G602:H602"/>
    <mergeCell ref="A654:H654"/>
    <mergeCell ref="A655:H655"/>
    <mergeCell ref="A602:A603"/>
    <mergeCell ref="B602:B603"/>
    <mergeCell ref="C602:C603"/>
    <mergeCell ref="D602:D603"/>
    <mergeCell ref="E602:F602"/>
    <mergeCell ref="A656:A657"/>
    <mergeCell ref="B656:B657"/>
    <mergeCell ref="C656:C657"/>
    <mergeCell ref="D656:D657"/>
    <mergeCell ref="E656:F656"/>
    <mergeCell ref="A600:H600"/>
    <mergeCell ref="A601:H601"/>
    <mergeCell ref="A563:A564"/>
    <mergeCell ref="B563:B564"/>
    <mergeCell ref="C563:C564"/>
    <mergeCell ref="D563:D564"/>
    <mergeCell ref="E563:F563"/>
    <mergeCell ref="G563:H563"/>
    <mergeCell ref="A561:H561"/>
    <mergeCell ref="A562:H562"/>
    <mergeCell ref="A514:A515"/>
    <mergeCell ref="B514:B515"/>
    <mergeCell ref="C514:C515"/>
    <mergeCell ref="D514:D515"/>
    <mergeCell ref="E514:F514"/>
    <mergeCell ref="G514:H514"/>
    <mergeCell ref="A512:H512"/>
    <mergeCell ref="A513:H513"/>
    <mergeCell ref="A425:A426"/>
    <mergeCell ref="B425:B426"/>
    <mergeCell ref="C425:C426"/>
    <mergeCell ref="D425:D426"/>
    <mergeCell ref="E425:F425"/>
    <mergeCell ref="G425:H425"/>
    <mergeCell ref="A422:H422"/>
    <mergeCell ref="A423:H423"/>
    <mergeCell ref="A424:H424"/>
    <mergeCell ref="A366:A367"/>
    <mergeCell ref="B366:B367"/>
    <mergeCell ref="C366:C367"/>
    <mergeCell ref="D366:D367"/>
    <mergeCell ref="E366:F366"/>
    <mergeCell ref="G366:H366"/>
    <mergeCell ref="A364:H364"/>
    <mergeCell ref="A365:H365"/>
    <mergeCell ref="A1:H1"/>
    <mergeCell ref="A2:H2"/>
    <mergeCell ref="A3:H3"/>
    <mergeCell ref="A4:H4"/>
    <mergeCell ref="A363:H363"/>
    <mergeCell ref="A5:A6"/>
    <mergeCell ref="B5:B6"/>
    <mergeCell ref="C5:C6"/>
    <mergeCell ref="D5:D6"/>
    <mergeCell ref="E5:F5"/>
    <mergeCell ref="G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2021-06-01T10:17:42Z</dcterms:modified>
</cp:coreProperties>
</file>