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590" activeTab="2"/>
  </bookViews>
  <sheets>
    <sheet name="კვარაცხელიას 9" sheetId="3" r:id="rId1"/>
    <sheet name="კვარაცხელიას 11" sheetId="4" r:id="rId2"/>
    <sheet name="ნაკრები" sheetId="5" r:id="rId3"/>
  </sheets>
  <definedNames>
    <definedName name="_xlnm._FilterDatabase" localSheetId="0" hidden="1">'კვარაცხელიას 9'!$A$1:$L$582</definedName>
    <definedName name="_xlnm.Print_Area" localSheetId="0">'კვარაცხელიას 9'!$A$2:$L$369</definedName>
  </definedNames>
  <calcPr calcId="162913"/>
</workbook>
</file>

<file path=xl/calcChain.xml><?xml version="1.0" encoding="utf-8"?>
<calcChain xmlns="http://schemas.openxmlformats.org/spreadsheetml/2006/main">
  <c r="C4" i="5" l="1"/>
  <c r="D259" i="4" l="1"/>
  <c r="E259" i="4" s="1"/>
  <c r="E258" i="4"/>
  <c r="E264" i="4" s="1"/>
  <c r="E249" i="4"/>
  <c r="E251" i="4" s="1"/>
  <c r="E222" i="4"/>
  <c r="E233" i="4" s="1"/>
  <c r="E214" i="4"/>
  <c r="E215" i="4" s="1"/>
  <c r="E217" i="4" s="1"/>
  <c r="D210" i="4"/>
  <c r="E208" i="4"/>
  <c r="E209" i="4" s="1"/>
  <c r="D204" i="4"/>
  <c r="E201" i="4"/>
  <c r="E202" i="4" s="1"/>
  <c r="E193" i="4"/>
  <c r="E194" i="4" s="1"/>
  <c r="E195" i="4" s="1"/>
  <c r="E191" i="4"/>
  <c r="E179" i="4"/>
  <c r="E178" i="4"/>
  <c r="E167" i="4"/>
  <c r="D164" i="4"/>
  <c r="D161" i="4"/>
  <c r="D149" i="4"/>
  <c r="D147" i="4"/>
  <c r="D140" i="4"/>
  <c r="D123" i="4"/>
  <c r="D117" i="4"/>
  <c r="D116" i="4"/>
  <c r="D115" i="4"/>
  <c r="D114" i="4"/>
  <c r="E119" i="4" s="1"/>
  <c r="E126" i="4" s="1"/>
  <c r="E108" i="4"/>
  <c r="E101" i="4"/>
  <c r="D97" i="4"/>
  <c r="E94" i="4"/>
  <c r="E91" i="4"/>
  <c r="E90" i="4"/>
  <c r="E87" i="4"/>
  <c r="E86" i="4"/>
  <c r="E83" i="4"/>
  <c r="E82" i="4"/>
  <c r="E81" i="4"/>
  <c r="E80" i="4"/>
  <c r="E71" i="4"/>
  <c r="E77" i="4" s="1"/>
  <c r="D63" i="4"/>
  <c r="E61" i="4"/>
  <c r="E62" i="4" s="1"/>
  <c r="E58" i="4"/>
  <c r="E59" i="4" s="1"/>
  <c r="E53" i="4"/>
  <c r="E55" i="4" s="1"/>
  <c r="E49" i="4"/>
  <c r="E50" i="4" s="1"/>
  <c r="E46" i="4"/>
  <c r="E42" i="4"/>
  <c r="E43" i="4" s="1"/>
  <c r="E37" i="4"/>
  <c r="E38" i="4" s="1"/>
  <c r="E31" i="4"/>
  <c r="E144" i="4" s="1"/>
  <c r="E152" i="4" s="1"/>
  <c r="E23" i="4"/>
  <c r="E8" i="4"/>
  <c r="E63" i="4" l="1"/>
  <c r="E113" i="4"/>
  <c r="E114" i="4" s="1"/>
  <c r="E116" i="4" s="1"/>
  <c r="E123" i="4"/>
  <c r="E13" i="4"/>
  <c r="E9" i="4"/>
  <c r="E17" i="4"/>
  <c r="E74" i="4"/>
  <c r="E11" i="4"/>
  <c r="E15" i="4"/>
  <c r="E19" i="4"/>
  <c r="E54" i="4"/>
  <c r="E65" i="4"/>
  <c r="E66" i="4" s="1"/>
  <c r="E72" i="4"/>
  <c r="E76" i="4"/>
  <c r="E135" i="4"/>
  <c r="E141" i="4" s="1"/>
  <c r="E175" i="4"/>
  <c r="E180" i="4" s="1"/>
  <c r="E223" i="4"/>
  <c r="E224" i="4" s="1"/>
  <c r="E227" i="4"/>
  <c r="E231" i="4" s="1"/>
  <c r="E239" i="4"/>
  <c r="E240" i="4" s="1"/>
  <c r="E244" i="4" s="1"/>
  <c r="E261" i="4"/>
  <c r="E262" i="4" s="1"/>
  <c r="E158" i="4"/>
  <c r="E159" i="4" s="1"/>
  <c r="E161" i="4" s="1"/>
  <c r="E153" i="4"/>
  <c r="E25" i="4"/>
  <c r="E27" i="4"/>
  <c r="E29" i="4"/>
  <c r="E39" i="4"/>
  <c r="E96" i="4"/>
  <c r="E97" i="4"/>
  <c r="E104" i="4"/>
  <c r="E102" i="4"/>
  <c r="E103" i="4"/>
  <c r="E111" i="4"/>
  <c r="E109" i="4"/>
  <c r="E110" i="4"/>
  <c r="E171" i="4"/>
  <c r="E170" i="4"/>
  <c r="E168" i="4"/>
  <c r="E169" i="4"/>
  <c r="E176" i="4"/>
  <c r="E205" i="4"/>
  <c r="E203" i="4"/>
  <c r="E10" i="4"/>
  <c r="E12" i="4"/>
  <c r="E14" i="4"/>
  <c r="E16" i="4"/>
  <c r="E18" i="4"/>
  <c r="E20" i="4"/>
  <c r="E24" i="4"/>
  <c r="E26" i="4"/>
  <c r="E28" i="4"/>
  <c r="E32" i="4"/>
  <c r="E73" i="4"/>
  <c r="E75" i="4"/>
  <c r="E95" i="4"/>
  <c r="E98" i="4"/>
  <c r="E105" i="4"/>
  <c r="E125" i="4"/>
  <c r="E145" i="4"/>
  <c r="E172" i="4"/>
  <c r="E199" i="4"/>
  <c r="E197" i="4"/>
  <c r="E198" i="4"/>
  <c r="E196" i="4"/>
  <c r="E204" i="4"/>
  <c r="E220" i="4"/>
  <c r="E218" i="4"/>
  <c r="E216" i="4"/>
  <c r="E219" i="4"/>
  <c r="E237" i="4"/>
  <c r="E235" i="4"/>
  <c r="E236" i="4"/>
  <c r="E234" i="4"/>
  <c r="E254" i="4"/>
  <c r="E252" i="4"/>
  <c r="E250" i="4"/>
  <c r="E253" i="4"/>
  <c r="E255" i="4"/>
  <c r="E210" i="4"/>
  <c r="E211" i="4"/>
  <c r="E229" i="4" l="1"/>
  <c r="E242" i="4"/>
  <c r="E142" i="4"/>
  <c r="E241" i="4"/>
  <c r="E246" i="4"/>
  <c r="E164" i="4"/>
  <c r="E117" i="4"/>
  <c r="E225" i="4"/>
  <c r="E140" i="4"/>
  <c r="E243" i="4"/>
  <c r="E245" i="4"/>
  <c r="E115" i="4"/>
  <c r="E230" i="4"/>
  <c r="E183" i="4"/>
  <c r="E185" i="4" s="1"/>
  <c r="E68" i="4"/>
  <c r="E228" i="4"/>
  <c r="E181" i="4"/>
  <c r="E177" i="4"/>
  <c r="E150" i="4"/>
  <c r="E146" i="4"/>
  <c r="E148" i="4"/>
  <c r="E149" i="4"/>
  <c r="E34" i="4"/>
  <c r="E33" i="4"/>
  <c r="E163" i="4"/>
  <c r="E160" i="4"/>
  <c r="E162" i="4"/>
  <c r="E147" i="4"/>
  <c r="E120" i="4"/>
  <c r="E187" i="4"/>
  <c r="E155" i="4"/>
  <c r="E156" i="4"/>
  <c r="E154" i="4"/>
  <c r="E186" i="4" l="1"/>
  <c r="E188" i="4"/>
  <c r="E184" i="4"/>
  <c r="E136" i="4"/>
  <c r="E129" i="4"/>
  <c r="E124" i="4"/>
  <c r="E121" i="4"/>
  <c r="E122" i="4"/>
  <c r="E127" i="4"/>
  <c r="E138" i="4" l="1"/>
  <c r="E137" i="4"/>
  <c r="E139" i="4"/>
  <c r="E133" i="4"/>
  <c r="E131" i="4"/>
  <c r="E132" i="4"/>
  <c r="E130" i="4"/>
  <c r="C5" i="5" l="1"/>
  <c r="C6" i="5" s="1"/>
  <c r="E67" i="3" l="1"/>
  <c r="D346" i="3" l="1"/>
  <c r="E346" i="3" s="1"/>
  <c r="E345" i="3"/>
  <c r="E351" i="3" s="1"/>
  <c r="E336" i="3"/>
  <c r="E340" i="3" s="1"/>
  <c r="E302" i="3"/>
  <c r="E303" i="3" s="1"/>
  <c r="E301" i="3"/>
  <c r="E289" i="3"/>
  <c r="E290" i="3"/>
  <c r="E348" i="3" l="1"/>
  <c r="E349" i="3" s="1"/>
  <c r="E339" i="3"/>
  <c r="E338" i="3"/>
  <c r="E341" i="3"/>
  <c r="E342" i="3"/>
  <c r="E337" i="3"/>
  <c r="E306" i="3"/>
  <c r="E304" i="3"/>
  <c r="E307" i="3"/>
  <c r="E305" i="3"/>
  <c r="N289" i="3"/>
  <c r="N290" i="3"/>
  <c r="E286" i="3"/>
  <c r="E291" i="3" s="1"/>
  <c r="E294" i="3" l="1"/>
  <c r="E297" i="3" s="1"/>
  <c r="E292" i="3"/>
  <c r="E287" i="3"/>
  <c r="E288" i="3"/>
  <c r="E296" i="3" l="1"/>
  <c r="E298" i="3"/>
  <c r="E299" i="3"/>
  <c r="E295" i="3"/>
  <c r="D282" i="3" l="1"/>
  <c r="E280" i="3"/>
  <c r="E281" i="3" s="1"/>
  <c r="D276" i="3"/>
  <c r="E273" i="3"/>
  <c r="E274" i="3" s="1"/>
  <c r="E249" i="3"/>
  <c r="E250" i="3" s="1"/>
  <c r="E265" i="3"/>
  <c r="E266" i="3" s="1"/>
  <c r="E217" i="3"/>
  <c r="E218" i="3" s="1"/>
  <c r="E207" i="3"/>
  <c r="E208" i="3" s="1"/>
  <c r="E202" i="3"/>
  <c r="E203" i="3" s="1"/>
  <c r="E192" i="3"/>
  <c r="E193" i="3" s="1"/>
  <c r="E237" i="3"/>
  <c r="E238" i="3" s="1"/>
  <c r="N233" i="3"/>
  <c r="N232" i="3"/>
  <c r="E228" i="3"/>
  <c r="E231" i="3" s="1"/>
  <c r="E243" i="3" l="1"/>
  <c r="E247" i="3" s="1"/>
  <c r="E282" i="3"/>
  <c r="E275" i="3"/>
  <c r="E277" i="3"/>
  <c r="E276" i="3"/>
  <c r="E283" i="3"/>
  <c r="E257" i="3"/>
  <c r="E252" i="3"/>
  <c r="E256" i="3"/>
  <c r="E251" i="3"/>
  <c r="E254" i="3"/>
  <c r="E258" i="3"/>
  <c r="E253" i="3"/>
  <c r="E260" i="3"/>
  <c r="E259" i="3"/>
  <c r="E255" i="3"/>
  <c r="E269" i="3"/>
  <c r="E268" i="3"/>
  <c r="E271" i="3"/>
  <c r="E270" i="3"/>
  <c r="E267" i="3"/>
  <c r="E245" i="3"/>
  <c r="E244" i="3"/>
  <c r="E246" i="3"/>
  <c r="E263" i="3"/>
  <c r="E195" i="3"/>
  <c r="E198" i="3"/>
  <c r="E200" i="3"/>
  <c r="E197" i="3"/>
  <c r="E199" i="3"/>
  <c r="E194" i="3"/>
  <c r="E196" i="3"/>
  <c r="E224" i="3"/>
  <c r="E223" i="3"/>
  <c r="E222" i="3"/>
  <c r="E221" i="3"/>
  <c r="E220" i="3"/>
  <c r="E219" i="3"/>
  <c r="E225" i="3"/>
  <c r="E205" i="3"/>
  <c r="E204" i="3"/>
  <c r="E213" i="3"/>
  <c r="E210" i="3"/>
  <c r="E209" i="3"/>
  <c r="E214" i="3"/>
  <c r="E211" i="3"/>
  <c r="E215" i="3"/>
  <c r="E212" i="3"/>
  <c r="E241" i="3"/>
  <c r="E240" i="3"/>
  <c r="E239" i="3"/>
  <c r="E229" i="3"/>
  <c r="E230" i="3"/>
  <c r="N234" i="3"/>
  <c r="E235" i="3"/>
  <c r="E185" i="3" l="1"/>
  <c r="E188" i="3" s="1"/>
  <c r="E162" i="3"/>
  <c r="E170" i="3" s="1"/>
  <c r="D182" i="3"/>
  <c r="D179" i="3"/>
  <c r="D167" i="3"/>
  <c r="D165" i="3"/>
  <c r="E143" i="3"/>
  <c r="N143" i="3" s="1"/>
  <c r="E142" i="3"/>
  <c r="N142" i="3" s="1"/>
  <c r="E141" i="3"/>
  <c r="N141" i="3" s="1"/>
  <c r="E140" i="3"/>
  <c r="M159" i="3"/>
  <c r="M158" i="3"/>
  <c r="D157" i="3"/>
  <c r="D138" i="3"/>
  <c r="E186" i="3" l="1"/>
  <c r="E189" i="3"/>
  <c r="E187" i="3"/>
  <c r="E190" i="3"/>
  <c r="E176" i="3"/>
  <c r="E177" i="3" s="1"/>
  <c r="E179" i="3" s="1"/>
  <c r="E171" i="3"/>
  <c r="E163" i="3"/>
  <c r="N140" i="3"/>
  <c r="E166" i="3" l="1"/>
  <c r="E164" i="3"/>
  <c r="E168" i="3"/>
  <c r="E167" i="3"/>
  <c r="E165" i="3"/>
  <c r="E172" i="3"/>
  <c r="E174" i="3"/>
  <c r="E173" i="3"/>
  <c r="E180" i="3"/>
  <c r="E178" i="3"/>
  <c r="E182" i="3"/>
  <c r="E181" i="3"/>
  <c r="D128" i="3" l="1"/>
  <c r="E134" i="3" s="1"/>
  <c r="D131" i="3"/>
  <c r="D130" i="3"/>
  <c r="D129" i="3"/>
  <c r="E127" i="3"/>
  <c r="E128" i="3" s="1"/>
  <c r="E122" i="3"/>
  <c r="E115" i="3"/>
  <c r="E118" i="3" s="1"/>
  <c r="D110" i="3"/>
  <c r="E152" i="3" l="1"/>
  <c r="E138" i="3"/>
  <c r="E129" i="3"/>
  <c r="E130" i="3"/>
  <c r="E131" i="3"/>
  <c r="E123" i="3"/>
  <c r="E124" i="3"/>
  <c r="E125" i="3"/>
  <c r="E116" i="3"/>
  <c r="E119" i="3"/>
  <c r="E117" i="3"/>
  <c r="N138" i="3" l="1"/>
  <c r="E135" i="3"/>
  <c r="E158" i="3"/>
  <c r="E157" i="3"/>
  <c r="E159" i="3"/>
  <c r="D103" i="3"/>
  <c r="E100" i="3"/>
  <c r="E102" i="3" s="1"/>
  <c r="E97" i="3"/>
  <c r="E96" i="3"/>
  <c r="E93" i="3"/>
  <c r="E92" i="3"/>
  <c r="E89" i="3"/>
  <c r="E88" i="3"/>
  <c r="E87" i="3"/>
  <c r="E86" i="3"/>
  <c r="E77" i="3"/>
  <c r="E81" i="3" s="1"/>
  <c r="D69" i="3"/>
  <c r="E68" i="3"/>
  <c r="E64" i="3"/>
  <c r="E65" i="3" s="1"/>
  <c r="E309" i="3"/>
  <c r="E59" i="3"/>
  <c r="E61" i="3" s="1"/>
  <c r="E55" i="3"/>
  <c r="E56" i="3" s="1"/>
  <c r="E49" i="3"/>
  <c r="E106" i="3" s="1"/>
  <c r="E107" i="3" s="1"/>
  <c r="E42" i="3"/>
  <c r="E43" i="3" s="1"/>
  <c r="E44" i="3" s="1"/>
  <c r="E38" i="3"/>
  <c r="E40" i="3" s="1"/>
  <c r="E32" i="3"/>
  <c r="E33" i="3" s="1"/>
  <c r="E104" i="3" l="1"/>
  <c r="E310" i="3"/>
  <c r="E326" i="3"/>
  <c r="E327" i="3" s="1"/>
  <c r="E320" i="3"/>
  <c r="E314" i="3"/>
  <c r="E71" i="3"/>
  <c r="E72" i="3" s="1"/>
  <c r="N159" i="3"/>
  <c r="N157" i="3"/>
  <c r="N158" i="3"/>
  <c r="E146" i="3"/>
  <c r="E139" i="3"/>
  <c r="E144" i="3"/>
  <c r="E136" i="3"/>
  <c r="E137" i="3"/>
  <c r="E153" i="3"/>
  <c r="E50" i="3"/>
  <c r="E52" i="3" s="1"/>
  <c r="E101" i="3"/>
  <c r="E46" i="3"/>
  <c r="E108" i="3"/>
  <c r="E110" i="3"/>
  <c r="E112" i="3"/>
  <c r="E109" i="3"/>
  <c r="E111" i="3"/>
  <c r="E69" i="3"/>
  <c r="E103" i="3"/>
  <c r="E79" i="3"/>
  <c r="E83" i="3"/>
  <c r="E78" i="3"/>
  <c r="E82" i="3"/>
  <c r="E80" i="3"/>
  <c r="E60" i="3"/>
  <c r="E51" i="3"/>
  <c r="E39" i="3"/>
  <c r="E34" i="3"/>
  <c r="E35" i="3"/>
  <c r="E74" i="3" l="1"/>
  <c r="E322" i="3"/>
  <c r="E323" i="3"/>
  <c r="E321" i="3"/>
  <c r="E324" i="3"/>
  <c r="E311" i="3"/>
  <c r="E312" i="3"/>
  <c r="E318" i="3"/>
  <c r="E316" i="3"/>
  <c r="E317" i="3"/>
  <c r="E315" i="3"/>
  <c r="E330" i="3"/>
  <c r="E333" i="3"/>
  <c r="E329" i="3"/>
  <c r="E331" i="3"/>
  <c r="E332" i="3"/>
  <c r="E328" i="3"/>
  <c r="E154" i="3"/>
  <c r="E155" i="3"/>
  <c r="E156" i="3"/>
  <c r="E149" i="3"/>
  <c r="E148" i="3"/>
  <c r="E147" i="3"/>
  <c r="E150" i="3"/>
  <c r="E47" i="3"/>
  <c r="E24" i="3" l="1"/>
  <c r="E9" i="3"/>
  <c r="E21" i="3" s="1"/>
  <c r="E28" i="3" l="1"/>
  <c r="E26" i="3"/>
  <c r="E29" i="3"/>
  <c r="E27" i="3"/>
  <c r="E30" i="3"/>
  <c r="E25" i="3"/>
  <c r="E11" i="3"/>
  <c r="E19" i="3"/>
  <c r="E14" i="3"/>
  <c r="E17" i="3"/>
  <c r="E16" i="3"/>
  <c r="E12" i="3"/>
  <c r="E20" i="3"/>
  <c r="E15" i="3"/>
  <c r="E10" i="3"/>
  <c r="E18" i="3"/>
  <c r="E13" i="3"/>
</calcChain>
</file>

<file path=xl/sharedStrings.xml><?xml version="1.0" encoding="utf-8"?>
<sst xmlns="http://schemas.openxmlformats.org/spreadsheetml/2006/main" count="1031" uniqueCount="193">
  <si>
    <t>ჯამი</t>
  </si>
  <si>
    <t>სამუშაოს და დანახარჯების დასახელება</t>
  </si>
  <si>
    <t>ნორმატიული რესურსი</t>
  </si>
  <si>
    <t>სულ</t>
  </si>
  <si>
    <t>მასალები</t>
  </si>
  <si>
    <t>ხელფასი</t>
  </si>
  <si>
    <t>ტრანსპორტი და მექანიზმები</t>
  </si>
  <si>
    <t>სხვა მასალები</t>
  </si>
  <si>
    <t>ლარი</t>
  </si>
  <si>
    <t>ც</t>
  </si>
  <si>
    <t>№</t>
  </si>
  <si>
    <t>ტ</t>
  </si>
  <si>
    <t>სამშენებლო ნაგავის დატვირთვა ხელით ავტოთვითმცლელებზე</t>
  </si>
  <si>
    <t>კგ</t>
  </si>
  <si>
    <t>დროებითი ღობის მოწყობა სიმაღლით არანაკლები 2.0 მეტრისა (ირიბი ხაზების დატანით)</t>
  </si>
  <si>
    <t>ლურსმანი</t>
  </si>
  <si>
    <t>დროებითი ღობის დემონტაჟი</t>
  </si>
  <si>
    <t>შენობის კედლების (ფასადების) გასუფთავება ძველი ნალესისაგან -ჩამოფხეკა</t>
  </si>
  <si>
    <t>შენობის კედლების (ფასადების) მოკოდვა ქვიშა-ცემენტის ხსნარის უკეთ შეჭიდულობის მიზნით</t>
  </si>
  <si>
    <t>შენობის კედლების (ფასადების) გაწმენდა-გასუფთავება ჯაგრისით</t>
  </si>
  <si>
    <t>წყალშემკრები მილებისა და ლარების დემონტაჟი</t>
  </si>
  <si>
    <t>არსებული სარინერის დემონტაჟი</t>
  </si>
  <si>
    <t>გრუნტის დამუშავება ხელით სარინერის მოსაწყობად</t>
  </si>
  <si>
    <t xml:space="preserve">სხვა მანქანები </t>
  </si>
  <si>
    <t>საცრემლეების მოწყობა ფანჯრებზე</t>
  </si>
  <si>
    <t xml:space="preserve">მოთუთიებული თუნუქის ფურცელი </t>
  </si>
  <si>
    <t>ფასადების შელესვა ქვიშა-ცემენტის ხსნარით.</t>
  </si>
  <si>
    <t>კარებებისა და ფანჯრების გვერდულების შელესვა ქვიშა-ცემენტის ხსნარით.</t>
  </si>
  <si>
    <t>ფასადების შეღებვა ფასადის მაღალხარისხოვანი საღებავით</t>
  </si>
  <si>
    <t>ხარაჩოების მოწყობა და დაშლა სამლესო და სამღებრო სამუშაოებისთვის</t>
  </si>
  <si>
    <t>არსებული წინაფრის დემონტაჟი</t>
  </si>
  <si>
    <t xml:space="preserve">ხრეშის მომზადება სარინერის ქვეშ, სისქით 15 სმ </t>
  </si>
  <si>
    <t>ღორღის მომზადება სარინერის ქვეშ, სისქით 10 სმ</t>
  </si>
  <si>
    <t>სარინერის მოწყობა ბეტონით</t>
  </si>
  <si>
    <t>ბორდიურების მოწყობა სარინერის გასწვრივ</t>
  </si>
  <si>
    <t>ბორდიურის ქვა</t>
  </si>
  <si>
    <t>სამშენებლო ნაგავის გადაადგილება ხელით 30 მ მანძილზე</t>
  </si>
  <si>
    <t xml:space="preserve">სატრანსპორტო ხარჯები 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</si>
  <si>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</si>
  <si>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</si>
  <si>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</si>
  <si>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დ.ღ.გ</t>
  </si>
  <si>
    <t>სულ ჯამი</t>
  </si>
  <si>
    <t>ფასადების რეაბილიტაცია</t>
  </si>
  <si>
    <t>ზ.ე.</t>
  </si>
  <si>
    <t>ერთ</t>
  </si>
  <si>
    <t>შრომითი დანახარჯები</t>
  </si>
  <si>
    <t>კაც/სთ</t>
  </si>
  <si>
    <t>მ</t>
  </si>
  <si>
    <t>კარებებისა და ფანჯრების გვერდულების შელესვა ქვიშა-ცემენტის ხსნარით</t>
  </si>
  <si>
    <t>მანქ/სთ</t>
  </si>
  <si>
    <t>მ2</t>
  </si>
  <si>
    <t>მ3</t>
  </si>
  <si>
    <t>100 მ</t>
  </si>
  <si>
    <t>ამწე საავტომობილო სვლაზე 10 ტ</t>
  </si>
  <si>
    <t>ავტომობილი ბორტიანი 8 ტ-მდე</t>
  </si>
  <si>
    <t>დრელი ელექტრო, ხელის</t>
  </si>
  <si>
    <t>ხერხი ელექტრო</t>
  </si>
  <si>
    <t>არმატურა A-240C კლასის Ø20 მმ</t>
  </si>
  <si>
    <t>მავთული შესაკრავი Ø3 მმ</t>
  </si>
  <si>
    <t>პროფილირებული ფურცელი (ტრაპეცია) სისქით 0.4 მმ</t>
  </si>
  <si>
    <t>სჭვალი თვითმჭრელი</t>
  </si>
  <si>
    <t xml:space="preserve">ფიცარი ჩამოგანილი, წიწვოვანი, სისქით 40-60 მმ III ხარისხის </t>
  </si>
  <si>
    <t>ხის ძელი</t>
  </si>
  <si>
    <t>100 მ2</t>
  </si>
  <si>
    <t>გრუნტის შემკვრივება სარინერის ქვეშ (მოტკეპნით)</t>
  </si>
  <si>
    <t>ხის ფანჯრების დემონტაჟი</t>
  </si>
  <si>
    <t>10 მ</t>
  </si>
  <si>
    <t>წყალშემკრები მილებისა და ღარების დემონტაჟი</t>
  </si>
  <si>
    <t>1 მ3</t>
  </si>
  <si>
    <t>100 მ3</t>
  </si>
  <si>
    <t>1 ტ</t>
  </si>
  <si>
    <t>შეკიდული ტიპის წყალსადინარი ღარების მოწყობა</t>
  </si>
  <si>
    <t>სხვა მანქანები</t>
  </si>
  <si>
    <t>ლურსმანი სამშენებლო 50-200 მმ</t>
  </si>
  <si>
    <t>ჭანჭიკი</t>
  </si>
  <si>
    <t>ღარის დამჭერი</t>
  </si>
  <si>
    <t>წყალსადინარი ღარები</t>
  </si>
  <si>
    <t>წყალსაწრეტი მილების დაყენება დიამეტრით 100 მმ</t>
  </si>
  <si>
    <t>დიუბელი პლასტმასის ბუდით</t>
  </si>
  <si>
    <t>სამაგრი სისქით 5 მმ ქარხნული</t>
  </si>
  <si>
    <r>
      <t xml:space="preserve">მილი თუნუქის </t>
    </r>
    <r>
      <rPr>
        <sz val="10"/>
        <color theme="1"/>
        <rFont val="Arial"/>
        <family val="2"/>
      </rPr>
      <t>Ø</t>
    </r>
    <r>
      <rPr>
        <sz val="10"/>
        <color theme="1"/>
        <rFont val="Arial"/>
        <family val="2"/>
      </rPr>
      <t>100 მმ, სისქით 0.5 მმ ქარხნული</t>
    </r>
  </si>
  <si>
    <t>წყალსაწრეტი მილების მუხლების დაყენება</t>
  </si>
  <si>
    <t>მუხლი სისქით 0.5 მმ ქარხნული</t>
  </si>
  <si>
    <t>წყალმიმღები ძაბრის მოწყობა</t>
  </si>
  <si>
    <t>წყალმიმღები ძაბრი</t>
  </si>
  <si>
    <t xml:space="preserve">შრომითი დანახარჯები             </t>
  </si>
  <si>
    <t>ავტომობილი ბორტიანი 5 ტ-მდე</t>
  </si>
  <si>
    <t>ქაფი სამონტაჟო, პოლიურეთანის</t>
  </si>
  <si>
    <t>მეტალოპლასტმასის ფანჯარა ორმაგი შემინვით, თეთრი, სისქ. 6 სმ</t>
  </si>
  <si>
    <t>სჭავლი ბეტონისათვის Ø7.5x132 მმ Buldex</t>
  </si>
  <si>
    <t>მეტალაპლასტმასის ყრუ ფანჯრების მონტაჟი, სულ 26 ც</t>
  </si>
  <si>
    <t>ხსნარის ტუმბო 3 მ3/სთ</t>
  </si>
  <si>
    <t>ხსნარი მოსაპირკეთებელი, ცემენტის 1:3</t>
  </si>
  <si>
    <t>კედლების დახვრეტა მარკიზების ანკერების მოსაწყობად</t>
  </si>
  <si>
    <t>ადგ.</t>
  </si>
  <si>
    <t>100 ადგ</t>
  </si>
  <si>
    <t>პერფორატორი ხელის</t>
  </si>
  <si>
    <r>
      <t>ბურღი ბეტონის Ø</t>
    </r>
    <r>
      <rPr>
        <sz val="10"/>
        <color theme="1"/>
        <rFont val="Arial"/>
        <family val="2"/>
      </rPr>
      <t>14 მმ</t>
    </r>
  </si>
  <si>
    <t>E46-26.1;-17</t>
  </si>
  <si>
    <t>მარკიზების კრონშტეინების დამზადება</t>
  </si>
  <si>
    <t>ფოლადის ფურცლოვანა 150x800x10 მმ; სულ 1 ც</t>
  </si>
  <si>
    <t>ელექტროდი შედუღების</t>
  </si>
  <si>
    <t>მარკიზების კრონშტეინების შეღებვა ზეთოვანი საღებავით</t>
  </si>
  <si>
    <t xml:space="preserve">შრომითი დანახარჯები    </t>
  </si>
  <si>
    <t>საღებავი ზეთოვანი, ანტიკოროზიული</t>
  </si>
  <si>
    <t>მარკიზების კრონშტეინების მოწყობა</t>
  </si>
  <si>
    <t>ამწე საავტომობილო სვლაზე 6.3 ტ</t>
  </si>
  <si>
    <t>ფოლადის საყელური ზომით 80x80x8 მმ, სულ 2 ც</t>
  </si>
  <si>
    <t>ღერო სრული ხრახნით, მოთუთიებული (DIN 975), სულ 1 ც</t>
  </si>
  <si>
    <t>ქანჩი ექვსწახნაგა მოთუთიებული, სულ 2 ც</t>
  </si>
  <si>
    <t>პროფილის მილი ზომით 100x100x3 მმ; L=1.50 მ; სულ 8x12=96 ც</t>
  </si>
  <si>
    <t>პროფილის მილი ზომით 100x100x3 მმ; L=1.20 მ; სულ 2x9=18 ც</t>
  </si>
  <si>
    <t>პროფილის მილი ზომით 100x100x3 მმ; L=1.21 მ; სულ 2x9=18 ც</t>
  </si>
  <si>
    <t>პროფილის მილი ზომით 100x100x3 მმ; L=1.51 მ; სულ 8x12=96 ც</t>
  </si>
  <si>
    <t>მარკიზების ხის მოლარტყვის მოწყობა სისქით 30 მმ</t>
  </si>
  <si>
    <t>ფიცარი ჩამოგანილი, წიწვოვანი, სისქით 25-32 მმ III ხარისხის</t>
  </si>
  <si>
    <t>მოლარტყვის ანტისეპტირება</t>
  </si>
  <si>
    <t>პასტა ანტისეპტიკური</t>
  </si>
  <si>
    <t>მარკიზების გადახურვის მოწყობა</t>
  </si>
  <si>
    <t>სახურავის რულონური თუნუქი სისქით 0.5 მმ</t>
  </si>
  <si>
    <t>სჭვალი მეტალოკრამიტის</t>
  </si>
  <si>
    <t>საღებავი ფასადის</t>
  </si>
  <si>
    <t>საფითხნი ფასადის</t>
  </si>
  <si>
    <t>ახალი რკ/ბეტონის კიბის ბაქნის კედლების მოწყობა</t>
  </si>
  <si>
    <t>არმატურა A-III კლასის Ø10 მმ</t>
  </si>
  <si>
    <t>ბეტონი B-20 (მ-250)</t>
  </si>
  <si>
    <t>ფანერა ლამინირებული, საყალიბე, ზომით 2440x1220x18 მმ</t>
  </si>
  <si>
    <t>ღიობის შევსება ქვიშა-ხრეშოვანი ნარევით</t>
  </si>
  <si>
    <t>ქვიშა-ხრეშოვანი ნარევი</t>
  </si>
  <si>
    <t>ახალი რკ/ბეტონის კიბის ბაქნის ფილის მოწყობა</t>
  </si>
  <si>
    <t>ბეტონის კიბის საფეხურების მოწყობა</t>
  </si>
  <si>
    <t>ვიბრატორი</t>
  </si>
  <si>
    <t>ხსნარი მოპირკეთების, ცემენტის 1:3</t>
  </si>
  <si>
    <t xml:space="preserve">ფიცარი ჩამოგანილი, წიწვოვანი, სისქით 25-32 მმ III ხარისხის </t>
  </si>
  <si>
    <t>მოაჯირეების დამზადება</t>
  </si>
  <si>
    <r>
      <t xml:space="preserve">ფოლადის მილი </t>
    </r>
    <r>
      <rPr>
        <sz val="10"/>
        <color theme="1"/>
        <rFont val="Arial"/>
        <family val="2"/>
      </rPr>
      <t>Ø</t>
    </r>
    <r>
      <rPr>
        <sz val="10"/>
        <color theme="1"/>
        <rFont val="Arial"/>
        <family val="2"/>
        <charset val="204"/>
      </rPr>
      <t>20 მმ</t>
    </r>
  </si>
  <si>
    <t>პროექტი</t>
  </si>
  <si>
    <r>
      <t xml:space="preserve">ფოლადის მილი </t>
    </r>
    <r>
      <rPr>
        <sz val="10"/>
        <color theme="1"/>
        <rFont val="Arial"/>
        <family val="2"/>
      </rPr>
      <t>Ø</t>
    </r>
    <r>
      <rPr>
        <sz val="10"/>
        <color theme="1"/>
        <rFont val="Arial"/>
        <family val="2"/>
        <charset val="204"/>
      </rPr>
      <t>30 მმ</t>
    </r>
  </si>
  <si>
    <r>
      <t xml:space="preserve">ფოლადის მილი </t>
    </r>
    <r>
      <rPr>
        <sz val="10"/>
        <color theme="1"/>
        <rFont val="Arial"/>
        <family val="2"/>
      </rPr>
      <t>Ø</t>
    </r>
    <r>
      <rPr>
        <sz val="10"/>
        <color theme="1"/>
        <rFont val="Arial"/>
        <family val="2"/>
        <charset val="204"/>
      </rPr>
      <t>40 მმ</t>
    </r>
  </si>
  <si>
    <t>მოაჯირების მოწყობა</t>
  </si>
  <si>
    <t>ცემენტი მ-300</t>
  </si>
  <si>
    <t>მოაჯირების შეღებვა ზეთოვანი საღებავით</t>
  </si>
  <si>
    <t>ავტოსატვირთველი 5 ტ-ანი</t>
  </si>
  <si>
    <t>დაზგა ქვასაჭრელი უნივერსალური</t>
  </si>
  <si>
    <t>ფოლადის ზოლოვანა ზომით 10x220 მმ</t>
  </si>
  <si>
    <t>თითბერის მავთული Ø1.5 მმ</t>
  </si>
  <si>
    <t>არასაყოფაცხოვრებო წყალი</t>
  </si>
  <si>
    <t>მასტიკა პოლიმერული</t>
  </si>
  <si>
    <t>არსებული მოაჯირეების გაწმენდა-გასუფთავება ჯაგრისით</t>
  </si>
  <si>
    <t>მოაჯიეების შეღებვა ანტიკოოზიული საღებავით</t>
  </si>
  <si>
    <t>ოლიფა</t>
  </si>
  <si>
    <t>ახალი კიბეების მოპირკეთება ბაზალტის ფილებით</t>
  </si>
  <si>
    <t>ბაზალტის ფილა სისქით 20 მმ</t>
  </si>
  <si>
    <t>მოაჯირეების შეფუთვა პოლიკარბონატით სისქით 8 მმ</t>
  </si>
  <si>
    <t>სჭავლი თვითმჭრელი</t>
  </si>
  <si>
    <t>პოლიკარბონატი გამჭირვალე სისქით 8 მმ</t>
  </si>
  <si>
    <t>აივნების შეფუთვა დაუღარავი თუნუქით</t>
  </si>
  <si>
    <t>თუნუქი ფურცლოვანი (ფერადი) სისქით 0.5 მმ</t>
  </si>
  <si>
    <t>გისოსების ბადეების დამზადება</t>
  </si>
  <si>
    <r>
      <t xml:space="preserve">მოთუთიებული ლითონის ბადე </t>
    </r>
    <r>
      <rPr>
        <sz val="10"/>
        <color theme="1"/>
        <rFont val="Arial"/>
        <family val="2"/>
      </rPr>
      <t>Ø</t>
    </r>
    <r>
      <rPr>
        <sz val="10"/>
        <color theme="1"/>
        <rFont val="Arial"/>
        <family val="2"/>
        <charset val="204"/>
      </rPr>
      <t>4.0 მმ უჯრედით 40x40 მმ</t>
    </r>
  </si>
  <si>
    <t>გისოსების მოწყობა</t>
  </si>
  <si>
    <t>ნაჭედი სხვა და სხვა</t>
  </si>
  <si>
    <t>ლითონის კუთხოვანა 20x20x3.0 მმ, სულ L=10.84 მ</t>
  </si>
  <si>
    <t>ინვენტარული ხარაჩოს ფოლადის დეტალები</t>
  </si>
  <si>
    <t>ხემასალა დახერხილი ნედლი, წიწვოვანი</t>
  </si>
  <si>
    <t>ხარაჩოს ხის საფენი ფარი</t>
  </si>
  <si>
    <t>სატკეპნელა ელექტრო</t>
  </si>
  <si>
    <t>ღორღი ბუნებრივი ქვის ფრაქცია 20-40 მმ</t>
  </si>
  <si>
    <t>ფიცარი ჩამოგანილი, წიწვოვანი, სისქით 40-60 მმ III ხარისხის</t>
  </si>
  <si>
    <t>ბეტონი B-15 (მ-200)</t>
  </si>
  <si>
    <t>ხსნარი წყობის, ცემენტის მ-100</t>
  </si>
  <si>
    <t>СНиП IV-2-82 Сб. 1,Табл. 1-1, п. 24-а</t>
  </si>
  <si>
    <t>ქ. წალენჯიხა.  კვარაცხელიას ქუჩა  №9</t>
  </si>
  <si>
    <t xml:space="preserve">     ქ. წალენჯიხა. კვარაცხელიას ქუჩა  №11</t>
  </si>
  <si>
    <t>პროფილის მილი ზომით 100x100x3 მმ; L=1.50 მ; სულ 73 ც</t>
  </si>
  <si>
    <t>პროფილის მილი ზომით 100x100x3 მმ; L=1.51 მ; სულ 73 ც</t>
  </si>
  <si>
    <t>ლითონის კუთხოვანა 20x20x3.0 მმ, სულ L=40.04 მ</t>
  </si>
  <si>
    <t>#</t>
  </si>
  <si>
    <t>მისამართი</t>
  </si>
  <si>
    <t>სრული ღირებულება დარიცხვებით (ლარი)</t>
  </si>
  <si>
    <t>შენიშვნა</t>
  </si>
  <si>
    <t>სულ ჯამი (1+2)</t>
  </si>
  <si>
    <t>ქ. წალენჯიხა.  კვარაცხელიას ქუჩა №9 და კვარაცხელიას #11</t>
  </si>
  <si>
    <t>კვარაცხელიას ქუჩა #11</t>
  </si>
  <si>
    <t>კვარაცხელიას ქუჩა  #9</t>
  </si>
  <si>
    <t xml:space="preserve">გრუნტის გადაადგილება ხელით 20მ მანძილზე </t>
  </si>
  <si>
    <t xml:space="preserve">გრუნტის და მონგრეული სარინერის დატვირთვა ხელით ავტოთვითმცლელებზე </t>
  </si>
  <si>
    <t xml:space="preserve">გრუნტის და მონგრეული სარინერის გატანა 5კმ მანძილზე ავტოთვითმცლელებით </t>
  </si>
  <si>
    <t xml:space="preserve">სამშენებლო ნაგავის გატანა 5კმ მანძილზე ავტოთვითმცლელებით </t>
  </si>
  <si>
    <t>გრუნტის და მონგრეული სარინერის გატანა 5კმ მანძილზე ავტოთვითმცლელებით</t>
  </si>
  <si>
    <t>გრუნტის გადაადგილება ხელით 20მ მანძილზე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</si>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</sst>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"/>
    <numFmt numFmtId="165" formatCode="0.0"/>
    <numFmt numFmtId="166" formatCode="_-* #,##0.00_р_._-;\-* #,##0.00_р_._-;_-* &quot;-&quot;??_р_._-;_-@_-"/>
    <numFmt numFmtId="167" formatCode="#,##0.000"/>
    <numFmt numFmtId="168" formatCode="#,##0.000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Sylfaen"/>
      <family val="1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/>
    <xf numFmtId="0" fontId="11" fillId="0" borderId="0"/>
    <xf numFmtId="0" fontId="14" fillId="0" borderId="0"/>
    <xf numFmtId="0" fontId="7" fillId="0" borderId="0"/>
    <xf numFmtId="0" fontId="7" fillId="0" borderId="0"/>
    <xf numFmtId="0" fontId="11" fillId="0" borderId="0"/>
    <xf numFmtId="0" fontId="15" fillId="0" borderId="0"/>
    <xf numFmtId="0" fontId="3" fillId="0" borderId="0"/>
    <xf numFmtId="0" fontId="7" fillId="0" borderId="0"/>
  </cellStyleXfs>
  <cellXfs count="132">
    <xf numFmtId="0" fontId="0" fillId="0" borderId="0" xfId="0"/>
    <xf numFmtId="0" fontId="0" fillId="0" borderId="0" xfId="0" applyFill="1"/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1" fillId="0" borderId="1" xfId="3" applyNumberFormat="1" applyFont="1" applyFill="1" applyBorder="1" applyAlignment="1" applyProtection="1">
      <alignment horizontal="center" vertical="center"/>
    </xf>
    <xf numFmtId="4" fontId="11" fillId="0" borderId="1" xfId="2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/>
    <xf numFmtId="0" fontId="0" fillId="0" borderId="1" xfId="0" applyBorder="1"/>
    <xf numFmtId="0" fontId="0" fillId="2" borderId="1" xfId="0" applyFill="1" applyBorder="1"/>
    <xf numFmtId="4" fontId="0" fillId="0" borderId="1" xfId="0" applyNumberFormat="1" applyBorder="1"/>
    <xf numFmtId="0" fontId="0" fillId="3" borderId="1" xfId="0" applyFill="1" applyBorder="1"/>
    <xf numFmtId="4" fontId="4" fillId="0" borderId="1" xfId="0" applyNumberFormat="1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67" fontId="7" fillId="0" borderId="1" xfId="0" applyNumberFormat="1" applyFont="1" applyFill="1" applyBorder="1" applyAlignment="1">
      <alignment horizontal="center" vertical="center"/>
    </xf>
    <xf numFmtId="4" fontId="7" fillId="0" borderId="1" xfId="6" applyNumberForma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9" applyNumberFormat="1" applyFill="1" applyBorder="1" applyAlignment="1">
      <alignment horizontal="center" vertical="center"/>
    </xf>
    <xf numFmtId="4" fontId="11" fillId="0" borderId="1" xfId="10" applyNumberFormat="1" applyFont="1" applyFill="1" applyBorder="1" applyAlignment="1">
      <alignment horizontal="center" vertical="center"/>
    </xf>
    <xf numFmtId="4" fontId="11" fillId="0" borderId="1" xfId="6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167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1" xfId="1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67" fontId="11" fillId="0" borderId="1" xfId="3" applyNumberFormat="1" applyFont="1" applyFill="1" applyBorder="1" applyAlignment="1" applyProtection="1">
      <alignment horizontal="center" vertical="center"/>
    </xf>
    <xf numFmtId="4" fontId="1" fillId="0" borderId="1" xfId="11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left" vertical="center" indent="1"/>
    </xf>
    <xf numFmtId="9" fontId="1" fillId="0" borderId="1" xfId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right" vertical="center" indent="1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11" fillId="0" borderId="0" xfId="4" applyFont="1" applyFill="1" applyAlignment="1">
      <alignment horizontal="center" vertical="center"/>
    </xf>
    <xf numFmtId="4" fontId="11" fillId="0" borderId="1" xfId="7" applyNumberFormat="1" applyFont="1" applyFill="1" applyBorder="1" applyAlignment="1">
      <alignment horizontal="center" vertical="center"/>
    </xf>
    <xf numFmtId="4" fontId="11" fillId="0" borderId="1" xfId="8" applyNumberFormat="1" applyFont="1" applyFill="1" applyBorder="1" applyAlignment="1">
      <alignment horizontal="center" vertical="center"/>
    </xf>
    <xf numFmtId="0" fontId="11" fillId="0" borderId="1" xfId="7" applyFont="1" applyFill="1" applyBorder="1" applyAlignment="1">
      <alignment horizontal="center" vertical="center"/>
    </xf>
    <xf numFmtId="4" fontId="12" fillId="0" borderId="1" xfId="3" applyNumberFormat="1" applyFont="1" applyFill="1" applyBorder="1" applyAlignment="1">
      <alignment horizontal="center" vertical="center"/>
    </xf>
    <xf numFmtId="0" fontId="11" fillId="0" borderId="1" xfId="7" applyFont="1" applyFill="1" applyBorder="1" applyAlignment="1">
      <alignment horizontal="left" vertical="center"/>
    </xf>
    <xf numFmtId="0" fontId="11" fillId="0" borderId="1" xfId="7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11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vertical="center"/>
    </xf>
    <xf numFmtId="4" fontId="13" fillId="0" borderId="1" xfId="8" applyNumberFormat="1" applyFill="1" applyBorder="1" applyAlignment="1">
      <alignment horizontal="center" vertical="center"/>
    </xf>
    <xf numFmtId="0" fontId="11" fillId="0" borderId="1" xfId="12" applyFont="1" applyFill="1" applyBorder="1" applyAlignment="1">
      <alignment vertical="center"/>
    </xf>
    <xf numFmtId="0" fontId="11" fillId="0" borderId="1" xfId="12" applyFont="1" applyFill="1" applyBorder="1" applyAlignment="1">
      <alignment horizontal="center" vertical="center"/>
    </xf>
    <xf numFmtId="4" fontId="11" fillId="0" borderId="1" xfId="12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2" fontId="11" fillId="0" borderId="1" xfId="13" applyNumberFormat="1" applyFill="1" applyBorder="1" applyAlignment="1">
      <alignment horizontal="center" vertical="center"/>
    </xf>
    <xf numFmtId="2" fontId="11" fillId="0" borderId="1" xfId="14" applyNumberFormat="1" applyFont="1" applyFill="1" applyBorder="1" applyAlignment="1">
      <alignment horizontal="center" vertical="center"/>
    </xf>
    <xf numFmtId="167" fontId="11" fillId="0" borderId="1" xfId="4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vertical="center"/>
    </xf>
    <xf numFmtId="4" fontId="12" fillId="0" borderId="1" xfId="12" applyNumberFormat="1" applyFont="1" applyFill="1" applyBorder="1" applyAlignment="1">
      <alignment horizontal="center" vertical="center"/>
    </xf>
    <xf numFmtId="0" fontId="11" fillId="0" borderId="1" xfId="15" applyFont="1" applyFill="1" applyBorder="1" applyAlignment="1">
      <alignment horizontal="center" vertical="center"/>
    </xf>
    <xf numFmtId="0" fontId="11" fillId="0" borderId="1" xfId="15" applyFont="1" applyFill="1" applyBorder="1" applyAlignment="1">
      <alignment vertical="center"/>
    </xf>
    <xf numFmtId="4" fontId="11" fillId="0" borderId="1" xfId="15" applyNumberFormat="1" applyFont="1" applyFill="1" applyBorder="1" applyAlignment="1">
      <alignment horizontal="center" vertical="center"/>
    </xf>
    <xf numFmtId="0" fontId="11" fillId="0" borderId="0" xfId="15" applyFont="1" applyFill="1" applyAlignment="1">
      <alignment vertical="center"/>
    </xf>
    <xf numFmtId="2" fontId="11" fillId="0" borderId="1" xfId="0" applyNumberFormat="1" applyFont="1" applyFill="1" applyBorder="1" applyAlignment="1">
      <alignment horizontal="left" vertical="center"/>
    </xf>
    <xf numFmtId="2" fontId="11" fillId="0" borderId="1" xfId="0" applyNumberFormat="1" applyFont="1" applyFill="1" applyBorder="1" applyAlignment="1">
      <alignment horizontal="center" vertical="center"/>
    </xf>
    <xf numFmtId="167" fontId="11" fillId="0" borderId="1" xfId="1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7" fillId="0" borderId="1" xfId="16" applyNumberForma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4" fontId="2" fillId="0" borderId="1" xfId="11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left" vertical="center" indent="1"/>
    </xf>
    <xf numFmtId="9" fontId="2" fillId="0" borderId="1" xfId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center" vertical="center"/>
    </xf>
    <xf numFmtId="9" fontId="2" fillId="0" borderId="0" xfId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7">
    <cellStyle name="Comma" xfId="2" builtinId="3"/>
    <cellStyle name="Normal" xfId="0" builtinId="0"/>
    <cellStyle name="Normal 10" xfId="4"/>
    <cellStyle name="Normal 11 2 2" xfId="13"/>
    <cellStyle name="Normal 2 2 2" xfId="12"/>
    <cellStyle name="Normal 3 2" xfId="7"/>
    <cellStyle name="Normal 5" xfId="15"/>
    <cellStyle name="Normal_gare wyalsadfenigagarini 10" xfId="6"/>
    <cellStyle name="Normal_gare wyalsadfenigagarini 2 2" xfId="11"/>
    <cellStyle name="Normal_gare wyalsadfenigagarini_SMSH2008-IIkv ." xfId="16"/>
    <cellStyle name="Percent" xfId="1" builtinId="5"/>
    <cellStyle name="Percent 3 2" xfId="5"/>
    <cellStyle name="silfain" xfId="10"/>
    <cellStyle name="Обычный 2 2 10" xfId="9"/>
    <cellStyle name="Обычный 3" xfId="8"/>
    <cellStyle name="Обычный_Лист1" xfId="14"/>
    <cellStyle name="Финансовый 3" xfId="3"/>
  </cellStyles>
  <dxfs count="19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O581"/>
  <sheetViews>
    <sheetView topLeftCell="A340" zoomScaleNormal="100" zoomScaleSheetLayoutView="100" workbookViewId="0">
      <selection activeCell="A2" sqref="A2:L365"/>
    </sheetView>
  </sheetViews>
  <sheetFormatPr defaultRowHeight="12.75" x14ac:dyDescent="0.25"/>
  <cols>
    <col min="1" max="1" width="4.7109375" style="92" customWidth="1"/>
    <col min="2" max="2" width="61.85546875" style="4" customWidth="1"/>
    <col min="3" max="3" width="9.140625" style="92"/>
    <col min="4" max="11" width="10.7109375" style="92" customWidth="1"/>
    <col min="12" max="12" width="12.5703125" style="92" customWidth="1"/>
    <col min="13" max="14" width="9.140625" style="4"/>
    <col min="15" max="15" width="9.5703125" style="4" bestFit="1" customWidth="1"/>
    <col min="16" max="16384" width="9.140625" style="4"/>
  </cols>
  <sheetData>
    <row r="1" spans="1:12" x14ac:dyDescent="0.25">
      <c r="A1" s="5"/>
      <c r="B1" s="69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125" t="s">
        <v>173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x14ac:dyDescent="0.25">
      <c r="A3" s="127" t="s">
        <v>43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26.25" customHeight="1" x14ac:dyDescent="0.25">
      <c r="A4" s="128" t="s">
        <v>10</v>
      </c>
      <c r="B4" s="124" t="s">
        <v>1</v>
      </c>
      <c r="C4" s="128" t="s">
        <v>44</v>
      </c>
      <c r="D4" s="124" t="s">
        <v>2</v>
      </c>
      <c r="E4" s="124"/>
      <c r="F4" s="124" t="s">
        <v>4</v>
      </c>
      <c r="G4" s="124"/>
      <c r="H4" s="124" t="s">
        <v>5</v>
      </c>
      <c r="I4" s="124"/>
      <c r="J4" s="124" t="s">
        <v>6</v>
      </c>
      <c r="K4" s="124"/>
      <c r="L4" s="21" t="s">
        <v>0</v>
      </c>
    </row>
    <row r="5" spans="1:12" x14ac:dyDescent="0.25">
      <c r="A5" s="128"/>
      <c r="B5" s="124"/>
      <c r="C5" s="128"/>
      <c r="D5" s="22" t="s">
        <v>45</v>
      </c>
      <c r="E5" s="22" t="s">
        <v>3</v>
      </c>
      <c r="F5" s="22" t="s">
        <v>45</v>
      </c>
      <c r="G5" s="22" t="s">
        <v>3</v>
      </c>
      <c r="H5" s="22" t="s">
        <v>45</v>
      </c>
      <c r="I5" s="22" t="s">
        <v>3</v>
      </c>
      <c r="J5" s="22" t="s">
        <v>45</v>
      </c>
      <c r="K5" s="22" t="s">
        <v>3</v>
      </c>
      <c r="L5" s="23"/>
    </row>
    <row r="6" spans="1:12" s="70" customFormat="1" x14ac:dyDescent="0.25">
      <c r="A6" s="21">
        <v>1</v>
      </c>
      <c r="B6" s="21">
        <v>3</v>
      </c>
      <c r="C6" s="21">
        <v>4</v>
      </c>
      <c r="D6" s="21">
        <v>5</v>
      </c>
      <c r="E6" s="21">
        <v>6</v>
      </c>
      <c r="F6" s="21">
        <v>7</v>
      </c>
      <c r="G6" s="21">
        <v>8</v>
      </c>
      <c r="H6" s="21">
        <v>9</v>
      </c>
      <c r="I6" s="21">
        <v>10</v>
      </c>
      <c r="J6" s="21">
        <v>11</v>
      </c>
      <c r="K6" s="21">
        <v>12</v>
      </c>
      <c r="L6" s="21">
        <v>13</v>
      </c>
    </row>
    <row r="7" spans="1:12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25.5" x14ac:dyDescent="0.25">
      <c r="A8" s="71">
        <v>1</v>
      </c>
      <c r="B8" s="3" t="s">
        <v>14</v>
      </c>
      <c r="C8" s="2" t="s">
        <v>51</v>
      </c>
      <c r="D8" s="7">
        <v>2</v>
      </c>
      <c r="E8" s="7">
        <v>390</v>
      </c>
      <c r="F8" s="7"/>
      <c r="G8" s="7"/>
      <c r="H8" s="7"/>
      <c r="I8" s="7"/>
      <c r="J8" s="7"/>
      <c r="K8" s="7"/>
      <c r="L8" s="7"/>
    </row>
    <row r="9" spans="1:12" x14ac:dyDescent="0.25">
      <c r="A9" s="5"/>
      <c r="B9" s="6"/>
      <c r="C9" s="2" t="s">
        <v>53</v>
      </c>
      <c r="D9" s="7"/>
      <c r="E9" s="72">
        <f>E8/D8/100</f>
        <v>1.95</v>
      </c>
      <c r="F9" s="7"/>
      <c r="G9" s="7"/>
      <c r="H9" s="7"/>
      <c r="I9" s="7"/>
      <c r="J9" s="7"/>
      <c r="K9" s="7"/>
      <c r="L9" s="7"/>
    </row>
    <row r="10" spans="1:12" x14ac:dyDescent="0.25">
      <c r="A10" s="5"/>
      <c r="B10" s="6" t="s">
        <v>46</v>
      </c>
      <c r="C10" s="2" t="s">
        <v>47</v>
      </c>
      <c r="D10" s="7">
        <v>98.6</v>
      </c>
      <c r="E10" s="7">
        <f>D10*E9</f>
        <v>192.26999999999998</v>
      </c>
      <c r="F10" s="7"/>
      <c r="G10" s="7"/>
      <c r="H10" s="7"/>
      <c r="I10" s="7"/>
      <c r="J10" s="7"/>
      <c r="K10" s="7"/>
      <c r="L10" s="7"/>
    </row>
    <row r="11" spans="1:12" x14ac:dyDescent="0.25">
      <c r="A11" s="5"/>
      <c r="B11" s="6" t="s">
        <v>54</v>
      </c>
      <c r="C11" s="2" t="s">
        <v>50</v>
      </c>
      <c r="D11" s="7">
        <v>1.34</v>
      </c>
      <c r="E11" s="7">
        <f>D11*E9</f>
        <v>2.613</v>
      </c>
      <c r="F11" s="7"/>
      <c r="G11" s="7"/>
      <c r="H11" s="7"/>
      <c r="I11" s="7"/>
      <c r="J11" s="7"/>
      <c r="K11" s="7"/>
      <c r="L11" s="7"/>
    </row>
    <row r="12" spans="1:12" x14ac:dyDescent="0.25">
      <c r="A12" s="5"/>
      <c r="B12" s="6" t="s">
        <v>55</v>
      </c>
      <c r="C12" s="2" t="s">
        <v>50</v>
      </c>
      <c r="D12" s="7">
        <v>1.02</v>
      </c>
      <c r="E12" s="7">
        <f>D12*E9</f>
        <v>1.9889999999999999</v>
      </c>
      <c r="F12" s="7"/>
      <c r="G12" s="7"/>
      <c r="H12" s="7"/>
      <c r="I12" s="7"/>
      <c r="J12" s="7"/>
      <c r="K12" s="7"/>
      <c r="L12" s="7"/>
    </row>
    <row r="13" spans="1:12" x14ac:dyDescent="0.25">
      <c r="A13" s="5"/>
      <c r="B13" s="6" t="s">
        <v>56</v>
      </c>
      <c r="C13" s="2" t="s">
        <v>50</v>
      </c>
      <c r="D13" s="7">
        <v>7.48</v>
      </c>
      <c r="E13" s="7">
        <f>D13*E9</f>
        <v>14.586</v>
      </c>
      <c r="F13" s="7"/>
      <c r="G13" s="7"/>
      <c r="H13" s="7"/>
      <c r="I13" s="7"/>
      <c r="J13" s="7"/>
      <c r="K13" s="7"/>
      <c r="L13" s="7"/>
    </row>
    <row r="14" spans="1:12" x14ac:dyDescent="0.25">
      <c r="A14" s="5"/>
      <c r="B14" s="6" t="s">
        <v>57</v>
      </c>
      <c r="C14" s="2" t="s">
        <v>50</v>
      </c>
      <c r="D14" s="7">
        <v>1.5</v>
      </c>
      <c r="E14" s="7">
        <f>D14*E9</f>
        <v>2.9249999999999998</v>
      </c>
      <c r="F14" s="7"/>
      <c r="G14" s="7"/>
      <c r="H14" s="7"/>
      <c r="I14" s="7"/>
      <c r="J14" s="7"/>
      <c r="K14" s="7"/>
      <c r="L14" s="7"/>
    </row>
    <row r="15" spans="1:12" x14ac:dyDescent="0.25">
      <c r="A15" s="5"/>
      <c r="B15" s="6" t="s">
        <v>58</v>
      </c>
      <c r="C15" s="2" t="s">
        <v>11</v>
      </c>
      <c r="D15" s="72">
        <v>9.4E-2</v>
      </c>
      <c r="E15" s="7">
        <f>D15*E9</f>
        <v>0.18329999999999999</v>
      </c>
      <c r="F15" s="7"/>
      <c r="G15" s="7"/>
      <c r="H15" s="7"/>
      <c r="I15" s="7"/>
      <c r="J15" s="7"/>
      <c r="K15" s="7"/>
      <c r="L15" s="7"/>
    </row>
    <row r="16" spans="1:12" x14ac:dyDescent="0.25">
      <c r="A16" s="5"/>
      <c r="B16" s="6" t="s">
        <v>59</v>
      </c>
      <c r="C16" s="2" t="s">
        <v>13</v>
      </c>
      <c r="D16" s="7">
        <v>4</v>
      </c>
      <c r="E16" s="7">
        <f>D16*E9</f>
        <v>7.8</v>
      </c>
      <c r="F16" s="7"/>
      <c r="G16" s="7"/>
      <c r="H16" s="7"/>
      <c r="I16" s="7"/>
      <c r="J16" s="7"/>
      <c r="K16" s="7"/>
      <c r="L16" s="7"/>
    </row>
    <row r="17" spans="1:12" x14ac:dyDescent="0.25">
      <c r="A17" s="5"/>
      <c r="B17" s="6" t="s">
        <v>60</v>
      </c>
      <c r="C17" s="2" t="s">
        <v>51</v>
      </c>
      <c r="D17" s="7">
        <v>115</v>
      </c>
      <c r="E17" s="7">
        <f>D17*E9*D8</f>
        <v>448.5</v>
      </c>
      <c r="F17" s="7"/>
      <c r="G17" s="7"/>
      <c r="H17" s="7"/>
      <c r="I17" s="7"/>
      <c r="J17" s="7"/>
      <c r="K17" s="7"/>
      <c r="L17" s="7"/>
    </row>
    <row r="18" spans="1:12" x14ac:dyDescent="0.25">
      <c r="A18" s="5"/>
      <c r="B18" s="6" t="s">
        <v>15</v>
      </c>
      <c r="C18" s="2" t="s">
        <v>13</v>
      </c>
      <c r="D18" s="7">
        <v>4.9000000000000004</v>
      </c>
      <c r="E18" s="7">
        <f>D18*E9</f>
        <v>9.5549999999999997</v>
      </c>
      <c r="F18" s="7"/>
      <c r="G18" s="7"/>
      <c r="H18" s="7"/>
      <c r="I18" s="7"/>
      <c r="J18" s="7"/>
      <c r="K18" s="7"/>
      <c r="L18" s="7"/>
    </row>
    <row r="19" spans="1:12" x14ac:dyDescent="0.25">
      <c r="A19" s="5"/>
      <c r="B19" s="6" t="s">
        <v>61</v>
      </c>
      <c r="C19" s="2" t="s">
        <v>13</v>
      </c>
      <c r="D19" s="7">
        <v>2.1</v>
      </c>
      <c r="E19" s="7">
        <f>D19*E9</f>
        <v>4.0949999999999998</v>
      </c>
      <c r="F19" s="7"/>
      <c r="G19" s="7"/>
      <c r="H19" s="7"/>
      <c r="I19" s="7"/>
      <c r="J19" s="7"/>
      <c r="K19" s="7"/>
      <c r="L19" s="7"/>
    </row>
    <row r="20" spans="1:12" x14ac:dyDescent="0.25">
      <c r="A20" s="5"/>
      <c r="B20" s="6" t="s">
        <v>62</v>
      </c>
      <c r="C20" s="2" t="s">
        <v>52</v>
      </c>
      <c r="D20" s="72">
        <v>0.57199999999999995</v>
      </c>
      <c r="E20" s="7">
        <f>D20*E9</f>
        <v>1.1153999999999999</v>
      </c>
      <c r="F20" s="7"/>
      <c r="G20" s="7"/>
      <c r="H20" s="7"/>
      <c r="I20" s="7"/>
      <c r="J20" s="7"/>
      <c r="K20" s="7"/>
      <c r="L20" s="7"/>
    </row>
    <row r="21" spans="1:12" x14ac:dyDescent="0.25">
      <c r="A21" s="5"/>
      <c r="B21" s="6" t="s">
        <v>63</v>
      </c>
      <c r="C21" s="2" t="s">
        <v>52</v>
      </c>
      <c r="D21" s="72">
        <v>1.518</v>
      </c>
      <c r="E21" s="7">
        <f>D21*E9</f>
        <v>2.9601000000000002</v>
      </c>
      <c r="F21" s="7"/>
      <c r="G21" s="7"/>
      <c r="H21" s="7"/>
      <c r="I21" s="7"/>
      <c r="J21" s="7"/>
      <c r="K21" s="7"/>
      <c r="L21" s="7"/>
    </row>
    <row r="22" spans="1:12" x14ac:dyDescent="0.25">
      <c r="A22" s="71"/>
      <c r="B22" s="3"/>
      <c r="C22" s="2"/>
      <c r="D22" s="7"/>
      <c r="E22" s="7"/>
      <c r="F22" s="7"/>
      <c r="G22" s="7"/>
      <c r="H22" s="7"/>
      <c r="I22" s="7"/>
      <c r="J22" s="7"/>
      <c r="K22" s="7"/>
      <c r="L22" s="7"/>
    </row>
    <row r="23" spans="1:12" x14ac:dyDescent="0.25">
      <c r="A23" s="71">
        <v>3</v>
      </c>
      <c r="B23" s="6" t="s">
        <v>16</v>
      </c>
      <c r="C23" s="2" t="s">
        <v>51</v>
      </c>
      <c r="D23" s="7">
        <v>2</v>
      </c>
      <c r="E23" s="7">
        <v>390</v>
      </c>
      <c r="F23" s="7"/>
      <c r="G23" s="7"/>
      <c r="H23" s="7"/>
      <c r="I23" s="7"/>
      <c r="J23" s="7"/>
      <c r="K23" s="7"/>
      <c r="L23" s="7"/>
    </row>
    <row r="24" spans="1:12" x14ac:dyDescent="0.25">
      <c r="A24" s="5"/>
      <c r="B24" s="6"/>
      <c r="C24" s="2" t="s">
        <v>53</v>
      </c>
      <c r="D24" s="7"/>
      <c r="E24" s="72">
        <f>E23/D23/100</f>
        <v>1.95</v>
      </c>
      <c r="F24" s="7"/>
      <c r="G24" s="7"/>
      <c r="H24" s="7"/>
      <c r="I24" s="7"/>
      <c r="J24" s="7"/>
      <c r="K24" s="7"/>
      <c r="L24" s="7"/>
    </row>
    <row r="25" spans="1:12" x14ac:dyDescent="0.25">
      <c r="A25" s="5"/>
      <c r="B25" s="6" t="s">
        <v>46</v>
      </c>
      <c r="C25" s="2" t="s">
        <v>47</v>
      </c>
      <c r="D25" s="7">
        <v>45.6</v>
      </c>
      <c r="E25" s="7">
        <f>D25*E24</f>
        <v>88.92</v>
      </c>
      <c r="F25" s="7"/>
      <c r="G25" s="7"/>
      <c r="H25" s="7"/>
      <c r="I25" s="7"/>
      <c r="J25" s="7"/>
      <c r="K25" s="7"/>
      <c r="L25" s="7"/>
    </row>
    <row r="26" spans="1:12" x14ac:dyDescent="0.25">
      <c r="A26" s="5"/>
      <c r="B26" s="6" t="s">
        <v>54</v>
      </c>
      <c r="C26" s="2" t="s">
        <v>50</v>
      </c>
      <c r="D26" s="7">
        <v>0.4</v>
      </c>
      <c r="E26" s="7">
        <f>D26*E24</f>
        <v>0.78</v>
      </c>
      <c r="F26" s="7"/>
      <c r="G26" s="7"/>
      <c r="H26" s="7"/>
      <c r="I26" s="7"/>
      <c r="J26" s="7"/>
      <c r="K26" s="7"/>
      <c r="L26" s="7"/>
    </row>
    <row r="27" spans="1:12" x14ac:dyDescent="0.25">
      <c r="A27" s="5"/>
      <c r="B27" s="6" t="s">
        <v>55</v>
      </c>
      <c r="C27" s="2" t="s">
        <v>50</v>
      </c>
      <c r="D27" s="7">
        <v>1.02</v>
      </c>
      <c r="E27" s="7">
        <f>D27*E24</f>
        <v>1.9889999999999999</v>
      </c>
      <c r="F27" s="7"/>
      <c r="G27" s="7"/>
      <c r="H27" s="7"/>
      <c r="I27" s="7"/>
      <c r="J27" s="7"/>
      <c r="K27" s="7"/>
      <c r="L27" s="7"/>
    </row>
    <row r="28" spans="1:12" x14ac:dyDescent="0.25">
      <c r="A28" s="5"/>
      <c r="B28" s="6" t="s">
        <v>56</v>
      </c>
      <c r="C28" s="2" t="s">
        <v>50</v>
      </c>
      <c r="D28" s="7">
        <v>3.81</v>
      </c>
      <c r="E28" s="7">
        <f>D28*E24</f>
        <v>7.4295</v>
      </c>
      <c r="F28" s="7"/>
      <c r="G28" s="7"/>
      <c r="H28" s="7"/>
      <c r="I28" s="7"/>
      <c r="J28" s="7"/>
      <c r="K28" s="7"/>
      <c r="L28" s="7"/>
    </row>
    <row r="29" spans="1:12" x14ac:dyDescent="0.25">
      <c r="A29" s="5"/>
      <c r="B29" s="6" t="s">
        <v>59</v>
      </c>
      <c r="C29" s="2" t="s">
        <v>13</v>
      </c>
      <c r="D29" s="7">
        <v>3</v>
      </c>
      <c r="E29" s="7">
        <f>D29*E24</f>
        <v>5.85</v>
      </c>
      <c r="F29" s="7"/>
      <c r="G29" s="7"/>
      <c r="H29" s="7"/>
      <c r="I29" s="7"/>
      <c r="J29" s="7"/>
      <c r="K29" s="7"/>
      <c r="L29" s="7"/>
    </row>
    <row r="30" spans="1:12" x14ac:dyDescent="0.25">
      <c r="A30" s="5"/>
      <c r="B30" s="6" t="s">
        <v>63</v>
      </c>
      <c r="C30" s="2" t="s">
        <v>52</v>
      </c>
      <c r="D30" s="72">
        <v>0.18</v>
      </c>
      <c r="E30" s="7">
        <f>D30*E24</f>
        <v>0.35099999999999998</v>
      </c>
      <c r="F30" s="7"/>
      <c r="G30" s="7"/>
      <c r="H30" s="7"/>
      <c r="I30" s="7"/>
      <c r="J30" s="7"/>
      <c r="K30" s="7"/>
      <c r="L30" s="7"/>
    </row>
    <row r="31" spans="1:12" x14ac:dyDescent="0.25">
      <c r="A31" s="5"/>
      <c r="B31" s="6"/>
      <c r="C31" s="2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25">
      <c r="A32" s="5"/>
      <c r="B32" s="73" t="s">
        <v>30</v>
      </c>
      <c r="C32" s="2" t="s">
        <v>51</v>
      </c>
      <c r="D32" s="7"/>
      <c r="E32" s="7">
        <f>8*4.95*1.51+2*3.6*1.21</f>
        <v>68.507999999999996</v>
      </c>
      <c r="F32" s="7"/>
      <c r="G32" s="7"/>
      <c r="H32" s="7"/>
      <c r="I32" s="7"/>
      <c r="J32" s="7"/>
      <c r="K32" s="7"/>
      <c r="L32" s="7"/>
    </row>
    <row r="33" spans="1:12" x14ac:dyDescent="0.25">
      <c r="A33" s="5"/>
      <c r="B33" s="3"/>
      <c r="C33" s="2" t="s">
        <v>64</v>
      </c>
      <c r="D33" s="7"/>
      <c r="E33" s="72">
        <f>E32/100</f>
        <v>0.68507999999999991</v>
      </c>
      <c r="F33" s="7"/>
      <c r="G33" s="7"/>
      <c r="H33" s="7"/>
      <c r="I33" s="7"/>
      <c r="J33" s="7"/>
      <c r="K33" s="7"/>
      <c r="L33" s="7"/>
    </row>
    <row r="34" spans="1:12" x14ac:dyDescent="0.25">
      <c r="A34" s="5"/>
      <c r="B34" s="6" t="s">
        <v>46</v>
      </c>
      <c r="C34" s="2" t="s">
        <v>47</v>
      </c>
      <c r="D34" s="7">
        <v>8.1999999999999993</v>
      </c>
      <c r="E34" s="7">
        <f>D34*E33</f>
        <v>5.6176559999999984</v>
      </c>
      <c r="F34" s="7"/>
      <c r="G34" s="7"/>
      <c r="H34" s="7"/>
      <c r="I34" s="7"/>
      <c r="J34" s="7"/>
      <c r="K34" s="7"/>
      <c r="L34" s="7"/>
    </row>
    <row r="35" spans="1:12" x14ac:dyDescent="0.25">
      <c r="A35" s="5"/>
      <c r="B35" s="6" t="s">
        <v>23</v>
      </c>
      <c r="C35" s="2" t="s">
        <v>8</v>
      </c>
      <c r="D35" s="7">
        <v>0.5</v>
      </c>
      <c r="E35" s="7">
        <f>D35*E33</f>
        <v>0.34253999999999996</v>
      </c>
      <c r="F35" s="7"/>
      <c r="G35" s="7"/>
      <c r="H35" s="7"/>
      <c r="I35" s="7"/>
      <c r="J35" s="7"/>
      <c r="K35" s="7"/>
      <c r="L35" s="7"/>
    </row>
    <row r="36" spans="1:12" x14ac:dyDescent="0.25">
      <c r="A36" s="5"/>
      <c r="B36" s="6"/>
      <c r="C36" s="2"/>
      <c r="D36" s="7"/>
      <c r="E36" s="7"/>
      <c r="F36" s="7"/>
      <c r="G36" s="7"/>
      <c r="H36" s="7"/>
      <c r="I36" s="7"/>
      <c r="J36" s="7"/>
      <c r="K36" s="7"/>
      <c r="L36" s="7"/>
    </row>
    <row r="37" spans="1:12" ht="25.5" x14ac:dyDescent="0.25">
      <c r="A37" s="71">
        <v>4</v>
      </c>
      <c r="B37" s="3" t="s">
        <v>17</v>
      </c>
      <c r="C37" s="2" t="s">
        <v>51</v>
      </c>
      <c r="D37" s="7"/>
      <c r="E37" s="7">
        <v>2540</v>
      </c>
      <c r="F37" s="7"/>
      <c r="G37" s="7"/>
      <c r="H37" s="7"/>
      <c r="I37" s="7"/>
      <c r="J37" s="7"/>
      <c r="K37" s="7"/>
      <c r="L37" s="7"/>
    </row>
    <row r="38" spans="1:12" x14ac:dyDescent="0.25">
      <c r="A38" s="71"/>
      <c r="B38" s="3"/>
      <c r="C38" s="2" t="s">
        <v>64</v>
      </c>
      <c r="D38" s="7"/>
      <c r="E38" s="72">
        <f>E37/100</f>
        <v>25.4</v>
      </c>
      <c r="F38" s="7"/>
      <c r="G38" s="7"/>
      <c r="H38" s="7"/>
      <c r="I38" s="7"/>
      <c r="J38" s="7"/>
      <c r="K38" s="7"/>
      <c r="L38" s="7"/>
    </row>
    <row r="39" spans="1:12" x14ac:dyDescent="0.25">
      <c r="A39" s="71"/>
      <c r="B39" s="6" t="s">
        <v>46</v>
      </c>
      <c r="C39" s="2" t="s">
        <v>47</v>
      </c>
      <c r="D39" s="7">
        <v>18.600000000000001</v>
      </c>
      <c r="E39" s="7">
        <f>D39*E38</f>
        <v>472.44</v>
      </c>
      <c r="F39" s="7"/>
      <c r="G39" s="7"/>
      <c r="H39" s="7"/>
      <c r="I39" s="7"/>
      <c r="J39" s="7"/>
      <c r="K39" s="7"/>
      <c r="L39" s="7"/>
    </row>
    <row r="40" spans="1:12" x14ac:dyDescent="0.25">
      <c r="A40" s="71"/>
      <c r="B40" s="6" t="s">
        <v>23</v>
      </c>
      <c r="C40" s="2" t="s">
        <v>8</v>
      </c>
      <c r="D40" s="7">
        <v>0.16</v>
      </c>
      <c r="E40" s="7">
        <f>D40*E38</f>
        <v>4.0640000000000001</v>
      </c>
      <c r="F40" s="7"/>
      <c r="G40" s="7"/>
      <c r="H40" s="7"/>
      <c r="I40" s="7"/>
      <c r="J40" s="7"/>
      <c r="K40" s="7"/>
      <c r="L40" s="7"/>
    </row>
    <row r="41" spans="1:12" x14ac:dyDescent="0.25">
      <c r="A41" s="71"/>
      <c r="B41" s="6"/>
      <c r="C41" s="2"/>
      <c r="D41" s="7"/>
      <c r="E41" s="7"/>
      <c r="F41" s="7"/>
      <c r="G41" s="7"/>
      <c r="H41" s="7"/>
      <c r="I41" s="7"/>
      <c r="J41" s="7"/>
      <c r="K41" s="7"/>
      <c r="L41" s="7"/>
    </row>
    <row r="42" spans="1:12" ht="25.5" x14ac:dyDescent="0.25">
      <c r="A42" s="5">
        <v>5</v>
      </c>
      <c r="B42" s="3" t="s">
        <v>18</v>
      </c>
      <c r="C42" s="2" t="s">
        <v>51</v>
      </c>
      <c r="D42" s="7"/>
      <c r="E42" s="7">
        <f>E37</f>
        <v>2540</v>
      </c>
      <c r="F42" s="7"/>
      <c r="G42" s="7"/>
      <c r="H42" s="7"/>
      <c r="I42" s="7"/>
      <c r="J42" s="7"/>
      <c r="K42" s="7"/>
      <c r="L42" s="7"/>
    </row>
    <row r="43" spans="1:12" x14ac:dyDescent="0.25">
      <c r="A43" s="5"/>
      <c r="B43" s="3"/>
      <c r="C43" s="2" t="s">
        <v>64</v>
      </c>
      <c r="D43" s="7"/>
      <c r="E43" s="72">
        <f>E42/100</f>
        <v>25.4</v>
      </c>
      <c r="F43" s="7"/>
      <c r="G43" s="7"/>
      <c r="H43" s="7"/>
      <c r="I43" s="7"/>
      <c r="J43" s="7"/>
      <c r="K43" s="7"/>
      <c r="L43" s="7"/>
    </row>
    <row r="44" spans="1:12" x14ac:dyDescent="0.25">
      <c r="A44" s="5"/>
      <c r="B44" s="6" t="s">
        <v>46</v>
      </c>
      <c r="C44" s="2" t="s">
        <v>47</v>
      </c>
      <c r="D44" s="7">
        <v>59</v>
      </c>
      <c r="E44" s="7">
        <f>D44*E43</f>
        <v>1498.6</v>
      </c>
      <c r="F44" s="7"/>
      <c r="G44" s="7"/>
      <c r="H44" s="7"/>
      <c r="I44" s="7"/>
      <c r="J44" s="7"/>
      <c r="K44" s="7"/>
      <c r="L44" s="7"/>
    </row>
    <row r="45" spans="1:12" x14ac:dyDescent="0.25">
      <c r="A45" s="5"/>
      <c r="B45" s="6"/>
      <c r="C45" s="2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25">
      <c r="A46" s="5">
        <v>6</v>
      </c>
      <c r="B46" s="6" t="s">
        <v>19</v>
      </c>
      <c r="C46" s="2" t="s">
        <v>51</v>
      </c>
      <c r="D46" s="7"/>
      <c r="E46" s="7">
        <f>E42</f>
        <v>2540</v>
      </c>
      <c r="F46" s="7"/>
      <c r="G46" s="7"/>
      <c r="H46" s="7"/>
      <c r="I46" s="7"/>
      <c r="J46" s="7"/>
      <c r="K46" s="7"/>
      <c r="L46" s="7"/>
    </row>
    <row r="47" spans="1:12" x14ac:dyDescent="0.25">
      <c r="A47" s="5"/>
      <c r="B47" s="6" t="s">
        <v>46</v>
      </c>
      <c r="C47" s="2" t="s">
        <v>47</v>
      </c>
      <c r="D47" s="7">
        <v>0.9</v>
      </c>
      <c r="E47" s="7">
        <f>D47*E46</f>
        <v>2286</v>
      </c>
      <c r="F47" s="7"/>
      <c r="G47" s="7"/>
      <c r="H47" s="7"/>
      <c r="I47" s="7"/>
      <c r="J47" s="7"/>
      <c r="K47" s="7"/>
      <c r="L47" s="7"/>
    </row>
    <row r="48" spans="1:12" x14ac:dyDescent="0.25">
      <c r="A48" s="5"/>
      <c r="B48" s="6"/>
      <c r="C48" s="2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25">
      <c r="A49" s="5"/>
      <c r="B49" s="6" t="s">
        <v>66</v>
      </c>
      <c r="C49" s="2" t="s">
        <v>51</v>
      </c>
      <c r="D49" s="7"/>
      <c r="E49" s="7">
        <f>1.5*1*26</f>
        <v>39</v>
      </c>
      <c r="F49" s="7"/>
      <c r="G49" s="7"/>
      <c r="H49" s="7"/>
      <c r="I49" s="7"/>
      <c r="J49" s="7"/>
      <c r="K49" s="7"/>
      <c r="L49" s="7"/>
    </row>
    <row r="50" spans="1:12" x14ac:dyDescent="0.25">
      <c r="A50" s="21"/>
      <c r="B50" s="6"/>
      <c r="C50" s="2" t="s">
        <v>64</v>
      </c>
      <c r="D50" s="7"/>
      <c r="E50" s="72">
        <f>E49/100</f>
        <v>0.39</v>
      </c>
      <c r="F50" s="7"/>
      <c r="G50" s="7"/>
      <c r="H50" s="7"/>
      <c r="I50" s="7"/>
      <c r="J50" s="7"/>
      <c r="K50" s="7"/>
      <c r="L50" s="7"/>
    </row>
    <row r="51" spans="1:12" x14ac:dyDescent="0.25">
      <c r="A51" s="5"/>
      <c r="B51" s="6" t="s">
        <v>46</v>
      </c>
      <c r="C51" s="2" t="s">
        <v>47</v>
      </c>
      <c r="D51" s="7">
        <v>170</v>
      </c>
      <c r="E51" s="7">
        <f>D51*E50</f>
        <v>66.3</v>
      </c>
      <c r="F51" s="7"/>
      <c r="G51" s="7"/>
      <c r="H51" s="7"/>
      <c r="I51" s="7"/>
      <c r="J51" s="7"/>
      <c r="K51" s="7"/>
      <c r="L51" s="7"/>
    </row>
    <row r="52" spans="1:12" x14ac:dyDescent="0.25">
      <c r="A52" s="5"/>
      <c r="B52" s="6" t="s">
        <v>23</v>
      </c>
      <c r="C52" s="2" t="s">
        <v>8</v>
      </c>
      <c r="D52" s="7">
        <v>9.84</v>
      </c>
      <c r="E52" s="7">
        <f>D52*E50</f>
        <v>3.8376000000000001</v>
      </c>
      <c r="F52" s="7"/>
      <c r="G52" s="7"/>
      <c r="H52" s="7"/>
      <c r="I52" s="7"/>
      <c r="J52" s="7"/>
      <c r="K52" s="7"/>
      <c r="L52" s="7"/>
    </row>
    <row r="53" spans="1:12" x14ac:dyDescent="0.25">
      <c r="A53" s="5"/>
      <c r="B53" s="6"/>
      <c r="C53" s="2"/>
      <c r="D53" s="7"/>
      <c r="E53" s="7"/>
      <c r="F53" s="7"/>
      <c r="G53" s="7"/>
      <c r="H53" s="7"/>
      <c r="I53" s="7"/>
      <c r="J53" s="7"/>
      <c r="K53" s="7"/>
      <c r="L53" s="7"/>
    </row>
    <row r="54" spans="1:12" x14ac:dyDescent="0.25">
      <c r="A54" s="5">
        <v>7</v>
      </c>
      <c r="B54" s="6" t="s">
        <v>68</v>
      </c>
      <c r="C54" s="2" t="s">
        <v>48</v>
      </c>
      <c r="D54" s="7"/>
      <c r="E54" s="7">
        <v>438</v>
      </c>
      <c r="F54" s="7"/>
      <c r="G54" s="7"/>
      <c r="H54" s="7"/>
      <c r="I54" s="7"/>
      <c r="J54" s="7"/>
      <c r="K54" s="7"/>
      <c r="L54" s="7"/>
    </row>
    <row r="55" spans="1:12" x14ac:dyDescent="0.25">
      <c r="A55" s="5"/>
      <c r="B55" s="6"/>
      <c r="C55" s="2" t="s">
        <v>67</v>
      </c>
      <c r="D55" s="7"/>
      <c r="E55" s="72">
        <f>E54/10</f>
        <v>43.8</v>
      </c>
      <c r="F55" s="7"/>
      <c r="G55" s="7"/>
      <c r="H55" s="7"/>
      <c r="I55" s="7"/>
      <c r="J55" s="7"/>
      <c r="K55" s="7"/>
      <c r="L55" s="7"/>
    </row>
    <row r="56" spans="1:12" x14ac:dyDescent="0.25">
      <c r="A56" s="5"/>
      <c r="B56" s="6" t="s">
        <v>46</v>
      </c>
      <c r="C56" s="2" t="s">
        <v>47</v>
      </c>
      <c r="D56" s="7">
        <v>0.85</v>
      </c>
      <c r="E56" s="7">
        <f>D56*E55</f>
        <v>37.229999999999997</v>
      </c>
      <c r="F56" s="7"/>
      <c r="G56" s="7"/>
      <c r="H56" s="7"/>
      <c r="I56" s="7"/>
      <c r="J56" s="7"/>
      <c r="K56" s="7"/>
      <c r="L56" s="7"/>
    </row>
    <row r="57" spans="1:12" x14ac:dyDescent="0.25">
      <c r="A57" s="5"/>
      <c r="B57" s="6"/>
      <c r="C57" s="2"/>
      <c r="D57" s="7"/>
      <c r="E57" s="7"/>
      <c r="F57" s="7"/>
      <c r="G57" s="7"/>
      <c r="H57" s="7"/>
      <c r="I57" s="7"/>
      <c r="J57" s="7"/>
      <c r="K57" s="7"/>
      <c r="L57" s="7"/>
    </row>
    <row r="58" spans="1:12" x14ac:dyDescent="0.25">
      <c r="A58" s="5">
        <v>8</v>
      </c>
      <c r="B58" s="6" t="s">
        <v>21</v>
      </c>
      <c r="C58" s="2" t="s">
        <v>51</v>
      </c>
      <c r="D58" s="7"/>
      <c r="E58" s="7">
        <v>200.7</v>
      </c>
      <c r="F58" s="7"/>
      <c r="G58" s="7"/>
      <c r="H58" s="7"/>
      <c r="I58" s="7"/>
      <c r="J58" s="7"/>
      <c r="K58" s="7"/>
      <c r="L58" s="7"/>
    </row>
    <row r="59" spans="1:12" x14ac:dyDescent="0.25">
      <c r="A59" s="5"/>
      <c r="B59" s="6"/>
      <c r="C59" s="2" t="s">
        <v>69</v>
      </c>
      <c r="D59" s="7">
        <v>0.12</v>
      </c>
      <c r="E59" s="7">
        <f>E58*D59</f>
        <v>24.083999999999996</v>
      </c>
      <c r="F59" s="7"/>
      <c r="G59" s="7"/>
      <c r="H59" s="7"/>
      <c r="I59" s="7"/>
      <c r="J59" s="7"/>
      <c r="K59" s="7"/>
      <c r="L59" s="7"/>
    </row>
    <row r="60" spans="1:12" x14ac:dyDescent="0.25">
      <c r="A60" s="5"/>
      <c r="B60" s="6" t="s">
        <v>46</v>
      </c>
      <c r="C60" s="2" t="s">
        <v>47</v>
      </c>
      <c r="D60" s="7">
        <v>13.2</v>
      </c>
      <c r="E60" s="7">
        <f>D60*E59</f>
        <v>317.90879999999993</v>
      </c>
      <c r="F60" s="7"/>
      <c r="G60" s="7"/>
      <c r="H60" s="7"/>
      <c r="I60" s="7"/>
      <c r="J60" s="7"/>
      <c r="K60" s="7"/>
      <c r="L60" s="7"/>
    </row>
    <row r="61" spans="1:12" x14ac:dyDescent="0.25">
      <c r="A61" s="5"/>
      <c r="B61" s="6" t="s">
        <v>23</v>
      </c>
      <c r="C61" s="2" t="s">
        <v>8</v>
      </c>
      <c r="D61" s="7">
        <v>9.6300000000000008</v>
      </c>
      <c r="E61" s="7">
        <f>D61*E59</f>
        <v>231.92891999999998</v>
      </c>
      <c r="F61" s="7"/>
      <c r="G61" s="7"/>
      <c r="H61" s="7"/>
      <c r="I61" s="7"/>
      <c r="J61" s="7"/>
      <c r="K61" s="7"/>
      <c r="L61" s="7"/>
    </row>
    <row r="62" spans="1:12" x14ac:dyDescent="0.25">
      <c r="A62" s="5"/>
      <c r="B62" s="6"/>
      <c r="C62" s="2"/>
      <c r="D62" s="7"/>
      <c r="E62" s="7"/>
      <c r="F62" s="7"/>
      <c r="G62" s="7"/>
      <c r="H62" s="7"/>
      <c r="I62" s="7"/>
      <c r="J62" s="7"/>
      <c r="K62" s="7"/>
      <c r="L62" s="7"/>
    </row>
    <row r="63" spans="1:12" x14ac:dyDescent="0.25">
      <c r="A63" s="5">
        <v>9</v>
      </c>
      <c r="B63" s="6" t="s">
        <v>22</v>
      </c>
      <c r="C63" s="2" t="s">
        <v>52</v>
      </c>
      <c r="D63" s="7"/>
      <c r="E63" s="7">
        <v>80</v>
      </c>
      <c r="F63" s="7"/>
      <c r="G63" s="7"/>
      <c r="H63" s="7"/>
      <c r="I63" s="7"/>
      <c r="J63" s="7"/>
      <c r="K63" s="7"/>
      <c r="L63" s="7"/>
    </row>
    <row r="64" spans="1:12" x14ac:dyDescent="0.25">
      <c r="A64" s="5"/>
      <c r="B64" s="6"/>
      <c r="C64" s="2" t="s">
        <v>70</v>
      </c>
      <c r="D64" s="7"/>
      <c r="E64" s="72">
        <f>E63/100</f>
        <v>0.8</v>
      </c>
      <c r="F64" s="7"/>
      <c r="G64" s="7"/>
      <c r="H64" s="7"/>
      <c r="I64" s="7"/>
      <c r="J64" s="7"/>
      <c r="K64" s="7"/>
      <c r="L64" s="7"/>
    </row>
    <row r="65" spans="1:249" x14ac:dyDescent="0.25">
      <c r="A65" s="5"/>
      <c r="B65" s="6" t="s">
        <v>46</v>
      </c>
      <c r="C65" s="2" t="s">
        <v>47</v>
      </c>
      <c r="D65" s="7">
        <v>206</v>
      </c>
      <c r="E65" s="7">
        <f>D65*E64</f>
        <v>164.8</v>
      </c>
      <c r="F65" s="7"/>
      <c r="G65" s="7"/>
      <c r="H65" s="7"/>
      <c r="I65" s="7"/>
      <c r="J65" s="7"/>
      <c r="K65" s="7"/>
      <c r="L65" s="7"/>
    </row>
    <row r="66" spans="1:249" x14ac:dyDescent="0.25">
      <c r="A66" s="5"/>
      <c r="B66" s="6"/>
      <c r="C66" s="2"/>
      <c r="D66" s="7"/>
      <c r="E66" s="7"/>
      <c r="F66" s="7"/>
      <c r="G66" s="7"/>
      <c r="H66" s="7"/>
      <c r="I66" s="7"/>
      <c r="J66" s="7"/>
      <c r="K66" s="7"/>
      <c r="L66" s="7"/>
    </row>
    <row r="67" spans="1:249" x14ac:dyDescent="0.25">
      <c r="A67" s="5">
        <v>10</v>
      </c>
      <c r="B67" s="11" t="s">
        <v>186</v>
      </c>
      <c r="C67" s="2" t="s">
        <v>52</v>
      </c>
      <c r="D67" s="7"/>
      <c r="E67" s="7">
        <f>E63</f>
        <v>80</v>
      </c>
      <c r="F67" s="7"/>
      <c r="G67" s="7"/>
      <c r="H67" s="7"/>
      <c r="I67" s="7"/>
      <c r="J67" s="7"/>
      <c r="K67" s="7"/>
      <c r="L67" s="7"/>
    </row>
    <row r="68" spans="1:249" x14ac:dyDescent="0.25">
      <c r="A68" s="21"/>
      <c r="B68" s="6"/>
      <c r="C68" s="2" t="s">
        <v>71</v>
      </c>
      <c r="D68" s="7">
        <v>1.85</v>
      </c>
      <c r="E68" s="7">
        <f>E67*D68</f>
        <v>148</v>
      </c>
      <c r="F68" s="7"/>
      <c r="G68" s="7"/>
      <c r="H68" s="7"/>
      <c r="I68" s="7"/>
      <c r="J68" s="7"/>
      <c r="K68" s="7"/>
      <c r="L68" s="7"/>
    </row>
    <row r="69" spans="1:249" x14ac:dyDescent="0.25">
      <c r="A69" s="5"/>
      <c r="B69" s="6" t="s">
        <v>46</v>
      </c>
      <c r="C69" s="2" t="s">
        <v>47</v>
      </c>
      <c r="D69" s="7">
        <f>1.1+0.36</f>
        <v>1.46</v>
      </c>
      <c r="E69" s="7">
        <f>D69*E68</f>
        <v>216.07999999999998</v>
      </c>
      <c r="F69" s="7"/>
      <c r="G69" s="7"/>
      <c r="H69" s="7"/>
      <c r="I69" s="7"/>
      <c r="J69" s="7"/>
      <c r="K69" s="7"/>
      <c r="L69" s="7"/>
    </row>
    <row r="70" spans="1:249" x14ac:dyDescent="0.25">
      <c r="A70" s="5"/>
      <c r="B70" s="6"/>
      <c r="C70" s="2"/>
      <c r="D70" s="7"/>
      <c r="E70" s="7"/>
      <c r="F70" s="7"/>
      <c r="G70" s="7"/>
      <c r="H70" s="7"/>
      <c r="I70" s="7"/>
      <c r="J70" s="7"/>
      <c r="K70" s="7"/>
      <c r="L70" s="7"/>
    </row>
    <row r="71" spans="1:249" ht="25.5" x14ac:dyDescent="0.25">
      <c r="A71" s="5">
        <v>11</v>
      </c>
      <c r="B71" s="14" t="s">
        <v>187</v>
      </c>
      <c r="C71" s="2" t="s">
        <v>11</v>
      </c>
      <c r="D71" s="7"/>
      <c r="E71" s="7">
        <f>E59*2.4+E68</f>
        <v>205.80159999999998</v>
      </c>
      <c r="F71" s="7"/>
      <c r="G71" s="7"/>
      <c r="H71" s="7"/>
      <c r="I71" s="7"/>
      <c r="J71" s="7"/>
      <c r="K71" s="7"/>
      <c r="L71" s="7"/>
    </row>
    <row r="72" spans="1:249" x14ac:dyDescent="0.25">
      <c r="A72" s="5"/>
      <c r="B72" s="6" t="s">
        <v>46</v>
      </c>
      <c r="C72" s="2" t="s">
        <v>47</v>
      </c>
      <c r="D72" s="7">
        <v>0.53</v>
      </c>
      <c r="E72" s="7">
        <f>D72*E71</f>
        <v>109.07484799999999</v>
      </c>
      <c r="F72" s="7"/>
      <c r="G72" s="7"/>
      <c r="H72" s="7"/>
      <c r="I72" s="7"/>
      <c r="J72" s="7"/>
      <c r="K72" s="7"/>
      <c r="L72" s="7"/>
    </row>
    <row r="73" spans="1:249" x14ac:dyDescent="0.25">
      <c r="A73" s="5"/>
      <c r="B73" s="6"/>
      <c r="C73" s="2"/>
      <c r="D73" s="7"/>
      <c r="E73" s="7"/>
      <c r="F73" s="7"/>
      <c r="G73" s="7"/>
      <c r="H73" s="7"/>
      <c r="I73" s="7"/>
      <c r="J73" s="7"/>
      <c r="K73" s="7"/>
      <c r="L73" s="7"/>
    </row>
    <row r="74" spans="1:249" ht="25.5" x14ac:dyDescent="0.25">
      <c r="A74" s="5">
        <v>12</v>
      </c>
      <c r="B74" s="14" t="s">
        <v>188</v>
      </c>
      <c r="C74" s="2" t="s">
        <v>11</v>
      </c>
      <c r="D74" s="7"/>
      <c r="E74" s="7">
        <f>E71</f>
        <v>205.80159999999998</v>
      </c>
      <c r="F74" s="7"/>
      <c r="G74" s="7"/>
      <c r="H74" s="7"/>
      <c r="I74" s="7"/>
      <c r="J74" s="7"/>
      <c r="K74" s="7"/>
      <c r="L74" s="7"/>
      <c r="O74" s="74"/>
    </row>
    <row r="75" spans="1:249" x14ac:dyDescent="0.25">
      <c r="A75" s="5"/>
      <c r="B75" s="3"/>
      <c r="C75" s="2"/>
      <c r="D75" s="7"/>
      <c r="E75" s="7"/>
      <c r="F75" s="7"/>
      <c r="G75" s="7"/>
      <c r="H75" s="7"/>
      <c r="I75" s="7"/>
      <c r="J75" s="7"/>
      <c r="K75" s="7"/>
      <c r="L75" s="7"/>
      <c r="O75" s="74"/>
    </row>
    <row r="76" spans="1:249" s="76" customFormat="1" x14ac:dyDescent="0.25">
      <c r="A76" s="27"/>
      <c r="B76" s="28" t="s">
        <v>72</v>
      </c>
      <c r="C76" s="29" t="s">
        <v>48</v>
      </c>
      <c r="D76" s="30"/>
      <c r="E76" s="30">
        <v>183</v>
      </c>
      <c r="F76" s="31"/>
      <c r="G76" s="30"/>
      <c r="H76" s="30"/>
      <c r="I76" s="30"/>
      <c r="J76" s="30"/>
      <c r="K76" s="30"/>
      <c r="L76" s="30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</row>
    <row r="77" spans="1:249" s="77" customFormat="1" x14ac:dyDescent="0.25">
      <c r="A77" s="29"/>
      <c r="B77" s="32"/>
      <c r="C77" s="29" t="s">
        <v>53</v>
      </c>
      <c r="D77" s="30"/>
      <c r="E77" s="33">
        <f>E76/100</f>
        <v>1.83</v>
      </c>
      <c r="F77" s="34"/>
      <c r="G77" s="34"/>
      <c r="H77" s="34"/>
      <c r="I77" s="34"/>
      <c r="J77" s="30"/>
      <c r="K77" s="30"/>
      <c r="L77" s="30"/>
    </row>
    <row r="78" spans="1:249" s="76" customFormat="1" x14ac:dyDescent="0.25">
      <c r="A78" s="35"/>
      <c r="B78" s="32" t="s">
        <v>46</v>
      </c>
      <c r="C78" s="29" t="s">
        <v>47</v>
      </c>
      <c r="D78" s="30">
        <v>28.6</v>
      </c>
      <c r="E78" s="30">
        <f>E77*D78</f>
        <v>52.338000000000008</v>
      </c>
      <c r="F78" s="30"/>
      <c r="G78" s="30"/>
      <c r="H78" s="30"/>
      <c r="I78" s="30"/>
      <c r="J78" s="30"/>
      <c r="K78" s="30"/>
      <c r="L78" s="30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</row>
    <row r="79" spans="1:249" s="77" customFormat="1" x14ac:dyDescent="0.25">
      <c r="A79" s="29"/>
      <c r="B79" s="32" t="s">
        <v>73</v>
      </c>
      <c r="C79" s="29" t="s">
        <v>8</v>
      </c>
      <c r="D79" s="30">
        <v>0.41</v>
      </c>
      <c r="E79" s="30">
        <f>D79*E77</f>
        <v>0.75029999999999997</v>
      </c>
      <c r="F79" s="34"/>
      <c r="G79" s="34"/>
      <c r="H79" s="34"/>
      <c r="I79" s="34"/>
      <c r="J79" s="30"/>
      <c r="K79" s="30"/>
      <c r="L79" s="30"/>
    </row>
    <row r="80" spans="1:249" s="76" customFormat="1" x14ac:dyDescent="0.25">
      <c r="A80" s="35"/>
      <c r="B80" s="32" t="s">
        <v>74</v>
      </c>
      <c r="C80" s="29" t="s">
        <v>13</v>
      </c>
      <c r="D80" s="30">
        <v>3.8</v>
      </c>
      <c r="E80" s="30">
        <f>D80*E77</f>
        <v>6.9539999999999997</v>
      </c>
      <c r="F80" s="30"/>
      <c r="G80" s="30"/>
      <c r="H80" s="30"/>
      <c r="I80" s="30"/>
      <c r="J80" s="30"/>
      <c r="K80" s="30"/>
      <c r="L80" s="30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5"/>
      <c r="IG80" s="75"/>
      <c r="IH80" s="75"/>
      <c r="II80" s="75"/>
      <c r="IJ80" s="75"/>
      <c r="IK80" s="75"/>
      <c r="IL80" s="75"/>
      <c r="IM80" s="75"/>
      <c r="IN80" s="75"/>
      <c r="IO80" s="75"/>
    </row>
    <row r="81" spans="1:249" x14ac:dyDescent="0.25">
      <c r="A81" s="35"/>
      <c r="B81" s="32" t="s">
        <v>75</v>
      </c>
      <c r="C81" s="29" t="s">
        <v>13</v>
      </c>
      <c r="D81" s="30">
        <v>3.8</v>
      </c>
      <c r="E81" s="30">
        <f>E77*D81</f>
        <v>6.9539999999999997</v>
      </c>
      <c r="F81" s="30"/>
      <c r="G81" s="30"/>
      <c r="H81" s="30"/>
      <c r="I81" s="30"/>
      <c r="J81" s="30"/>
      <c r="K81" s="30"/>
      <c r="L81" s="30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  <c r="HY81" s="75"/>
      <c r="HZ81" s="75"/>
      <c r="IA81" s="75"/>
      <c r="IB81" s="75"/>
      <c r="IC81" s="75"/>
      <c r="ID81" s="75"/>
      <c r="IE81" s="75"/>
      <c r="IF81" s="75"/>
      <c r="IG81" s="75"/>
      <c r="IH81" s="75"/>
      <c r="II81" s="75"/>
      <c r="IJ81" s="75"/>
      <c r="IK81" s="75"/>
      <c r="IL81" s="75"/>
      <c r="IM81" s="75"/>
      <c r="IN81" s="75"/>
      <c r="IO81" s="75"/>
    </row>
    <row r="82" spans="1:249" x14ac:dyDescent="0.25">
      <c r="A82" s="35"/>
      <c r="B82" s="32" t="s">
        <v>76</v>
      </c>
      <c r="C82" s="29" t="s">
        <v>9</v>
      </c>
      <c r="D82" s="30">
        <v>80</v>
      </c>
      <c r="E82" s="30">
        <f>ROUNDUP(D82*E77,0)</f>
        <v>147</v>
      </c>
      <c r="F82" s="30"/>
      <c r="G82" s="30"/>
      <c r="H82" s="30"/>
      <c r="I82" s="30"/>
      <c r="J82" s="30"/>
      <c r="K82" s="30"/>
      <c r="L82" s="30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  <c r="HW82" s="75"/>
      <c r="HX82" s="75"/>
      <c r="HY82" s="75"/>
      <c r="HZ82" s="75"/>
      <c r="IA82" s="75"/>
      <c r="IB82" s="75"/>
      <c r="IC82" s="75"/>
      <c r="ID82" s="75"/>
      <c r="IE82" s="75"/>
      <c r="IF82" s="75"/>
      <c r="IG82" s="75"/>
      <c r="IH82" s="75"/>
      <c r="II82" s="75"/>
      <c r="IJ82" s="75"/>
      <c r="IK82" s="75"/>
      <c r="IL82" s="75"/>
      <c r="IM82" s="75"/>
      <c r="IN82" s="75"/>
      <c r="IO82" s="75"/>
    </row>
    <row r="83" spans="1:249" s="76" customFormat="1" x14ac:dyDescent="0.25">
      <c r="A83" s="35"/>
      <c r="B83" s="32" t="s">
        <v>77</v>
      </c>
      <c r="C83" s="29" t="s">
        <v>48</v>
      </c>
      <c r="D83" s="30">
        <v>102</v>
      </c>
      <c r="E83" s="30">
        <f>E77*D83</f>
        <v>186.66</v>
      </c>
      <c r="F83" s="30"/>
      <c r="G83" s="30"/>
      <c r="H83" s="30"/>
      <c r="I83" s="30"/>
      <c r="J83" s="30"/>
      <c r="K83" s="30"/>
      <c r="L83" s="30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  <c r="HF83" s="75"/>
      <c r="HG83" s="75"/>
      <c r="HH83" s="75"/>
      <c r="HI83" s="75"/>
      <c r="HJ83" s="75"/>
      <c r="HK83" s="75"/>
      <c r="HL83" s="75"/>
      <c r="HM83" s="75"/>
      <c r="HN83" s="75"/>
      <c r="HO83" s="75"/>
      <c r="HP83" s="75"/>
      <c r="HQ83" s="75"/>
      <c r="HR83" s="75"/>
      <c r="HS83" s="75"/>
      <c r="HT83" s="75"/>
      <c r="HU83" s="75"/>
      <c r="HV83" s="75"/>
      <c r="HW83" s="75"/>
      <c r="HX83" s="75"/>
      <c r="HY83" s="75"/>
      <c r="HZ83" s="75"/>
      <c r="IA83" s="75"/>
      <c r="IB83" s="75"/>
      <c r="IC83" s="75"/>
      <c r="ID83" s="75"/>
      <c r="IE83" s="75"/>
      <c r="IF83" s="75"/>
      <c r="IG83" s="75"/>
      <c r="IH83" s="75"/>
      <c r="II83" s="75"/>
      <c r="IJ83" s="75"/>
      <c r="IK83" s="75"/>
      <c r="IL83" s="75"/>
      <c r="IM83" s="75"/>
      <c r="IN83" s="75"/>
      <c r="IO83" s="75"/>
    </row>
    <row r="84" spans="1:249" x14ac:dyDescent="0.25">
      <c r="A84" s="36"/>
      <c r="B84" s="28"/>
      <c r="C84" s="29"/>
      <c r="D84" s="30"/>
      <c r="E84" s="30"/>
      <c r="F84" s="30"/>
      <c r="G84" s="30"/>
      <c r="H84" s="30"/>
      <c r="I84" s="30"/>
      <c r="J84" s="30"/>
      <c r="K84" s="30"/>
      <c r="L84" s="30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  <c r="HW84" s="75"/>
      <c r="HX84" s="75"/>
      <c r="HY84" s="75"/>
      <c r="HZ84" s="75"/>
      <c r="IA84" s="75"/>
      <c r="IB84" s="75"/>
      <c r="IC84" s="75"/>
      <c r="ID84" s="75"/>
      <c r="IE84" s="75"/>
      <c r="IF84" s="75"/>
      <c r="IG84" s="75"/>
      <c r="IH84" s="75"/>
      <c r="II84" s="75"/>
      <c r="IJ84" s="75"/>
      <c r="IK84" s="75"/>
      <c r="IL84" s="75"/>
      <c r="IM84" s="75"/>
      <c r="IN84" s="75"/>
      <c r="IO84" s="75"/>
    </row>
    <row r="85" spans="1:249" x14ac:dyDescent="0.25">
      <c r="A85" s="37"/>
      <c r="B85" s="78" t="s">
        <v>78</v>
      </c>
      <c r="C85" s="29" t="s">
        <v>48</v>
      </c>
      <c r="D85" s="39"/>
      <c r="E85" s="39">
        <v>298</v>
      </c>
      <c r="F85" s="40"/>
      <c r="G85" s="30"/>
      <c r="H85" s="7"/>
      <c r="I85" s="30"/>
      <c r="J85" s="7"/>
      <c r="K85" s="7"/>
      <c r="L85" s="30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B85" s="76"/>
      <c r="HC85" s="76"/>
      <c r="HD85" s="76"/>
      <c r="HE85" s="76"/>
      <c r="HF85" s="76"/>
      <c r="HG85" s="76"/>
      <c r="HH85" s="76"/>
      <c r="HI85" s="76"/>
      <c r="HJ85" s="76"/>
      <c r="HK85" s="76"/>
      <c r="HL85" s="76"/>
      <c r="HM85" s="76"/>
      <c r="HN85" s="76"/>
      <c r="HO85" s="76"/>
      <c r="HP85" s="76"/>
      <c r="HQ85" s="76"/>
      <c r="HR85" s="76"/>
      <c r="HS85" s="76"/>
      <c r="HT85" s="76"/>
      <c r="HU85" s="76"/>
      <c r="HV85" s="76"/>
      <c r="HW85" s="76"/>
      <c r="HX85" s="76"/>
      <c r="HY85" s="76"/>
      <c r="HZ85" s="76"/>
      <c r="IA85" s="76"/>
      <c r="IB85" s="76"/>
      <c r="IC85" s="76"/>
      <c r="ID85" s="76"/>
      <c r="IE85" s="76"/>
      <c r="IF85" s="76"/>
      <c r="IG85" s="76"/>
      <c r="IH85" s="76"/>
      <c r="II85" s="76"/>
      <c r="IJ85" s="76"/>
      <c r="IK85" s="76"/>
      <c r="IL85" s="76"/>
      <c r="IM85" s="76"/>
      <c r="IN85" s="76"/>
      <c r="IO85" s="76"/>
    </row>
    <row r="86" spans="1:249" x14ac:dyDescent="0.25">
      <c r="A86" s="35"/>
      <c r="B86" s="32" t="s">
        <v>46</v>
      </c>
      <c r="C86" s="29" t="s">
        <v>47</v>
      </c>
      <c r="D86" s="39">
        <v>0.12</v>
      </c>
      <c r="E86" s="39">
        <f>D86*E85</f>
        <v>35.76</v>
      </c>
      <c r="F86" s="39"/>
      <c r="G86" s="30"/>
      <c r="H86" s="7"/>
      <c r="I86" s="30"/>
      <c r="J86" s="7"/>
      <c r="K86" s="7"/>
      <c r="L86" s="30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  <c r="GT86" s="76"/>
      <c r="GU86" s="76"/>
      <c r="GV86" s="76"/>
      <c r="GW86" s="76"/>
      <c r="GX86" s="76"/>
      <c r="GY86" s="76"/>
      <c r="GZ86" s="76"/>
      <c r="HA86" s="76"/>
      <c r="HB86" s="76"/>
      <c r="HC86" s="76"/>
      <c r="HD86" s="76"/>
      <c r="HE86" s="76"/>
      <c r="HF86" s="76"/>
      <c r="HG86" s="76"/>
      <c r="HH86" s="76"/>
      <c r="HI86" s="76"/>
      <c r="HJ86" s="76"/>
      <c r="HK86" s="76"/>
      <c r="HL86" s="76"/>
      <c r="HM86" s="76"/>
      <c r="HN86" s="76"/>
      <c r="HO86" s="76"/>
      <c r="HP86" s="76"/>
      <c r="HQ86" s="76"/>
      <c r="HR86" s="76"/>
      <c r="HS86" s="76"/>
      <c r="HT86" s="76"/>
      <c r="HU86" s="76"/>
      <c r="HV86" s="76"/>
      <c r="HW86" s="76"/>
      <c r="HX86" s="76"/>
      <c r="HY86" s="76"/>
      <c r="HZ86" s="76"/>
      <c r="IA86" s="76"/>
      <c r="IB86" s="76"/>
      <c r="IC86" s="76"/>
      <c r="ID86" s="76"/>
      <c r="IE86" s="76"/>
      <c r="IF86" s="76"/>
      <c r="IG86" s="76"/>
      <c r="IH86" s="76"/>
      <c r="II86" s="76"/>
      <c r="IJ86" s="76"/>
      <c r="IK86" s="76"/>
      <c r="IL86" s="76"/>
      <c r="IM86" s="76"/>
      <c r="IN86" s="76"/>
      <c r="IO86" s="76"/>
    </row>
    <row r="87" spans="1:249" x14ac:dyDescent="0.25">
      <c r="A87" s="35"/>
      <c r="B87" s="32" t="s">
        <v>79</v>
      </c>
      <c r="C87" s="29" t="s">
        <v>9</v>
      </c>
      <c r="D87" s="39">
        <v>20</v>
      </c>
      <c r="E87" s="39">
        <f>D87*E85</f>
        <v>5960</v>
      </c>
      <c r="F87" s="39"/>
      <c r="G87" s="30"/>
      <c r="H87" s="7"/>
      <c r="I87" s="30"/>
      <c r="J87" s="7"/>
      <c r="K87" s="7"/>
      <c r="L87" s="30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  <c r="FH87" s="76"/>
      <c r="FI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6"/>
      <c r="GB87" s="76"/>
      <c r="GC87" s="76"/>
      <c r="GD87" s="76"/>
      <c r="GE87" s="76"/>
      <c r="GF87" s="76"/>
      <c r="GG87" s="76"/>
      <c r="GH87" s="76"/>
      <c r="GI87" s="76"/>
      <c r="GJ87" s="76"/>
      <c r="GK87" s="76"/>
      <c r="GL87" s="76"/>
      <c r="GM87" s="76"/>
      <c r="GN87" s="76"/>
      <c r="GO87" s="76"/>
      <c r="GP87" s="76"/>
      <c r="GQ87" s="76"/>
      <c r="GR87" s="76"/>
      <c r="GS87" s="76"/>
      <c r="GT87" s="76"/>
      <c r="GU87" s="76"/>
      <c r="GV87" s="76"/>
      <c r="GW87" s="76"/>
      <c r="GX87" s="76"/>
      <c r="GY87" s="76"/>
      <c r="GZ87" s="76"/>
      <c r="HA87" s="76"/>
      <c r="HB87" s="76"/>
      <c r="HC87" s="76"/>
      <c r="HD87" s="76"/>
      <c r="HE87" s="76"/>
      <c r="HF87" s="76"/>
      <c r="HG87" s="76"/>
      <c r="HH87" s="76"/>
      <c r="HI87" s="76"/>
      <c r="HJ87" s="76"/>
      <c r="HK87" s="76"/>
      <c r="HL87" s="76"/>
      <c r="HM87" s="76"/>
      <c r="HN87" s="76"/>
      <c r="HO87" s="76"/>
      <c r="HP87" s="76"/>
      <c r="HQ87" s="76"/>
      <c r="HR87" s="76"/>
      <c r="HS87" s="76"/>
      <c r="HT87" s="76"/>
      <c r="HU87" s="76"/>
      <c r="HV87" s="76"/>
      <c r="HW87" s="76"/>
      <c r="HX87" s="76"/>
      <c r="HY87" s="76"/>
      <c r="HZ87" s="76"/>
      <c r="IA87" s="76"/>
      <c r="IB87" s="76"/>
      <c r="IC87" s="76"/>
      <c r="ID87" s="76"/>
      <c r="IE87" s="76"/>
      <c r="IF87" s="76"/>
      <c r="IG87" s="76"/>
      <c r="IH87" s="76"/>
      <c r="II87" s="76"/>
      <c r="IJ87" s="76"/>
      <c r="IK87" s="76"/>
      <c r="IL87" s="76"/>
      <c r="IM87" s="76"/>
      <c r="IN87" s="76"/>
      <c r="IO87" s="76"/>
    </row>
    <row r="88" spans="1:249" x14ac:dyDescent="0.25">
      <c r="A88" s="35"/>
      <c r="B88" s="78" t="s">
        <v>80</v>
      </c>
      <c r="C88" s="29" t="s">
        <v>9</v>
      </c>
      <c r="D88" s="39">
        <v>2</v>
      </c>
      <c r="E88" s="39">
        <f>D88*E85</f>
        <v>596</v>
      </c>
      <c r="F88" s="39"/>
      <c r="G88" s="30"/>
      <c r="H88" s="7"/>
      <c r="I88" s="30"/>
      <c r="J88" s="7"/>
      <c r="K88" s="7"/>
      <c r="L88" s="30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6"/>
      <c r="FF88" s="76"/>
      <c r="FG88" s="76"/>
      <c r="FH88" s="76"/>
      <c r="FI88" s="76"/>
      <c r="FJ88" s="76"/>
      <c r="FK88" s="76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  <c r="FZ88" s="76"/>
      <c r="GA88" s="76"/>
      <c r="GB88" s="76"/>
      <c r="GC88" s="76"/>
      <c r="GD88" s="76"/>
      <c r="GE88" s="76"/>
      <c r="GF88" s="76"/>
      <c r="GG88" s="76"/>
      <c r="GH88" s="76"/>
      <c r="GI88" s="76"/>
      <c r="GJ88" s="76"/>
      <c r="GK88" s="76"/>
      <c r="GL88" s="76"/>
      <c r="GM88" s="76"/>
      <c r="GN88" s="76"/>
      <c r="GO88" s="76"/>
      <c r="GP88" s="76"/>
      <c r="GQ88" s="76"/>
      <c r="GR88" s="76"/>
      <c r="GS88" s="76"/>
      <c r="GT88" s="76"/>
      <c r="GU88" s="76"/>
      <c r="GV88" s="76"/>
      <c r="GW88" s="76"/>
      <c r="GX88" s="76"/>
      <c r="GY88" s="76"/>
      <c r="GZ88" s="76"/>
      <c r="HA88" s="76"/>
      <c r="HB88" s="76"/>
      <c r="HC88" s="76"/>
      <c r="HD88" s="76"/>
      <c r="HE88" s="76"/>
      <c r="HF88" s="76"/>
      <c r="HG88" s="76"/>
      <c r="HH88" s="76"/>
      <c r="HI88" s="76"/>
      <c r="HJ88" s="76"/>
      <c r="HK88" s="76"/>
      <c r="HL88" s="76"/>
      <c r="HM88" s="76"/>
      <c r="HN88" s="76"/>
      <c r="HO88" s="76"/>
      <c r="HP88" s="76"/>
      <c r="HQ88" s="76"/>
      <c r="HR88" s="76"/>
      <c r="HS88" s="76"/>
      <c r="HT88" s="76"/>
      <c r="HU88" s="76"/>
      <c r="HV88" s="76"/>
      <c r="HW88" s="76"/>
      <c r="HX88" s="76"/>
      <c r="HY88" s="76"/>
      <c r="HZ88" s="76"/>
      <c r="IA88" s="76"/>
      <c r="IB88" s="76"/>
      <c r="IC88" s="76"/>
      <c r="ID88" s="76"/>
      <c r="IE88" s="76"/>
      <c r="IF88" s="76"/>
      <c r="IG88" s="76"/>
      <c r="IH88" s="76"/>
      <c r="II88" s="76"/>
      <c r="IJ88" s="76"/>
      <c r="IK88" s="76"/>
      <c r="IL88" s="76"/>
      <c r="IM88" s="76"/>
      <c r="IN88" s="76"/>
      <c r="IO88" s="76"/>
    </row>
    <row r="89" spans="1:249" x14ac:dyDescent="0.25">
      <c r="A89" s="35"/>
      <c r="B89" s="78" t="s">
        <v>81</v>
      </c>
      <c r="C89" s="29" t="s">
        <v>48</v>
      </c>
      <c r="D89" s="39">
        <v>1</v>
      </c>
      <c r="E89" s="39">
        <f>D89*E85</f>
        <v>298</v>
      </c>
      <c r="F89" s="39"/>
      <c r="G89" s="30"/>
      <c r="H89" s="7"/>
      <c r="I89" s="30"/>
      <c r="J89" s="7"/>
      <c r="K89" s="7"/>
      <c r="L89" s="30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S89" s="76"/>
      <c r="GT89" s="76"/>
      <c r="GU89" s="76"/>
      <c r="GV89" s="76"/>
      <c r="GW89" s="76"/>
      <c r="GX89" s="76"/>
      <c r="GY89" s="76"/>
      <c r="GZ89" s="76"/>
      <c r="HA89" s="76"/>
      <c r="HB89" s="76"/>
      <c r="HC89" s="76"/>
      <c r="HD89" s="76"/>
      <c r="HE89" s="76"/>
      <c r="HF89" s="76"/>
      <c r="HG89" s="76"/>
      <c r="HH89" s="76"/>
      <c r="HI89" s="76"/>
      <c r="HJ89" s="76"/>
      <c r="HK89" s="76"/>
      <c r="HL89" s="76"/>
      <c r="HM89" s="76"/>
      <c r="HN89" s="76"/>
      <c r="HO89" s="76"/>
      <c r="HP89" s="76"/>
      <c r="HQ89" s="76"/>
      <c r="HR89" s="76"/>
      <c r="HS89" s="76"/>
      <c r="HT89" s="76"/>
      <c r="HU89" s="76"/>
      <c r="HV89" s="76"/>
      <c r="HW89" s="76"/>
      <c r="HX89" s="76"/>
      <c r="HY89" s="76"/>
      <c r="HZ89" s="76"/>
      <c r="IA89" s="76"/>
      <c r="IB89" s="76"/>
      <c r="IC89" s="76"/>
      <c r="ID89" s="76"/>
      <c r="IE89" s="76"/>
      <c r="IF89" s="76"/>
      <c r="IG89" s="76"/>
      <c r="IH89" s="76"/>
      <c r="II89" s="76"/>
      <c r="IJ89" s="76"/>
      <c r="IK89" s="76"/>
      <c r="IL89" s="76"/>
      <c r="IM89" s="76"/>
      <c r="IN89" s="76"/>
      <c r="IO89" s="76"/>
    </row>
    <row r="90" spans="1:249" x14ac:dyDescent="0.25">
      <c r="A90" s="5"/>
      <c r="B90" s="73"/>
      <c r="C90" s="2"/>
      <c r="D90" s="7"/>
      <c r="E90" s="7"/>
      <c r="F90" s="7"/>
      <c r="G90" s="7"/>
      <c r="H90" s="7"/>
      <c r="I90" s="7"/>
      <c r="J90" s="7"/>
      <c r="K90" s="7"/>
      <c r="L90" s="7"/>
    </row>
    <row r="91" spans="1:249" x14ac:dyDescent="0.25">
      <c r="A91" s="37"/>
      <c r="B91" s="78" t="s">
        <v>82</v>
      </c>
      <c r="C91" s="29" t="s">
        <v>9</v>
      </c>
      <c r="D91" s="39"/>
      <c r="E91" s="39">
        <v>30</v>
      </c>
      <c r="F91" s="40"/>
      <c r="G91" s="30"/>
      <c r="H91" s="7"/>
      <c r="I91" s="30"/>
      <c r="J91" s="7"/>
      <c r="K91" s="7"/>
      <c r="L91" s="30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  <c r="GT91" s="76"/>
      <c r="GU91" s="76"/>
      <c r="GV91" s="76"/>
      <c r="GW91" s="76"/>
      <c r="GX91" s="76"/>
      <c r="GY91" s="76"/>
      <c r="GZ91" s="76"/>
      <c r="HA91" s="76"/>
      <c r="HB91" s="76"/>
      <c r="HC91" s="76"/>
      <c r="HD91" s="76"/>
      <c r="HE91" s="76"/>
      <c r="HF91" s="76"/>
      <c r="HG91" s="76"/>
      <c r="HH91" s="76"/>
      <c r="HI91" s="76"/>
      <c r="HJ91" s="76"/>
      <c r="HK91" s="76"/>
      <c r="HL91" s="76"/>
      <c r="HM91" s="76"/>
      <c r="HN91" s="76"/>
      <c r="HO91" s="76"/>
      <c r="HP91" s="76"/>
      <c r="HQ91" s="76"/>
      <c r="HR91" s="76"/>
      <c r="HS91" s="76"/>
      <c r="HT91" s="76"/>
      <c r="HU91" s="76"/>
      <c r="HV91" s="76"/>
      <c r="HW91" s="76"/>
      <c r="HX91" s="76"/>
      <c r="HY91" s="76"/>
      <c r="HZ91" s="76"/>
      <c r="IA91" s="76"/>
      <c r="IB91" s="76"/>
      <c r="IC91" s="76"/>
      <c r="ID91" s="76"/>
      <c r="IE91" s="76"/>
      <c r="IF91" s="76"/>
      <c r="IG91" s="76"/>
      <c r="IH91" s="76"/>
      <c r="II91" s="76"/>
      <c r="IJ91" s="76"/>
      <c r="IK91" s="76"/>
      <c r="IL91" s="76"/>
      <c r="IM91" s="76"/>
      <c r="IN91" s="76"/>
      <c r="IO91" s="76"/>
    </row>
    <row r="92" spans="1:249" x14ac:dyDescent="0.25">
      <c r="A92" s="35"/>
      <c r="B92" s="32" t="s">
        <v>46</v>
      </c>
      <c r="C92" s="29" t="s">
        <v>47</v>
      </c>
      <c r="D92" s="39">
        <v>0.12</v>
      </c>
      <c r="E92" s="39">
        <f>D92*E91</f>
        <v>3.5999999999999996</v>
      </c>
      <c r="F92" s="39"/>
      <c r="G92" s="30"/>
      <c r="H92" s="7"/>
      <c r="I92" s="30"/>
      <c r="J92" s="7"/>
      <c r="K92" s="7"/>
      <c r="L92" s="30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  <c r="GT92" s="76"/>
      <c r="GU92" s="76"/>
      <c r="GV92" s="76"/>
      <c r="GW92" s="76"/>
      <c r="GX92" s="76"/>
      <c r="GY92" s="76"/>
      <c r="GZ92" s="76"/>
      <c r="HA92" s="76"/>
      <c r="HB92" s="76"/>
      <c r="HC92" s="76"/>
      <c r="HD92" s="76"/>
      <c r="HE92" s="76"/>
      <c r="HF92" s="76"/>
      <c r="HG92" s="76"/>
      <c r="HH92" s="76"/>
      <c r="HI92" s="76"/>
      <c r="HJ92" s="76"/>
      <c r="HK92" s="76"/>
      <c r="HL92" s="76"/>
      <c r="HM92" s="76"/>
      <c r="HN92" s="76"/>
      <c r="HO92" s="76"/>
      <c r="HP92" s="76"/>
      <c r="HQ92" s="76"/>
      <c r="HR92" s="76"/>
      <c r="HS92" s="76"/>
      <c r="HT92" s="76"/>
      <c r="HU92" s="76"/>
      <c r="HV92" s="76"/>
      <c r="HW92" s="76"/>
      <c r="HX92" s="76"/>
      <c r="HY92" s="76"/>
      <c r="HZ92" s="76"/>
      <c r="IA92" s="76"/>
      <c r="IB92" s="76"/>
      <c r="IC92" s="76"/>
      <c r="ID92" s="76"/>
      <c r="IE92" s="76"/>
      <c r="IF92" s="76"/>
      <c r="IG92" s="76"/>
      <c r="IH92" s="76"/>
      <c r="II92" s="76"/>
      <c r="IJ92" s="76"/>
      <c r="IK92" s="76"/>
      <c r="IL92" s="76"/>
      <c r="IM92" s="76"/>
      <c r="IN92" s="76"/>
      <c r="IO92" s="76"/>
    </row>
    <row r="93" spans="1:249" x14ac:dyDescent="0.25">
      <c r="A93" s="35"/>
      <c r="B93" s="78" t="s">
        <v>83</v>
      </c>
      <c r="C93" s="29" t="s">
        <v>9</v>
      </c>
      <c r="D93" s="30">
        <v>1</v>
      </c>
      <c r="E93" s="39">
        <f>D93*E91</f>
        <v>30</v>
      </c>
      <c r="F93" s="39"/>
      <c r="G93" s="30"/>
      <c r="H93" s="7"/>
      <c r="I93" s="30"/>
      <c r="J93" s="7"/>
      <c r="K93" s="7"/>
      <c r="L93" s="30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  <c r="FI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  <c r="FZ93" s="76"/>
      <c r="GA93" s="76"/>
      <c r="GB93" s="76"/>
      <c r="GC93" s="76"/>
      <c r="GD93" s="76"/>
      <c r="GE93" s="76"/>
      <c r="GF93" s="76"/>
      <c r="GG93" s="76"/>
      <c r="GH93" s="76"/>
      <c r="GI93" s="76"/>
      <c r="GJ93" s="76"/>
      <c r="GK93" s="76"/>
      <c r="GL93" s="76"/>
      <c r="GM93" s="76"/>
      <c r="GN93" s="76"/>
      <c r="GO93" s="76"/>
      <c r="GP93" s="76"/>
      <c r="GQ93" s="76"/>
      <c r="GR93" s="76"/>
      <c r="GS93" s="76"/>
      <c r="GT93" s="76"/>
      <c r="GU93" s="76"/>
      <c r="GV93" s="76"/>
      <c r="GW93" s="76"/>
      <c r="GX93" s="76"/>
      <c r="GY93" s="76"/>
      <c r="GZ93" s="76"/>
      <c r="HA93" s="76"/>
      <c r="HB93" s="76"/>
      <c r="HC93" s="76"/>
      <c r="HD93" s="76"/>
      <c r="HE93" s="76"/>
      <c r="HF93" s="76"/>
      <c r="HG93" s="76"/>
      <c r="HH93" s="76"/>
      <c r="HI93" s="76"/>
      <c r="HJ93" s="76"/>
      <c r="HK93" s="76"/>
      <c r="HL93" s="76"/>
      <c r="HM93" s="76"/>
      <c r="HN93" s="76"/>
      <c r="HO93" s="76"/>
      <c r="HP93" s="76"/>
      <c r="HQ93" s="76"/>
      <c r="HR93" s="76"/>
      <c r="HS93" s="76"/>
      <c r="HT93" s="76"/>
      <c r="HU93" s="76"/>
      <c r="HV93" s="76"/>
      <c r="HW93" s="76"/>
      <c r="HX93" s="76"/>
      <c r="HY93" s="76"/>
      <c r="HZ93" s="76"/>
      <c r="IA93" s="76"/>
      <c r="IB93" s="76"/>
      <c r="IC93" s="76"/>
      <c r="ID93" s="76"/>
      <c r="IE93" s="76"/>
      <c r="IF93" s="76"/>
      <c r="IG93" s="76"/>
      <c r="IH93" s="76"/>
      <c r="II93" s="76"/>
      <c r="IJ93" s="76"/>
      <c r="IK93" s="76"/>
      <c r="IL93" s="76"/>
      <c r="IM93" s="76"/>
      <c r="IN93" s="76"/>
      <c r="IO93" s="76"/>
    </row>
    <row r="94" spans="1:249" s="77" customFormat="1" x14ac:dyDescent="0.25">
      <c r="A94" s="29"/>
      <c r="B94" s="28"/>
      <c r="C94" s="29"/>
      <c r="D94" s="30"/>
      <c r="E94" s="30"/>
      <c r="F94" s="30"/>
      <c r="G94" s="30"/>
      <c r="H94" s="30"/>
      <c r="I94" s="30"/>
      <c r="J94" s="34"/>
      <c r="K94" s="34"/>
      <c r="L94" s="30"/>
    </row>
    <row r="95" spans="1:249" x14ac:dyDescent="0.25">
      <c r="A95" s="41"/>
      <c r="B95" s="32" t="s">
        <v>84</v>
      </c>
      <c r="C95" s="29" t="s">
        <v>9</v>
      </c>
      <c r="D95" s="30"/>
      <c r="E95" s="30">
        <v>15</v>
      </c>
      <c r="F95" s="30"/>
      <c r="G95" s="30"/>
      <c r="H95" s="30"/>
      <c r="I95" s="30"/>
      <c r="J95" s="30"/>
      <c r="K95" s="30"/>
      <c r="L95" s="30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  <c r="HE95" s="75"/>
      <c r="HF95" s="75"/>
      <c r="HG95" s="75"/>
      <c r="HH95" s="75"/>
      <c r="HI95" s="75"/>
      <c r="HJ95" s="75"/>
      <c r="HK95" s="75"/>
      <c r="HL95" s="75"/>
      <c r="HM95" s="75"/>
      <c r="HN95" s="75"/>
      <c r="HO95" s="75"/>
      <c r="HP95" s="75"/>
      <c r="HQ95" s="75"/>
      <c r="HR95" s="75"/>
      <c r="HS95" s="75"/>
      <c r="HT95" s="75"/>
      <c r="HU95" s="75"/>
      <c r="HV95" s="75"/>
      <c r="HW95" s="75"/>
      <c r="HX95" s="75"/>
      <c r="HY95" s="75"/>
      <c r="HZ95" s="75"/>
      <c r="IA95" s="75"/>
      <c r="IB95" s="75"/>
      <c r="IC95" s="75"/>
      <c r="ID95" s="75"/>
      <c r="IE95" s="75"/>
      <c r="IF95" s="75"/>
      <c r="IG95" s="75"/>
      <c r="IH95" s="75"/>
      <c r="II95" s="75"/>
      <c r="IJ95" s="75"/>
      <c r="IK95" s="75"/>
      <c r="IL95" s="75"/>
      <c r="IM95" s="75"/>
      <c r="IN95" s="75"/>
      <c r="IO95" s="75"/>
    </row>
    <row r="96" spans="1:249" x14ac:dyDescent="0.25">
      <c r="A96" s="35"/>
      <c r="B96" s="32" t="s">
        <v>46</v>
      </c>
      <c r="C96" s="29" t="s">
        <v>47</v>
      </c>
      <c r="D96" s="30">
        <v>0.18</v>
      </c>
      <c r="E96" s="30">
        <f>D96*E95</f>
        <v>2.6999999999999997</v>
      </c>
      <c r="F96" s="30"/>
      <c r="G96" s="30"/>
      <c r="H96" s="30"/>
      <c r="I96" s="30"/>
      <c r="J96" s="30"/>
      <c r="K96" s="30"/>
      <c r="L96" s="30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  <c r="HE96" s="75"/>
      <c r="HF96" s="75"/>
      <c r="HG96" s="75"/>
      <c r="HH96" s="75"/>
      <c r="HI96" s="75"/>
      <c r="HJ96" s="75"/>
      <c r="HK96" s="75"/>
      <c r="HL96" s="75"/>
      <c r="HM96" s="75"/>
      <c r="HN96" s="75"/>
      <c r="HO96" s="75"/>
      <c r="HP96" s="75"/>
      <c r="HQ96" s="75"/>
      <c r="HR96" s="75"/>
      <c r="HS96" s="75"/>
      <c r="HT96" s="75"/>
      <c r="HU96" s="75"/>
      <c r="HV96" s="75"/>
      <c r="HW96" s="75"/>
      <c r="HX96" s="75"/>
      <c r="HY96" s="75"/>
      <c r="HZ96" s="75"/>
      <c r="IA96" s="75"/>
      <c r="IB96" s="75"/>
      <c r="IC96" s="75"/>
      <c r="ID96" s="75"/>
      <c r="IE96" s="75"/>
      <c r="IF96" s="75"/>
      <c r="IG96" s="75"/>
      <c r="IH96" s="75"/>
      <c r="II96" s="75"/>
      <c r="IJ96" s="75"/>
      <c r="IK96" s="75"/>
      <c r="IL96" s="75"/>
      <c r="IM96" s="75"/>
      <c r="IN96" s="75"/>
      <c r="IO96" s="75"/>
    </row>
    <row r="97" spans="1:249" x14ac:dyDescent="0.25">
      <c r="A97" s="35"/>
      <c r="B97" s="32" t="s">
        <v>85</v>
      </c>
      <c r="C97" s="29" t="s">
        <v>9</v>
      </c>
      <c r="D97" s="30">
        <v>1</v>
      </c>
      <c r="E97" s="30">
        <f>D97*E95</f>
        <v>15</v>
      </c>
      <c r="F97" s="30"/>
      <c r="G97" s="30"/>
      <c r="H97" s="30"/>
      <c r="I97" s="30"/>
      <c r="J97" s="30"/>
      <c r="K97" s="30"/>
      <c r="L97" s="30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  <c r="HE97" s="75"/>
      <c r="HF97" s="75"/>
      <c r="HG97" s="75"/>
      <c r="HH97" s="75"/>
      <c r="HI97" s="75"/>
      <c r="HJ97" s="75"/>
      <c r="HK97" s="75"/>
      <c r="HL97" s="75"/>
      <c r="HM97" s="75"/>
      <c r="HN97" s="75"/>
      <c r="HO97" s="75"/>
      <c r="HP97" s="75"/>
      <c r="HQ97" s="75"/>
      <c r="HR97" s="75"/>
      <c r="HS97" s="75"/>
      <c r="HT97" s="75"/>
      <c r="HU97" s="75"/>
      <c r="HV97" s="75"/>
      <c r="HW97" s="75"/>
      <c r="HX97" s="75"/>
      <c r="HY97" s="75"/>
      <c r="HZ97" s="75"/>
      <c r="IA97" s="75"/>
      <c r="IB97" s="75"/>
      <c r="IC97" s="75"/>
      <c r="ID97" s="75"/>
      <c r="IE97" s="75"/>
      <c r="IF97" s="75"/>
      <c r="IG97" s="75"/>
      <c r="IH97" s="75"/>
      <c r="II97" s="75"/>
      <c r="IJ97" s="75"/>
      <c r="IK97" s="75"/>
      <c r="IL97" s="75"/>
      <c r="IM97" s="75"/>
      <c r="IN97" s="75"/>
      <c r="IO97" s="75"/>
    </row>
    <row r="98" spans="1:249" x14ac:dyDescent="0.25">
      <c r="A98" s="36"/>
      <c r="B98" s="79"/>
      <c r="C98" s="80"/>
      <c r="D98" s="39"/>
      <c r="E98" s="39"/>
      <c r="F98" s="39"/>
      <c r="G98" s="30"/>
      <c r="H98" s="7"/>
      <c r="I98" s="30"/>
      <c r="J98" s="7"/>
      <c r="K98" s="7"/>
      <c r="L98" s="30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6"/>
      <c r="GN98" s="76"/>
      <c r="GO98" s="76"/>
      <c r="GP98" s="76"/>
      <c r="GQ98" s="76"/>
      <c r="GR98" s="76"/>
      <c r="GS98" s="76"/>
      <c r="GT98" s="76"/>
      <c r="GU98" s="76"/>
      <c r="GV98" s="76"/>
      <c r="GW98" s="76"/>
      <c r="GX98" s="76"/>
      <c r="GY98" s="76"/>
      <c r="GZ98" s="76"/>
      <c r="HA98" s="76"/>
      <c r="HB98" s="76"/>
      <c r="HC98" s="76"/>
      <c r="HD98" s="76"/>
      <c r="HE98" s="76"/>
      <c r="HF98" s="76"/>
      <c r="HG98" s="76"/>
      <c r="HH98" s="76"/>
      <c r="HI98" s="76"/>
      <c r="HJ98" s="76"/>
      <c r="HK98" s="76"/>
      <c r="HL98" s="76"/>
      <c r="HM98" s="76"/>
      <c r="HN98" s="76"/>
      <c r="HO98" s="76"/>
      <c r="HP98" s="76"/>
      <c r="HQ98" s="76"/>
      <c r="HR98" s="76"/>
      <c r="HS98" s="76"/>
      <c r="HT98" s="76"/>
      <c r="HU98" s="76"/>
      <c r="HV98" s="76"/>
      <c r="HW98" s="76"/>
      <c r="HX98" s="76"/>
      <c r="HY98" s="76"/>
      <c r="HZ98" s="76"/>
      <c r="IA98" s="76"/>
      <c r="IB98" s="76"/>
      <c r="IC98" s="76"/>
      <c r="ID98" s="76"/>
      <c r="IE98" s="76"/>
      <c r="IF98" s="76"/>
      <c r="IG98" s="76"/>
      <c r="IH98" s="76"/>
      <c r="II98" s="76"/>
      <c r="IJ98" s="76"/>
      <c r="IK98" s="76"/>
      <c r="IL98" s="76"/>
      <c r="IM98" s="76"/>
      <c r="IN98" s="76"/>
      <c r="IO98" s="76"/>
    </row>
    <row r="99" spans="1:249" x14ac:dyDescent="0.25">
      <c r="A99" s="5">
        <v>14</v>
      </c>
      <c r="B99" s="6" t="s">
        <v>24</v>
      </c>
      <c r="C99" s="2" t="s">
        <v>48</v>
      </c>
      <c r="D99" s="7"/>
      <c r="E99" s="7">
        <v>223</v>
      </c>
      <c r="F99" s="7"/>
      <c r="G99" s="7"/>
      <c r="H99" s="7"/>
      <c r="I99" s="7"/>
      <c r="J99" s="7"/>
      <c r="K99" s="7"/>
      <c r="L99" s="7"/>
    </row>
    <row r="100" spans="1:249" x14ac:dyDescent="0.25">
      <c r="A100" s="5"/>
      <c r="B100" s="3"/>
      <c r="C100" s="2" t="s">
        <v>64</v>
      </c>
      <c r="D100" s="7">
        <v>0.35</v>
      </c>
      <c r="E100" s="72">
        <f>E99*D100/100</f>
        <v>0.78049999999999997</v>
      </c>
      <c r="F100" s="7"/>
      <c r="G100" s="7"/>
      <c r="H100" s="7"/>
      <c r="I100" s="7"/>
      <c r="J100" s="7"/>
      <c r="K100" s="7"/>
      <c r="L100" s="7"/>
    </row>
    <row r="101" spans="1:249" x14ac:dyDescent="0.25">
      <c r="A101" s="5"/>
      <c r="B101" s="6" t="s">
        <v>46</v>
      </c>
      <c r="C101" s="2" t="s">
        <v>47</v>
      </c>
      <c r="D101" s="7">
        <v>83</v>
      </c>
      <c r="E101" s="30">
        <f>E100*D101</f>
        <v>64.781499999999994</v>
      </c>
      <c r="F101" s="7"/>
      <c r="G101" s="7"/>
      <c r="H101" s="7"/>
      <c r="I101" s="7"/>
      <c r="J101" s="7"/>
      <c r="K101" s="7"/>
      <c r="L101" s="7"/>
    </row>
    <row r="102" spans="1:249" x14ac:dyDescent="0.25">
      <c r="A102" s="5"/>
      <c r="B102" s="6" t="s">
        <v>23</v>
      </c>
      <c r="C102" s="2" t="s">
        <v>8</v>
      </c>
      <c r="D102" s="7">
        <v>0.41</v>
      </c>
      <c r="E102" s="30">
        <f>D102*E100</f>
        <v>0.32000499999999998</v>
      </c>
      <c r="F102" s="7"/>
      <c r="G102" s="7"/>
      <c r="H102" s="7"/>
      <c r="I102" s="7"/>
      <c r="J102" s="7"/>
      <c r="K102" s="7"/>
      <c r="L102" s="7"/>
    </row>
    <row r="103" spans="1:249" x14ac:dyDescent="0.25">
      <c r="A103" s="5"/>
      <c r="B103" s="6" t="s">
        <v>25</v>
      </c>
      <c r="C103" s="2" t="s">
        <v>51</v>
      </c>
      <c r="D103" s="7">
        <f>410/4</f>
        <v>102.5</v>
      </c>
      <c r="E103" s="30">
        <f>D103*E100</f>
        <v>80.001249999999999</v>
      </c>
      <c r="F103" s="7"/>
      <c r="G103" s="7"/>
      <c r="H103" s="7"/>
      <c r="I103" s="7"/>
      <c r="J103" s="7"/>
      <c r="K103" s="7"/>
      <c r="L103" s="7"/>
    </row>
    <row r="104" spans="1:249" x14ac:dyDescent="0.25">
      <c r="A104" s="5"/>
      <c r="B104" s="6" t="s">
        <v>7</v>
      </c>
      <c r="C104" s="2" t="s">
        <v>8</v>
      </c>
      <c r="D104" s="7">
        <v>7.8</v>
      </c>
      <c r="E104" s="30">
        <f>E100*D104</f>
        <v>6.0878999999999994</v>
      </c>
      <c r="F104" s="7"/>
      <c r="G104" s="7"/>
      <c r="H104" s="7"/>
      <c r="I104" s="7"/>
      <c r="J104" s="7"/>
      <c r="K104" s="7"/>
      <c r="L104" s="7"/>
    </row>
    <row r="105" spans="1:249" x14ac:dyDescent="0.25">
      <c r="A105" s="5"/>
      <c r="B105" s="6"/>
      <c r="C105" s="2"/>
      <c r="D105" s="7"/>
      <c r="E105" s="7"/>
      <c r="F105" s="7"/>
      <c r="G105" s="7"/>
      <c r="H105" s="7"/>
      <c r="I105" s="7"/>
      <c r="J105" s="7"/>
      <c r="K105" s="7"/>
      <c r="L105" s="7"/>
    </row>
    <row r="106" spans="1:249" s="81" customFormat="1" x14ac:dyDescent="0.25">
      <c r="A106" s="49"/>
      <c r="B106" s="56" t="s">
        <v>91</v>
      </c>
      <c r="C106" s="49" t="s">
        <v>51</v>
      </c>
      <c r="D106" s="50"/>
      <c r="E106" s="8">
        <f>E49</f>
        <v>39</v>
      </c>
      <c r="F106" s="8"/>
      <c r="G106" s="8"/>
      <c r="H106" s="8"/>
      <c r="I106" s="8"/>
      <c r="J106" s="8"/>
      <c r="K106" s="8"/>
      <c r="L106" s="8"/>
    </row>
    <row r="107" spans="1:249" s="81" customFormat="1" x14ac:dyDescent="0.25">
      <c r="A107" s="49"/>
      <c r="B107" s="56"/>
      <c r="C107" s="44" t="s">
        <v>64</v>
      </c>
      <c r="D107" s="46"/>
      <c r="E107" s="47">
        <f>E106/100</f>
        <v>0.39</v>
      </c>
      <c r="F107" s="8"/>
      <c r="G107" s="8"/>
      <c r="H107" s="8"/>
      <c r="I107" s="8"/>
      <c r="J107" s="8"/>
      <c r="K107" s="8"/>
      <c r="L107" s="8"/>
    </row>
    <row r="108" spans="1:249" s="81" customFormat="1" x14ac:dyDescent="0.25">
      <c r="A108" s="49"/>
      <c r="B108" s="61" t="s">
        <v>86</v>
      </c>
      <c r="C108" s="44" t="s">
        <v>47</v>
      </c>
      <c r="D108" s="82">
        <v>167.37</v>
      </c>
      <c r="E108" s="8">
        <f>E107*D108</f>
        <v>65.274300000000011</v>
      </c>
      <c r="F108" s="8"/>
      <c r="G108" s="8"/>
      <c r="H108" s="8"/>
      <c r="I108" s="83"/>
      <c r="J108" s="8"/>
      <c r="K108" s="8"/>
      <c r="L108" s="83"/>
    </row>
    <row r="109" spans="1:249" s="81" customFormat="1" x14ac:dyDescent="0.25">
      <c r="A109" s="49"/>
      <c r="B109" s="56" t="s">
        <v>87</v>
      </c>
      <c r="C109" s="49" t="s">
        <v>50</v>
      </c>
      <c r="D109" s="82">
        <v>3.28</v>
      </c>
      <c r="E109" s="8">
        <f>D109*E107</f>
        <v>1.2791999999999999</v>
      </c>
      <c r="F109" s="8"/>
      <c r="G109" s="8"/>
      <c r="H109" s="8"/>
      <c r="I109" s="8"/>
      <c r="J109" s="8"/>
      <c r="K109" s="8"/>
      <c r="L109" s="46"/>
    </row>
    <row r="110" spans="1:249" s="81" customFormat="1" x14ac:dyDescent="0.25">
      <c r="A110" s="49"/>
      <c r="B110" s="56" t="s">
        <v>88</v>
      </c>
      <c r="C110" s="84" t="s">
        <v>9</v>
      </c>
      <c r="D110" s="82">
        <f>69/0.75</f>
        <v>92</v>
      </c>
      <c r="E110" s="8">
        <f>D110*E107</f>
        <v>35.880000000000003</v>
      </c>
      <c r="F110" s="8"/>
      <c r="G110" s="85"/>
      <c r="H110" s="8"/>
      <c r="I110" s="8"/>
      <c r="J110" s="8"/>
      <c r="K110" s="8"/>
      <c r="L110" s="83"/>
    </row>
    <row r="111" spans="1:249" s="81" customFormat="1" x14ac:dyDescent="0.25">
      <c r="A111" s="49"/>
      <c r="B111" s="86" t="s">
        <v>89</v>
      </c>
      <c r="C111" s="84" t="s">
        <v>51</v>
      </c>
      <c r="D111" s="82">
        <v>100</v>
      </c>
      <c r="E111" s="8">
        <f>E107*D111</f>
        <v>39</v>
      </c>
      <c r="F111" s="8"/>
      <c r="G111" s="85"/>
      <c r="H111" s="8"/>
      <c r="I111" s="8"/>
      <c r="J111" s="8"/>
      <c r="K111" s="8"/>
      <c r="L111" s="83"/>
    </row>
    <row r="112" spans="1:249" s="81" customFormat="1" x14ac:dyDescent="0.25">
      <c r="A112" s="49"/>
      <c r="B112" s="87" t="s">
        <v>90</v>
      </c>
      <c r="C112" s="84" t="s">
        <v>9</v>
      </c>
      <c r="D112" s="82">
        <v>306</v>
      </c>
      <c r="E112" s="8">
        <f>ROUND(D112*E107,0)</f>
        <v>119</v>
      </c>
      <c r="F112" s="8"/>
      <c r="G112" s="85"/>
      <c r="H112" s="8"/>
      <c r="I112" s="8"/>
      <c r="J112" s="8"/>
      <c r="K112" s="8"/>
      <c r="L112" s="83"/>
    </row>
    <row r="113" spans="1:12" s="81" customFormat="1" x14ac:dyDescent="0.25">
      <c r="A113" s="49"/>
      <c r="B113" s="56"/>
      <c r="C113" s="49"/>
      <c r="D113" s="50"/>
      <c r="E113" s="8"/>
      <c r="F113" s="8"/>
      <c r="G113" s="8"/>
      <c r="H113" s="8"/>
      <c r="I113" s="8"/>
      <c r="J113" s="8"/>
      <c r="K113" s="8"/>
      <c r="L113" s="8"/>
    </row>
    <row r="114" spans="1:12" x14ac:dyDescent="0.25">
      <c r="A114" s="5">
        <v>15</v>
      </c>
      <c r="B114" s="6" t="s">
        <v>26</v>
      </c>
      <c r="C114" s="2" t="s">
        <v>51</v>
      </c>
      <c r="D114" s="7"/>
      <c r="E114" s="7">
        <v>2090</v>
      </c>
      <c r="F114" s="7"/>
      <c r="G114" s="7"/>
      <c r="H114" s="7"/>
      <c r="I114" s="7"/>
      <c r="J114" s="7"/>
      <c r="K114" s="7"/>
      <c r="L114" s="7"/>
    </row>
    <row r="115" spans="1:12" x14ac:dyDescent="0.25">
      <c r="A115" s="5"/>
      <c r="B115" s="3"/>
      <c r="C115" s="2" t="s">
        <v>64</v>
      </c>
      <c r="D115" s="7"/>
      <c r="E115" s="72">
        <f>E114/100</f>
        <v>20.9</v>
      </c>
      <c r="F115" s="7"/>
      <c r="G115" s="7"/>
      <c r="H115" s="7"/>
      <c r="I115" s="7"/>
      <c r="J115" s="7"/>
      <c r="K115" s="7"/>
      <c r="L115" s="7"/>
    </row>
    <row r="116" spans="1:12" x14ac:dyDescent="0.25">
      <c r="A116" s="5"/>
      <c r="B116" s="6" t="s">
        <v>46</v>
      </c>
      <c r="C116" s="2" t="s">
        <v>47</v>
      </c>
      <c r="D116" s="7">
        <v>93</v>
      </c>
      <c r="E116" s="30">
        <f>E115*D116</f>
        <v>1943.6999999999998</v>
      </c>
      <c r="F116" s="7"/>
      <c r="G116" s="7"/>
      <c r="H116" s="7"/>
      <c r="I116" s="7"/>
      <c r="J116" s="7"/>
      <c r="K116" s="7"/>
      <c r="L116" s="7"/>
    </row>
    <row r="117" spans="1:12" x14ac:dyDescent="0.25">
      <c r="A117" s="5"/>
      <c r="B117" s="6" t="s">
        <v>92</v>
      </c>
      <c r="C117" s="2" t="s">
        <v>50</v>
      </c>
      <c r="D117" s="7">
        <v>2.4</v>
      </c>
      <c r="E117" s="30">
        <f>D117*E115</f>
        <v>50.16</v>
      </c>
      <c r="F117" s="7"/>
      <c r="G117" s="7"/>
      <c r="H117" s="7"/>
      <c r="I117" s="7"/>
      <c r="J117" s="7"/>
      <c r="K117" s="7"/>
      <c r="L117" s="7"/>
    </row>
    <row r="118" spans="1:12" x14ac:dyDescent="0.25">
      <c r="A118" s="5"/>
      <c r="B118" s="6" t="s">
        <v>23</v>
      </c>
      <c r="C118" s="2" t="s">
        <v>8</v>
      </c>
      <c r="D118" s="7">
        <v>2.6</v>
      </c>
      <c r="E118" s="30">
        <f>D118*E115</f>
        <v>54.339999999999996</v>
      </c>
      <c r="F118" s="7"/>
      <c r="G118" s="7"/>
      <c r="H118" s="7"/>
      <c r="I118" s="7"/>
      <c r="J118" s="7"/>
      <c r="K118" s="7"/>
      <c r="L118" s="7"/>
    </row>
    <row r="119" spans="1:12" x14ac:dyDescent="0.25">
      <c r="A119" s="5"/>
      <c r="B119" s="6" t="s">
        <v>93</v>
      </c>
      <c r="C119" s="2" t="s">
        <v>52</v>
      </c>
      <c r="D119" s="7">
        <v>2.68</v>
      </c>
      <c r="E119" s="30">
        <f>E115*D119</f>
        <v>56.012</v>
      </c>
      <c r="F119" s="7"/>
      <c r="G119" s="7"/>
      <c r="H119" s="7"/>
      <c r="I119" s="7"/>
      <c r="J119" s="7"/>
      <c r="K119" s="7"/>
      <c r="L119" s="7"/>
    </row>
    <row r="120" spans="1:12" x14ac:dyDescent="0.25">
      <c r="A120" s="5"/>
      <c r="B120" s="6"/>
      <c r="C120" s="2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25.5" x14ac:dyDescent="0.25">
      <c r="A121" s="5">
        <v>16</v>
      </c>
      <c r="B121" s="3" t="s">
        <v>49</v>
      </c>
      <c r="C121" s="2" t="s">
        <v>48</v>
      </c>
      <c r="D121" s="7"/>
      <c r="E121" s="7">
        <v>980</v>
      </c>
      <c r="F121" s="7"/>
      <c r="G121" s="7"/>
      <c r="H121" s="7"/>
      <c r="I121" s="7"/>
      <c r="J121" s="7"/>
      <c r="K121" s="7"/>
      <c r="L121" s="7"/>
    </row>
    <row r="122" spans="1:12" x14ac:dyDescent="0.25">
      <c r="A122" s="5"/>
      <c r="B122" s="3"/>
      <c r="C122" s="2" t="s">
        <v>53</v>
      </c>
      <c r="D122" s="7"/>
      <c r="E122" s="72">
        <f>E121/100</f>
        <v>9.8000000000000007</v>
      </c>
      <c r="F122" s="7"/>
      <c r="G122" s="7"/>
      <c r="H122" s="7"/>
      <c r="I122" s="7"/>
      <c r="J122" s="7"/>
      <c r="K122" s="7"/>
      <c r="L122" s="7"/>
    </row>
    <row r="123" spans="1:12" x14ac:dyDescent="0.25">
      <c r="A123" s="5"/>
      <c r="B123" s="6" t="s">
        <v>46</v>
      </c>
      <c r="C123" s="2" t="s">
        <v>47</v>
      </c>
      <c r="D123" s="7">
        <v>49</v>
      </c>
      <c r="E123" s="30">
        <f>E122*D123</f>
        <v>480.20000000000005</v>
      </c>
      <c r="F123" s="7"/>
      <c r="G123" s="7"/>
      <c r="H123" s="7"/>
      <c r="I123" s="7"/>
      <c r="J123" s="7"/>
      <c r="K123" s="7"/>
      <c r="L123" s="7"/>
    </row>
    <row r="124" spans="1:12" x14ac:dyDescent="0.25">
      <c r="A124" s="5"/>
      <c r="B124" s="6" t="s">
        <v>23</v>
      </c>
      <c r="C124" s="2" t="s">
        <v>8</v>
      </c>
      <c r="D124" s="7">
        <v>1.8</v>
      </c>
      <c r="E124" s="30">
        <f>D124*E122</f>
        <v>17.64</v>
      </c>
      <c r="F124" s="7"/>
      <c r="G124" s="7"/>
      <c r="H124" s="7"/>
      <c r="I124" s="7"/>
      <c r="J124" s="7"/>
      <c r="K124" s="7"/>
      <c r="L124" s="7"/>
    </row>
    <row r="125" spans="1:12" x14ac:dyDescent="0.25">
      <c r="A125" s="5"/>
      <c r="B125" s="6" t="s">
        <v>93</v>
      </c>
      <c r="C125" s="2" t="s">
        <v>52</v>
      </c>
      <c r="D125" s="7">
        <v>1.06</v>
      </c>
      <c r="E125" s="30">
        <f>E122*D125</f>
        <v>10.388000000000002</v>
      </c>
      <c r="F125" s="7"/>
      <c r="G125" s="7"/>
      <c r="H125" s="7"/>
      <c r="I125" s="7"/>
      <c r="J125" s="7"/>
      <c r="K125" s="7"/>
      <c r="L125" s="7"/>
    </row>
    <row r="126" spans="1:12" x14ac:dyDescent="0.25">
      <c r="A126" s="5"/>
      <c r="B126" s="6"/>
      <c r="C126" s="2"/>
      <c r="D126" s="7"/>
      <c r="E126" s="7"/>
      <c r="F126" s="7"/>
      <c r="G126" s="7"/>
      <c r="H126" s="7"/>
      <c r="I126" s="7"/>
      <c r="J126" s="7"/>
      <c r="K126" s="7"/>
      <c r="L126" s="7"/>
    </row>
    <row r="127" spans="1:12" x14ac:dyDescent="0.25">
      <c r="A127" s="5"/>
      <c r="B127" s="6" t="s">
        <v>94</v>
      </c>
      <c r="C127" s="2" t="s">
        <v>95</v>
      </c>
      <c r="D127" s="7">
        <v>3</v>
      </c>
      <c r="E127" s="7">
        <f>D127*D128</f>
        <v>342</v>
      </c>
      <c r="F127" s="7"/>
      <c r="G127" s="7"/>
      <c r="H127" s="7"/>
      <c r="I127" s="7"/>
      <c r="J127" s="7"/>
      <c r="K127" s="7"/>
      <c r="L127" s="7"/>
    </row>
    <row r="128" spans="1:12" x14ac:dyDescent="0.25">
      <c r="A128" s="5"/>
      <c r="B128" s="6"/>
      <c r="C128" s="2" t="s">
        <v>96</v>
      </c>
      <c r="D128" s="7">
        <f>8*12+2*9</f>
        <v>114</v>
      </c>
      <c r="E128" s="72">
        <f>E127/100</f>
        <v>3.42</v>
      </c>
      <c r="F128" s="7"/>
      <c r="G128" s="7"/>
      <c r="H128" s="7"/>
      <c r="I128" s="7"/>
      <c r="J128" s="7"/>
      <c r="K128" s="7"/>
      <c r="L128" s="7"/>
    </row>
    <row r="129" spans="1:14" x14ac:dyDescent="0.25">
      <c r="A129" s="5"/>
      <c r="B129" s="6" t="s">
        <v>46</v>
      </c>
      <c r="C129" s="2" t="s">
        <v>47</v>
      </c>
      <c r="D129" s="7">
        <f>5.54+20*0.21</f>
        <v>9.74</v>
      </c>
      <c r="E129" s="7">
        <f>D129*E128</f>
        <v>33.3108</v>
      </c>
      <c r="F129" s="7"/>
      <c r="G129" s="7"/>
      <c r="H129" s="7"/>
      <c r="I129" s="7"/>
      <c r="J129" s="7"/>
      <c r="K129" s="7"/>
      <c r="L129" s="7"/>
    </row>
    <row r="130" spans="1:14" x14ac:dyDescent="0.25">
      <c r="A130" s="5"/>
      <c r="B130" s="6" t="s">
        <v>97</v>
      </c>
      <c r="C130" s="2" t="s">
        <v>50</v>
      </c>
      <c r="D130" s="7">
        <f>3.94+20*0.19</f>
        <v>7.74</v>
      </c>
      <c r="E130" s="7">
        <f>D130*E128</f>
        <v>26.470800000000001</v>
      </c>
      <c r="F130" s="7"/>
      <c r="G130" s="7"/>
      <c r="H130" s="7"/>
      <c r="I130" s="7"/>
      <c r="J130" s="7"/>
      <c r="K130" s="7"/>
      <c r="L130" s="7"/>
    </row>
    <row r="131" spans="1:14" x14ac:dyDescent="0.25">
      <c r="A131" s="5"/>
      <c r="B131" s="6" t="s">
        <v>98</v>
      </c>
      <c r="C131" s="2" t="s">
        <v>9</v>
      </c>
      <c r="D131" s="7">
        <f>2.52+20*0.126</f>
        <v>5.04</v>
      </c>
      <c r="E131" s="7">
        <f>ROUNDUP(D131*E128,0)</f>
        <v>18</v>
      </c>
      <c r="F131" s="7"/>
      <c r="G131" s="7"/>
      <c r="H131" s="7"/>
      <c r="I131" s="7"/>
      <c r="J131" s="7"/>
      <c r="K131" s="7"/>
      <c r="L131" s="7"/>
      <c r="M131" s="88" t="s">
        <v>99</v>
      </c>
    </row>
    <row r="132" spans="1:14" x14ac:dyDescent="0.25">
      <c r="A132" s="5"/>
      <c r="B132" s="6"/>
      <c r="C132" s="2"/>
      <c r="D132" s="7"/>
      <c r="E132" s="7"/>
      <c r="F132" s="7"/>
      <c r="G132" s="7"/>
      <c r="H132" s="7"/>
      <c r="I132" s="7"/>
      <c r="J132" s="7"/>
      <c r="K132" s="7"/>
      <c r="L132" s="7"/>
    </row>
    <row r="133" spans="1:14" x14ac:dyDescent="0.25">
      <c r="A133" s="5"/>
      <c r="B133" s="6"/>
      <c r="C133" s="2"/>
      <c r="D133" s="7"/>
      <c r="E133" s="7"/>
      <c r="F133" s="7"/>
      <c r="G133" s="7"/>
      <c r="H133" s="7"/>
      <c r="I133" s="7"/>
      <c r="J133" s="7"/>
      <c r="K133" s="7"/>
      <c r="L133" s="7"/>
    </row>
    <row r="134" spans="1:14" x14ac:dyDescent="0.25">
      <c r="A134" s="5"/>
      <c r="B134" s="6" t="s">
        <v>100</v>
      </c>
      <c r="C134" s="2" t="s">
        <v>9</v>
      </c>
      <c r="D134" s="7"/>
      <c r="E134" s="7">
        <f>D128</f>
        <v>114</v>
      </c>
      <c r="F134" s="7"/>
      <c r="G134" s="7"/>
      <c r="H134" s="7"/>
      <c r="I134" s="7"/>
      <c r="J134" s="7"/>
      <c r="K134" s="7"/>
      <c r="L134" s="7"/>
    </row>
    <row r="135" spans="1:14" x14ac:dyDescent="0.25">
      <c r="A135" s="5"/>
      <c r="B135" s="6"/>
      <c r="C135" s="2" t="s">
        <v>71</v>
      </c>
      <c r="D135" s="7"/>
      <c r="E135" s="72">
        <f>(E138*73.5+(E140+E141+E142+E143)*9.42)/1000</f>
        <v>4.1361227999999999</v>
      </c>
      <c r="F135" s="7"/>
      <c r="G135" s="7"/>
      <c r="H135" s="7"/>
      <c r="I135" s="7"/>
      <c r="J135" s="7"/>
      <c r="K135" s="7"/>
      <c r="L135" s="7"/>
    </row>
    <row r="136" spans="1:14" s="91" customFormat="1" ht="12.75" customHeight="1" x14ac:dyDescent="0.25">
      <c r="A136" s="44"/>
      <c r="B136" s="45" t="s">
        <v>46</v>
      </c>
      <c r="C136" s="44" t="s">
        <v>47</v>
      </c>
      <c r="D136" s="46">
        <v>34.9</v>
      </c>
      <c r="E136" s="46">
        <f>D136*E135</f>
        <v>144.35068572</v>
      </c>
      <c r="F136" s="46"/>
      <c r="G136" s="46"/>
      <c r="H136" s="46"/>
      <c r="I136" s="46"/>
      <c r="J136" s="46"/>
      <c r="K136" s="46"/>
      <c r="L136" s="46"/>
      <c r="M136" s="89"/>
      <c r="N136" s="90"/>
    </row>
    <row r="137" spans="1:14" s="91" customFormat="1" ht="12.75" customHeight="1" x14ac:dyDescent="0.25">
      <c r="A137" s="44"/>
      <c r="B137" s="45" t="s">
        <v>73</v>
      </c>
      <c r="C137" s="44" t="s">
        <v>8</v>
      </c>
      <c r="D137" s="46">
        <v>4.07</v>
      </c>
      <c r="E137" s="46">
        <f>D137*E135</f>
        <v>16.834019796</v>
      </c>
      <c r="F137" s="46"/>
      <c r="G137" s="46"/>
      <c r="H137" s="46"/>
      <c r="I137" s="46"/>
      <c r="J137" s="46"/>
      <c r="K137" s="46"/>
      <c r="L137" s="46"/>
      <c r="M137" s="89"/>
      <c r="N137" s="90"/>
    </row>
    <row r="138" spans="1:14" s="91" customFormat="1" ht="12.75" customHeight="1" x14ac:dyDescent="0.25">
      <c r="A138" s="44"/>
      <c r="B138" s="45" t="s">
        <v>101</v>
      </c>
      <c r="C138" s="44" t="s">
        <v>51</v>
      </c>
      <c r="D138" s="47">
        <f>0.15*0.8</f>
        <v>0.12</v>
      </c>
      <c r="E138" s="46">
        <f>E134*D138</f>
        <v>13.68</v>
      </c>
      <c r="F138" s="46"/>
      <c r="G138" s="46"/>
      <c r="H138" s="46"/>
      <c r="I138" s="46"/>
      <c r="J138" s="46"/>
      <c r="K138" s="46"/>
      <c r="L138" s="46"/>
      <c r="M138" s="90">
        <v>73.5</v>
      </c>
      <c r="N138" s="90">
        <f>E138*M138</f>
        <v>1005.48</v>
      </c>
    </row>
    <row r="139" spans="1:14" s="91" customFormat="1" ht="12.75" customHeight="1" x14ac:dyDescent="0.25">
      <c r="A139" s="44"/>
      <c r="B139" s="45" t="s">
        <v>102</v>
      </c>
      <c r="C139" s="44" t="s">
        <v>13</v>
      </c>
      <c r="D139" s="46">
        <v>15.2</v>
      </c>
      <c r="E139" s="46">
        <f>D139*E135</f>
        <v>62.869066559999993</v>
      </c>
      <c r="F139" s="46"/>
      <c r="G139" s="46"/>
      <c r="H139" s="46"/>
      <c r="I139" s="46"/>
      <c r="J139" s="46"/>
      <c r="K139" s="46"/>
      <c r="L139" s="46"/>
      <c r="M139" s="89"/>
      <c r="N139" s="90"/>
    </row>
    <row r="140" spans="1:14" s="91" customFormat="1" ht="12.75" customHeight="1" x14ac:dyDescent="0.25">
      <c r="A140" s="48"/>
      <c r="B140" s="45" t="s">
        <v>112</v>
      </c>
      <c r="C140" s="49" t="s">
        <v>48</v>
      </c>
      <c r="D140" s="46">
        <v>1.2</v>
      </c>
      <c r="E140" s="50">
        <f>D140*18</f>
        <v>21.599999999999998</v>
      </c>
      <c r="F140" s="50"/>
      <c r="G140" s="46"/>
      <c r="H140" s="50"/>
      <c r="I140" s="50"/>
      <c r="J140" s="50"/>
      <c r="K140" s="50"/>
      <c r="L140" s="50"/>
      <c r="M140" s="89">
        <v>9.42</v>
      </c>
      <c r="N140" s="90">
        <f>E140*M140</f>
        <v>203.47199999999998</v>
      </c>
    </row>
    <row r="141" spans="1:14" s="91" customFormat="1" ht="12.75" customHeight="1" x14ac:dyDescent="0.25">
      <c r="A141" s="48"/>
      <c r="B141" s="45" t="s">
        <v>113</v>
      </c>
      <c r="C141" s="49" t="s">
        <v>48</v>
      </c>
      <c r="D141" s="46">
        <v>1.21</v>
      </c>
      <c r="E141" s="50">
        <f>D141*18</f>
        <v>21.78</v>
      </c>
      <c r="F141" s="50"/>
      <c r="G141" s="46"/>
      <c r="H141" s="50"/>
      <c r="I141" s="50"/>
      <c r="J141" s="50"/>
      <c r="K141" s="50"/>
      <c r="L141" s="50"/>
      <c r="M141" s="89">
        <v>9.42</v>
      </c>
      <c r="N141" s="90">
        <f>E141*M141</f>
        <v>205.16760000000002</v>
      </c>
    </row>
    <row r="142" spans="1:14" s="91" customFormat="1" ht="12.75" customHeight="1" x14ac:dyDescent="0.25">
      <c r="A142" s="48"/>
      <c r="B142" s="45" t="s">
        <v>111</v>
      </c>
      <c r="C142" s="49" t="s">
        <v>48</v>
      </c>
      <c r="D142" s="46">
        <v>1.5</v>
      </c>
      <c r="E142" s="50">
        <f>D142*96</f>
        <v>144</v>
      </c>
      <c r="F142" s="50"/>
      <c r="G142" s="46"/>
      <c r="H142" s="50"/>
      <c r="I142" s="50"/>
      <c r="J142" s="50"/>
      <c r="K142" s="50"/>
      <c r="L142" s="50"/>
      <c r="M142" s="89">
        <v>9.42</v>
      </c>
      <c r="N142" s="90">
        <f>E142*M142</f>
        <v>1356.48</v>
      </c>
    </row>
    <row r="143" spans="1:14" s="91" customFormat="1" ht="12.75" customHeight="1" x14ac:dyDescent="0.25">
      <c r="A143" s="48"/>
      <c r="B143" s="45" t="s">
        <v>114</v>
      </c>
      <c r="C143" s="49" t="s">
        <v>48</v>
      </c>
      <c r="D143" s="46">
        <v>1.51</v>
      </c>
      <c r="E143" s="50">
        <f>D143*96</f>
        <v>144.96</v>
      </c>
      <c r="F143" s="50"/>
      <c r="G143" s="46"/>
      <c r="H143" s="50"/>
      <c r="I143" s="50"/>
      <c r="J143" s="50"/>
      <c r="K143" s="50"/>
      <c r="L143" s="50"/>
      <c r="M143" s="89">
        <v>9.42</v>
      </c>
      <c r="N143" s="90">
        <f>E143*M143</f>
        <v>1365.5232000000001</v>
      </c>
    </row>
    <row r="144" spans="1:14" s="91" customFormat="1" ht="12.75" customHeight="1" x14ac:dyDescent="0.25">
      <c r="A144" s="44"/>
      <c r="B144" s="45" t="s">
        <v>7</v>
      </c>
      <c r="C144" s="44" t="s">
        <v>8</v>
      </c>
      <c r="D144" s="46">
        <v>2.78</v>
      </c>
      <c r="E144" s="46">
        <f>D144*E135</f>
        <v>11.498421383999998</v>
      </c>
      <c r="F144" s="46"/>
      <c r="G144" s="46"/>
      <c r="H144" s="46"/>
      <c r="I144" s="46"/>
      <c r="J144" s="46"/>
      <c r="K144" s="46"/>
      <c r="L144" s="46"/>
      <c r="M144" s="89"/>
      <c r="N144" s="90"/>
    </row>
    <row r="145" spans="1:14" s="91" customFormat="1" ht="12.75" customHeight="1" x14ac:dyDescent="0.25">
      <c r="A145" s="51"/>
      <c r="B145" s="52"/>
      <c r="C145" s="49"/>
      <c r="D145" s="53"/>
      <c r="E145" s="53"/>
      <c r="F145" s="50"/>
      <c r="G145" s="54"/>
      <c r="H145" s="53"/>
      <c r="I145" s="54"/>
      <c r="J145" s="55"/>
      <c r="K145" s="9"/>
      <c r="L145" s="54"/>
    </row>
    <row r="146" spans="1:14" s="91" customFormat="1" x14ac:dyDescent="0.25">
      <c r="A146" s="49"/>
      <c r="B146" s="56" t="s">
        <v>103</v>
      </c>
      <c r="C146" s="49" t="s">
        <v>11</v>
      </c>
      <c r="D146" s="50"/>
      <c r="E146" s="57">
        <f>E135</f>
        <v>4.1361227999999999</v>
      </c>
      <c r="F146" s="50"/>
      <c r="G146" s="50"/>
      <c r="H146" s="50"/>
      <c r="I146" s="50"/>
      <c r="J146" s="50"/>
      <c r="K146" s="50"/>
      <c r="L146" s="50"/>
      <c r="M146" s="89"/>
      <c r="N146" s="89"/>
    </row>
    <row r="147" spans="1:14" s="91" customFormat="1" x14ac:dyDescent="0.25">
      <c r="A147" s="49"/>
      <c r="B147" s="58" t="s">
        <v>104</v>
      </c>
      <c r="C147" s="49" t="s">
        <v>47</v>
      </c>
      <c r="D147" s="50">
        <v>2.56</v>
      </c>
      <c r="E147" s="50">
        <f>E146*D147</f>
        <v>10.588474368</v>
      </c>
      <c r="F147" s="50"/>
      <c r="G147" s="50"/>
      <c r="H147" s="50"/>
      <c r="I147" s="50"/>
      <c r="J147" s="50"/>
      <c r="K147" s="50"/>
      <c r="L147" s="50"/>
      <c r="M147" s="89"/>
      <c r="N147" s="89"/>
    </row>
    <row r="148" spans="1:14" s="91" customFormat="1" x14ac:dyDescent="0.25">
      <c r="A148" s="49"/>
      <c r="B148" s="58" t="s">
        <v>73</v>
      </c>
      <c r="C148" s="49" t="s">
        <v>8</v>
      </c>
      <c r="D148" s="50">
        <v>1.24</v>
      </c>
      <c r="E148" s="50">
        <f>E146*D148</f>
        <v>5.1287922720000001</v>
      </c>
      <c r="F148" s="50"/>
      <c r="G148" s="50"/>
      <c r="H148" s="50"/>
      <c r="I148" s="50"/>
      <c r="J148" s="50"/>
      <c r="K148" s="50"/>
      <c r="L148" s="50"/>
      <c r="M148" s="89"/>
      <c r="N148" s="89"/>
    </row>
    <row r="149" spans="1:14" s="91" customFormat="1" x14ac:dyDescent="0.25">
      <c r="A149" s="49"/>
      <c r="B149" s="56" t="s">
        <v>105</v>
      </c>
      <c r="C149" s="49" t="s">
        <v>13</v>
      </c>
      <c r="D149" s="50">
        <v>2.23</v>
      </c>
      <c r="E149" s="50">
        <f>E146*D149</f>
        <v>9.2235538439999996</v>
      </c>
      <c r="F149" s="50"/>
      <c r="G149" s="50"/>
      <c r="H149" s="50"/>
      <c r="I149" s="50"/>
      <c r="J149" s="50"/>
      <c r="K149" s="50"/>
      <c r="L149" s="50"/>
      <c r="M149" s="89"/>
      <c r="N149" s="89"/>
    </row>
    <row r="150" spans="1:14" s="91" customFormat="1" x14ac:dyDescent="0.25">
      <c r="A150" s="49"/>
      <c r="B150" s="58" t="s">
        <v>7</v>
      </c>
      <c r="C150" s="49" t="s">
        <v>8</v>
      </c>
      <c r="D150" s="50">
        <v>0.13</v>
      </c>
      <c r="E150" s="50">
        <f>E146*D150</f>
        <v>0.53769596399999997</v>
      </c>
      <c r="F150" s="50"/>
      <c r="G150" s="50"/>
      <c r="H150" s="50"/>
      <c r="I150" s="50"/>
      <c r="J150" s="50"/>
      <c r="K150" s="50"/>
      <c r="L150" s="50"/>
      <c r="M150" s="89"/>
      <c r="N150" s="89"/>
    </row>
    <row r="151" spans="1:14" x14ac:dyDescent="0.25">
      <c r="A151" s="5"/>
      <c r="B151" s="78"/>
      <c r="C151" s="5"/>
      <c r="D151" s="7"/>
      <c r="E151" s="7"/>
      <c r="F151" s="7"/>
      <c r="G151" s="7"/>
      <c r="H151" s="7"/>
      <c r="I151" s="7"/>
      <c r="J151" s="7"/>
      <c r="K151" s="59"/>
      <c r="L151" s="7"/>
      <c r="M151" s="92"/>
      <c r="N151" s="92"/>
    </row>
    <row r="152" spans="1:14" x14ac:dyDescent="0.25">
      <c r="A152" s="5"/>
      <c r="B152" s="6" t="s">
        <v>106</v>
      </c>
      <c r="C152" s="2" t="s">
        <v>9</v>
      </c>
      <c r="D152" s="7">
        <v>3</v>
      </c>
      <c r="E152" s="7">
        <f>E134</f>
        <v>114</v>
      </c>
      <c r="F152" s="7"/>
      <c r="G152" s="7"/>
      <c r="H152" s="7"/>
      <c r="I152" s="7"/>
      <c r="J152" s="7"/>
      <c r="K152" s="7"/>
      <c r="L152" s="7"/>
    </row>
    <row r="153" spans="1:14" x14ac:dyDescent="0.25">
      <c r="A153" s="5"/>
      <c r="B153" s="6"/>
      <c r="C153" s="2" t="s">
        <v>71</v>
      </c>
      <c r="D153" s="7"/>
      <c r="E153" s="72">
        <f>E135+(E158*0.222+E159*0.01533+E157*62.8)/1000</f>
        <v>4.4974457999999995</v>
      </c>
      <c r="F153" s="7"/>
      <c r="G153" s="7"/>
      <c r="H153" s="7"/>
      <c r="I153" s="7"/>
      <c r="J153" s="7"/>
      <c r="K153" s="7"/>
      <c r="L153" s="7"/>
    </row>
    <row r="154" spans="1:14" x14ac:dyDescent="0.25">
      <c r="A154" s="5"/>
      <c r="B154" s="45" t="s">
        <v>46</v>
      </c>
      <c r="C154" s="44" t="s">
        <v>47</v>
      </c>
      <c r="D154" s="46">
        <v>25.48</v>
      </c>
      <c r="E154" s="46">
        <f>D154*E153</f>
        <v>114.59491898399999</v>
      </c>
      <c r="F154" s="46"/>
      <c r="G154" s="46"/>
      <c r="H154" s="46"/>
      <c r="I154" s="46"/>
      <c r="J154" s="46"/>
      <c r="K154" s="46"/>
      <c r="L154" s="46"/>
    </row>
    <row r="155" spans="1:14" x14ac:dyDescent="0.25">
      <c r="A155" s="5"/>
      <c r="B155" s="6" t="s">
        <v>107</v>
      </c>
      <c r="C155" s="2" t="s">
        <v>50</v>
      </c>
      <c r="D155" s="7">
        <v>1.87</v>
      </c>
      <c r="E155" s="7">
        <f>D155*E153</f>
        <v>8.4102236460000004</v>
      </c>
      <c r="F155" s="7"/>
      <c r="G155" s="7"/>
      <c r="H155" s="7"/>
      <c r="I155" s="7"/>
      <c r="J155" s="7"/>
      <c r="K155" s="46"/>
      <c r="L155" s="46"/>
    </row>
    <row r="156" spans="1:14" x14ac:dyDescent="0.25">
      <c r="A156" s="5"/>
      <c r="B156" s="6" t="s">
        <v>87</v>
      </c>
      <c r="C156" s="2" t="s">
        <v>50</v>
      </c>
      <c r="D156" s="7">
        <v>0.06</v>
      </c>
      <c r="E156" s="7">
        <f>D156*E153</f>
        <v>0.26984674799999997</v>
      </c>
      <c r="F156" s="7"/>
      <c r="G156" s="7"/>
      <c r="H156" s="7"/>
      <c r="I156" s="7"/>
      <c r="J156" s="7"/>
      <c r="K156" s="46"/>
      <c r="L156" s="46"/>
    </row>
    <row r="157" spans="1:14" x14ac:dyDescent="0.25">
      <c r="A157" s="5"/>
      <c r="B157" s="6" t="s">
        <v>108</v>
      </c>
      <c r="C157" s="2" t="s">
        <v>51</v>
      </c>
      <c r="D157" s="72">
        <f>0.08*0.08*2</f>
        <v>1.2800000000000001E-2</v>
      </c>
      <c r="E157" s="7">
        <f>E152*D152*D157</f>
        <v>4.3776000000000002</v>
      </c>
      <c r="F157" s="7"/>
      <c r="G157" s="50"/>
      <c r="H157" s="50"/>
      <c r="I157" s="50"/>
      <c r="J157" s="50"/>
      <c r="K157" s="50"/>
      <c r="L157" s="50"/>
      <c r="M157" s="4">
        <v>62.8</v>
      </c>
      <c r="N157" s="90">
        <f>E157*M157</f>
        <v>274.91327999999999</v>
      </c>
    </row>
    <row r="158" spans="1:14" x14ac:dyDescent="0.25">
      <c r="A158" s="5"/>
      <c r="B158" s="6" t="s">
        <v>109</v>
      </c>
      <c r="C158" s="2" t="s">
        <v>9</v>
      </c>
      <c r="D158" s="7">
        <v>1</v>
      </c>
      <c r="E158" s="7">
        <f>E152*D152*D158</f>
        <v>342</v>
      </c>
      <c r="F158" s="7"/>
      <c r="G158" s="50"/>
      <c r="H158" s="50"/>
      <c r="I158" s="50"/>
      <c r="J158" s="50"/>
      <c r="K158" s="50"/>
      <c r="L158" s="50"/>
      <c r="M158" s="4">
        <f>0.888/4</f>
        <v>0.222</v>
      </c>
      <c r="N158" s="90">
        <f t="shared" ref="N158:N159" si="0">E158*M158</f>
        <v>75.924000000000007</v>
      </c>
    </row>
    <row r="159" spans="1:14" x14ac:dyDescent="0.25">
      <c r="A159" s="5"/>
      <c r="B159" s="6" t="s">
        <v>110</v>
      </c>
      <c r="C159" s="2" t="s">
        <v>9</v>
      </c>
      <c r="D159" s="7">
        <v>2</v>
      </c>
      <c r="E159" s="7">
        <f>E152*D152*D159</f>
        <v>684</v>
      </c>
      <c r="F159" s="7"/>
      <c r="G159" s="50"/>
      <c r="H159" s="50"/>
      <c r="I159" s="50"/>
      <c r="J159" s="50"/>
      <c r="K159" s="50"/>
      <c r="L159" s="50"/>
      <c r="M159" s="4">
        <f>0.46/30</f>
        <v>1.5333333333333334E-2</v>
      </c>
      <c r="N159" s="90">
        <f t="shared" si="0"/>
        <v>10.488000000000001</v>
      </c>
    </row>
    <row r="160" spans="1:14" x14ac:dyDescent="0.25">
      <c r="A160" s="5"/>
      <c r="B160" s="6"/>
      <c r="C160" s="2"/>
      <c r="D160" s="7"/>
      <c r="E160" s="7"/>
      <c r="F160" s="7"/>
      <c r="G160" s="7"/>
      <c r="H160" s="7"/>
      <c r="I160" s="7"/>
      <c r="J160" s="7"/>
      <c r="K160" s="7"/>
      <c r="L160" s="7"/>
    </row>
    <row r="161" spans="1:12" x14ac:dyDescent="0.25">
      <c r="A161" s="5"/>
      <c r="B161" s="6"/>
      <c r="C161" s="2"/>
      <c r="D161" s="7"/>
      <c r="E161" s="7"/>
      <c r="F161" s="7"/>
      <c r="G161" s="7"/>
      <c r="H161" s="7"/>
      <c r="I161" s="7"/>
      <c r="J161" s="7"/>
      <c r="K161" s="7"/>
      <c r="L161" s="7"/>
    </row>
    <row r="162" spans="1:12" x14ac:dyDescent="0.25">
      <c r="A162" s="5"/>
      <c r="B162" s="32" t="s">
        <v>115</v>
      </c>
      <c r="C162" s="29" t="s">
        <v>51</v>
      </c>
      <c r="D162" s="30"/>
      <c r="E162" s="30">
        <f>4.95*1.51*8+3.6*1.21*2</f>
        <v>68.507999999999996</v>
      </c>
      <c r="F162" s="34"/>
      <c r="G162" s="34"/>
      <c r="H162" s="34"/>
      <c r="I162" s="34"/>
      <c r="J162" s="30"/>
      <c r="K162" s="30"/>
      <c r="L162" s="30"/>
    </row>
    <row r="163" spans="1:12" x14ac:dyDescent="0.25">
      <c r="A163" s="5"/>
      <c r="B163" s="32"/>
      <c r="C163" s="29" t="s">
        <v>64</v>
      </c>
      <c r="D163" s="30"/>
      <c r="E163" s="33">
        <f>E162/100</f>
        <v>0.68507999999999991</v>
      </c>
      <c r="F163" s="34"/>
      <c r="G163" s="34"/>
      <c r="H163" s="34"/>
      <c r="I163" s="34"/>
      <c r="J163" s="30"/>
      <c r="K163" s="30"/>
      <c r="L163" s="30"/>
    </row>
    <row r="164" spans="1:12" x14ac:dyDescent="0.25">
      <c r="A164" s="5"/>
      <c r="B164" s="32" t="s">
        <v>46</v>
      </c>
      <c r="C164" s="29" t="s">
        <v>47</v>
      </c>
      <c r="D164" s="30">
        <v>12.94</v>
      </c>
      <c r="E164" s="30">
        <f>E163*D164</f>
        <v>8.8649351999999979</v>
      </c>
      <c r="F164" s="30"/>
      <c r="G164" s="30"/>
      <c r="H164" s="30"/>
      <c r="I164" s="30"/>
      <c r="J164" s="34"/>
      <c r="K164" s="34"/>
      <c r="L164" s="30"/>
    </row>
    <row r="165" spans="1:12" x14ac:dyDescent="0.25">
      <c r="A165" s="5"/>
      <c r="B165" s="32" t="s">
        <v>107</v>
      </c>
      <c r="C165" s="29" t="s">
        <v>50</v>
      </c>
      <c r="D165" s="30">
        <f>0.97+0.01</f>
        <v>0.98</v>
      </c>
      <c r="E165" s="30">
        <f>D165*E163</f>
        <v>0.67137839999999993</v>
      </c>
      <c r="F165" s="30"/>
      <c r="G165" s="30"/>
      <c r="H165" s="30"/>
      <c r="I165" s="30"/>
      <c r="J165" s="34"/>
      <c r="K165" s="30"/>
      <c r="L165" s="30"/>
    </row>
    <row r="166" spans="1:12" x14ac:dyDescent="0.25">
      <c r="A166" s="5"/>
      <c r="B166" s="32" t="s">
        <v>87</v>
      </c>
      <c r="C166" s="29" t="s">
        <v>50</v>
      </c>
      <c r="D166" s="30">
        <v>0.03</v>
      </c>
      <c r="E166" s="30">
        <f>D166*E163</f>
        <v>2.0552399999999995E-2</v>
      </c>
      <c r="F166" s="30"/>
      <c r="G166" s="30"/>
      <c r="H166" s="30"/>
      <c r="I166" s="30"/>
      <c r="J166" s="34"/>
      <c r="K166" s="30"/>
      <c r="L166" s="30"/>
    </row>
    <row r="167" spans="1:12" x14ac:dyDescent="0.25">
      <c r="A167" s="5"/>
      <c r="B167" s="32" t="s">
        <v>116</v>
      </c>
      <c r="C167" s="29" t="s">
        <v>52</v>
      </c>
      <c r="D167" s="30">
        <f>0.4*2</f>
        <v>0.8</v>
      </c>
      <c r="E167" s="30">
        <f>D167*E163</f>
        <v>0.548064</v>
      </c>
      <c r="F167" s="30"/>
      <c r="G167" s="30"/>
      <c r="H167" s="30"/>
      <c r="I167" s="30"/>
      <c r="J167" s="34"/>
      <c r="K167" s="34"/>
      <c r="L167" s="30"/>
    </row>
    <row r="168" spans="1:12" x14ac:dyDescent="0.25">
      <c r="A168" s="5"/>
      <c r="B168" s="32" t="s">
        <v>61</v>
      </c>
      <c r="C168" s="29" t="s">
        <v>13</v>
      </c>
      <c r="D168" s="30">
        <v>9.1</v>
      </c>
      <c r="E168" s="30">
        <f>E163*D168</f>
        <v>6.234227999999999</v>
      </c>
      <c r="F168" s="30"/>
      <c r="G168" s="30"/>
      <c r="H168" s="30"/>
      <c r="I168" s="30"/>
      <c r="J168" s="34"/>
      <c r="K168" s="34"/>
      <c r="L168" s="30"/>
    </row>
    <row r="169" spans="1:12" x14ac:dyDescent="0.25">
      <c r="A169" s="5"/>
      <c r="B169" s="6"/>
      <c r="C169" s="2"/>
      <c r="D169" s="7"/>
      <c r="E169" s="7"/>
      <c r="F169" s="7"/>
      <c r="G169" s="7"/>
      <c r="H169" s="7"/>
      <c r="I169" s="7"/>
      <c r="J169" s="7"/>
      <c r="K169" s="7"/>
      <c r="L169" s="7"/>
    </row>
    <row r="170" spans="1:12" x14ac:dyDescent="0.25">
      <c r="A170" s="5"/>
      <c r="B170" s="32" t="s">
        <v>117</v>
      </c>
      <c r="C170" s="29" t="s">
        <v>51</v>
      </c>
      <c r="D170" s="30"/>
      <c r="E170" s="30">
        <f>E162</f>
        <v>68.507999999999996</v>
      </c>
      <c r="F170" s="34"/>
      <c r="G170" s="34"/>
      <c r="H170" s="34"/>
      <c r="I170" s="34"/>
      <c r="J170" s="30"/>
      <c r="K170" s="30"/>
      <c r="L170" s="30"/>
    </row>
    <row r="171" spans="1:12" x14ac:dyDescent="0.25">
      <c r="A171" s="5"/>
      <c r="B171" s="32"/>
      <c r="C171" s="29" t="s">
        <v>64</v>
      </c>
      <c r="D171" s="30"/>
      <c r="E171" s="33">
        <f>E170/100</f>
        <v>0.68507999999999991</v>
      </c>
      <c r="F171" s="30"/>
      <c r="G171" s="30"/>
      <c r="H171" s="30"/>
      <c r="I171" s="30"/>
      <c r="J171" s="30"/>
      <c r="K171" s="30"/>
      <c r="L171" s="30"/>
    </row>
    <row r="172" spans="1:12" x14ac:dyDescent="0.25">
      <c r="A172" s="5"/>
      <c r="B172" s="32" t="s">
        <v>46</v>
      </c>
      <c r="C172" s="29" t="s">
        <v>47</v>
      </c>
      <c r="D172" s="30">
        <v>0.61</v>
      </c>
      <c r="E172" s="30">
        <f>D172*E171</f>
        <v>0.41789879999999996</v>
      </c>
      <c r="F172" s="30"/>
      <c r="G172" s="30"/>
      <c r="H172" s="30"/>
      <c r="I172" s="30"/>
      <c r="J172" s="34"/>
      <c r="K172" s="34"/>
      <c r="L172" s="30"/>
    </row>
    <row r="173" spans="1:12" x14ac:dyDescent="0.25">
      <c r="A173" s="5"/>
      <c r="B173" s="32" t="s">
        <v>73</v>
      </c>
      <c r="C173" s="29" t="s">
        <v>8</v>
      </c>
      <c r="D173" s="30">
        <v>0.02</v>
      </c>
      <c r="E173" s="30">
        <f>D173*E171</f>
        <v>1.3701599999999998E-2</v>
      </c>
      <c r="F173" s="30"/>
      <c r="G173" s="30"/>
      <c r="H173" s="30"/>
      <c r="I173" s="30"/>
      <c r="J173" s="30"/>
      <c r="K173" s="30"/>
      <c r="L173" s="30"/>
    </row>
    <row r="174" spans="1:12" x14ac:dyDescent="0.25">
      <c r="A174" s="5"/>
      <c r="B174" s="32" t="s">
        <v>118</v>
      </c>
      <c r="C174" s="29" t="s">
        <v>13</v>
      </c>
      <c r="D174" s="30">
        <v>4</v>
      </c>
      <c r="E174" s="30">
        <f>D174*E171</f>
        <v>2.7403199999999996</v>
      </c>
      <c r="F174" s="30"/>
      <c r="G174" s="30"/>
      <c r="H174" s="30"/>
      <c r="I174" s="30"/>
      <c r="J174" s="34"/>
      <c r="K174" s="30"/>
      <c r="L174" s="30"/>
    </row>
    <row r="175" spans="1:12" x14ac:dyDescent="0.25">
      <c r="A175" s="5"/>
      <c r="B175" s="6"/>
      <c r="C175" s="2"/>
      <c r="D175" s="7"/>
      <c r="E175" s="7"/>
      <c r="F175" s="7"/>
      <c r="G175" s="7"/>
      <c r="H175" s="7"/>
      <c r="I175" s="7"/>
      <c r="J175" s="7"/>
      <c r="K175" s="7"/>
      <c r="L175" s="7"/>
    </row>
    <row r="176" spans="1:12" x14ac:dyDescent="0.25">
      <c r="A176" s="5"/>
      <c r="B176" s="93" t="s">
        <v>119</v>
      </c>
      <c r="C176" s="29" t="s">
        <v>51</v>
      </c>
      <c r="D176" s="30"/>
      <c r="E176" s="30">
        <f>E170</f>
        <v>68.507999999999996</v>
      </c>
      <c r="F176" s="34"/>
      <c r="G176" s="34"/>
      <c r="H176" s="30"/>
      <c r="I176" s="30"/>
      <c r="J176" s="34"/>
      <c r="K176" s="34"/>
      <c r="L176" s="30"/>
    </row>
    <row r="177" spans="1:12" x14ac:dyDescent="0.25">
      <c r="A177" s="5"/>
      <c r="B177" s="32"/>
      <c r="C177" s="29" t="s">
        <v>64</v>
      </c>
      <c r="D177" s="30"/>
      <c r="E177" s="33">
        <f>E176/100</f>
        <v>0.68507999999999991</v>
      </c>
      <c r="F177" s="34"/>
      <c r="G177" s="34"/>
      <c r="H177" s="34"/>
      <c r="I177" s="34"/>
      <c r="J177" s="30"/>
      <c r="K177" s="30"/>
      <c r="L177" s="30"/>
    </row>
    <row r="178" spans="1:12" x14ac:dyDescent="0.25">
      <c r="A178" s="5"/>
      <c r="B178" s="32" t="s">
        <v>46</v>
      </c>
      <c r="C178" s="29" t="s">
        <v>47</v>
      </c>
      <c r="D178" s="30">
        <v>37.26</v>
      </c>
      <c r="E178" s="30">
        <f>E177*D178</f>
        <v>25.526080799999995</v>
      </c>
      <c r="F178" s="30"/>
      <c r="G178" s="30"/>
      <c r="H178" s="30"/>
      <c r="I178" s="30"/>
      <c r="J178" s="34"/>
      <c r="K178" s="34"/>
      <c r="L178" s="30"/>
    </row>
    <row r="179" spans="1:12" x14ac:dyDescent="0.25">
      <c r="A179" s="5"/>
      <c r="B179" s="32" t="s">
        <v>107</v>
      </c>
      <c r="C179" s="29" t="s">
        <v>50</v>
      </c>
      <c r="D179" s="30">
        <f>0.5+0.27</f>
        <v>0.77</v>
      </c>
      <c r="E179" s="30">
        <f>D179*E177</f>
        <v>0.52751159999999997</v>
      </c>
      <c r="F179" s="30"/>
      <c r="G179" s="30"/>
      <c r="H179" s="30"/>
      <c r="I179" s="30"/>
      <c r="J179" s="34"/>
      <c r="K179" s="30"/>
      <c r="L179" s="30"/>
    </row>
    <row r="180" spans="1:12" x14ac:dyDescent="0.25">
      <c r="A180" s="5"/>
      <c r="B180" s="32" t="s">
        <v>87</v>
      </c>
      <c r="C180" s="29" t="s">
        <v>50</v>
      </c>
      <c r="D180" s="30">
        <v>0.37</v>
      </c>
      <c r="E180" s="30">
        <f>D180*E177</f>
        <v>0.25347959999999997</v>
      </c>
      <c r="F180" s="30"/>
      <c r="G180" s="30"/>
      <c r="H180" s="30"/>
      <c r="I180" s="30"/>
      <c r="J180" s="34"/>
      <c r="K180" s="30"/>
      <c r="L180" s="30"/>
    </row>
    <row r="181" spans="1:12" x14ac:dyDescent="0.25">
      <c r="A181" s="5"/>
      <c r="B181" s="32" t="s">
        <v>120</v>
      </c>
      <c r="C181" s="29" t="s">
        <v>51</v>
      </c>
      <c r="D181" s="30">
        <v>122</v>
      </c>
      <c r="E181" s="30">
        <f>E177*D181</f>
        <v>83.579759999999993</v>
      </c>
      <c r="F181" s="30"/>
      <c r="G181" s="30"/>
      <c r="H181" s="30"/>
      <c r="I181" s="30"/>
      <c r="J181" s="34"/>
      <c r="K181" s="34"/>
      <c r="L181" s="30"/>
    </row>
    <row r="182" spans="1:12" x14ac:dyDescent="0.25">
      <c r="A182" s="5"/>
      <c r="B182" s="32" t="s">
        <v>121</v>
      </c>
      <c r="C182" s="29" t="s">
        <v>9</v>
      </c>
      <c r="D182" s="30">
        <f>645+81</f>
        <v>726</v>
      </c>
      <c r="E182" s="30">
        <f>ROUNDUP(D182*E177,0)</f>
        <v>498</v>
      </c>
      <c r="F182" s="30"/>
      <c r="G182" s="30"/>
      <c r="H182" s="30"/>
      <c r="I182" s="30"/>
      <c r="J182" s="34"/>
      <c r="K182" s="34"/>
      <c r="L182" s="30"/>
    </row>
    <row r="183" spans="1:12" x14ac:dyDescent="0.25">
      <c r="A183" s="5"/>
      <c r="B183" s="6"/>
      <c r="C183" s="2"/>
      <c r="D183" s="7"/>
      <c r="E183" s="7"/>
      <c r="F183" s="7"/>
      <c r="G183" s="7"/>
      <c r="H183" s="7"/>
      <c r="I183" s="7"/>
      <c r="J183" s="7"/>
      <c r="K183" s="7"/>
      <c r="L183" s="7"/>
    </row>
    <row r="184" spans="1:12" x14ac:dyDescent="0.25">
      <c r="A184" s="5">
        <v>19</v>
      </c>
      <c r="B184" s="6" t="s">
        <v>28</v>
      </c>
      <c r="C184" s="2" t="s">
        <v>51</v>
      </c>
      <c r="D184" s="7"/>
      <c r="E184" s="7">
        <v>2560</v>
      </c>
      <c r="F184" s="7"/>
      <c r="G184" s="7"/>
      <c r="H184" s="7"/>
      <c r="I184" s="7"/>
      <c r="J184" s="7"/>
      <c r="K184" s="7"/>
      <c r="L184" s="7"/>
    </row>
    <row r="185" spans="1:12" x14ac:dyDescent="0.25">
      <c r="A185" s="5"/>
      <c r="B185" s="3"/>
      <c r="C185" s="2" t="s">
        <v>64</v>
      </c>
      <c r="D185" s="7"/>
      <c r="E185" s="72">
        <f>E184/100</f>
        <v>25.6</v>
      </c>
      <c r="F185" s="7"/>
      <c r="G185" s="7"/>
      <c r="H185" s="7"/>
      <c r="I185" s="7"/>
      <c r="J185" s="7"/>
      <c r="K185" s="7"/>
      <c r="L185" s="7"/>
    </row>
    <row r="186" spans="1:12" x14ac:dyDescent="0.25">
      <c r="A186" s="5"/>
      <c r="B186" s="6" t="s">
        <v>46</v>
      </c>
      <c r="C186" s="2" t="s">
        <v>47</v>
      </c>
      <c r="D186" s="7">
        <v>65.8</v>
      </c>
      <c r="E186" s="30">
        <f>E185*D186</f>
        <v>1684.48</v>
      </c>
      <c r="F186" s="7"/>
      <c r="G186" s="7"/>
      <c r="H186" s="7"/>
      <c r="I186" s="7"/>
      <c r="J186" s="7"/>
      <c r="K186" s="7"/>
      <c r="L186" s="7"/>
    </row>
    <row r="187" spans="1:12" x14ac:dyDescent="0.25">
      <c r="A187" s="5"/>
      <c r="B187" s="6" t="s">
        <v>23</v>
      </c>
      <c r="C187" s="2" t="s">
        <v>8</v>
      </c>
      <c r="D187" s="7">
        <v>1</v>
      </c>
      <c r="E187" s="30">
        <f>D187*E185</f>
        <v>25.6</v>
      </c>
      <c r="F187" s="7"/>
      <c r="G187" s="7"/>
      <c r="H187" s="7"/>
      <c r="I187" s="7"/>
      <c r="J187" s="7"/>
      <c r="K187" s="7"/>
      <c r="L187" s="7"/>
    </row>
    <row r="188" spans="1:12" x14ac:dyDescent="0.25">
      <c r="A188" s="5"/>
      <c r="B188" s="6" t="s">
        <v>122</v>
      </c>
      <c r="C188" s="2" t="s">
        <v>13</v>
      </c>
      <c r="D188" s="7">
        <v>63</v>
      </c>
      <c r="E188" s="30">
        <f>D188*E185</f>
        <v>1612.8000000000002</v>
      </c>
      <c r="F188" s="7"/>
      <c r="G188" s="7"/>
      <c r="H188" s="7"/>
      <c r="I188" s="7"/>
      <c r="J188" s="7"/>
      <c r="K188" s="7"/>
      <c r="L188" s="7"/>
    </row>
    <row r="189" spans="1:12" x14ac:dyDescent="0.25">
      <c r="A189" s="5"/>
      <c r="B189" s="6" t="s">
        <v>123</v>
      </c>
      <c r="C189" s="2" t="s">
        <v>13</v>
      </c>
      <c r="D189" s="7">
        <v>79</v>
      </c>
      <c r="E189" s="30">
        <f>E185*D189</f>
        <v>2022.4</v>
      </c>
      <c r="F189" s="7"/>
      <c r="G189" s="7"/>
      <c r="H189" s="7"/>
      <c r="I189" s="7"/>
      <c r="J189" s="7"/>
      <c r="K189" s="7"/>
      <c r="L189" s="7"/>
    </row>
    <row r="190" spans="1:12" x14ac:dyDescent="0.25">
      <c r="A190" s="5"/>
      <c r="B190" s="6" t="s">
        <v>7</v>
      </c>
      <c r="C190" s="2" t="s">
        <v>8</v>
      </c>
      <c r="D190" s="7">
        <v>1.6</v>
      </c>
      <c r="E190" s="30">
        <f>ROUNDUP(D190*E185,0)</f>
        <v>41</v>
      </c>
      <c r="F190" s="7"/>
      <c r="G190" s="7"/>
      <c r="H190" s="7"/>
      <c r="I190" s="7"/>
      <c r="J190" s="7"/>
      <c r="K190" s="7"/>
      <c r="L190" s="7"/>
    </row>
    <row r="191" spans="1:12" x14ac:dyDescent="0.25">
      <c r="A191" s="5"/>
      <c r="B191" s="6"/>
      <c r="C191" s="2"/>
      <c r="D191" s="7"/>
      <c r="E191" s="7"/>
      <c r="F191" s="7"/>
      <c r="G191" s="7"/>
      <c r="H191" s="7"/>
      <c r="I191" s="7"/>
      <c r="J191" s="7"/>
      <c r="K191" s="7"/>
      <c r="L191" s="7"/>
    </row>
    <row r="192" spans="1:12" x14ac:dyDescent="0.25">
      <c r="A192" s="5"/>
      <c r="B192" s="6" t="s">
        <v>124</v>
      </c>
      <c r="C192" s="2" t="s">
        <v>52</v>
      </c>
      <c r="D192" s="7"/>
      <c r="E192" s="7">
        <f>(1+1.77+1)*0.6*0.2</f>
        <v>0.45240000000000002</v>
      </c>
      <c r="F192" s="7"/>
      <c r="G192" s="7"/>
      <c r="H192" s="7"/>
      <c r="I192" s="7"/>
      <c r="J192" s="7"/>
      <c r="K192" s="7"/>
      <c r="L192" s="7"/>
    </row>
    <row r="193" spans="1:12" s="91" customFormat="1" ht="12.75" customHeight="1" x14ac:dyDescent="0.25">
      <c r="A193" s="44"/>
      <c r="B193" s="45"/>
      <c r="C193" s="44" t="s">
        <v>70</v>
      </c>
      <c r="D193" s="94"/>
      <c r="E193" s="47">
        <f>E192/100</f>
        <v>4.5240000000000002E-3</v>
      </c>
      <c r="F193" s="95"/>
      <c r="G193" s="95"/>
      <c r="H193" s="95"/>
      <c r="I193" s="95"/>
      <c r="J193" s="95"/>
      <c r="K193" s="95"/>
      <c r="L193" s="95"/>
    </row>
    <row r="194" spans="1:12" s="99" customFormat="1" ht="12.75" customHeight="1" x14ac:dyDescent="0.25">
      <c r="A194" s="44"/>
      <c r="B194" s="96" t="s">
        <v>46</v>
      </c>
      <c r="C194" s="97" t="s">
        <v>47</v>
      </c>
      <c r="D194" s="98">
        <v>378</v>
      </c>
      <c r="E194" s="98">
        <f>E193*D194</f>
        <v>1.710072</v>
      </c>
      <c r="F194" s="50"/>
      <c r="G194" s="50"/>
      <c r="H194" s="98"/>
      <c r="I194" s="50"/>
      <c r="J194" s="98"/>
      <c r="K194" s="50"/>
      <c r="L194" s="50"/>
    </row>
    <row r="195" spans="1:12" s="99" customFormat="1" ht="12.75" customHeight="1" x14ac:dyDescent="0.25">
      <c r="A195" s="44"/>
      <c r="B195" s="96" t="s">
        <v>73</v>
      </c>
      <c r="C195" s="97" t="s">
        <v>8</v>
      </c>
      <c r="D195" s="98">
        <v>92</v>
      </c>
      <c r="E195" s="98">
        <f>E193*D195</f>
        <v>0.41620800000000002</v>
      </c>
      <c r="F195" s="50"/>
      <c r="G195" s="50"/>
      <c r="H195" s="98"/>
      <c r="I195" s="50"/>
      <c r="J195" s="98"/>
      <c r="K195" s="50"/>
      <c r="L195" s="50"/>
    </row>
    <row r="196" spans="1:12" s="91" customFormat="1" ht="12.75" customHeight="1" x14ac:dyDescent="0.25">
      <c r="A196" s="100"/>
      <c r="B196" s="52" t="s">
        <v>125</v>
      </c>
      <c r="C196" s="101" t="s">
        <v>11</v>
      </c>
      <c r="D196" s="50">
        <v>6.6</v>
      </c>
      <c r="E196" s="102">
        <f>D196*E193</f>
        <v>2.98584E-2</v>
      </c>
      <c r="F196" s="54"/>
      <c r="G196" s="54"/>
      <c r="H196" s="50"/>
      <c r="I196" s="54"/>
      <c r="J196" s="50"/>
      <c r="K196" s="9"/>
      <c r="L196" s="54"/>
    </row>
    <row r="197" spans="1:12" s="99" customFormat="1" ht="12.75" customHeight="1" x14ac:dyDescent="0.25">
      <c r="A197" s="44"/>
      <c r="B197" s="32" t="s">
        <v>126</v>
      </c>
      <c r="C197" s="29" t="s">
        <v>52</v>
      </c>
      <c r="D197" s="50">
        <v>101.5</v>
      </c>
      <c r="E197" s="46">
        <f>E193*D197</f>
        <v>0.45918600000000004</v>
      </c>
      <c r="F197" s="50"/>
      <c r="G197" s="46"/>
      <c r="H197" s="98"/>
      <c r="I197" s="50"/>
      <c r="J197" s="98"/>
      <c r="K197" s="50"/>
      <c r="L197" s="50"/>
    </row>
    <row r="198" spans="1:12" s="99" customFormat="1" ht="12.75" customHeight="1" x14ac:dyDescent="0.25">
      <c r="A198" s="44"/>
      <c r="B198" s="103" t="s">
        <v>62</v>
      </c>
      <c r="C198" s="44" t="s">
        <v>52</v>
      </c>
      <c r="D198" s="98">
        <v>1.1399999999999999</v>
      </c>
      <c r="E198" s="104">
        <f>E193*D198</f>
        <v>5.1573599999999997E-3</v>
      </c>
      <c r="F198" s="50"/>
      <c r="G198" s="46"/>
      <c r="H198" s="98"/>
      <c r="I198" s="50"/>
      <c r="J198" s="98"/>
      <c r="K198" s="50"/>
      <c r="L198" s="50"/>
    </row>
    <row r="199" spans="1:12" s="99" customFormat="1" ht="12.75" customHeight="1" x14ac:dyDescent="0.25">
      <c r="A199" s="44"/>
      <c r="B199" s="103" t="s">
        <v>127</v>
      </c>
      <c r="C199" s="44" t="s">
        <v>51</v>
      </c>
      <c r="D199" s="98">
        <v>70.3</v>
      </c>
      <c r="E199" s="104">
        <f>E193*D199</f>
        <v>0.31803720000000002</v>
      </c>
      <c r="F199" s="50"/>
      <c r="G199" s="46"/>
      <c r="H199" s="98"/>
      <c r="I199" s="50"/>
      <c r="J199" s="98"/>
      <c r="K199" s="50"/>
      <c r="L199" s="50"/>
    </row>
    <row r="200" spans="1:12" s="99" customFormat="1" ht="12.75" customHeight="1" x14ac:dyDescent="0.25">
      <c r="A200" s="44"/>
      <c r="B200" s="58" t="s">
        <v>7</v>
      </c>
      <c r="C200" s="44" t="s">
        <v>8</v>
      </c>
      <c r="D200" s="98">
        <v>60</v>
      </c>
      <c r="E200" s="104">
        <f>D200*E193</f>
        <v>0.27144000000000001</v>
      </c>
      <c r="F200" s="50"/>
      <c r="G200" s="46"/>
      <c r="H200" s="98"/>
      <c r="I200" s="50"/>
      <c r="J200" s="98"/>
      <c r="K200" s="50"/>
      <c r="L200" s="50"/>
    </row>
    <row r="201" spans="1:12" s="91" customFormat="1" ht="12.75" customHeight="1" x14ac:dyDescent="0.25">
      <c r="A201" s="49"/>
      <c r="B201" s="58"/>
      <c r="C201" s="101"/>
      <c r="D201" s="50"/>
      <c r="E201" s="50"/>
      <c r="F201" s="50"/>
      <c r="G201" s="54"/>
      <c r="H201" s="50"/>
      <c r="I201" s="54"/>
      <c r="J201" s="50"/>
      <c r="K201" s="9"/>
      <c r="L201" s="54"/>
    </row>
    <row r="202" spans="1:12" x14ac:dyDescent="0.25">
      <c r="A202" s="5"/>
      <c r="B202" s="6" t="s">
        <v>128</v>
      </c>
      <c r="C202" s="2" t="s">
        <v>52</v>
      </c>
      <c r="D202" s="7"/>
      <c r="E202" s="7">
        <f>0.8*1.37*0.6</f>
        <v>0.65760000000000007</v>
      </c>
      <c r="F202" s="7"/>
      <c r="G202" s="7"/>
      <c r="H202" s="7"/>
      <c r="I202" s="7"/>
      <c r="J202" s="7"/>
      <c r="K202" s="7"/>
      <c r="L202" s="7"/>
    </row>
    <row r="203" spans="1:12" ht="15" x14ac:dyDescent="0.25">
      <c r="A203" s="5"/>
      <c r="B203" s="45"/>
      <c r="C203" s="44" t="s">
        <v>70</v>
      </c>
      <c r="D203" s="94"/>
      <c r="E203" s="47">
        <f>E202/100</f>
        <v>6.5760000000000011E-3</v>
      </c>
      <c r="F203" s="95"/>
      <c r="G203" s="95"/>
      <c r="H203" s="95"/>
      <c r="I203" s="95"/>
      <c r="J203" s="95"/>
      <c r="K203" s="95"/>
      <c r="L203" s="95"/>
    </row>
    <row r="204" spans="1:12" x14ac:dyDescent="0.25">
      <c r="A204" s="5"/>
      <c r="B204" s="96" t="s">
        <v>46</v>
      </c>
      <c r="C204" s="97" t="s">
        <v>47</v>
      </c>
      <c r="D204" s="98">
        <v>99.3</v>
      </c>
      <c r="E204" s="98">
        <f>E203*D204</f>
        <v>0.65299680000000004</v>
      </c>
      <c r="F204" s="50"/>
      <c r="G204" s="50"/>
      <c r="H204" s="98"/>
      <c r="I204" s="50"/>
      <c r="J204" s="98"/>
      <c r="K204" s="50"/>
      <c r="L204" s="50"/>
    </row>
    <row r="205" spans="1:12" s="77" customFormat="1" x14ac:dyDescent="0.25">
      <c r="A205" s="29"/>
      <c r="B205" s="32" t="s">
        <v>129</v>
      </c>
      <c r="C205" s="29" t="s">
        <v>52</v>
      </c>
      <c r="D205" s="30">
        <v>110</v>
      </c>
      <c r="E205" s="30">
        <f>E203*D205</f>
        <v>0.72336000000000011</v>
      </c>
      <c r="F205" s="30"/>
      <c r="G205" s="30"/>
      <c r="H205" s="30"/>
      <c r="I205" s="30"/>
      <c r="J205" s="34"/>
      <c r="K205" s="34"/>
      <c r="L205" s="30"/>
    </row>
    <row r="206" spans="1:12" x14ac:dyDescent="0.25">
      <c r="A206" s="5"/>
      <c r="B206" s="3"/>
      <c r="C206" s="2"/>
      <c r="D206" s="7"/>
      <c r="E206" s="72"/>
      <c r="F206" s="7"/>
      <c r="G206" s="7"/>
      <c r="H206" s="7"/>
      <c r="I206" s="7"/>
      <c r="J206" s="7"/>
      <c r="K206" s="7"/>
      <c r="L206" s="7"/>
    </row>
    <row r="207" spans="1:12" x14ac:dyDescent="0.25">
      <c r="A207" s="5"/>
      <c r="B207" s="6" t="s">
        <v>130</v>
      </c>
      <c r="C207" s="2" t="s">
        <v>52</v>
      </c>
      <c r="D207" s="7"/>
      <c r="E207" s="30">
        <f>1.77*1*0.15</f>
        <v>0.26550000000000001</v>
      </c>
      <c r="F207" s="7"/>
      <c r="G207" s="7"/>
      <c r="H207" s="7"/>
      <c r="I207" s="7"/>
      <c r="J207" s="7"/>
      <c r="K207" s="7"/>
      <c r="L207" s="7"/>
    </row>
    <row r="208" spans="1:12" s="108" customFormat="1" x14ac:dyDescent="0.25">
      <c r="A208" s="105"/>
      <c r="B208" s="106"/>
      <c r="C208" s="49" t="s">
        <v>70</v>
      </c>
      <c r="D208" s="50"/>
      <c r="E208" s="57">
        <f>E207/100</f>
        <v>2.6550000000000002E-3</v>
      </c>
      <c r="F208" s="107"/>
      <c r="G208" s="107"/>
      <c r="H208" s="107"/>
      <c r="I208" s="107"/>
      <c r="J208" s="107"/>
      <c r="K208" s="107"/>
      <c r="L208" s="107"/>
    </row>
    <row r="209" spans="1:14" s="108" customFormat="1" x14ac:dyDescent="0.25">
      <c r="A209" s="105"/>
      <c r="B209" s="109" t="s">
        <v>46</v>
      </c>
      <c r="C209" s="105" t="s">
        <v>47</v>
      </c>
      <c r="D209" s="107">
        <v>187</v>
      </c>
      <c r="E209" s="107">
        <f>SUM(D209*E208)</f>
        <v>0.49648500000000007</v>
      </c>
      <c r="F209" s="107"/>
      <c r="G209" s="107"/>
      <c r="H209" s="107"/>
      <c r="I209" s="107"/>
      <c r="J209" s="107"/>
      <c r="K209" s="107"/>
      <c r="L209" s="107"/>
    </row>
    <row r="210" spans="1:14" s="108" customFormat="1" x14ac:dyDescent="0.25">
      <c r="A210" s="105"/>
      <c r="B210" s="106" t="s">
        <v>73</v>
      </c>
      <c r="C210" s="105" t="s">
        <v>8</v>
      </c>
      <c r="D210" s="107">
        <v>77</v>
      </c>
      <c r="E210" s="107">
        <f>SUM(D210*E208)</f>
        <v>0.20443500000000001</v>
      </c>
      <c r="F210" s="107"/>
      <c r="G210" s="107"/>
      <c r="H210" s="107"/>
      <c r="I210" s="107"/>
      <c r="J210" s="54"/>
      <c r="K210" s="107"/>
      <c r="L210" s="107"/>
    </row>
    <row r="211" spans="1:14" s="91" customFormat="1" x14ac:dyDescent="0.25">
      <c r="A211" s="44"/>
      <c r="B211" s="52" t="s">
        <v>125</v>
      </c>
      <c r="C211" s="110" t="s">
        <v>11</v>
      </c>
      <c r="D211" s="50">
        <v>8</v>
      </c>
      <c r="E211" s="57">
        <f>E208*D211</f>
        <v>2.1240000000000002E-2</v>
      </c>
      <c r="F211" s="54"/>
      <c r="G211" s="46"/>
      <c r="H211" s="46"/>
      <c r="I211" s="46"/>
      <c r="J211" s="46"/>
      <c r="K211" s="46"/>
      <c r="L211" s="46"/>
      <c r="M211" s="89"/>
      <c r="N211" s="90"/>
    </row>
    <row r="212" spans="1:14" s="108" customFormat="1" x14ac:dyDescent="0.25">
      <c r="A212" s="105"/>
      <c r="B212" s="32" t="s">
        <v>126</v>
      </c>
      <c r="C212" s="105" t="s">
        <v>52</v>
      </c>
      <c r="D212" s="107">
        <v>101.5</v>
      </c>
      <c r="E212" s="107">
        <f>SUM(D212*E208)</f>
        <v>0.26948250000000001</v>
      </c>
      <c r="F212" s="50"/>
      <c r="G212" s="107"/>
      <c r="H212" s="107"/>
      <c r="I212" s="107"/>
      <c r="J212" s="107"/>
      <c r="K212" s="107"/>
      <c r="L212" s="107"/>
    </row>
    <row r="213" spans="1:14" s="108" customFormat="1" x14ac:dyDescent="0.25">
      <c r="A213" s="105"/>
      <c r="B213" s="103" t="s">
        <v>62</v>
      </c>
      <c r="C213" s="105" t="s">
        <v>52</v>
      </c>
      <c r="D213" s="107">
        <v>0.08</v>
      </c>
      <c r="E213" s="111">
        <f>SUM(D213*E208)</f>
        <v>2.1240000000000001E-4</v>
      </c>
      <c r="F213" s="50"/>
      <c r="G213" s="107"/>
      <c r="H213" s="107"/>
      <c r="I213" s="107"/>
      <c r="J213" s="107"/>
      <c r="K213" s="107"/>
      <c r="L213" s="107"/>
    </row>
    <row r="214" spans="1:14" s="108" customFormat="1" x14ac:dyDescent="0.25">
      <c r="A214" s="105"/>
      <c r="B214" s="103" t="s">
        <v>127</v>
      </c>
      <c r="C214" s="105" t="s">
        <v>51</v>
      </c>
      <c r="D214" s="107">
        <v>7.54</v>
      </c>
      <c r="E214" s="107">
        <f>SUM(D214*E208)</f>
        <v>2.00187E-2</v>
      </c>
      <c r="F214" s="50"/>
      <c r="G214" s="107"/>
      <c r="H214" s="107"/>
      <c r="I214" s="107"/>
      <c r="J214" s="107"/>
      <c r="K214" s="107"/>
      <c r="L214" s="107"/>
    </row>
    <row r="215" spans="1:14" s="108" customFormat="1" x14ac:dyDescent="0.25">
      <c r="A215" s="105"/>
      <c r="B215" s="106" t="s">
        <v>7</v>
      </c>
      <c r="C215" s="105" t="s">
        <v>8</v>
      </c>
      <c r="D215" s="107">
        <v>7</v>
      </c>
      <c r="E215" s="107">
        <f>SUM(D215*E208)</f>
        <v>1.8585000000000001E-2</v>
      </c>
      <c r="F215" s="54"/>
      <c r="G215" s="107"/>
      <c r="H215" s="107"/>
      <c r="I215" s="107"/>
      <c r="J215" s="107"/>
      <c r="K215" s="107"/>
      <c r="L215" s="107"/>
    </row>
    <row r="216" spans="1:14" x14ac:dyDescent="0.25">
      <c r="A216" s="5"/>
      <c r="B216" s="6"/>
      <c r="C216" s="2"/>
      <c r="D216" s="7"/>
      <c r="E216" s="30"/>
      <c r="F216" s="7"/>
      <c r="G216" s="7"/>
      <c r="H216" s="7"/>
      <c r="I216" s="7"/>
      <c r="J216" s="7"/>
      <c r="K216" s="7"/>
      <c r="L216" s="7"/>
    </row>
    <row r="217" spans="1:14" x14ac:dyDescent="0.25">
      <c r="A217" s="112"/>
      <c r="B217" s="78" t="s">
        <v>131</v>
      </c>
      <c r="C217" s="5" t="s">
        <v>52</v>
      </c>
      <c r="D217" s="50"/>
      <c r="E217" s="7">
        <f>(0.3+0.6+0.9)*0.15*1</f>
        <v>0.26999999999999996</v>
      </c>
      <c r="F217" s="7"/>
      <c r="G217" s="7"/>
      <c r="H217" s="7"/>
      <c r="I217" s="7"/>
      <c r="J217" s="7"/>
      <c r="K217" s="7"/>
      <c r="L217" s="7"/>
      <c r="M217" s="92"/>
      <c r="N217" s="92"/>
    </row>
    <row r="218" spans="1:14" s="89" customFormat="1" ht="12.75" customHeight="1" x14ac:dyDescent="0.25">
      <c r="A218" s="44"/>
      <c r="B218" s="61"/>
      <c r="C218" s="44" t="s">
        <v>70</v>
      </c>
      <c r="D218" s="44"/>
      <c r="E218" s="62">
        <f>E217/100</f>
        <v>2.6999999999999997E-3</v>
      </c>
      <c r="F218" s="46"/>
      <c r="G218" s="46"/>
      <c r="H218" s="46"/>
      <c r="I218" s="46"/>
      <c r="J218" s="46"/>
      <c r="K218" s="46"/>
      <c r="L218" s="46"/>
    </row>
    <row r="219" spans="1:14" s="75" customFormat="1" x14ac:dyDescent="0.25">
      <c r="A219" s="29"/>
      <c r="B219" s="32" t="s">
        <v>46</v>
      </c>
      <c r="C219" s="29" t="s">
        <v>47</v>
      </c>
      <c r="D219" s="30">
        <v>1600</v>
      </c>
      <c r="E219" s="30">
        <f>E218*D219</f>
        <v>4.3199999999999994</v>
      </c>
      <c r="F219" s="30"/>
      <c r="G219" s="30"/>
      <c r="H219" s="30"/>
      <c r="I219" s="30"/>
      <c r="J219" s="113"/>
      <c r="K219" s="113"/>
      <c r="L219" s="30"/>
    </row>
    <row r="220" spans="1:14" s="75" customFormat="1" x14ac:dyDescent="0.25">
      <c r="A220" s="29"/>
      <c r="B220" s="32" t="s">
        <v>132</v>
      </c>
      <c r="C220" s="29" t="s">
        <v>50</v>
      </c>
      <c r="D220" s="30">
        <v>36</v>
      </c>
      <c r="E220" s="30">
        <f>D220*E218</f>
        <v>9.7199999999999995E-2</v>
      </c>
      <c r="F220" s="30"/>
      <c r="G220" s="30"/>
      <c r="H220" s="30"/>
      <c r="I220" s="30"/>
      <c r="J220" s="113"/>
      <c r="K220" s="30"/>
      <c r="L220" s="30"/>
    </row>
    <row r="221" spans="1:14" s="75" customFormat="1" x14ac:dyDescent="0.25">
      <c r="A221" s="29"/>
      <c r="B221" s="32" t="s">
        <v>73</v>
      </c>
      <c r="C221" s="29" t="s">
        <v>8</v>
      </c>
      <c r="D221" s="30">
        <v>4.21</v>
      </c>
      <c r="E221" s="30">
        <f>D221*E218</f>
        <v>1.1366999999999999E-2</v>
      </c>
      <c r="F221" s="113"/>
      <c r="G221" s="113"/>
      <c r="H221" s="113"/>
      <c r="I221" s="113"/>
      <c r="J221" s="30"/>
      <c r="K221" s="30"/>
      <c r="L221" s="30"/>
    </row>
    <row r="222" spans="1:14" s="75" customFormat="1" x14ac:dyDescent="0.25">
      <c r="A222" s="29"/>
      <c r="B222" s="32" t="s">
        <v>126</v>
      </c>
      <c r="C222" s="29" t="s">
        <v>52</v>
      </c>
      <c r="D222" s="30">
        <v>102</v>
      </c>
      <c r="E222" s="30">
        <f>E218*D222</f>
        <v>0.27539999999999998</v>
      </c>
      <c r="F222" s="30"/>
      <c r="G222" s="30"/>
      <c r="H222" s="30"/>
      <c r="I222" s="30"/>
      <c r="J222" s="113"/>
      <c r="K222" s="113"/>
      <c r="L222" s="30"/>
    </row>
    <row r="223" spans="1:14" s="75" customFormat="1" x14ac:dyDescent="0.25">
      <c r="A223" s="29"/>
      <c r="B223" s="32" t="s">
        <v>133</v>
      </c>
      <c r="C223" s="29" t="s">
        <v>52</v>
      </c>
      <c r="D223" s="30">
        <v>5.56</v>
      </c>
      <c r="E223" s="30">
        <f>D223*E218</f>
        <v>1.5011999999999998E-2</v>
      </c>
      <c r="F223" s="30"/>
      <c r="G223" s="30"/>
      <c r="H223" s="30"/>
      <c r="I223" s="30"/>
      <c r="J223" s="113"/>
      <c r="K223" s="113"/>
      <c r="L223" s="30"/>
    </row>
    <row r="224" spans="1:14" s="75" customFormat="1" x14ac:dyDescent="0.25">
      <c r="A224" s="29"/>
      <c r="B224" s="32" t="s">
        <v>134</v>
      </c>
      <c r="C224" s="29" t="s">
        <v>52</v>
      </c>
      <c r="D224" s="30">
        <v>11.8</v>
      </c>
      <c r="E224" s="30">
        <f>E218*D224</f>
        <v>3.1859999999999999E-2</v>
      </c>
      <c r="F224" s="30"/>
      <c r="G224" s="30"/>
      <c r="H224" s="30"/>
      <c r="I224" s="30"/>
      <c r="J224" s="113"/>
      <c r="K224" s="113"/>
      <c r="L224" s="30"/>
    </row>
    <row r="225" spans="1:14" s="75" customFormat="1" x14ac:dyDescent="0.25">
      <c r="A225" s="29"/>
      <c r="B225" s="32" t="s">
        <v>7</v>
      </c>
      <c r="C225" s="29" t="s">
        <v>8</v>
      </c>
      <c r="D225" s="30">
        <v>33.6</v>
      </c>
      <c r="E225" s="30">
        <f>E218*D225</f>
        <v>9.0719999999999995E-2</v>
      </c>
      <c r="F225" s="30"/>
      <c r="G225" s="30"/>
      <c r="H225" s="30"/>
      <c r="I225" s="30"/>
      <c r="J225" s="113"/>
      <c r="K225" s="113"/>
      <c r="L225" s="30"/>
    </row>
    <row r="226" spans="1:14" x14ac:dyDescent="0.25">
      <c r="A226" s="5"/>
      <c r="B226" s="78"/>
      <c r="C226" s="5"/>
      <c r="D226" s="50"/>
      <c r="E226" s="7"/>
      <c r="F226" s="7"/>
      <c r="G226" s="7"/>
      <c r="H226" s="7"/>
      <c r="I226" s="7"/>
      <c r="J226" s="7"/>
      <c r="K226" s="7"/>
      <c r="L226" s="7"/>
      <c r="M226" s="92"/>
      <c r="N226" s="92"/>
    </row>
    <row r="227" spans="1:14" x14ac:dyDescent="0.25">
      <c r="A227" s="5"/>
      <c r="B227" s="6" t="s">
        <v>135</v>
      </c>
      <c r="C227" s="2" t="s">
        <v>48</v>
      </c>
      <c r="D227" s="7"/>
      <c r="E227" s="7">
        <v>31.16</v>
      </c>
      <c r="F227" s="7"/>
      <c r="G227" s="7"/>
      <c r="H227" s="7"/>
      <c r="I227" s="7"/>
      <c r="J227" s="7"/>
      <c r="K227" s="7"/>
      <c r="L227" s="7"/>
    </row>
    <row r="228" spans="1:14" x14ac:dyDescent="0.25">
      <c r="A228" s="5"/>
      <c r="B228" s="6"/>
      <c r="C228" s="2" t="s">
        <v>71</v>
      </c>
      <c r="D228" s="7"/>
      <c r="E228" s="72">
        <f>(E232*0.95+E233*2.14+E234*2.74)/1000</f>
        <v>0.35781839999999998</v>
      </c>
      <c r="F228" s="7"/>
      <c r="G228" s="7"/>
      <c r="H228" s="7"/>
      <c r="I228" s="7"/>
      <c r="J228" s="7"/>
      <c r="K228" s="7"/>
      <c r="L228" s="7"/>
    </row>
    <row r="229" spans="1:14" s="91" customFormat="1" ht="12.75" customHeight="1" x14ac:dyDescent="0.25">
      <c r="A229" s="44"/>
      <c r="B229" s="45" t="s">
        <v>46</v>
      </c>
      <c r="C229" s="44" t="s">
        <v>47</v>
      </c>
      <c r="D229" s="46">
        <v>62.6</v>
      </c>
      <c r="E229" s="46">
        <f>D229*E228</f>
        <v>22.399431839999998</v>
      </c>
      <c r="F229" s="46"/>
      <c r="G229" s="46"/>
      <c r="H229" s="46"/>
      <c r="I229" s="46"/>
      <c r="J229" s="46"/>
      <c r="K229" s="46"/>
      <c r="L229" s="46"/>
      <c r="M229" s="89"/>
      <c r="N229" s="90"/>
    </row>
    <row r="230" spans="1:14" s="91" customFormat="1" ht="12.75" customHeight="1" x14ac:dyDescent="0.25">
      <c r="A230" s="44"/>
      <c r="B230" s="45" t="s">
        <v>73</v>
      </c>
      <c r="C230" s="44" t="s">
        <v>8</v>
      </c>
      <c r="D230" s="46">
        <v>1</v>
      </c>
      <c r="E230" s="46">
        <f>D230*E228</f>
        <v>0.35781839999999998</v>
      </c>
      <c r="F230" s="46"/>
      <c r="G230" s="46"/>
      <c r="H230" s="46"/>
      <c r="I230" s="46"/>
      <c r="J230" s="46"/>
      <c r="K230" s="46"/>
      <c r="L230" s="46"/>
      <c r="M230" s="89"/>
      <c r="N230" s="90"/>
    </row>
    <row r="231" spans="1:14" s="91" customFormat="1" ht="12.75" customHeight="1" x14ac:dyDescent="0.25">
      <c r="A231" s="44"/>
      <c r="B231" s="45" t="s">
        <v>102</v>
      </c>
      <c r="C231" s="44" t="s">
        <v>13</v>
      </c>
      <c r="D231" s="46">
        <v>1.04</v>
      </c>
      <c r="E231" s="46">
        <f>D231*E228</f>
        <v>0.37213113599999997</v>
      </c>
      <c r="F231" s="46"/>
      <c r="G231" s="46"/>
      <c r="H231" s="46"/>
      <c r="I231" s="46"/>
      <c r="J231" s="46"/>
      <c r="K231" s="46"/>
      <c r="L231" s="46"/>
      <c r="M231" s="89"/>
      <c r="N231" s="90"/>
    </row>
    <row r="232" spans="1:14" s="91" customFormat="1" ht="12.75" customHeight="1" x14ac:dyDescent="0.25">
      <c r="A232" s="44"/>
      <c r="B232" s="45" t="s">
        <v>136</v>
      </c>
      <c r="C232" s="44" t="s">
        <v>48</v>
      </c>
      <c r="D232" s="47" t="s">
        <v>137</v>
      </c>
      <c r="E232" s="46">
        <v>26.6</v>
      </c>
      <c r="F232" s="46"/>
      <c r="G232" s="46"/>
      <c r="H232" s="46"/>
      <c r="I232" s="46"/>
      <c r="J232" s="46"/>
      <c r="K232" s="46"/>
      <c r="L232" s="46"/>
      <c r="M232" s="90">
        <v>0.95</v>
      </c>
      <c r="N232" s="90">
        <f>E232*M232</f>
        <v>25.27</v>
      </c>
    </row>
    <row r="233" spans="1:14" s="91" customFormat="1" ht="12.75" customHeight="1" x14ac:dyDescent="0.25">
      <c r="A233" s="48"/>
      <c r="B233" s="45" t="s">
        <v>138</v>
      </c>
      <c r="C233" s="49" t="s">
        <v>48</v>
      </c>
      <c r="D233" s="47" t="s">
        <v>137</v>
      </c>
      <c r="E233" s="50">
        <v>115.5</v>
      </c>
      <c r="F233" s="50"/>
      <c r="G233" s="46"/>
      <c r="H233" s="50"/>
      <c r="I233" s="50"/>
      <c r="J233" s="50"/>
      <c r="K233" s="50"/>
      <c r="L233" s="50"/>
      <c r="M233" s="89">
        <v>2.14</v>
      </c>
      <c r="N233" s="90">
        <f>E233*M233</f>
        <v>247.17000000000002</v>
      </c>
    </row>
    <row r="234" spans="1:14" s="91" customFormat="1" ht="12.75" customHeight="1" x14ac:dyDescent="0.25">
      <c r="A234" s="48"/>
      <c r="B234" s="45" t="s">
        <v>139</v>
      </c>
      <c r="C234" s="49" t="s">
        <v>48</v>
      </c>
      <c r="D234" s="47" t="s">
        <v>137</v>
      </c>
      <c r="E234" s="50">
        <v>31.16</v>
      </c>
      <c r="F234" s="50"/>
      <c r="G234" s="46"/>
      <c r="H234" s="50"/>
      <c r="I234" s="50"/>
      <c r="J234" s="50"/>
      <c r="K234" s="50"/>
      <c r="L234" s="50"/>
      <c r="M234" s="89">
        <v>2.74</v>
      </c>
      <c r="N234" s="90">
        <f>E234*M234</f>
        <v>85.378400000000013</v>
      </c>
    </row>
    <row r="235" spans="1:14" s="91" customFormat="1" ht="12.75" customHeight="1" x14ac:dyDescent="0.25">
      <c r="A235" s="44"/>
      <c r="B235" s="45" t="s">
        <v>7</v>
      </c>
      <c r="C235" s="44" t="s">
        <v>8</v>
      </c>
      <c r="D235" s="46">
        <v>2.78</v>
      </c>
      <c r="E235" s="46">
        <f>D235*E228</f>
        <v>0.99473515199999984</v>
      </c>
      <c r="F235" s="46"/>
      <c r="G235" s="46"/>
      <c r="H235" s="46"/>
      <c r="I235" s="46"/>
      <c r="J235" s="46"/>
      <c r="K235" s="46"/>
      <c r="L235" s="46"/>
      <c r="M235" s="89"/>
      <c r="N235" s="90"/>
    </row>
    <row r="236" spans="1:14" s="91" customFormat="1" ht="12.75" customHeight="1" x14ac:dyDescent="0.25">
      <c r="A236" s="51"/>
      <c r="B236" s="52"/>
      <c r="C236" s="49"/>
      <c r="D236" s="53"/>
      <c r="E236" s="53"/>
      <c r="F236" s="50"/>
      <c r="G236" s="54"/>
      <c r="H236" s="53"/>
      <c r="I236" s="54"/>
      <c r="J236" s="55"/>
      <c r="K236" s="9"/>
      <c r="L236" s="54"/>
    </row>
    <row r="237" spans="1:14" x14ac:dyDescent="0.25">
      <c r="A237" s="5"/>
      <c r="B237" s="6" t="s">
        <v>140</v>
      </c>
      <c r="C237" s="2" t="s">
        <v>48</v>
      </c>
      <c r="D237" s="7"/>
      <c r="E237" s="7">
        <f>E227</f>
        <v>31.16</v>
      </c>
      <c r="F237" s="7"/>
      <c r="G237" s="7"/>
      <c r="H237" s="7"/>
      <c r="I237" s="7"/>
      <c r="J237" s="7"/>
      <c r="K237" s="7"/>
      <c r="L237" s="7"/>
    </row>
    <row r="238" spans="1:14" x14ac:dyDescent="0.25">
      <c r="A238" s="5"/>
      <c r="B238" s="6"/>
      <c r="C238" s="2" t="s">
        <v>53</v>
      </c>
      <c r="D238" s="7"/>
      <c r="E238" s="72">
        <f>E237/100</f>
        <v>0.31159999999999999</v>
      </c>
      <c r="F238" s="7"/>
      <c r="G238" s="7"/>
      <c r="H238" s="7"/>
      <c r="I238" s="7"/>
      <c r="J238" s="7"/>
      <c r="K238" s="7"/>
      <c r="L238" s="7"/>
    </row>
    <row r="239" spans="1:14" s="91" customFormat="1" ht="12.75" customHeight="1" x14ac:dyDescent="0.25">
      <c r="A239" s="44"/>
      <c r="B239" s="45" t="s">
        <v>46</v>
      </c>
      <c r="C239" s="44" t="s">
        <v>47</v>
      </c>
      <c r="D239" s="46">
        <v>37.9</v>
      </c>
      <c r="E239" s="46">
        <f>D239*E238</f>
        <v>11.80964</v>
      </c>
      <c r="F239" s="46"/>
      <c r="G239" s="46"/>
      <c r="H239" s="46"/>
      <c r="I239" s="46"/>
      <c r="J239" s="46"/>
      <c r="K239" s="46"/>
      <c r="L239" s="46"/>
      <c r="M239" s="89"/>
      <c r="N239" s="90"/>
    </row>
    <row r="240" spans="1:14" s="91" customFormat="1" ht="12.75" customHeight="1" x14ac:dyDescent="0.25">
      <c r="A240" s="44"/>
      <c r="B240" s="45" t="s">
        <v>73</v>
      </c>
      <c r="C240" s="44" t="s">
        <v>8</v>
      </c>
      <c r="D240" s="46">
        <v>2.8</v>
      </c>
      <c r="E240" s="46">
        <f>D240*E238</f>
        <v>0.87247999999999992</v>
      </c>
      <c r="F240" s="46"/>
      <c r="G240" s="46"/>
      <c r="H240" s="46"/>
      <c r="I240" s="46"/>
      <c r="J240" s="46"/>
      <c r="K240" s="46"/>
      <c r="L240" s="46"/>
      <c r="M240" s="89"/>
      <c r="N240" s="90"/>
    </row>
    <row r="241" spans="1:14" x14ac:dyDescent="0.25">
      <c r="A241" s="5"/>
      <c r="B241" s="6" t="s">
        <v>141</v>
      </c>
      <c r="C241" s="2" t="s">
        <v>11</v>
      </c>
      <c r="D241" s="7">
        <v>0.15</v>
      </c>
      <c r="E241" s="7">
        <f>D241*E238</f>
        <v>4.6739999999999997E-2</v>
      </c>
      <c r="F241" s="7"/>
      <c r="G241" s="46"/>
      <c r="H241" s="50"/>
      <c r="I241" s="50"/>
      <c r="J241" s="50"/>
      <c r="K241" s="50"/>
      <c r="L241" s="50"/>
    </row>
    <row r="242" spans="1:14" x14ac:dyDescent="0.25">
      <c r="A242" s="5"/>
      <c r="B242" s="6"/>
      <c r="C242" s="2"/>
      <c r="D242" s="7"/>
      <c r="E242" s="7"/>
      <c r="F242" s="7"/>
      <c r="G242" s="7"/>
      <c r="H242" s="7"/>
      <c r="I242" s="7"/>
      <c r="J242" s="7"/>
      <c r="K242" s="7"/>
      <c r="L242" s="7"/>
    </row>
    <row r="243" spans="1:14" s="91" customFormat="1" x14ac:dyDescent="0.25">
      <c r="A243" s="49"/>
      <c r="B243" s="56" t="s">
        <v>142</v>
      </c>
      <c r="C243" s="49" t="s">
        <v>11</v>
      </c>
      <c r="D243" s="50"/>
      <c r="E243" s="57">
        <f>E228</f>
        <v>0.35781839999999998</v>
      </c>
      <c r="F243" s="50"/>
      <c r="G243" s="50"/>
      <c r="H243" s="50"/>
      <c r="I243" s="50"/>
      <c r="J243" s="50"/>
      <c r="K243" s="50"/>
      <c r="L243" s="50"/>
      <c r="M243" s="89"/>
      <c r="N243" s="89"/>
    </row>
    <row r="244" spans="1:14" s="91" customFormat="1" x14ac:dyDescent="0.25">
      <c r="A244" s="49"/>
      <c r="B244" s="58" t="s">
        <v>104</v>
      </c>
      <c r="C244" s="49" t="s">
        <v>47</v>
      </c>
      <c r="D244" s="50">
        <v>2.56</v>
      </c>
      <c r="E244" s="50">
        <f>E243*D244</f>
        <v>0.91601510399999997</v>
      </c>
      <c r="F244" s="50"/>
      <c r="G244" s="50"/>
      <c r="H244" s="50"/>
      <c r="I244" s="50"/>
      <c r="J244" s="50"/>
      <c r="K244" s="50"/>
      <c r="L244" s="50"/>
      <c r="M244" s="89"/>
      <c r="N244" s="89"/>
    </row>
    <row r="245" spans="1:14" s="91" customFormat="1" x14ac:dyDescent="0.25">
      <c r="A245" s="49"/>
      <c r="B245" s="58" t="s">
        <v>73</v>
      </c>
      <c r="C245" s="49" t="s">
        <v>8</v>
      </c>
      <c r="D245" s="50">
        <v>1.24</v>
      </c>
      <c r="E245" s="50">
        <f>E243*D245</f>
        <v>0.44369481599999999</v>
      </c>
      <c r="F245" s="50"/>
      <c r="G245" s="50"/>
      <c r="H245" s="50"/>
      <c r="I245" s="50"/>
      <c r="J245" s="50"/>
      <c r="K245" s="50"/>
      <c r="L245" s="50"/>
      <c r="M245" s="89"/>
      <c r="N245" s="89"/>
    </row>
    <row r="246" spans="1:14" s="91" customFormat="1" x14ac:dyDescent="0.25">
      <c r="A246" s="49"/>
      <c r="B246" s="56" t="s">
        <v>105</v>
      </c>
      <c r="C246" s="49" t="s">
        <v>13</v>
      </c>
      <c r="D246" s="50">
        <v>2.23</v>
      </c>
      <c r="E246" s="50">
        <f>E243*D246</f>
        <v>0.79793503199999993</v>
      </c>
      <c r="F246" s="50"/>
      <c r="G246" s="50"/>
      <c r="H246" s="50"/>
      <c r="I246" s="50"/>
      <c r="J246" s="50"/>
      <c r="K246" s="50"/>
      <c r="L246" s="50"/>
      <c r="M246" s="89"/>
      <c r="N246" s="89"/>
    </row>
    <row r="247" spans="1:14" s="91" customFormat="1" x14ac:dyDescent="0.25">
      <c r="A247" s="49"/>
      <c r="B247" s="58" t="s">
        <v>7</v>
      </c>
      <c r="C247" s="49" t="s">
        <v>8</v>
      </c>
      <c r="D247" s="50">
        <v>0.13</v>
      </c>
      <c r="E247" s="50">
        <f>E243*D247</f>
        <v>4.6516391999999997E-2</v>
      </c>
      <c r="F247" s="50"/>
      <c r="G247" s="50"/>
      <c r="H247" s="50"/>
      <c r="I247" s="50"/>
      <c r="J247" s="50"/>
      <c r="K247" s="50"/>
      <c r="L247" s="50"/>
      <c r="M247" s="89"/>
      <c r="N247" s="89"/>
    </row>
    <row r="248" spans="1:14" x14ac:dyDescent="0.25">
      <c r="A248" s="5"/>
      <c r="B248" s="6"/>
      <c r="C248" s="2"/>
      <c r="D248" s="7"/>
      <c r="E248" s="7"/>
      <c r="F248" s="7"/>
      <c r="G248" s="7"/>
      <c r="H248" s="7"/>
      <c r="I248" s="7"/>
      <c r="J248" s="7"/>
      <c r="K248" s="7"/>
      <c r="L248" s="7"/>
    </row>
    <row r="249" spans="1:14" x14ac:dyDescent="0.25">
      <c r="A249" s="5"/>
      <c r="B249" s="6" t="s">
        <v>152</v>
      </c>
      <c r="C249" s="2" t="s">
        <v>51</v>
      </c>
      <c r="D249" s="7"/>
      <c r="E249" s="7">
        <f>(1.77+0.9)*1+0.15*1*4</f>
        <v>3.27</v>
      </c>
      <c r="F249" s="7"/>
      <c r="G249" s="7"/>
      <c r="H249" s="7"/>
      <c r="I249" s="7"/>
      <c r="J249" s="7"/>
      <c r="K249" s="7"/>
      <c r="L249" s="7"/>
    </row>
    <row r="250" spans="1:14" x14ac:dyDescent="0.25">
      <c r="A250" s="5"/>
      <c r="B250" s="3"/>
      <c r="C250" s="2" t="s">
        <v>64</v>
      </c>
      <c r="D250" s="7"/>
      <c r="E250" s="72">
        <f>E249/100</f>
        <v>3.27E-2</v>
      </c>
      <c r="F250" s="7"/>
      <c r="G250" s="7"/>
      <c r="H250" s="7"/>
      <c r="I250" s="7"/>
      <c r="J250" s="7"/>
      <c r="K250" s="7"/>
      <c r="L250" s="7"/>
    </row>
    <row r="251" spans="1:14" x14ac:dyDescent="0.25">
      <c r="A251" s="5"/>
      <c r="B251" s="6" t="s">
        <v>46</v>
      </c>
      <c r="C251" s="2" t="s">
        <v>47</v>
      </c>
      <c r="D251" s="7">
        <v>1300</v>
      </c>
      <c r="E251" s="7">
        <f>D251*E250</f>
        <v>42.51</v>
      </c>
      <c r="F251" s="7"/>
      <c r="G251" s="7"/>
      <c r="H251" s="7"/>
      <c r="I251" s="7"/>
      <c r="J251" s="7"/>
      <c r="K251" s="7"/>
      <c r="L251" s="7"/>
    </row>
    <row r="252" spans="1:14" x14ac:dyDescent="0.25">
      <c r="A252" s="5"/>
      <c r="B252" s="6" t="s">
        <v>143</v>
      </c>
      <c r="C252" s="2" t="s">
        <v>50</v>
      </c>
      <c r="D252" s="7">
        <v>0.66</v>
      </c>
      <c r="E252" s="7">
        <f>D252*E250</f>
        <v>2.1582E-2</v>
      </c>
      <c r="F252" s="7"/>
      <c r="G252" s="7"/>
      <c r="H252" s="7"/>
      <c r="I252" s="7"/>
      <c r="J252" s="7"/>
      <c r="K252" s="7"/>
      <c r="L252" s="7"/>
    </row>
    <row r="253" spans="1:14" x14ac:dyDescent="0.25">
      <c r="A253" s="5"/>
      <c r="B253" s="6" t="s">
        <v>144</v>
      </c>
      <c r="C253" s="2" t="s">
        <v>50</v>
      </c>
      <c r="D253" s="7">
        <v>193</v>
      </c>
      <c r="E253" s="7">
        <f>D253*E250</f>
        <v>6.3110999999999997</v>
      </c>
      <c r="F253" s="7"/>
      <c r="G253" s="7"/>
      <c r="H253" s="7"/>
      <c r="I253" s="7"/>
      <c r="J253" s="7"/>
      <c r="K253" s="7"/>
      <c r="L253" s="7"/>
    </row>
    <row r="254" spans="1:14" x14ac:dyDescent="0.25">
      <c r="A254" s="5"/>
      <c r="B254" s="6" t="s">
        <v>145</v>
      </c>
      <c r="C254" s="2" t="s">
        <v>13</v>
      </c>
      <c r="D254" s="7">
        <v>10</v>
      </c>
      <c r="E254" s="7">
        <f>D254*E250</f>
        <v>0.32700000000000001</v>
      </c>
      <c r="F254" s="7"/>
      <c r="G254" s="7"/>
      <c r="H254" s="7"/>
      <c r="I254" s="7"/>
      <c r="J254" s="7"/>
      <c r="K254" s="7"/>
      <c r="L254" s="7"/>
    </row>
    <row r="255" spans="1:14" x14ac:dyDescent="0.25">
      <c r="A255" s="5"/>
      <c r="B255" s="6" t="s">
        <v>146</v>
      </c>
      <c r="C255" s="2" t="s">
        <v>13</v>
      </c>
      <c r="D255" s="7">
        <v>27</v>
      </c>
      <c r="E255" s="7">
        <f>D255*E250</f>
        <v>0.88290000000000002</v>
      </c>
      <c r="F255" s="7"/>
      <c r="G255" s="7"/>
      <c r="H255" s="7"/>
      <c r="I255" s="7"/>
      <c r="J255" s="7"/>
      <c r="K255" s="7"/>
      <c r="L255" s="7"/>
    </row>
    <row r="256" spans="1:14" x14ac:dyDescent="0.25">
      <c r="A256" s="5"/>
      <c r="B256" s="6" t="s">
        <v>147</v>
      </c>
      <c r="C256" s="2" t="s">
        <v>52</v>
      </c>
      <c r="D256" s="7">
        <v>2.5</v>
      </c>
      <c r="E256" s="7">
        <f>D256*E250</f>
        <v>8.1750000000000003E-2</v>
      </c>
      <c r="F256" s="7"/>
      <c r="G256" s="7"/>
      <c r="H256" s="7"/>
      <c r="I256" s="7"/>
      <c r="J256" s="7"/>
      <c r="K256" s="7"/>
      <c r="L256" s="7"/>
    </row>
    <row r="257" spans="1:14" x14ac:dyDescent="0.25">
      <c r="A257" s="5"/>
      <c r="B257" s="6" t="s">
        <v>153</v>
      </c>
      <c r="C257" s="2" t="s">
        <v>51</v>
      </c>
      <c r="D257" s="7">
        <v>102</v>
      </c>
      <c r="E257" s="7">
        <f>D257*E250</f>
        <v>3.3353999999999999</v>
      </c>
      <c r="F257" s="7"/>
      <c r="G257" s="7"/>
      <c r="H257" s="7"/>
      <c r="I257" s="7"/>
      <c r="J257" s="7"/>
      <c r="K257" s="7"/>
      <c r="L257" s="7"/>
    </row>
    <row r="258" spans="1:14" x14ac:dyDescent="0.25">
      <c r="A258" s="5"/>
      <c r="B258" s="6" t="s">
        <v>93</v>
      </c>
      <c r="C258" s="2" t="s">
        <v>52</v>
      </c>
      <c r="D258" s="7">
        <v>3.6</v>
      </c>
      <c r="E258" s="7">
        <f>D258*E250</f>
        <v>0.11772000000000001</v>
      </c>
      <c r="F258" s="7"/>
      <c r="G258" s="7"/>
      <c r="H258" s="7"/>
      <c r="I258" s="7"/>
      <c r="J258" s="7"/>
      <c r="K258" s="7"/>
      <c r="L258" s="7"/>
    </row>
    <row r="259" spans="1:14" x14ac:dyDescent="0.25">
      <c r="A259" s="5"/>
      <c r="B259" s="6" t="s">
        <v>148</v>
      </c>
      <c r="C259" s="2" t="s">
        <v>13</v>
      </c>
      <c r="D259" s="7">
        <v>80</v>
      </c>
      <c r="E259" s="7">
        <f>D259*E250</f>
        <v>2.6160000000000001</v>
      </c>
      <c r="F259" s="7"/>
      <c r="G259" s="7"/>
      <c r="H259" s="7"/>
      <c r="I259" s="7"/>
      <c r="J259" s="7"/>
      <c r="K259" s="7"/>
      <c r="L259" s="7"/>
    </row>
    <row r="260" spans="1:14" x14ac:dyDescent="0.25">
      <c r="A260" s="5"/>
      <c r="B260" s="6" t="s">
        <v>62</v>
      </c>
      <c r="C260" s="2" t="s">
        <v>52</v>
      </c>
      <c r="D260" s="114">
        <v>3.44E-2</v>
      </c>
      <c r="E260" s="72">
        <f>D260*E250</f>
        <v>1.12488E-3</v>
      </c>
      <c r="F260" s="7"/>
      <c r="G260" s="7"/>
      <c r="H260" s="7"/>
      <c r="I260" s="7"/>
      <c r="J260" s="7"/>
      <c r="K260" s="7"/>
      <c r="L260" s="7"/>
    </row>
    <row r="261" spans="1:14" x14ac:dyDescent="0.25">
      <c r="A261" s="5"/>
      <c r="B261" s="78"/>
      <c r="C261" s="5"/>
      <c r="D261" s="7"/>
      <c r="E261" s="7"/>
      <c r="F261" s="7"/>
      <c r="G261" s="7"/>
      <c r="H261" s="7"/>
      <c r="I261" s="7"/>
      <c r="J261" s="7"/>
      <c r="K261" s="59"/>
      <c r="L261" s="7"/>
      <c r="M261" s="92"/>
      <c r="N261" s="92"/>
    </row>
    <row r="262" spans="1:14" x14ac:dyDescent="0.25">
      <c r="A262" s="5"/>
      <c r="B262" s="6" t="s">
        <v>149</v>
      </c>
      <c r="C262" s="2" t="s">
        <v>51</v>
      </c>
      <c r="D262" s="7"/>
      <c r="E262" s="7">
        <v>422.94400000000002</v>
      </c>
      <c r="F262" s="7"/>
      <c r="G262" s="7"/>
      <c r="H262" s="7"/>
      <c r="I262" s="7"/>
      <c r="J262" s="7"/>
      <c r="K262" s="7"/>
      <c r="L262" s="7"/>
    </row>
    <row r="263" spans="1:14" x14ac:dyDescent="0.25">
      <c r="A263" s="5"/>
      <c r="B263" s="6" t="s">
        <v>46</v>
      </c>
      <c r="C263" s="2" t="s">
        <v>47</v>
      </c>
      <c r="D263" s="7">
        <v>0.9</v>
      </c>
      <c r="E263" s="7">
        <f>D263*E262</f>
        <v>380.64960000000002</v>
      </c>
      <c r="F263" s="7"/>
      <c r="G263" s="7"/>
      <c r="H263" s="7"/>
      <c r="I263" s="7"/>
      <c r="J263" s="7"/>
      <c r="K263" s="7"/>
      <c r="L263" s="7"/>
    </row>
    <row r="264" spans="1:14" x14ac:dyDescent="0.25">
      <c r="A264" s="5"/>
      <c r="B264" s="6"/>
      <c r="C264" s="2"/>
      <c r="D264" s="7"/>
      <c r="E264" s="7"/>
      <c r="F264" s="7"/>
      <c r="G264" s="7"/>
      <c r="H264" s="7"/>
      <c r="I264" s="7"/>
      <c r="J264" s="7"/>
      <c r="K264" s="7"/>
      <c r="L264" s="7"/>
    </row>
    <row r="265" spans="1:14" x14ac:dyDescent="0.25">
      <c r="A265" s="5"/>
      <c r="B265" s="6" t="s">
        <v>150</v>
      </c>
      <c r="C265" s="2" t="s">
        <v>51</v>
      </c>
      <c r="D265" s="7"/>
      <c r="E265" s="7">
        <f>E262</f>
        <v>422.94400000000002</v>
      </c>
      <c r="F265" s="7"/>
      <c r="G265" s="7"/>
      <c r="H265" s="7"/>
      <c r="I265" s="7"/>
      <c r="J265" s="7"/>
      <c r="K265" s="7"/>
      <c r="L265" s="7"/>
    </row>
    <row r="266" spans="1:14" x14ac:dyDescent="0.25">
      <c r="A266" s="5"/>
      <c r="B266" s="3"/>
      <c r="C266" s="2" t="s">
        <v>64</v>
      </c>
      <c r="D266" s="7"/>
      <c r="E266" s="72">
        <f>E265/100</f>
        <v>4.2294400000000003</v>
      </c>
      <c r="F266" s="7"/>
      <c r="G266" s="7"/>
      <c r="H266" s="7"/>
      <c r="I266" s="7"/>
      <c r="J266" s="7"/>
      <c r="K266" s="7"/>
      <c r="L266" s="7"/>
    </row>
    <row r="267" spans="1:14" x14ac:dyDescent="0.25">
      <c r="A267" s="5"/>
      <c r="B267" s="6" t="s">
        <v>46</v>
      </c>
      <c r="C267" s="2" t="s">
        <v>47</v>
      </c>
      <c r="D267" s="7">
        <v>68</v>
      </c>
      <c r="E267" s="30">
        <f>E266*D267</f>
        <v>287.60192000000001</v>
      </c>
      <c r="F267" s="7"/>
      <c r="G267" s="7"/>
      <c r="H267" s="7"/>
      <c r="I267" s="7"/>
      <c r="J267" s="7"/>
      <c r="K267" s="7"/>
      <c r="L267" s="7"/>
    </row>
    <row r="268" spans="1:14" x14ac:dyDescent="0.25">
      <c r="A268" s="5"/>
      <c r="B268" s="6" t="s">
        <v>23</v>
      </c>
      <c r="C268" s="2" t="s">
        <v>8</v>
      </c>
      <c r="D268" s="7">
        <v>0.03</v>
      </c>
      <c r="E268" s="30">
        <f>D268*E266</f>
        <v>0.1268832</v>
      </c>
      <c r="F268" s="7"/>
      <c r="G268" s="7"/>
      <c r="H268" s="7"/>
      <c r="I268" s="7"/>
      <c r="J268" s="7"/>
      <c r="K268" s="7"/>
      <c r="L268" s="7"/>
    </row>
    <row r="269" spans="1:14" x14ac:dyDescent="0.25">
      <c r="A269" s="5"/>
      <c r="B269" s="6" t="s">
        <v>151</v>
      </c>
      <c r="C269" s="2" t="s">
        <v>13</v>
      </c>
      <c r="D269" s="7">
        <v>2.7</v>
      </c>
      <c r="E269" s="30">
        <f>E266*D269</f>
        <v>11.419488000000001</v>
      </c>
      <c r="F269" s="7"/>
      <c r="G269" s="7"/>
      <c r="H269" s="7"/>
      <c r="I269" s="7"/>
      <c r="J269" s="7"/>
      <c r="K269" s="7"/>
      <c r="L269" s="7"/>
    </row>
    <row r="270" spans="1:14" x14ac:dyDescent="0.25">
      <c r="A270" s="5"/>
      <c r="B270" s="6" t="s">
        <v>105</v>
      </c>
      <c r="C270" s="2" t="s">
        <v>13</v>
      </c>
      <c r="D270" s="7">
        <v>25.1</v>
      </c>
      <c r="E270" s="30">
        <f>E266*D270</f>
        <v>106.15894400000002</v>
      </c>
      <c r="F270" s="7"/>
      <c r="G270" s="7"/>
      <c r="H270" s="7"/>
      <c r="I270" s="7"/>
      <c r="J270" s="7"/>
      <c r="K270" s="7"/>
      <c r="L270" s="7"/>
    </row>
    <row r="271" spans="1:14" x14ac:dyDescent="0.25">
      <c r="A271" s="5"/>
      <c r="B271" s="45" t="s">
        <v>7</v>
      </c>
      <c r="C271" s="44" t="s">
        <v>8</v>
      </c>
      <c r="D271" s="7">
        <v>0.19</v>
      </c>
      <c r="E271" s="30">
        <f>E266*D271</f>
        <v>0.80359360000000002</v>
      </c>
      <c r="F271" s="7"/>
      <c r="G271" s="7"/>
      <c r="H271" s="7"/>
      <c r="I271" s="7"/>
      <c r="J271" s="7"/>
      <c r="K271" s="7"/>
      <c r="L271" s="7"/>
    </row>
    <row r="272" spans="1:14" x14ac:dyDescent="0.25">
      <c r="A272" s="5"/>
      <c r="B272" s="6"/>
      <c r="C272" s="2"/>
      <c r="D272" s="7"/>
      <c r="E272" s="7"/>
      <c r="F272" s="7"/>
      <c r="G272" s="7"/>
      <c r="H272" s="7"/>
      <c r="I272" s="7"/>
      <c r="J272" s="7"/>
      <c r="K272" s="7"/>
      <c r="L272" s="7"/>
    </row>
    <row r="273" spans="1:14" x14ac:dyDescent="0.25">
      <c r="A273" s="5"/>
      <c r="B273" s="6" t="s">
        <v>154</v>
      </c>
      <c r="C273" s="2" t="s">
        <v>51</v>
      </c>
      <c r="D273" s="7"/>
      <c r="E273" s="7">
        <f>E262</f>
        <v>422.94400000000002</v>
      </c>
      <c r="F273" s="7"/>
      <c r="G273" s="7"/>
      <c r="H273" s="7"/>
      <c r="I273" s="7"/>
      <c r="J273" s="7"/>
      <c r="K273" s="7"/>
      <c r="L273" s="7"/>
    </row>
    <row r="274" spans="1:14" x14ac:dyDescent="0.25">
      <c r="A274" s="5"/>
      <c r="B274" s="32"/>
      <c r="C274" s="29" t="s">
        <v>64</v>
      </c>
      <c r="D274" s="30"/>
      <c r="E274" s="33">
        <f>E273/100</f>
        <v>4.2294400000000003</v>
      </c>
      <c r="F274" s="34"/>
      <c r="G274" s="34"/>
      <c r="H274" s="34"/>
      <c r="I274" s="34"/>
      <c r="J274" s="30"/>
      <c r="K274" s="30"/>
      <c r="L274" s="30"/>
    </row>
    <row r="275" spans="1:14" x14ac:dyDescent="0.25">
      <c r="A275" s="5"/>
      <c r="B275" s="32" t="s">
        <v>46</v>
      </c>
      <c r="C275" s="29" t="s">
        <v>47</v>
      </c>
      <c r="D275" s="30">
        <v>29.9</v>
      </c>
      <c r="E275" s="30">
        <f>E274*D275</f>
        <v>126.460256</v>
      </c>
      <c r="F275" s="30"/>
      <c r="G275" s="30"/>
      <c r="H275" s="30"/>
      <c r="I275" s="30"/>
      <c r="J275" s="34"/>
      <c r="K275" s="34"/>
      <c r="L275" s="30"/>
    </row>
    <row r="276" spans="1:14" x14ac:dyDescent="0.25">
      <c r="A276" s="5"/>
      <c r="B276" s="6" t="s">
        <v>155</v>
      </c>
      <c r="C276" s="2" t="s">
        <v>13</v>
      </c>
      <c r="D276" s="7">
        <f>0.3+0.3</f>
        <v>0.6</v>
      </c>
      <c r="E276" s="7">
        <f>D276*E274</f>
        <v>2.5376639999999999</v>
      </c>
      <c r="F276" s="7"/>
      <c r="G276" s="7"/>
      <c r="H276" s="7"/>
      <c r="I276" s="7"/>
      <c r="J276" s="7"/>
      <c r="K276" s="7"/>
      <c r="L276" s="7"/>
    </row>
    <row r="277" spans="1:14" x14ac:dyDescent="0.25">
      <c r="A277" s="5"/>
      <c r="B277" s="6" t="s">
        <v>156</v>
      </c>
      <c r="C277" s="2" t="s">
        <v>51</v>
      </c>
      <c r="D277" s="7">
        <v>110</v>
      </c>
      <c r="E277" s="7">
        <f>D277*E274</f>
        <v>465.23840000000001</v>
      </c>
      <c r="F277" s="7"/>
      <c r="G277" s="7"/>
      <c r="H277" s="7"/>
      <c r="I277" s="7"/>
      <c r="J277" s="7"/>
      <c r="K277" s="7"/>
      <c r="L277" s="7"/>
    </row>
    <row r="278" spans="1:14" x14ac:dyDescent="0.25">
      <c r="A278" s="5"/>
      <c r="B278" s="6"/>
      <c r="C278" s="2"/>
      <c r="D278" s="7"/>
      <c r="E278" s="7"/>
      <c r="F278" s="7"/>
      <c r="G278" s="7"/>
      <c r="H278" s="7"/>
      <c r="I278" s="7"/>
      <c r="J278" s="7"/>
      <c r="K278" s="7"/>
      <c r="L278" s="7"/>
    </row>
    <row r="279" spans="1:14" x14ac:dyDescent="0.25">
      <c r="A279" s="5"/>
      <c r="B279" s="6" t="s">
        <v>157</v>
      </c>
      <c r="C279" s="2" t="s">
        <v>51</v>
      </c>
      <c r="D279" s="7"/>
      <c r="E279" s="7">
        <v>80.040000000000006</v>
      </c>
      <c r="F279" s="7"/>
      <c r="G279" s="7"/>
      <c r="H279" s="7"/>
      <c r="I279" s="7"/>
      <c r="J279" s="7"/>
      <c r="K279" s="7"/>
      <c r="L279" s="7"/>
    </row>
    <row r="280" spans="1:14" x14ac:dyDescent="0.25">
      <c r="A280" s="5"/>
      <c r="B280" s="32"/>
      <c r="C280" s="29" t="s">
        <v>64</v>
      </c>
      <c r="D280" s="30"/>
      <c r="E280" s="33">
        <f>E279/100</f>
        <v>0.80040000000000011</v>
      </c>
      <c r="F280" s="34"/>
      <c r="G280" s="34"/>
      <c r="H280" s="34"/>
      <c r="I280" s="34"/>
      <c r="J280" s="30"/>
      <c r="K280" s="30"/>
      <c r="L280" s="30"/>
    </row>
    <row r="281" spans="1:14" x14ac:dyDescent="0.25">
      <c r="A281" s="5"/>
      <c r="B281" s="32" t="s">
        <v>46</v>
      </c>
      <c r="C281" s="29" t="s">
        <v>47</v>
      </c>
      <c r="D281" s="30">
        <v>29.9</v>
      </c>
      <c r="E281" s="30">
        <f>E280*D281</f>
        <v>23.931960000000004</v>
      </c>
      <c r="F281" s="30"/>
      <c r="G281" s="30"/>
      <c r="H281" s="30"/>
      <c r="I281" s="30"/>
      <c r="J281" s="34"/>
      <c r="K281" s="34"/>
      <c r="L281" s="30"/>
    </row>
    <row r="282" spans="1:14" x14ac:dyDescent="0.25">
      <c r="A282" s="5"/>
      <c r="B282" s="6" t="s">
        <v>155</v>
      </c>
      <c r="C282" s="2" t="s">
        <v>13</v>
      </c>
      <c r="D282" s="7">
        <f>0.3+0.3</f>
        <v>0.6</v>
      </c>
      <c r="E282" s="7">
        <f>D282*E280</f>
        <v>0.48024000000000006</v>
      </c>
      <c r="F282" s="7"/>
      <c r="G282" s="7"/>
      <c r="H282" s="7"/>
      <c r="I282" s="7"/>
      <c r="J282" s="7"/>
      <c r="K282" s="7"/>
      <c r="L282" s="7"/>
    </row>
    <row r="283" spans="1:14" x14ac:dyDescent="0.25">
      <c r="A283" s="5"/>
      <c r="B283" s="6" t="s">
        <v>158</v>
      </c>
      <c r="C283" s="2" t="s">
        <v>51</v>
      </c>
      <c r="D283" s="7">
        <v>110</v>
      </c>
      <c r="E283" s="7">
        <f>D283*E280</f>
        <v>88.044000000000011</v>
      </c>
      <c r="F283" s="7"/>
      <c r="G283" s="7"/>
      <c r="H283" s="7"/>
      <c r="I283" s="7"/>
      <c r="J283" s="7"/>
      <c r="K283" s="7"/>
      <c r="L283" s="7"/>
    </row>
    <row r="284" spans="1:14" x14ac:dyDescent="0.25">
      <c r="A284" s="5"/>
      <c r="B284" s="6"/>
      <c r="C284" s="2"/>
      <c r="D284" s="7"/>
      <c r="E284" s="7"/>
      <c r="F284" s="7"/>
      <c r="G284" s="7"/>
      <c r="H284" s="7"/>
      <c r="I284" s="7"/>
      <c r="J284" s="7"/>
      <c r="K284" s="7"/>
      <c r="L284" s="7"/>
    </row>
    <row r="285" spans="1:14" x14ac:dyDescent="0.25">
      <c r="A285" s="5"/>
      <c r="B285" s="6" t="s">
        <v>159</v>
      </c>
      <c r="C285" s="2" t="s">
        <v>9</v>
      </c>
      <c r="D285" s="7"/>
      <c r="E285" s="7">
        <v>4</v>
      </c>
      <c r="F285" s="7"/>
      <c r="G285" s="7"/>
      <c r="H285" s="7"/>
      <c r="I285" s="7"/>
      <c r="J285" s="7"/>
      <c r="K285" s="7"/>
      <c r="L285" s="7"/>
    </row>
    <row r="286" spans="1:14" x14ac:dyDescent="0.25">
      <c r="A286" s="5"/>
      <c r="B286" s="6"/>
      <c r="C286" s="2" t="s">
        <v>71</v>
      </c>
      <c r="D286" s="7"/>
      <c r="E286" s="72">
        <f>(E289*0.89+E290*3.36)/1000</f>
        <v>1.118648E-2</v>
      </c>
      <c r="F286" s="7"/>
      <c r="G286" s="7"/>
      <c r="H286" s="7"/>
      <c r="I286" s="7"/>
      <c r="J286" s="7"/>
      <c r="K286" s="7"/>
      <c r="L286" s="7"/>
    </row>
    <row r="287" spans="1:14" s="91" customFormat="1" ht="12.75" customHeight="1" x14ac:dyDescent="0.25">
      <c r="A287" s="44"/>
      <c r="B287" s="45" t="s">
        <v>46</v>
      </c>
      <c r="C287" s="44" t="s">
        <v>47</v>
      </c>
      <c r="D287" s="46">
        <v>34.9</v>
      </c>
      <c r="E287" s="46">
        <f>D287*E286</f>
        <v>0.39040815200000001</v>
      </c>
      <c r="F287" s="46"/>
      <c r="G287" s="46"/>
      <c r="H287" s="46"/>
      <c r="I287" s="46"/>
      <c r="J287" s="46"/>
      <c r="K287" s="46"/>
      <c r="L287" s="46"/>
      <c r="M287" s="89"/>
      <c r="N287" s="90"/>
    </row>
    <row r="288" spans="1:14" s="91" customFormat="1" ht="12.75" customHeight="1" x14ac:dyDescent="0.25">
      <c r="A288" s="44"/>
      <c r="B288" s="45" t="s">
        <v>73</v>
      </c>
      <c r="C288" s="44" t="s">
        <v>8</v>
      </c>
      <c r="D288" s="46">
        <v>4.07</v>
      </c>
      <c r="E288" s="46">
        <f>D288*E286</f>
        <v>4.5528973600000001E-2</v>
      </c>
      <c r="F288" s="46"/>
      <c r="G288" s="46"/>
      <c r="H288" s="46"/>
      <c r="I288" s="46"/>
      <c r="J288" s="46"/>
      <c r="K288" s="46"/>
      <c r="L288" s="46"/>
      <c r="M288" s="89"/>
      <c r="N288" s="90"/>
    </row>
    <row r="289" spans="1:14" s="91" customFormat="1" ht="12.75" customHeight="1" x14ac:dyDescent="0.25">
      <c r="A289" s="44"/>
      <c r="B289" s="45" t="s">
        <v>163</v>
      </c>
      <c r="C289" s="44" t="s">
        <v>48</v>
      </c>
      <c r="D289" s="47" t="s">
        <v>137</v>
      </c>
      <c r="E289" s="46">
        <f>(0.4+0.35+(0.3+0.33)*2+0.4+0.3)*2*2</f>
        <v>10.839999999999998</v>
      </c>
      <c r="F289" s="46"/>
      <c r="G289" s="46"/>
      <c r="H289" s="46"/>
      <c r="I289" s="46"/>
      <c r="J289" s="46"/>
      <c r="K289" s="46"/>
      <c r="L289" s="46"/>
      <c r="M289" s="90">
        <v>0.89</v>
      </c>
      <c r="N289" s="90">
        <f>E289*M289</f>
        <v>9.6475999999999988</v>
      </c>
    </row>
    <row r="290" spans="1:14" s="91" customFormat="1" ht="12.75" customHeight="1" x14ac:dyDescent="0.25">
      <c r="A290" s="44"/>
      <c r="B290" s="45" t="s">
        <v>160</v>
      </c>
      <c r="C290" s="44" t="s">
        <v>51</v>
      </c>
      <c r="D290" s="47" t="s">
        <v>137</v>
      </c>
      <c r="E290" s="46">
        <f>0.14+0.12+2*0.099</f>
        <v>0.45800000000000002</v>
      </c>
      <c r="F290" s="46"/>
      <c r="G290" s="46"/>
      <c r="H290" s="46"/>
      <c r="I290" s="46"/>
      <c r="J290" s="46"/>
      <c r="K290" s="46"/>
      <c r="L290" s="46"/>
      <c r="M290" s="90">
        <v>3.36</v>
      </c>
      <c r="N290" s="90">
        <f>E290*M290</f>
        <v>1.53888</v>
      </c>
    </row>
    <row r="291" spans="1:14" s="91" customFormat="1" ht="12.75" customHeight="1" x14ac:dyDescent="0.25">
      <c r="A291" s="44"/>
      <c r="B291" s="45" t="s">
        <v>102</v>
      </c>
      <c r="C291" s="44" t="s">
        <v>13</v>
      </c>
      <c r="D291" s="46">
        <v>15.2</v>
      </c>
      <c r="E291" s="46">
        <f>D291*E286</f>
        <v>0.17003449600000001</v>
      </c>
      <c r="F291" s="46"/>
      <c r="G291" s="46"/>
      <c r="H291" s="46"/>
      <c r="I291" s="46"/>
      <c r="J291" s="46"/>
      <c r="K291" s="46"/>
      <c r="L291" s="46"/>
      <c r="M291" s="89"/>
      <c r="N291" s="90"/>
    </row>
    <row r="292" spans="1:14" s="91" customFormat="1" ht="12.75" customHeight="1" x14ac:dyDescent="0.25">
      <c r="A292" s="44"/>
      <c r="B292" s="45" t="s">
        <v>7</v>
      </c>
      <c r="C292" s="44" t="s">
        <v>8</v>
      </c>
      <c r="D292" s="46">
        <v>2.78</v>
      </c>
      <c r="E292" s="46">
        <f>D292*E286</f>
        <v>3.10984144E-2</v>
      </c>
      <c r="F292" s="46"/>
      <c r="G292" s="46"/>
      <c r="H292" s="46"/>
      <c r="I292" s="46"/>
      <c r="J292" s="46"/>
      <c r="K292" s="46"/>
      <c r="L292" s="46"/>
      <c r="M292" s="89"/>
      <c r="N292" s="90"/>
    </row>
    <row r="293" spans="1:14" s="91" customFormat="1" ht="12.75" customHeight="1" x14ac:dyDescent="0.25">
      <c r="A293" s="51"/>
      <c r="B293" s="52"/>
      <c r="C293" s="49"/>
      <c r="D293" s="53"/>
      <c r="E293" s="53"/>
      <c r="F293" s="50"/>
      <c r="G293" s="54"/>
      <c r="H293" s="53"/>
      <c r="I293" s="54"/>
      <c r="J293" s="55"/>
      <c r="K293" s="9"/>
      <c r="L293" s="54"/>
    </row>
    <row r="294" spans="1:14" x14ac:dyDescent="0.25">
      <c r="A294" s="5"/>
      <c r="B294" s="6" t="s">
        <v>161</v>
      </c>
      <c r="C294" s="2" t="s">
        <v>11</v>
      </c>
      <c r="D294" s="7"/>
      <c r="E294" s="72">
        <f>E286</f>
        <v>1.118648E-2</v>
      </c>
      <c r="F294" s="7"/>
      <c r="G294" s="7"/>
      <c r="H294" s="7"/>
      <c r="I294" s="7"/>
      <c r="J294" s="7"/>
      <c r="K294" s="7"/>
      <c r="L294" s="7"/>
    </row>
    <row r="295" spans="1:14" x14ac:dyDescent="0.25">
      <c r="A295" s="5"/>
      <c r="B295" s="45" t="s">
        <v>46</v>
      </c>
      <c r="C295" s="44" t="s">
        <v>47</v>
      </c>
      <c r="D295" s="46">
        <v>37.4</v>
      </c>
      <c r="E295" s="46">
        <f>D295*E294</f>
        <v>0.418374352</v>
      </c>
      <c r="F295" s="46"/>
      <c r="G295" s="46"/>
      <c r="H295" s="46"/>
      <c r="I295" s="46"/>
      <c r="J295" s="46"/>
      <c r="K295" s="46"/>
      <c r="L295" s="46"/>
    </row>
    <row r="296" spans="1:14" x14ac:dyDescent="0.25">
      <c r="A296" s="5"/>
      <c r="B296" s="45" t="s">
        <v>73</v>
      </c>
      <c r="C296" s="44" t="s">
        <v>8</v>
      </c>
      <c r="D296" s="46">
        <v>6.32</v>
      </c>
      <c r="E296" s="46">
        <f>D296*E294</f>
        <v>7.0698553600000005E-2</v>
      </c>
      <c r="F296" s="46"/>
      <c r="G296" s="46"/>
      <c r="H296" s="46"/>
      <c r="I296" s="46"/>
      <c r="J296" s="46"/>
      <c r="K296" s="46"/>
      <c r="L296" s="46"/>
    </row>
    <row r="297" spans="1:14" x14ac:dyDescent="0.25">
      <c r="A297" s="5"/>
      <c r="B297" s="6" t="s">
        <v>162</v>
      </c>
      <c r="C297" s="2" t="s">
        <v>13</v>
      </c>
      <c r="D297" s="7">
        <v>60</v>
      </c>
      <c r="E297" s="7">
        <f>D297*E294</f>
        <v>0.67118880000000003</v>
      </c>
      <c r="F297" s="7"/>
      <c r="G297" s="46"/>
      <c r="H297" s="46"/>
      <c r="I297" s="46"/>
      <c r="J297" s="46"/>
      <c r="K297" s="46"/>
      <c r="L297" s="46"/>
    </row>
    <row r="298" spans="1:14" x14ac:dyDescent="0.25">
      <c r="A298" s="5"/>
      <c r="B298" s="6" t="s">
        <v>93</v>
      </c>
      <c r="C298" s="2" t="s">
        <v>52</v>
      </c>
      <c r="D298" s="7">
        <v>0.75</v>
      </c>
      <c r="E298" s="7">
        <f>D298*E294</f>
        <v>8.3898600000000007E-3</v>
      </c>
      <c r="F298" s="7"/>
      <c r="G298" s="46"/>
      <c r="H298" s="46"/>
      <c r="I298" s="46"/>
      <c r="J298" s="46"/>
      <c r="K298" s="46"/>
      <c r="L298" s="46"/>
    </row>
    <row r="299" spans="1:14" x14ac:dyDescent="0.25">
      <c r="A299" s="5"/>
      <c r="B299" s="45" t="s">
        <v>7</v>
      </c>
      <c r="C299" s="44" t="s">
        <v>8</v>
      </c>
      <c r="D299" s="46">
        <v>7.63</v>
      </c>
      <c r="E299" s="46">
        <f>D299*E294</f>
        <v>8.5352842400000004E-2</v>
      </c>
      <c r="F299" s="46"/>
      <c r="G299" s="46"/>
      <c r="H299" s="46"/>
      <c r="I299" s="46"/>
      <c r="J299" s="46"/>
      <c r="K299" s="46"/>
      <c r="L299" s="46"/>
    </row>
    <row r="300" spans="1:14" x14ac:dyDescent="0.25">
      <c r="A300" s="5"/>
      <c r="B300" s="6"/>
      <c r="C300" s="2"/>
      <c r="D300" s="7"/>
      <c r="E300" s="7"/>
      <c r="F300" s="7"/>
      <c r="G300" s="7"/>
      <c r="H300" s="7"/>
      <c r="I300" s="7"/>
      <c r="J300" s="7"/>
      <c r="K300" s="7"/>
      <c r="L300" s="7"/>
    </row>
    <row r="301" spans="1:14" ht="25.5" x14ac:dyDescent="0.25">
      <c r="A301" s="5">
        <v>26</v>
      </c>
      <c r="B301" s="3" t="s">
        <v>29</v>
      </c>
      <c r="C301" s="2" t="s">
        <v>51</v>
      </c>
      <c r="D301" s="7"/>
      <c r="E301" s="7">
        <f>E184</f>
        <v>2560</v>
      </c>
      <c r="F301" s="7"/>
      <c r="G301" s="7"/>
      <c r="H301" s="7"/>
      <c r="I301" s="7"/>
      <c r="J301" s="7"/>
      <c r="K301" s="7"/>
      <c r="L301" s="7"/>
    </row>
    <row r="302" spans="1:14" x14ac:dyDescent="0.25">
      <c r="A302" s="5"/>
      <c r="B302" s="3"/>
      <c r="C302" s="2" t="s">
        <v>64</v>
      </c>
      <c r="D302" s="7"/>
      <c r="E302" s="72">
        <f>E301/100</f>
        <v>25.6</v>
      </c>
      <c r="F302" s="7"/>
      <c r="G302" s="7"/>
      <c r="H302" s="7"/>
      <c r="I302" s="7"/>
      <c r="J302" s="7"/>
      <c r="K302" s="7"/>
      <c r="L302" s="7"/>
    </row>
    <row r="303" spans="1:14" x14ac:dyDescent="0.25">
      <c r="A303" s="5"/>
      <c r="B303" s="6" t="s">
        <v>46</v>
      </c>
      <c r="C303" s="2" t="s">
        <v>47</v>
      </c>
      <c r="D303" s="7">
        <v>45.9</v>
      </c>
      <c r="E303" s="30">
        <f>E302*D303</f>
        <v>1175.04</v>
      </c>
      <c r="F303" s="7"/>
      <c r="G303" s="7"/>
      <c r="H303" s="7"/>
      <c r="I303" s="7"/>
      <c r="J303" s="7"/>
      <c r="K303" s="7"/>
      <c r="L303" s="7"/>
    </row>
    <row r="304" spans="1:14" x14ac:dyDescent="0.25">
      <c r="A304" s="5"/>
      <c r="B304" s="6" t="s">
        <v>23</v>
      </c>
      <c r="C304" s="2" t="s">
        <v>8</v>
      </c>
      <c r="D304" s="7">
        <v>0.23</v>
      </c>
      <c r="E304" s="30">
        <f>D304*E302</f>
        <v>5.8880000000000008</v>
      </c>
      <c r="F304" s="7"/>
      <c r="G304" s="7"/>
      <c r="H304" s="7"/>
      <c r="I304" s="7"/>
      <c r="J304" s="7"/>
      <c r="K304" s="7"/>
      <c r="L304" s="7"/>
    </row>
    <row r="305" spans="1:12" x14ac:dyDescent="0.25">
      <c r="A305" s="5"/>
      <c r="B305" s="6" t="s">
        <v>164</v>
      </c>
      <c r="C305" s="2" t="s">
        <v>11</v>
      </c>
      <c r="D305" s="72">
        <v>3.5000000000000003E-2</v>
      </c>
      <c r="E305" s="30">
        <f>D305*E302</f>
        <v>0.89600000000000013</v>
      </c>
      <c r="F305" s="7"/>
      <c r="G305" s="7"/>
      <c r="H305" s="7"/>
      <c r="I305" s="7"/>
      <c r="J305" s="7"/>
      <c r="K305" s="7"/>
      <c r="L305" s="7"/>
    </row>
    <row r="306" spans="1:12" x14ac:dyDescent="0.25">
      <c r="A306" s="5"/>
      <c r="B306" s="6" t="s">
        <v>165</v>
      </c>
      <c r="C306" s="2" t="s">
        <v>52</v>
      </c>
      <c r="D306" s="72">
        <v>8.9999999999999993E-3</v>
      </c>
      <c r="E306" s="30">
        <f>D306*E302</f>
        <v>0.23039999999999999</v>
      </c>
      <c r="F306" s="7"/>
      <c r="G306" s="7"/>
      <c r="H306" s="7"/>
      <c r="I306" s="7"/>
      <c r="J306" s="7"/>
      <c r="K306" s="7"/>
      <c r="L306" s="7"/>
    </row>
    <row r="307" spans="1:12" x14ac:dyDescent="0.25">
      <c r="A307" s="5"/>
      <c r="B307" s="6" t="s">
        <v>166</v>
      </c>
      <c r="C307" s="2" t="s">
        <v>51</v>
      </c>
      <c r="D307" s="7">
        <v>3.4</v>
      </c>
      <c r="E307" s="30">
        <f>D307*E302</f>
        <v>87.04</v>
      </c>
      <c r="F307" s="7"/>
      <c r="G307" s="7"/>
      <c r="H307" s="7"/>
      <c r="I307" s="7"/>
      <c r="J307" s="7"/>
      <c r="K307" s="7"/>
      <c r="L307" s="7"/>
    </row>
    <row r="308" spans="1:12" x14ac:dyDescent="0.25">
      <c r="A308" s="5"/>
      <c r="B308" s="6"/>
      <c r="C308" s="2"/>
      <c r="D308" s="7"/>
      <c r="E308" s="7"/>
      <c r="F308" s="7"/>
      <c r="G308" s="7"/>
      <c r="H308" s="7"/>
      <c r="I308" s="7"/>
      <c r="J308" s="7"/>
      <c r="K308" s="7"/>
      <c r="L308" s="7"/>
    </row>
    <row r="309" spans="1:12" x14ac:dyDescent="0.25">
      <c r="A309" s="5">
        <v>28</v>
      </c>
      <c r="B309" s="6" t="s">
        <v>65</v>
      </c>
      <c r="C309" s="2" t="s">
        <v>51</v>
      </c>
      <c r="D309" s="7"/>
      <c r="E309" s="7">
        <f>E58</f>
        <v>200.7</v>
      </c>
      <c r="F309" s="7"/>
      <c r="G309" s="7"/>
      <c r="H309" s="7"/>
      <c r="I309" s="7"/>
      <c r="J309" s="7"/>
      <c r="K309" s="7"/>
      <c r="L309" s="7"/>
    </row>
    <row r="310" spans="1:12" x14ac:dyDescent="0.25">
      <c r="A310" s="5"/>
      <c r="B310" s="3"/>
      <c r="C310" s="2" t="s">
        <v>64</v>
      </c>
      <c r="D310" s="7"/>
      <c r="E310" s="72">
        <f>E309/100</f>
        <v>2.0069999999999997</v>
      </c>
      <c r="F310" s="7"/>
      <c r="G310" s="7"/>
      <c r="H310" s="7"/>
      <c r="I310" s="7"/>
      <c r="J310" s="7"/>
      <c r="K310" s="7"/>
      <c r="L310" s="7"/>
    </row>
    <row r="311" spans="1:12" x14ac:dyDescent="0.25">
      <c r="A311" s="5"/>
      <c r="B311" s="6" t="s">
        <v>46</v>
      </c>
      <c r="C311" s="2" t="s">
        <v>47</v>
      </c>
      <c r="D311" s="7">
        <v>2.8</v>
      </c>
      <c r="E311" s="7">
        <f>D311*E310</f>
        <v>5.6195999999999984</v>
      </c>
      <c r="F311" s="7"/>
      <c r="G311" s="7"/>
      <c r="H311" s="7"/>
      <c r="I311" s="7"/>
      <c r="J311" s="7"/>
      <c r="K311" s="7"/>
      <c r="L311" s="7"/>
    </row>
    <row r="312" spans="1:12" x14ac:dyDescent="0.25">
      <c r="A312" s="5"/>
      <c r="B312" s="6" t="s">
        <v>167</v>
      </c>
      <c r="C312" s="2" t="s">
        <v>50</v>
      </c>
      <c r="D312" s="7">
        <v>2.8</v>
      </c>
      <c r="E312" s="7">
        <f>D312*E310</f>
        <v>5.6195999999999984</v>
      </c>
      <c r="F312" s="7"/>
      <c r="G312" s="7"/>
      <c r="H312" s="7"/>
      <c r="I312" s="7"/>
      <c r="J312" s="7"/>
      <c r="K312" s="7"/>
      <c r="L312" s="7"/>
    </row>
    <row r="313" spans="1:12" x14ac:dyDescent="0.25">
      <c r="A313" s="5"/>
      <c r="B313" s="6"/>
      <c r="C313" s="2"/>
      <c r="D313" s="7"/>
      <c r="E313" s="7"/>
      <c r="F313" s="7"/>
      <c r="G313" s="7"/>
      <c r="H313" s="7"/>
      <c r="I313" s="7"/>
      <c r="J313" s="7"/>
      <c r="K313" s="7"/>
      <c r="L313" s="7"/>
    </row>
    <row r="314" spans="1:12" x14ac:dyDescent="0.25">
      <c r="A314" s="5">
        <v>29</v>
      </c>
      <c r="B314" s="73" t="s">
        <v>31</v>
      </c>
      <c r="C314" s="2" t="s">
        <v>52</v>
      </c>
      <c r="D314" s="7">
        <v>0.15</v>
      </c>
      <c r="E314" s="7">
        <f>E309*D314</f>
        <v>30.104999999999997</v>
      </c>
      <c r="F314" s="7"/>
      <c r="G314" s="7"/>
      <c r="H314" s="7"/>
      <c r="I314" s="7"/>
      <c r="J314" s="7"/>
      <c r="K314" s="7"/>
      <c r="L314" s="7"/>
    </row>
    <row r="315" spans="1:12" x14ac:dyDescent="0.25">
      <c r="A315" s="5"/>
      <c r="B315" s="32" t="s">
        <v>46</v>
      </c>
      <c r="C315" s="29" t="s">
        <v>47</v>
      </c>
      <c r="D315" s="30">
        <v>0.89</v>
      </c>
      <c r="E315" s="30">
        <f>E314*D315</f>
        <v>26.793449999999996</v>
      </c>
      <c r="F315" s="30"/>
      <c r="G315" s="30"/>
      <c r="H315" s="30"/>
      <c r="I315" s="30"/>
      <c r="J315" s="34"/>
      <c r="K315" s="34"/>
      <c r="L315" s="30"/>
    </row>
    <row r="316" spans="1:12" x14ac:dyDescent="0.25">
      <c r="A316" s="5"/>
      <c r="B316" s="32" t="s">
        <v>73</v>
      </c>
      <c r="C316" s="29" t="s">
        <v>8</v>
      </c>
      <c r="D316" s="30">
        <v>0.37</v>
      </c>
      <c r="E316" s="30">
        <f>E314*D316</f>
        <v>11.138849999999998</v>
      </c>
      <c r="F316" s="34"/>
      <c r="G316" s="34"/>
      <c r="H316" s="34"/>
      <c r="I316" s="34"/>
      <c r="J316" s="30"/>
      <c r="K316" s="30"/>
      <c r="L316" s="30"/>
    </row>
    <row r="317" spans="1:12" x14ac:dyDescent="0.25">
      <c r="A317" s="5"/>
      <c r="B317" s="32" t="s">
        <v>129</v>
      </c>
      <c r="C317" s="29" t="s">
        <v>52</v>
      </c>
      <c r="D317" s="30">
        <v>1.1499999999999999</v>
      </c>
      <c r="E317" s="30">
        <f>E314*D317</f>
        <v>34.620749999999994</v>
      </c>
      <c r="F317" s="30"/>
      <c r="G317" s="30"/>
      <c r="H317" s="30"/>
      <c r="I317" s="30"/>
      <c r="J317" s="34"/>
      <c r="K317" s="34"/>
      <c r="L317" s="30"/>
    </row>
    <row r="318" spans="1:12" x14ac:dyDescent="0.25">
      <c r="A318" s="5"/>
      <c r="B318" s="32" t="s">
        <v>7</v>
      </c>
      <c r="C318" s="29" t="s">
        <v>8</v>
      </c>
      <c r="D318" s="30">
        <v>0.02</v>
      </c>
      <c r="E318" s="30">
        <f>E314*D318</f>
        <v>0.60209999999999997</v>
      </c>
      <c r="F318" s="30"/>
      <c r="G318" s="30"/>
      <c r="H318" s="30"/>
      <c r="I318" s="30"/>
      <c r="J318" s="34"/>
      <c r="K318" s="34"/>
      <c r="L318" s="30"/>
    </row>
    <row r="319" spans="1:12" x14ac:dyDescent="0.25">
      <c r="A319" s="5"/>
      <c r="B319" s="6"/>
      <c r="C319" s="2"/>
      <c r="D319" s="7"/>
      <c r="E319" s="7"/>
      <c r="F319" s="7"/>
      <c r="G319" s="7"/>
      <c r="H319" s="7"/>
      <c r="I319" s="7"/>
      <c r="J319" s="7"/>
      <c r="K319" s="7"/>
      <c r="L319" s="7"/>
    </row>
    <row r="320" spans="1:12" x14ac:dyDescent="0.25">
      <c r="A320" s="5">
        <v>30</v>
      </c>
      <c r="B320" s="73" t="s">
        <v>32</v>
      </c>
      <c r="C320" s="2" t="s">
        <v>52</v>
      </c>
      <c r="D320" s="7">
        <v>0.1</v>
      </c>
      <c r="E320" s="7">
        <f>E309*D320</f>
        <v>20.07</v>
      </c>
      <c r="F320" s="7"/>
      <c r="G320" s="7"/>
      <c r="H320" s="7"/>
      <c r="I320" s="7"/>
      <c r="J320" s="7"/>
      <c r="K320" s="7"/>
      <c r="L320" s="7"/>
    </row>
    <row r="321" spans="1:12" x14ac:dyDescent="0.25">
      <c r="A321" s="5"/>
      <c r="B321" s="32" t="s">
        <v>46</v>
      </c>
      <c r="C321" s="29" t="s">
        <v>47</v>
      </c>
      <c r="D321" s="30">
        <v>0.89</v>
      </c>
      <c r="E321" s="30">
        <f>E320*D321</f>
        <v>17.862300000000001</v>
      </c>
      <c r="F321" s="30"/>
      <c r="G321" s="30"/>
      <c r="H321" s="30"/>
      <c r="I321" s="30"/>
      <c r="J321" s="34"/>
      <c r="K321" s="34"/>
      <c r="L321" s="30"/>
    </row>
    <row r="322" spans="1:12" x14ac:dyDescent="0.25">
      <c r="A322" s="5"/>
      <c r="B322" s="32" t="s">
        <v>73</v>
      </c>
      <c r="C322" s="29" t="s">
        <v>8</v>
      </c>
      <c r="D322" s="30">
        <v>0.37</v>
      </c>
      <c r="E322" s="30">
        <f>E320*D322</f>
        <v>7.4259000000000004</v>
      </c>
      <c r="F322" s="34"/>
      <c r="G322" s="34"/>
      <c r="H322" s="34"/>
      <c r="I322" s="34"/>
      <c r="J322" s="30"/>
      <c r="K322" s="30"/>
      <c r="L322" s="30"/>
    </row>
    <row r="323" spans="1:12" x14ac:dyDescent="0.25">
      <c r="A323" s="5"/>
      <c r="B323" s="32" t="s">
        <v>168</v>
      </c>
      <c r="C323" s="29" t="s">
        <v>52</v>
      </c>
      <c r="D323" s="30">
        <v>1.1499999999999999</v>
      </c>
      <c r="E323" s="30">
        <f>E320*D323</f>
        <v>23.080499999999997</v>
      </c>
      <c r="F323" s="30"/>
      <c r="G323" s="30"/>
      <c r="H323" s="30"/>
      <c r="I323" s="30"/>
      <c r="J323" s="34"/>
      <c r="K323" s="34"/>
      <c r="L323" s="30"/>
    </row>
    <row r="324" spans="1:12" x14ac:dyDescent="0.25">
      <c r="A324" s="5"/>
      <c r="B324" s="32" t="s">
        <v>7</v>
      </c>
      <c r="C324" s="29" t="s">
        <v>8</v>
      </c>
      <c r="D324" s="30">
        <v>0.02</v>
      </c>
      <c r="E324" s="30">
        <f>E320*D324</f>
        <v>0.40140000000000003</v>
      </c>
      <c r="F324" s="30"/>
      <c r="G324" s="30"/>
      <c r="H324" s="30"/>
      <c r="I324" s="30"/>
      <c r="J324" s="34"/>
      <c r="K324" s="34"/>
      <c r="L324" s="30"/>
    </row>
    <row r="325" spans="1:12" x14ac:dyDescent="0.25">
      <c r="A325" s="5"/>
      <c r="B325" s="6"/>
      <c r="C325" s="2"/>
      <c r="D325" s="7"/>
      <c r="E325" s="7"/>
      <c r="F325" s="7"/>
      <c r="G325" s="7"/>
      <c r="H325" s="7"/>
      <c r="I325" s="7"/>
      <c r="J325" s="7"/>
      <c r="K325" s="7"/>
      <c r="L325" s="7"/>
    </row>
    <row r="326" spans="1:12" x14ac:dyDescent="0.25">
      <c r="A326" s="5">
        <v>31</v>
      </c>
      <c r="B326" s="73" t="s">
        <v>33</v>
      </c>
      <c r="C326" s="2" t="s">
        <v>51</v>
      </c>
      <c r="D326" s="7"/>
      <c r="E326" s="7">
        <f>E309</f>
        <v>200.7</v>
      </c>
      <c r="F326" s="7"/>
      <c r="G326" s="7"/>
      <c r="H326" s="7"/>
      <c r="I326" s="7"/>
      <c r="J326" s="7"/>
      <c r="K326" s="7"/>
      <c r="L326" s="7"/>
    </row>
    <row r="327" spans="1:12" x14ac:dyDescent="0.25">
      <c r="A327" s="5"/>
      <c r="B327" s="61"/>
      <c r="C327" s="44" t="s">
        <v>70</v>
      </c>
      <c r="D327" s="46">
        <v>0.15</v>
      </c>
      <c r="E327" s="62">
        <f>E326*D327/100</f>
        <v>0.30104999999999998</v>
      </c>
      <c r="F327" s="46"/>
      <c r="G327" s="46"/>
      <c r="H327" s="46"/>
      <c r="I327" s="46"/>
      <c r="J327" s="46"/>
      <c r="K327" s="46"/>
      <c r="L327" s="46"/>
    </row>
    <row r="328" spans="1:12" x14ac:dyDescent="0.25">
      <c r="A328" s="5"/>
      <c r="B328" s="32" t="s">
        <v>46</v>
      </c>
      <c r="C328" s="29" t="s">
        <v>47</v>
      </c>
      <c r="D328" s="7">
        <v>99</v>
      </c>
      <c r="E328" s="30">
        <f>E327*D328</f>
        <v>29.803949999999997</v>
      </c>
      <c r="F328" s="7"/>
      <c r="G328" s="30"/>
      <c r="H328" s="30"/>
      <c r="I328" s="30"/>
      <c r="J328" s="7"/>
      <c r="K328" s="30"/>
      <c r="L328" s="30"/>
    </row>
    <row r="329" spans="1:12" x14ac:dyDescent="0.25">
      <c r="A329" s="5"/>
      <c r="B329" s="32" t="s">
        <v>73</v>
      </c>
      <c r="C329" s="29" t="s">
        <v>8</v>
      </c>
      <c r="D329" s="7">
        <v>34</v>
      </c>
      <c r="E329" s="30">
        <f>D329*E327</f>
        <v>10.2357</v>
      </c>
      <c r="F329" s="7"/>
      <c r="G329" s="30"/>
      <c r="H329" s="7"/>
      <c r="I329" s="30"/>
      <c r="J329" s="7"/>
      <c r="K329" s="30"/>
      <c r="L329" s="30"/>
    </row>
    <row r="330" spans="1:12" x14ac:dyDescent="0.25">
      <c r="A330" s="5"/>
      <c r="B330" s="32" t="s">
        <v>126</v>
      </c>
      <c r="C330" s="29" t="s">
        <v>52</v>
      </c>
      <c r="D330" s="7">
        <v>102</v>
      </c>
      <c r="E330" s="115">
        <f>D330*E327</f>
        <v>30.707099999999997</v>
      </c>
      <c r="F330" s="7"/>
      <c r="G330" s="30"/>
      <c r="H330" s="7"/>
      <c r="I330" s="30"/>
      <c r="J330" s="7"/>
      <c r="K330" s="30"/>
      <c r="L330" s="30"/>
    </row>
    <row r="331" spans="1:12" x14ac:dyDescent="0.25">
      <c r="A331" s="5"/>
      <c r="B331" s="32" t="s">
        <v>169</v>
      </c>
      <c r="C331" s="29" t="s">
        <v>52</v>
      </c>
      <c r="D331" s="30">
        <v>0.08</v>
      </c>
      <c r="E331" s="30">
        <f>E327*D331</f>
        <v>2.4083999999999998E-2</v>
      </c>
      <c r="F331" s="30"/>
      <c r="G331" s="30"/>
      <c r="H331" s="30"/>
      <c r="I331" s="30"/>
      <c r="J331" s="34"/>
      <c r="K331" s="34"/>
      <c r="L331" s="30"/>
    </row>
    <row r="332" spans="1:12" x14ac:dyDescent="0.25">
      <c r="A332" s="5"/>
      <c r="B332" s="32" t="s">
        <v>127</v>
      </c>
      <c r="C332" s="29" t="s">
        <v>51</v>
      </c>
      <c r="D332" s="30">
        <v>7.54</v>
      </c>
      <c r="E332" s="30">
        <f>E327*D332</f>
        <v>2.269917</v>
      </c>
      <c r="F332" s="30"/>
      <c r="G332" s="30"/>
      <c r="H332" s="30"/>
      <c r="I332" s="30"/>
      <c r="J332" s="34"/>
      <c r="K332" s="34"/>
      <c r="L332" s="30"/>
    </row>
    <row r="333" spans="1:12" x14ac:dyDescent="0.25">
      <c r="A333" s="5"/>
      <c r="B333" s="32" t="s">
        <v>7</v>
      </c>
      <c r="C333" s="29" t="s">
        <v>8</v>
      </c>
      <c r="D333" s="7">
        <v>16</v>
      </c>
      <c r="E333" s="115">
        <f>D333*E327</f>
        <v>4.8167999999999997</v>
      </c>
      <c r="F333" s="7"/>
      <c r="G333" s="30"/>
      <c r="H333" s="7"/>
      <c r="I333" s="30"/>
      <c r="J333" s="7"/>
      <c r="K333" s="30"/>
      <c r="L333" s="30"/>
    </row>
    <row r="334" spans="1:12" x14ac:dyDescent="0.25">
      <c r="A334" s="5"/>
      <c r="B334" s="6"/>
      <c r="C334" s="2"/>
      <c r="D334" s="7"/>
      <c r="E334" s="7"/>
      <c r="F334" s="7"/>
      <c r="G334" s="7"/>
      <c r="H334" s="7"/>
      <c r="I334" s="7"/>
      <c r="J334" s="7"/>
      <c r="K334" s="7"/>
      <c r="L334" s="7"/>
    </row>
    <row r="335" spans="1:12" x14ac:dyDescent="0.25">
      <c r="A335" s="5">
        <v>32</v>
      </c>
      <c r="B335" s="6" t="s">
        <v>34</v>
      </c>
      <c r="C335" s="2" t="s">
        <v>48</v>
      </c>
      <c r="D335" s="7"/>
      <c r="E335" s="7">
        <v>200</v>
      </c>
      <c r="F335" s="7"/>
      <c r="G335" s="7"/>
      <c r="H335" s="7"/>
      <c r="I335" s="7"/>
      <c r="J335" s="7"/>
      <c r="K335" s="7"/>
      <c r="L335" s="7"/>
    </row>
    <row r="336" spans="1:12" x14ac:dyDescent="0.25">
      <c r="A336" s="5"/>
      <c r="B336" s="3"/>
      <c r="C336" s="2" t="s">
        <v>53</v>
      </c>
      <c r="D336" s="7"/>
      <c r="E336" s="72">
        <f>E335/100</f>
        <v>2</v>
      </c>
      <c r="F336" s="7"/>
      <c r="G336" s="7"/>
      <c r="H336" s="7"/>
      <c r="I336" s="7"/>
      <c r="J336" s="7"/>
      <c r="K336" s="7"/>
      <c r="L336" s="7"/>
    </row>
    <row r="337" spans="1:13" x14ac:dyDescent="0.25">
      <c r="A337" s="5"/>
      <c r="B337" s="6" t="s">
        <v>46</v>
      </c>
      <c r="C337" s="2" t="s">
        <v>47</v>
      </c>
      <c r="D337" s="7">
        <v>74</v>
      </c>
      <c r="E337" s="30">
        <f>E336*D337</f>
        <v>148</v>
      </c>
      <c r="F337" s="7"/>
      <c r="G337" s="7"/>
      <c r="H337" s="7"/>
      <c r="I337" s="7"/>
      <c r="J337" s="7"/>
      <c r="K337" s="7"/>
      <c r="L337" s="7"/>
    </row>
    <row r="338" spans="1:13" x14ac:dyDescent="0.25">
      <c r="A338" s="5"/>
      <c r="B338" s="6" t="s">
        <v>23</v>
      </c>
      <c r="C338" s="2" t="s">
        <v>8</v>
      </c>
      <c r="D338" s="7">
        <v>0.71</v>
      </c>
      <c r="E338" s="30">
        <f>D338*E336</f>
        <v>1.42</v>
      </c>
      <c r="F338" s="7"/>
      <c r="G338" s="7"/>
      <c r="H338" s="7"/>
      <c r="I338" s="7"/>
      <c r="J338" s="7"/>
      <c r="K338" s="7"/>
      <c r="L338" s="7"/>
    </row>
    <row r="339" spans="1:13" x14ac:dyDescent="0.25">
      <c r="A339" s="5"/>
      <c r="B339" s="73" t="s">
        <v>35</v>
      </c>
      <c r="C339" s="2" t="s">
        <v>48</v>
      </c>
      <c r="D339" s="7">
        <v>100</v>
      </c>
      <c r="E339" s="115">
        <f>D339*E336</f>
        <v>200</v>
      </c>
      <c r="F339" s="7"/>
      <c r="G339" s="7"/>
      <c r="H339" s="7"/>
      <c r="I339" s="7"/>
      <c r="J339" s="7"/>
      <c r="K339" s="7"/>
      <c r="L339" s="7"/>
    </row>
    <row r="340" spans="1:13" x14ac:dyDescent="0.25">
      <c r="A340" s="5"/>
      <c r="B340" s="73" t="s">
        <v>170</v>
      </c>
      <c r="C340" s="2" t="s">
        <v>52</v>
      </c>
      <c r="D340" s="7">
        <v>3.9</v>
      </c>
      <c r="E340" s="30">
        <f>E336*D340</f>
        <v>7.8</v>
      </c>
      <c r="F340" s="7"/>
      <c r="G340" s="7"/>
      <c r="H340" s="7"/>
      <c r="I340" s="7"/>
      <c r="J340" s="7"/>
      <c r="K340" s="7"/>
      <c r="L340" s="7"/>
    </row>
    <row r="341" spans="1:13" x14ac:dyDescent="0.25">
      <c r="A341" s="5"/>
      <c r="B341" s="73" t="s">
        <v>171</v>
      </c>
      <c r="C341" s="2" t="s">
        <v>52</v>
      </c>
      <c r="D341" s="7">
        <v>0.06</v>
      </c>
      <c r="E341" s="30">
        <f>E336*D341</f>
        <v>0.12</v>
      </c>
      <c r="F341" s="7"/>
      <c r="G341" s="7"/>
      <c r="H341" s="7"/>
      <c r="I341" s="7"/>
      <c r="J341" s="7"/>
      <c r="K341" s="7"/>
      <c r="L341" s="7"/>
    </row>
    <row r="342" spans="1:13" x14ac:dyDescent="0.25">
      <c r="A342" s="5"/>
      <c r="B342" s="6" t="s">
        <v>7</v>
      </c>
      <c r="C342" s="2" t="s">
        <v>8</v>
      </c>
      <c r="D342" s="7">
        <v>9.6</v>
      </c>
      <c r="E342" s="115">
        <f>D342*E336</f>
        <v>19.2</v>
      </c>
      <c r="F342" s="7"/>
      <c r="G342" s="7"/>
      <c r="H342" s="7"/>
      <c r="I342" s="7"/>
      <c r="J342" s="7"/>
      <c r="K342" s="7"/>
      <c r="L342" s="7"/>
    </row>
    <row r="343" spans="1:13" x14ac:dyDescent="0.25">
      <c r="A343" s="5"/>
      <c r="B343" s="6"/>
      <c r="C343" s="2"/>
      <c r="D343" s="7"/>
      <c r="E343" s="7"/>
      <c r="F343" s="7"/>
      <c r="G343" s="7"/>
      <c r="H343" s="7"/>
      <c r="I343" s="7"/>
      <c r="J343" s="7"/>
      <c r="K343" s="7"/>
      <c r="L343" s="7"/>
    </row>
    <row r="344" spans="1:13" x14ac:dyDescent="0.25">
      <c r="A344" s="5">
        <v>33</v>
      </c>
      <c r="B344" s="6" t="s">
        <v>36</v>
      </c>
      <c r="C344" s="2" t="s">
        <v>52</v>
      </c>
      <c r="D344" s="7"/>
      <c r="E344" s="7">
        <v>105</v>
      </c>
      <c r="F344" s="7"/>
      <c r="G344" s="7"/>
      <c r="H344" s="7"/>
      <c r="I344" s="7"/>
      <c r="J344" s="7"/>
      <c r="K344" s="7"/>
      <c r="L344" s="7"/>
    </row>
    <row r="345" spans="1:13" x14ac:dyDescent="0.25">
      <c r="A345" s="5"/>
      <c r="B345" s="6"/>
      <c r="C345" s="2" t="s">
        <v>71</v>
      </c>
      <c r="D345" s="7">
        <v>1.8</v>
      </c>
      <c r="E345" s="7">
        <f>E344*D345</f>
        <v>189</v>
      </c>
      <c r="F345" s="116"/>
      <c r="G345" s="116"/>
      <c r="H345" s="116"/>
      <c r="I345" s="116"/>
      <c r="J345" s="116"/>
      <c r="K345" s="116"/>
      <c r="L345" s="116"/>
      <c r="M345" s="88" t="s">
        <v>172</v>
      </c>
    </row>
    <row r="346" spans="1:13" x14ac:dyDescent="0.25">
      <c r="A346" s="5"/>
      <c r="B346" s="6" t="s">
        <v>46</v>
      </c>
      <c r="C346" s="2" t="s">
        <v>47</v>
      </c>
      <c r="D346" s="7">
        <f>1.1+2*0.36</f>
        <v>1.82</v>
      </c>
      <c r="E346" s="7">
        <f>D346*E344</f>
        <v>191.1</v>
      </c>
      <c r="F346" s="7"/>
      <c r="G346" s="7"/>
      <c r="H346" s="7"/>
      <c r="I346" s="7"/>
      <c r="J346" s="7"/>
      <c r="K346" s="7"/>
      <c r="L346" s="7"/>
    </row>
    <row r="347" spans="1:13" x14ac:dyDescent="0.25">
      <c r="A347" s="5"/>
      <c r="B347" s="6"/>
      <c r="C347" s="2"/>
      <c r="D347" s="7"/>
      <c r="E347" s="7"/>
      <c r="F347" s="7"/>
      <c r="G347" s="7"/>
      <c r="H347" s="7"/>
      <c r="I347" s="7"/>
      <c r="J347" s="7"/>
      <c r="K347" s="7"/>
      <c r="L347" s="7"/>
    </row>
    <row r="348" spans="1:13" x14ac:dyDescent="0.25">
      <c r="A348" s="5">
        <v>34</v>
      </c>
      <c r="B348" s="6" t="s">
        <v>12</v>
      </c>
      <c r="C348" s="2" t="s">
        <v>11</v>
      </c>
      <c r="D348" s="116"/>
      <c r="E348" s="7">
        <f>E345</f>
        <v>189</v>
      </c>
      <c r="F348" s="116"/>
      <c r="G348" s="116"/>
      <c r="H348" s="116"/>
      <c r="I348" s="116"/>
      <c r="J348" s="116"/>
      <c r="K348" s="116"/>
      <c r="L348" s="116"/>
    </row>
    <row r="349" spans="1:13" x14ac:dyDescent="0.25">
      <c r="A349" s="5"/>
      <c r="B349" s="6" t="s">
        <v>46</v>
      </c>
      <c r="C349" s="2" t="s">
        <v>47</v>
      </c>
      <c r="D349" s="7">
        <v>0.53</v>
      </c>
      <c r="E349" s="7">
        <f>D349*E348</f>
        <v>100.17</v>
      </c>
      <c r="F349" s="7"/>
      <c r="G349" s="7"/>
      <c r="H349" s="7"/>
      <c r="I349" s="7"/>
      <c r="J349" s="7"/>
      <c r="K349" s="7"/>
      <c r="L349" s="7"/>
    </row>
    <row r="350" spans="1:13" x14ac:dyDescent="0.25">
      <c r="A350" s="5"/>
      <c r="B350" s="6"/>
      <c r="C350" s="2"/>
      <c r="D350" s="7"/>
      <c r="E350" s="7"/>
      <c r="F350" s="7"/>
      <c r="G350" s="7"/>
      <c r="H350" s="7"/>
      <c r="I350" s="7"/>
      <c r="J350" s="7"/>
      <c r="K350" s="7"/>
      <c r="L350" s="7"/>
    </row>
    <row r="351" spans="1:13" x14ac:dyDescent="0.25">
      <c r="A351" s="5">
        <v>35</v>
      </c>
      <c r="B351" s="117" t="s">
        <v>189</v>
      </c>
      <c r="C351" s="2" t="s">
        <v>11</v>
      </c>
      <c r="D351" s="7"/>
      <c r="E351" s="7">
        <f>E345</f>
        <v>189</v>
      </c>
      <c r="F351" s="7"/>
      <c r="G351" s="7"/>
      <c r="H351" s="7"/>
      <c r="I351" s="7"/>
      <c r="J351" s="7"/>
      <c r="K351" s="7"/>
      <c r="L351" s="7"/>
    </row>
    <row r="352" spans="1:13" x14ac:dyDescent="0.25">
      <c r="A352" s="5"/>
      <c r="B352" s="3"/>
      <c r="C352" s="2"/>
      <c r="D352" s="7"/>
      <c r="E352" s="7"/>
      <c r="F352" s="7"/>
      <c r="G352" s="7"/>
      <c r="H352" s="7"/>
      <c r="I352" s="7"/>
      <c r="J352" s="7"/>
      <c r="K352" s="7"/>
      <c r="L352" s="7"/>
    </row>
    <row r="353" spans="1:12" s="70" customFormat="1" x14ac:dyDescent="0.25">
      <c r="A353" s="21"/>
      <c r="B353" s="65" t="s">
        <v>0</v>
      </c>
      <c r="C353" s="65"/>
      <c r="D353" s="59"/>
      <c r="E353" s="59"/>
      <c r="F353" s="59"/>
      <c r="G353" s="59"/>
      <c r="H353" s="59"/>
      <c r="I353" s="59"/>
      <c r="J353" s="59"/>
      <c r="K353" s="59"/>
      <c r="L353" s="59"/>
    </row>
    <row r="354" spans="1:12" x14ac:dyDescent="0.25">
      <c r="A354" s="21"/>
      <c r="B354" s="118"/>
      <c r="C354" s="2"/>
      <c r="D354" s="7"/>
      <c r="E354" s="7"/>
      <c r="F354" s="7"/>
      <c r="G354" s="7"/>
      <c r="H354" s="7"/>
      <c r="I354" s="7"/>
      <c r="J354" s="7"/>
      <c r="K354" s="7"/>
      <c r="L354" s="7"/>
    </row>
    <row r="355" spans="1:12" x14ac:dyDescent="0.25">
      <c r="A355" s="5"/>
      <c r="B355" s="118" t="s">
        <v>37</v>
      </c>
      <c r="C355" s="67" t="s">
        <v>192</v>
      </c>
      <c r="D355" s="7"/>
      <c r="E355" s="7"/>
      <c r="F355" s="7"/>
      <c r="G355" s="7"/>
      <c r="H355" s="7"/>
      <c r="I355" s="7"/>
      <c r="J355" s="7"/>
      <c r="K355" s="7"/>
      <c r="L355" s="7"/>
    </row>
    <row r="356" spans="1:12" x14ac:dyDescent="0.25">
      <c r="A356" s="5"/>
      <c r="B356" s="120" t="s">
        <v>0</v>
      </c>
      <c r="C356" s="2"/>
      <c r="D356" s="7"/>
      <c r="E356" s="7"/>
      <c r="F356" s="7"/>
      <c r="G356" s="7"/>
      <c r="H356" s="7"/>
      <c r="I356" s="7"/>
      <c r="J356" s="7"/>
      <c r="K356" s="7"/>
      <c r="L356" s="7"/>
    </row>
    <row r="357" spans="1:12" x14ac:dyDescent="0.25">
      <c r="A357" s="5"/>
      <c r="B357" s="118" t="s">
        <v>38</v>
      </c>
      <c r="C357" s="67" t="s">
        <v>192</v>
      </c>
      <c r="D357" s="7"/>
      <c r="E357" s="7"/>
      <c r="F357" s="7"/>
      <c r="G357" s="7"/>
      <c r="H357" s="7"/>
      <c r="I357" s="7"/>
      <c r="J357" s="7"/>
      <c r="K357" s="7"/>
      <c r="L357" s="7"/>
    </row>
    <row r="358" spans="1:12" x14ac:dyDescent="0.25">
      <c r="A358" s="5"/>
      <c r="B358" s="120" t="s">
        <v>0</v>
      </c>
      <c r="C358" s="2"/>
      <c r="D358" s="7"/>
      <c r="E358" s="7"/>
      <c r="F358" s="7"/>
      <c r="G358" s="7"/>
      <c r="H358" s="7"/>
      <c r="I358" s="7"/>
      <c r="J358" s="7"/>
      <c r="K358" s="7"/>
      <c r="L358" s="7"/>
    </row>
    <row r="359" spans="1:12" x14ac:dyDescent="0.25">
      <c r="A359" s="5"/>
      <c r="B359" s="118" t="s">
        <v>39</v>
      </c>
      <c r="C359" s="67" t="s">
        <v>192</v>
      </c>
      <c r="D359" s="7"/>
      <c r="E359" s="7"/>
      <c r="F359" s="7"/>
      <c r="G359" s="7"/>
      <c r="H359" s="7"/>
      <c r="I359" s="7"/>
      <c r="J359" s="7"/>
      <c r="K359" s="7"/>
      <c r="L359" s="7"/>
    </row>
    <row r="360" spans="1:12" x14ac:dyDescent="0.25">
      <c r="A360" s="5"/>
      <c r="B360" s="120" t="s">
        <v>0</v>
      </c>
      <c r="C360" s="2"/>
      <c r="D360" s="7"/>
      <c r="E360" s="7"/>
      <c r="F360" s="7"/>
      <c r="G360" s="7"/>
      <c r="H360" s="7"/>
      <c r="I360" s="7"/>
      <c r="J360" s="7"/>
      <c r="K360" s="7"/>
      <c r="L360" s="7"/>
    </row>
    <row r="361" spans="1:12" x14ac:dyDescent="0.25">
      <c r="A361" s="5"/>
      <c r="B361" s="118" t="s">
        <v>40</v>
      </c>
      <c r="C361" s="67" t="s">
        <v>192</v>
      </c>
      <c r="D361" s="7"/>
      <c r="E361" s="7"/>
      <c r="F361" s="7"/>
      <c r="G361" s="7"/>
      <c r="H361" s="7"/>
      <c r="I361" s="7"/>
      <c r="J361" s="7"/>
      <c r="K361" s="7"/>
      <c r="L361" s="7"/>
    </row>
    <row r="362" spans="1:12" x14ac:dyDescent="0.25">
      <c r="A362" s="5"/>
      <c r="B362" s="120" t="s">
        <v>0</v>
      </c>
      <c r="C362" s="2"/>
      <c r="D362" s="7"/>
      <c r="E362" s="7"/>
      <c r="F362" s="7"/>
      <c r="G362" s="7"/>
      <c r="H362" s="7"/>
      <c r="I362" s="7"/>
      <c r="J362" s="7"/>
      <c r="K362" s="7"/>
      <c r="L362" s="7"/>
    </row>
    <row r="363" spans="1:12" x14ac:dyDescent="0.25">
      <c r="A363" s="5"/>
      <c r="B363" s="118" t="s">
        <v>41</v>
      </c>
      <c r="C363" s="119">
        <v>0.18</v>
      </c>
      <c r="D363" s="7"/>
      <c r="E363" s="7"/>
      <c r="F363" s="7"/>
      <c r="G363" s="7"/>
      <c r="H363" s="7"/>
      <c r="I363" s="7"/>
      <c r="J363" s="7"/>
      <c r="K363" s="7"/>
      <c r="L363" s="7"/>
    </row>
    <row r="364" spans="1:12" x14ac:dyDescent="0.25">
      <c r="A364" s="5"/>
      <c r="B364" s="2"/>
      <c r="C364" s="119"/>
      <c r="D364" s="7"/>
      <c r="E364" s="7"/>
      <c r="F364" s="7"/>
      <c r="G364" s="7"/>
      <c r="H364" s="7"/>
      <c r="I364" s="7"/>
      <c r="J364" s="7"/>
      <c r="K364" s="7"/>
      <c r="L364" s="7"/>
    </row>
    <row r="365" spans="1:12" x14ac:dyDescent="0.25">
      <c r="A365" s="21"/>
      <c r="B365" s="65" t="s">
        <v>42</v>
      </c>
      <c r="C365" s="65"/>
      <c r="D365" s="59"/>
      <c r="E365" s="59"/>
      <c r="F365" s="59"/>
      <c r="G365" s="59"/>
      <c r="H365" s="59"/>
      <c r="I365" s="59"/>
      <c r="J365" s="59"/>
      <c r="K365" s="59"/>
      <c r="L365" s="59"/>
    </row>
    <row r="366" spans="1:12" x14ac:dyDescent="0.25">
      <c r="C366" s="121"/>
    </row>
    <row r="367" spans="1:12" x14ac:dyDescent="0.25">
      <c r="C367" s="121"/>
    </row>
    <row r="368" spans="1:12" x14ac:dyDescent="0.25">
      <c r="C368" s="121"/>
    </row>
    <row r="369" spans="3:3" x14ac:dyDescent="0.25">
      <c r="C369" s="121"/>
    </row>
    <row r="439" spans="2:14" x14ac:dyDescent="0.25">
      <c r="N439" s="122"/>
    </row>
    <row r="443" spans="2:14" x14ac:dyDescent="0.25">
      <c r="B443" s="92"/>
    </row>
    <row r="444" spans="2:14" x14ac:dyDescent="0.25">
      <c r="B444" s="76"/>
    </row>
    <row r="446" spans="2:14" x14ac:dyDescent="0.25">
      <c r="B446" s="92"/>
    </row>
    <row r="460" spans="2:2" x14ac:dyDescent="0.25">
      <c r="B460" s="123"/>
    </row>
    <row r="461" spans="2:2" x14ac:dyDescent="0.25">
      <c r="B461" s="123"/>
    </row>
    <row r="462" spans="2:2" x14ac:dyDescent="0.25">
      <c r="B462" s="123"/>
    </row>
    <row r="463" spans="2:2" x14ac:dyDescent="0.25">
      <c r="B463" s="123"/>
    </row>
    <row r="464" spans="2:2" x14ac:dyDescent="0.25">
      <c r="B464" s="123"/>
    </row>
    <row r="465" spans="2:2" x14ac:dyDescent="0.25">
      <c r="B465" s="123"/>
    </row>
    <row r="466" spans="2:2" x14ac:dyDescent="0.25">
      <c r="B466" s="123"/>
    </row>
    <row r="467" spans="2:2" x14ac:dyDescent="0.25">
      <c r="B467" s="123"/>
    </row>
    <row r="468" spans="2:2" x14ac:dyDescent="0.25">
      <c r="B468" s="123"/>
    </row>
    <row r="469" spans="2:2" x14ac:dyDescent="0.25">
      <c r="B469" s="123"/>
    </row>
    <row r="470" spans="2:2" x14ac:dyDescent="0.25">
      <c r="B470" s="123"/>
    </row>
    <row r="471" spans="2:2" x14ac:dyDescent="0.25">
      <c r="B471" s="123"/>
    </row>
    <row r="472" spans="2:2" x14ac:dyDescent="0.25">
      <c r="B472" s="123"/>
    </row>
    <row r="473" spans="2:2" x14ac:dyDescent="0.25">
      <c r="B473" s="123"/>
    </row>
    <row r="474" spans="2:2" x14ac:dyDescent="0.25">
      <c r="B474" s="123"/>
    </row>
    <row r="475" spans="2:2" x14ac:dyDescent="0.25">
      <c r="B475" s="123"/>
    </row>
    <row r="476" spans="2:2" x14ac:dyDescent="0.25">
      <c r="B476" s="123"/>
    </row>
    <row r="477" spans="2:2" x14ac:dyDescent="0.25">
      <c r="B477" s="123"/>
    </row>
    <row r="478" spans="2:2" x14ac:dyDescent="0.25">
      <c r="B478" s="123"/>
    </row>
    <row r="479" spans="2:2" x14ac:dyDescent="0.25">
      <c r="B479" s="123"/>
    </row>
    <row r="480" spans="2:2" x14ac:dyDescent="0.25">
      <c r="B480" s="123"/>
    </row>
    <row r="481" spans="2:2" x14ac:dyDescent="0.25">
      <c r="B481" s="123"/>
    </row>
    <row r="482" spans="2:2" x14ac:dyDescent="0.25">
      <c r="B482" s="123"/>
    </row>
    <row r="483" spans="2:2" x14ac:dyDescent="0.25">
      <c r="B483" s="123"/>
    </row>
    <row r="484" spans="2:2" x14ac:dyDescent="0.25">
      <c r="B484" s="123"/>
    </row>
    <row r="485" spans="2:2" x14ac:dyDescent="0.25">
      <c r="B485" s="123"/>
    </row>
    <row r="486" spans="2:2" x14ac:dyDescent="0.25">
      <c r="B486" s="123"/>
    </row>
    <row r="487" spans="2:2" x14ac:dyDescent="0.25">
      <c r="B487" s="123"/>
    </row>
    <row r="488" spans="2:2" x14ac:dyDescent="0.25">
      <c r="B488" s="123"/>
    </row>
    <row r="489" spans="2:2" x14ac:dyDescent="0.25">
      <c r="B489" s="123"/>
    </row>
    <row r="490" spans="2:2" x14ac:dyDescent="0.25">
      <c r="B490" s="123"/>
    </row>
    <row r="491" spans="2:2" x14ac:dyDescent="0.25">
      <c r="B491" s="123"/>
    </row>
    <row r="492" spans="2:2" x14ac:dyDescent="0.25">
      <c r="B492" s="123"/>
    </row>
    <row r="493" spans="2:2" x14ac:dyDescent="0.25">
      <c r="B493" s="123"/>
    </row>
    <row r="494" spans="2:2" x14ac:dyDescent="0.25">
      <c r="B494" s="123"/>
    </row>
    <row r="495" spans="2:2" x14ac:dyDescent="0.25">
      <c r="B495" s="123"/>
    </row>
    <row r="496" spans="2:2" x14ac:dyDescent="0.25">
      <c r="B496" s="123"/>
    </row>
    <row r="497" spans="2:2" x14ac:dyDescent="0.25">
      <c r="B497" s="123"/>
    </row>
    <row r="498" spans="2:2" x14ac:dyDescent="0.25">
      <c r="B498" s="123"/>
    </row>
    <row r="499" spans="2:2" x14ac:dyDescent="0.25">
      <c r="B499" s="123"/>
    </row>
    <row r="500" spans="2:2" x14ac:dyDescent="0.25">
      <c r="B500" s="123"/>
    </row>
    <row r="501" spans="2:2" x14ac:dyDescent="0.25">
      <c r="B501" s="123"/>
    </row>
    <row r="502" spans="2:2" x14ac:dyDescent="0.25">
      <c r="B502" s="123"/>
    </row>
    <row r="503" spans="2:2" x14ac:dyDescent="0.25">
      <c r="B503" s="123"/>
    </row>
    <row r="504" spans="2:2" x14ac:dyDescent="0.25">
      <c r="B504" s="123"/>
    </row>
    <row r="505" spans="2:2" x14ac:dyDescent="0.25">
      <c r="B505" s="123"/>
    </row>
    <row r="506" spans="2:2" x14ac:dyDescent="0.25">
      <c r="B506" s="123"/>
    </row>
    <row r="507" spans="2:2" x14ac:dyDescent="0.25">
      <c r="B507" s="123"/>
    </row>
    <row r="508" spans="2:2" x14ac:dyDescent="0.25">
      <c r="B508" s="123"/>
    </row>
    <row r="509" spans="2:2" x14ac:dyDescent="0.25">
      <c r="B509" s="123"/>
    </row>
    <row r="510" spans="2:2" x14ac:dyDescent="0.25">
      <c r="B510" s="123"/>
    </row>
    <row r="511" spans="2:2" x14ac:dyDescent="0.25">
      <c r="B511" s="123"/>
    </row>
    <row r="512" spans="2:2" x14ac:dyDescent="0.25">
      <c r="B512" s="123"/>
    </row>
    <row r="513" spans="2:2" x14ac:dyDescent="0.25">
      <c r="B513" s="123"/>
    </row>
    <row r="514" spans="2:2" x14ac:dyDescent="0.25">
      <c r="B514" s="123"/>
    </row>
    <row r="515" spans="2:2" x14ac:dyDescent="0.25">
      <c r="B515" s="123"/>
    </row>
    <row r="516" spans="2:2" x14ac:dyDescent="0.25">
      <c r="B516" s="123"/>
    </row>
    <row r="517" spans="2:2" x14ac:dyDescent="0.25">
      <c r="B517" s="123"/>
    </row>
    <row r="518" spans="2:2" x14ac:dyDescent="0.25">
      <c r="B518" s="123"/>
    </row>
    <row r="519" spans="2:2" x14ac:dyDescent="0.25">
      <c r="B519" s="123"/>
    </row>
    <row r="520" spans="2:2" x14ac:dyDescent="0.25">
      <c r="B520" s="123"/>
    </row>
    <row r="521" spans="2:2" x14ac:dyDescent="0.25">
      <c r="B521" s="123"/>
    </row>
    <row r="522" spans="2:2" x14ac:dyDescent="0.25">
      <c r="B522" s="123"/>
    </row>
    <row r="523" spans="2:2" x14ac:dyDescent="0.25">
      <c r="B523" s="123"/>
    </row>
    <row r="524" spans="2:2" x14ac:dyDescent="0.25">
      <c r="B524" s="123"/>
    </row>
    <row r="525" spans="2:2" x14ac:dyDescent="0.25">
      <c r="B525" s="123"/>
    </row>
    <row r="526" spans="2:2" x14ac:dyDescent="0.25">
      <c r="B526" s="123"/>
    </row>
    <row r="527" spans="2:2" x14ac:dyDescent="0.25">
      <c r="B527" s="123"/>
    </row>
    <row r="528" spans="2:2" x14ac:dyDescent="0.25">
      <c r="B528" s="123"/>
    </row>
    <row r="529" spans="2:2" x14ac:dyDescent="0.25">
      <c r="B529" s="123"/>
    </row>
    <row r="530" spans="2:2" x14ac:dyDescent="0.25">
      <c r="B530" s="123"/>
    </row>
    <row r="531" spans="2:2" x14ac:dyDescent="0.25">
      <c r="B531" s="123"/>
    </row>
    <row r="532" spans="2:2" x14ac:dyDescent="0.25">
      <c r="B532" s="123"/>
    </row>
    <row r="533" spans="2:2" x14ac:dyDescent="0.25">
      <c r="B533" s="123"/>
    </row>
    <row r="534" spans="2:2" x14ac:dyDescent="0.25">
      <c r="B534" s="123"/>
    </row>
    <row r="535" spans="2:2" x14ac:dyDescent="0.25">
      <c r="B535" s="123"/>
    </row>
    <row r="536" spans="2:2" x14ac:dyDescent="0.25">
      <c r="B536" s="123"/>
    </row>
    <row r="537" spans="2:2" x14ac:dyDescent="0.25">
      <c r="B537" s="123"/>
    </row>
    <row r="538" spans="2:2" x14ac:dyDescent="0.25">
      <c r="B538" s="123"/>
    </row>
    <row r="539" spans="2:2" x14ac:dyDescent="0.25">
      <c r="B539" s="123"/>
    </row>
    <row r="540" spans="2:2" x14ac:dyDescent="0.25">
      <c r="B540" s="123"/>
    </row>
    <row r="541" spans="2:2" x14ac:dyDescent="0.25">
      <c r="B541" s="123"/>
    </row>
    <row r="542" spans="2:2" x14ac:dyDescent="0.25">
      <c r="B542" s="123"/>
    </row>
    <row r="543" spans="2:2" x14ac:dyDescent="0.25">
      <c r="B543" s="123"/>
    </row>
    <row r="544" spans="2:2" x14ac:dyDescent="0.25">
      <c r="B544" s="123"/>
    </row>
    <row r="545" spans="2:2" x14ac:dyDescent="0.25">
      <c r="B545" s="123"/>
    </row>
    <row r="546" spans="2:2" x14ac:dyDescent="0.25">
      <c r="B546" s="123"/>
    </row>
    <row r="547" spans="2:2" x14ac:dyDescent="0.25">
      <c r="B547" s="123"/>
    </row>
    <row r="548" spans="2:2" x14ac:dyDescent="0.25">
      <c r="B548" s="123"/>
    </row>
    <row r="549" spans="2:2" x14ac:dyDescent="0.25">
      <c r="B549" s="123"/>
    </row>
    <row r="550" spans="2:2" x14ac:dyDescent="0.25">
      <c r="B550" s="123"/>
    </row>
    <row r="551" spans="2:2" x14ac:dyDescent="0.25">
      <c r="B551" s="123"/>
    </row>
    <row r="552" spans="2:2" x14ac:dyDescent="0.25">
      <c r="B552" s="123"/>
    </row>
    <row r="553" spans="2:2" x14ac:dyDescent="0.25">
      <c r="B553" s="123"/>
    </row>
    <row r="554" spans="2:2" x14ac:dyDescent="0.25">
      <c r="B554" s="123"/>
    </row>
    <row r="555" spans="2:2" x14ac:dyDescent="0.25">
      <c r="B555" s="123"/>
    </row>
    <row r="556" spans="2:2" x14ac:dyDescent="0.25">
      <c r="B556" s="123"/>
    </row>
    <row r="557" spans="2:2" x14ac:dyDescent="0.25">
      <c r="B557" s="123"/>
    </row>
    <row r="558" spans="2:2" x14ac:dyDescent="0.25">
      <c r="B558" s="123"/>
    </row>
    <row r="559" spans="2:2" x14ac:dyDescent="0.25">
      <c r="B559" s="123"/>
    </row>
    <row r="560" spans="2:2" x14ac:dyDescent="0.25">
      <c r="B560" s="123"/>
    </row>
    <row r="561" spans="2:2" x14ac:dyDescent="0.25">
      <c r="B561" s="123"/>
    </row>
    <row r="562" spans="2:2" x14ac:dyDescent="0.25">
      <c r="B562" s="123"/>
    </row>
    <row r="563" spans="2:2" x14ac:dyDescent="0.25">
      <c r="B563" s="123"/>
    </row>
    <row r="564" spans="2:2" x14ac:dyDescent="0.25">
      <c r="B564" s="123"/>
    </row>
    <row r="565" spans="2:2" x14ac:dyDescent="0.25">
      <c r="B565" s="123"/>
    </row>
    <row r="566" spans="2:2" x14ac:dyDescent="0.25">
      <c r="B566" s="123"/>
    </row>
    <row r="567" spans="2:2" x14ac:dyDescent="0.25">
      <c r="B567" s="123"/>
    </row>
    <row r="568" spans="2:2" x14ac:dyDescent="0.25">
      <c r="B568" s="123"/>
    </row>
    <row r="569" spans="2:2" x14ac:dyDescent="0.25">
      <c r="B569" s="123"/>
    </row>
    <row r="570" spans="2:2" x14ac:dyDescent="0.25">
      <c r="B570" s="123"/>
    </row>
    <row r="571" spans="2:2" x14ac:dyDescent="0.25">
      <c r="B571" s="123"/>
    </row>
    <row r="572" spans="2:2" x14ac:dyDescent="0.25">
      <c r="B572" s="123"/>
    </row>
    <row r="573" spans="2:2" x14ac:dyDescent="0.25">
      <c r="B573" s="123"/>
    </row>
    <row r="574" spans="2:2" x14ac:dyDescent="0.25">
      <c r="B574" s="123"/>
    </row>
    <row r="575" spans="2:2" x14ac:dyDescent="0.25">
      <c r="B575" s="123"/>
    </row>
    <row r="576" spans="2:2" x14ac:dyDescent="0.25">
      <c r="B576" s="123"/>
    </row>
    <row r="577" spans="2:2" x14ac:dyDescent="0.25">
      <c r="B577" s="123"/>
    </row>
    <row r="578" spans="2:2" x14ac:dyDescent="0.25">
      <c r="B578" s="123"/>
    </row>
    <row r="579" spans="2:2" x14ac:dyDescent="0.25">
      <c r="B579" s="123"/>
    </row>
    <row r="580" spans="2:2" x14ac:dyDescent="0.25">
      <c r="B580" s="123"/>
    </row>
    <row r="581" spans="2:2" x14ac:dyDescent="0.25">
      <c r="B581" s="123"/>
    </row>
  </sheetData>
  <autoFilter ref="A1:L582"/>
  <mergeCells count="9">
    <mergeCell ref="F4:G4"/>
    <mergeCell ref="H4:I4"/>
    <mergeCell ref="J4:K4"/>
    <mergeCell ref="A2:L2"/>
    <mergeCell ref="A3:L3"/>
    <mergeCell ref="A4:A5"/>
    <mergeCell ref="B4:B5"/>
    <mergeCell ref="C4:C5"/>
    <mergeCell ref="D4:E4"/>
  </mergeCells>
  <conditionalFormatting sqref="B198:B199 A208:B208 A215:C215 A210:I210 B213:B214">
    <cfRule type="cellIs" dxfId="18" priority="21" stopIfTrue="1" operator="equal">
      <formula>8223.307275</formula>
    </cfRule>
  </conditionalFormatting>
  <conditionalFormatting sqref="F140">
    <cfRule type="cellIs" dxfId="17" priority="20" stopIfTrue="1" operator="equal">
      <formula>8223.307275</formula>
    </cfRule>
  </conditionalFormatting>
  <conditionalFormatting sqref="F141">
    <cfRule type="cellIs" dxfId="16" priority="19" stopIfTrue="1" operator="equal">
      <formula>8223.307275</formula>
    </cfRule>
  </conditionalFormatting>
  <conditionalFormatting sqref="F142">
    <cfRule type="cellIs" dxfId="15" priority="18" stopIfTrue="1" operator="equal">
      <formula>8223.307275</formula>
    </cfRule>
  </conditionalFormatting>
  <conditionalFormatting sqref="F143">
    <cfRule type="cellIs" dxfId="14" priority="17" stopIfTrue="1" operator="equal">
      <formula>8223.307275</formula>
    </cfRule>
  </conditionalFormatting>
  <conditionalFormatting sqref="F233">
    <cfRule type="cellIs" dxfId="13" priority="16" stopIfTrue="1" operator="equal">
      <formula>8223.307275</formula>
    </cfRule>
  </conditionalFormatting>
  <conditionalFormatting sqref="F234">
    <cfRule type="cellIs" dxfId="12" priority="15" stopIfTrue="1" operator="equal">
      <formula>8223.307275</formula>
    </cfRule>
  </conditionalFormatting>
  <conditionalFormatting sqref="A201:B201">
    <cfRule type="cellIs" dxfId="11" priority="14" stopIfTrue="1" operator="equal">
      <formula>8223.307275</formula>
    </cfRule>
  </conditionalFormatting>
  <conditionalFormatting sqref="A196">
    <cfRule type="cellIs" dxfId="10" priority="11" stopIfTrue="1" operator="equal">
      <formula>8223.307275</formula>
    </cfRule>
  </conditionalFormatting>
  <conditionalFormatting sqref="A209 C209:L209 M208:HS209 F208:L208">
    <cfRule type="cellIs" dxfId="9" priority="9" stopIfTrue="1" operator="equal">
      <formula>8223.307275</formula>
    </cfRule>
  </conditionalFormatting>
  <conditionalFormatting sqref="G212:G215 L212:L215">
    <cfRule type="cellIs" dxfId="8" priority="10" stopIfTrue="1" operator="equal">
      <formula>8223.307275</formula>
    </cfRule>
  </conditionalFormatting>
  <conditionalFormatting sqref="B209">
    <cfRule type="cellIs" dxfId="7" priority="8" stopIfTrue="1" operator="equal">
      <formula>8223.307275</formula>
    </cfRule>
  </conditionalFormatting>
  <conditionalFormatting sqref="D212:D215">
    <cfRule type="cellIs" dxfId="6" priority="5" stopIfTrue="1" operator="equal">
      <formula>8223.307275</formula>
    </cfRule>
  </conditionalFormatting>
  <conditionalFormatting sqref="M212:HS215 H212:K215 E212:E215 A212:A214 C212:C214">
    <cfRule type="cellIs" dxfId="5" priority="7" stopIfTrue="1" operator="equal">
      <formula>8223.307275</formula>
    </cfRule>
  </conditionalFormatting>
  <conditionalFormatting sqref="K210:HS210">
    <cfRule type="cellIs" dxfId="4" priority="6" stopIfTrue="1" operator="equal">
      <formula>8223.307275</formula>
    </cfRule>
  </conditionalFormatting>
  <conditionalFormatting sqref="D211:E211">
    <cfRule type="cellIs" dxfId="3" priority="3" stopIfTrue="1" operator="equal">
      <formula>8223.307275</formula>
    </cfRule>
  </conditionalFormatting>
  <conditionalFormatting sqref="C211">
    <cfRule type="cellIs" dxfId="2" priority="4" stopIfTrue="1" operator="equal">
      <formula>8223.307275</formula>
    </cfRule>
  </conditionalFormatting>
  <printOptions horizontalCentered="1"/>
  <pageMargins left="0.19685039370078741" right="0.19685039370078741" top="0.59055118110236227" bottom="0.39370078740157483" header="0.19685039370078741" footer="0.19685039370078741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8"/>
  <sheetViews>
    <sheetView topLeftCell="A237" workbookViewId="0">
      <selection sqref="A1:L278"/>
    </sheetView>
  </sheetViews>
  <sheetFormatPr defaultRowHeight="15" x14ac:dyDescent="0.25"/>
  <cols>
    <col min="1" max="1" width="9.140625" style="1"/>
    <col min="2" max="2" width="45.42578125" style="1" customWidth="1"/>
    <col min="3" max="11" width="9.140625" style="1"/>
    <col min="12" max="12" width="11" style="1" customWidth="1"/>
    <col min="13" max="16384" width="9.140625" style="1"/>
  </cols>
  <sheetData>
    <row r="1" spans="1:12" x14ac:dyDescent="0.25">
      <c r="A1" s="129" t="s">
        <v>174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x14ac:dyDescent="0.25">
      <c r="A2" s="130" t="s">
        <v>43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24" customHeight="1" x14ac:dyDescent="0.25">
      <c r="A3" s="128" t="s">
        <v>10</v>
      </c>
      <c r="B3" s="124" t="s">
        <v>1</v>
      </c>
      <c r="C3" s="128" t="s">
        <v>44</v>
      </c>
      <c r="D3" s="124" t="s">
        <v>2</v>
      </c>
      <c r="E3" s="124"/>
      <c r="F3" s="124" t="s">
        <v>4</v>
      </c>
      <c r="G3" s="124"/>
      <c r="H3" s="124" t="s">
        <v>5</v>
      </c>
      <c r="I3" s="124"/>
      <c r="J3" s="124" t="s">
        <v>6</v>
      </c>
      <c r="K3" s="124"/>
      <c r="L3" s="21" t="s">
        <v>0</v>
      </c>
    </row>
    <row r="4" spans="1:12" x14ac:dyDescent="0.25">
      <c r="A4" s="128"/>
      <c r="B4" s="124"/>
      <c r="C4" s="128"/>
      <c r="D4" s="22" t="s">
        <v>45</v>
      </c>
      <c r="E4" s="22" t="s">
        <v>3</v>
      </c>
      <c r="F4" s="22" t="s">
        <v>45</v>
      </c>
      <c r="G4" s="22" t="s">
        <v>3</v>
      </c>
      <c r="H4" s="22" t="s">
        <v>45</v>
      </c>
      <c r="I4" s="22" t="s">
        <v>3</v>
      </c>
      <c r="J4" s="22" t="s">
        <v>45</v>
      </c>
      <c r="K4" s="22" t="s">
        <v>3</v>
      </c>
      <c r="L4" s="23"/>
    </row>
    <row r="5" spans="1:12" x14ac:dyDescent="0.25">
      <c r="A5" s="21">
        <v>1</v>
      </c>
      <c r="B5" s="21">
        <v>3</v>
      </c>
      <c r="C5" s="21">
        <v>4</v>
      </c>
      <c r="D5" s="21">
        <v>5</v>
      </c>
      <c r="E5" s="21">
        <v>6</v>
      </c>
      <c r="F5" s="21">
        <v>7</v>
      </c>
      <c r="G5" s="21">
        <v>8</v>
      </c>
      <c r="H5" s="21">
        <v>9</v>
      </c>
      <c r="I5" s="21">
        <v>10</v>
      </c>
      <c r="J5" s="21">
        <v>11</v>
      </c>
      <c r="K5" s="21">
        <v>12</v>
      </c>
      <c r="L5" s="21">
        <v>13</v>
      </c>
    </row>
    <row r="6" spans="1:12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38.25" x14ac:dyDescent="0.25">
      <c r="A7" s="24">
        <v>1</v>
      </c>
      <c r="B7" s="14" t="s">
        <v>14</v>
      </c>
      <c r="C7" s="12" t="s">
        <v>51</v>
      </c>
      <c r="D7" s="10">
        <v>2</v>
      </c>
      <c r="E7" s="10">
        <v>190</v>
      </c>
      <c r="F7" s="10"/>
      <c r="G7" s="10"/>
      <c r="H7" s="10"/>
      <c r="I7" s="10"/>
      <c r="J7" s="10"/>
      <c r="K7" s="10"/>
      <c r="L7" s="10"/>
    </row>
    <row r="8" spans="1:12" x14ac:dyDescent="0.25">
      <c r="A8" s="13"/>
      <c r="B8" s="11"/>
      <c r="C8" s="12" t="s">
        <v>53</v>
      </c>
      <c r="D8" s="10"/>
      <c r="E8" s="25">
        <f>E7/D7/100</f>
        <v>0.95</v>
      </c>
      <c r="F8" s="10"/>
      <c r="G8" s="10"/>
      <c r="H8" s="10"/>
      <c r="I8" s="10"/>
      <c r="J8" s="10"/>
      <c r="K8" s="10"/>
      <c r="L8" s="10"/>
    </row>
    <row r="9" spans="1:12" x14ac:dyDescent="0.25">
      <c r="A9" s="13"/>
      <c r="B9" s="11" t="s">
        <v>46</v>
      </c>
      <c r="C9" s="12" t="s">
        <v>47</v>
      </c>
      <c r="D9" s="10">
        <v>98.6</v>
      </c>
      <c r="E9" s="10">
        <f>D9*E8</f>
        <v>93.669999999999987</v>
      </c>
      <c r="F9" s="10"/>
      <c r="G9" s="10"/>
      <c r="H9" s="10"/>
      <c r="I9" s="10"/>
      <c r="J9" s="10"/>
      <c r="K9" s="10"/>
      <c r="L9" s="10"/>
    </row>
    <row r="10" spans="1:12" x14ac:dyDescent="0.25">
      <c r="A10" s="13"/>
      <c r="B10" s="11" t="s">
        <v>54</v>
      </c>
      <c r="C10" s="12" t="s">
        <v>50</v>
      </c>
      <c r="D10" s="10">
        <v>1.34</v>
      </c>
      <c r="E10" s="10">
        <f>D10*E8</f>
        <v>1.2729999999999999</v>
      </c>
      <c r="F10" s="10"/>
      <c r="G10" s="10"/>
      <c r="H10" s="10"/>
      <c r="I10" s="10"/>
      <c r="J10" s="10"/>
      <c r="K10" s="10"/>
      <c r="L10" s="10"/>
    </row>
    <row r="11" spans="1:12" x14ac:dyDescent="0.25">
      <c r="A11" s="13"/>
      <c r="B11" s="11" t="s">
        <v>55</v>
      </c>
      <c r="C11" s="12" t="s">
        <v>50</v>
      </c>
      <c r="D11" s="10">
        <v>1.02</v>
      </c>
      <c r="E11" s="10">
        <f>D11*E8</f>
        <v>0.96899999999999997</v>
      </c>
      <c r="F11" s="10"/>
      <c r="G11" s="10"/>
      <c r="H11" s="10"/>
      <c r="I11" s="10"/>
      <c r="J11" s="10"/>
      <c r="K11" s="10"/>
      <c r="L11" s="10"/>
    </row>
    <row r="12" spans="1:12" x14ac:dyDescent="0.25">
      <c r="A12" s="13"/>
      <c r="B12" s="11" t="s">
        <v>56</v>
      </c>
      <c r="C12" s="12" t="s">
        <v>50</v>
      </c>
      <c r="D12" s="10">
        <v>7.48</v>
      </c>
      <c r="E12" s="10">
        <f>D12*E8</f>
        <v>7.1059999999999999</v>
      </c>
      <c r="F12" s="10"/>
      <c r="G12" s="10"/>
      <c r="H12" s="10"/>
      <c r="I12" s="10"/>
      <c r="J12" s="10"/>
      <c r="K12" s="10"/>
      <c r="L12" s="10"/>
    </row>
    <row r="13" spans="1:12" x14ac:dyDescent="0.25">
      <c r="A13" s="13"/>
      <c r="B13" s="11" t="s">
        <v>57</v>
      </c>
      <c r="C13" s="12" t="s">
        <v>50</v>
      </c>
      <c r="D13" s="10">
        <v>1.5</v>
      </c>
      <c r="E13" s="10">
        <f>D13*E8</f>
        <v>1.4249999999999998</v>
      </c>
      <c r="F13" s="10"/>
      <c r="G13" s="10"/>
      <c r="H13" s="10"/>
      <c r="I13" s="10"/>
      <c r="J13" s="10"/>
      <c r="K13" s="10"/>
      <c r="L13" s="10"/>
    </row>
    <row r="14" spans="1:12" x14ac:dyDescent="0.25">
      <c r="A14" s="13"/>
      <c r="B14" s="11" t="s">
        <v>58</v>
      </c>
      <c r="C14" s="12" t="s">
        <v>11</v>
      </c>
      <c r="D14" s="25">
        <v>9.4E-2</v>
      </c>
      <c r="E14" s="10">
        <f>D14*E8</f>
        <v>8.929999999999999E-2</v>
      </c>
      <c r="F14" s="10"/>
      <c r="G14" s="10"/>
      <c r="H14" s="10"/>
      <c r="I14" s="10"/>
      <c r="J14" s="10"/>
      <c r="K14" s="10"/>
      <c r="L14" s="10"/>
    </row>
    <row r="15" spans="1:12" x14ac:dyDescent="0.25">
      <c r="A15" s="13"/>
      <c r="B15" s="11" t="s">
        <v>59</v>
      </c>
      <c r="C15" s="12" t="s">
        <v>13</v>
      </c>
      <c r="D15" s="10">
        <v>4</v>
      </c>
      <c r="E15" s="10">
        <f>D15*E8</f>
        <v>3.8</v>
      </c>
      <c r="F15" s="10"/>
      <c r="G15" s="10"/>
      <c r="H15" s="10"/>
      <c r="I15" s="10"/>
      <c r="J15" s="10"/>
      <c r="K15" s="10"/>
      <c r="L15" s="10"/>
    </row>
    <row r="16" spans="1:12" x14ac:dyDescent="0.25">
      <c r="A16" s="13"/>
      <c r="B16" s="11" t="s">
        <v>60</v>
      </c>
      <c r="C16" s="12" t="s">
        <v>51</v>
      </c>
      <c r="D16" s="10">
        <v>115</v>
      </c>
      <c r="E16" s="10">
        <f>D16*E8*D7</f>
        <v>218.5</v>
      </c>
      <c r="F16" s="10"/>
      <c r="G16" s="10"/>
      <c r="H16" s="10"/>
      <c r="I16" s="10"/>
      <c r="J16" s="10"/>
      <c r="K16" s="10"/>
      <c r="L16" s="10"/>
    </row>
    <row r="17" spans="1:12" x14ac:dyDescent="0.25">
      <c r="A17" s="13"/>
      <c r="B17" s="11" t="s">
        <v>15</v>
      </c>
      <c r="C17" s="12" t="s">
        <v>13</v>
      </c>
      <c r="D17" s="10">
        <v>4.9000000000000004</v>
      </c>
      <c r="E17" s="10">
        <f>D17*E8</f>
        <v>4.6550000000000002</v>
      </c>
      <c r="F17" s="10"/>
      <c r="G17" s="10"/>
      <c r="H17" s="10"/>
      <c r="I17" s="10"/>
      <c r="J17" s="10"/>
      <c r="K17" s="10"/>
      <c r="L17" s="10"/>
    </row>
    <row r="18" spans="1:12" x14ac:dyDescent="0.25">
      <c r="A18" s="13"/>
      <c r="B18" s="11" t="s">
        <v>61</v>
      </c>
      <c r="C18" s="12" t="s">
        <v>13</v>
      </c>
      <c r="D18" s="10">
        <v>2.1</v>
      </c>
      <c r="E18" s="10">
        <f>D18*E8</f>
        <v>1.9949999999999999</v>
      </c>
      <c r="F18" s="10"/>
      <c r="G18" s="10"/>
      <c r="H18" s="10"/>
      <c r="I18" s="10"/>
      <c r="J18" s="10"/>
      <c r="K18" s="10"/>
      <c r="L18" s="10"/>
    </row>
    <row r="19" spans="1:12" x14ac:dyDescent="0.25">
      <c r="A19" s="13"/>
      <c r="B19" s="11" t="s">
        <v>62</v>
      </c>
      <c r="C19" s="12" t="s">
        <v>52</v>
      </c>
      <c r="D19" s="25">
        <v>0.57199999999999995</v>
      </c>
      <c r="E19" s="10">
        <f>D19*E8</f>
        <v>0.54339999999999988</v>
      </c>
      <c r="F19" s="10"/>
      <c r="G19" s="10"/>
      <c r="H19" s="10"/>
      <c r="I19" s="10"/>
      <c r="J19" s="10"/>
      <c r="K19" s="10"/>
      <c r="L19" s="10"/>
    </row>
    <row r="20" spans="1:12" x14ac:dyDescent="0.25">
      <c r="A20" s="13"/>
      <c r="B20" s="11" t="s">
        <v>63</v>
      </c>
      <c r="C20" s="12" t="s">
        <v>52</v>
      </c>
      <c r="D20" s="25">
        <v>1.518</v>
      </c>
      <c r="E20" s="10">
        <f>D20*E8</f>
        <v>1.4420999999999999</v>
      </c>
      <c r="F20" s="10"/>
      <c r="G20" s="10"/>
      <c r="H20" s="10"/>
      <c r="I20" s="10"/>
      <c r="J20" s="10"/>
      <c r="K20" s="10"/>
      <c r="L20" s="10"/>
    </row>
    <row r="21" spans="1:12" x14ac:dyDescent="0.25">
      <c r="A21" s="24"/>
      <c r="B21" s="14"/>
      <c r="C21" s="12"/>
      <c r="D21" s="10"/>
      <c r="E21" s="10"/>
      <c r="F21" s="10"/>
      <c r="G21" s="10"/>
      <c r="H21" s="10"/>
      <c r="I21" s="10"/>
      <c r="J21" s="10"/>
      <c r="K21" s="10"/>
      <c r="L21" s="10"/>
    </row>
    <row r="22" spans="1:12" x14ac:dyDescent="0.25">
      <c r="A22" s="24">
        <v>3</v>
      </c>
      <c r="B22" s="11" t="s">
        <v>16</v>
      </c>
      <c r="C22" s="12" t="s">
        <v>51</v>
      </c>
      <c r="D22" s="10">
        <v>2</v>
      </c>
      <c r="E22" s="10">
        <v>190</v>
      </c>
      <c r="F22" s="10"/>
      <c r="G22" s="10"/>
      <c r="H22" s="10"/>
      <c r="I22" s="10"/>
      <c r="J22" s="10"/>
      <c r="K22" s="10"/>
      <c r="L22" s="10"/>
    </row>
    <row r="23" spans="1:12" x14ac:dyDescent="0.25">
      <c r="A23" s="13"/>
      <c r="B23" s="11"/>
      <c r="C23" s="12" t="s">
        <v>53</v>
      </c>
      <c r="D23" s="10"/>
      <c r="E23" s="25">
        <f>E22/D22/100</f>
        <v>0.95</v>
      </c>
      <c r="F23" s="10"/>
      <c r="G23" s="10"/>
      <c r="H23" s="10"/>
      <c r="I23" s="10"/>
      <c r="J23" s="10"/>
      <c r="K23" s="10"/>
      <c r="L23" s="10"/>
    </row>
    <row r="24" spans="1:12" x14ac:dyDescent="0.25">
      <c r="A24" s="13"/>
      <c r="B24" s="11" t="s">
        <v>46</v>
      </c>
      <c r="C24" s="12" t="s">
        <v>47</v>
      </c>
      <c r="D24" s="10">
        <v>45.6</v>
      </c>
      <c r="E24" s="10">
        <f>D24*E23</f>
        <v>43.32</v>
      </c>
      <c r="F24" s="10"/>
      <c r="G24" s="10"/>
      <c r="H24" s="10"/>
      <c r="I24" s="10"/>
      <c r="J24" s="10"/>
      <c r="K24" s="10"/>
      <c r="L24" s="10"/>
    </row>
    <row r="25" spans="1:12" x14ac:dyDescent="0.25">
      <c r="A25" s="13"/>
      <c r="B25" s="11" t="s">
        <v>54</v>
      </c>
      <c r="C25" s="12" t="s">
        <v>50</v>
      </c>
      <c r="D25" s="10">
        <v>0.4</v>
      </c>
      <c r="E25" s="10">
        <f>D25*E23</f>
        <v>0.38</v>
      </c>
      <c r="F25" s="10"/>
      <c r="G25" s="10"/>
      <c r="H25" s="10"/>
      <c r="I25" s="10"/>
      <c r="J25" s="10"/>
      <c r="K25" s="10"/>
      <c r="L25" s="10"/>
    </row>
    <row r="26" spans="1:12" x14ac:dyDescent="0.25">
      <c r="A26" s="13"/>
      <c r="B26" s="11" t="s">
        <v>55</v>
      </c>
      <c r="C26" s="12" t="s">
        <v>50</v>
      </c>
      <c r="D26" s="10">
        <v>1.02</v>
      </c>
      <c r="E26" s="10">
        <f>D26*E23</f>
        <v>0.96899999999999997</v>
      </c>
      <c r="F26" s="10"/>
      <c r="G26" s="10"/>
      <c r="H26" s="10"/>
      <c r="I26" s="10"/>
      <c r="J26" s="10"/>
      <c r="K26" s="10"/>
      <c r="L26" s="10"/>
    </row>
    <row r="27" spans="1:12" x14ac:dyDescent="0.25">
      <c r="A27" s="13"/>
      <c r="B27" s="11" t="s">
        <v>56</v>
      </c>
      <c r="C27" s="12" t="s">
        <v>50</v>
      </c>
      <c r="D27" s="10">
        <v>3.81</v>
      </c>
      <c r="E27" s="10">
        <f>D27*E23</f>
        <v>3.6194999999999999</v>
      </c>
      <c r="F27" s="10"/>
      <c r="G27" s="10"/>
      <c r="H27" s="10"/>
      <c r="I27" s="10"/>
      <c r="J27" s="10"/>
      <c r="K27" s="10"/>
      <c r="L27" s="10"/>
    </row>
    <row r="28" spans="1:12" x14ac:dyDescent="0.25">
      <c r="A28" s="13"/>
      <c r="B28" s="11" t="s">
        <v>59</v>
      </c>
      <c r="C28" s="12" t="s">
        <v>13</v>
      </c>
      <c r="D28" s="10">
        <v>3</v>
      </c>
      <c r="E28" s="10">
        <f>D28*E23</f>
        <v>2.8499999999999996</v>
      </c>
      <c r="F28" s="10"/>
      <c r="G28" s="10"/>
      <c r="H28" s="10"/>
      <c r="I28" s="10"/>
      <c r="J28" s="10"/>
      <c r="K28" s="10"/>
      <c r="L28" s="10"/>
    </row>
    <row r="29" spans="1:12" x14ac:dyDescent="0.25">
      <c r="A29" s="13"/>
      <c r="B29" s="11" t="s">
        <v>63</v>
      </c>
      <c r="C29" s="12" t="s">
        <v>52</v>
      </c>
      <c r="D29" s="25">
        <v>0.18</v>
      </c>
      <c r="E29" s="10">
        <f>D29*E23</f>
        <v>0.17099999999999999</v>
      </c>
      <c r="F29" s="10"/>
      <c r="G29" s="10"/>
      <c r="H29" s="10"/>
      <c r="I29" s="10"/>
      <c r="J29" s="10"/>
      <c r="K29" s="10"/>
      <c r="L29" s="10"/>
    </row>
    <row r="30" spans="1:12" x14ac:dyDescent="0.25">
      <c r="A30" s="13"/>
      <c r="B30" s="11"/>
      <c r="C30" s="12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s="13"/>
      <c r="B31" s="26" t="s">
        <v>30</v>
      </c>
      <c r="C31" s="12" t="s">
        <v>51</v>
      </c>
      <c r="D31" s="10"/>
      <c r="E31" s="10">
        <f>4.35*1.51*5+3.6*1.51*2</f>
        <v>43.714499999999994</v>
      </c>
      <c r="F31" s="10"/>
      <c r="G31" s="10"/>
      <c r="H31" s="10"/>
      <c r="I31" s="10"/>
      <c r="J31" s="10"/>
      <c r="K31" s="10"/>
      <c r="L31" s="10"/>
    </row>
    <row r="32" spans="1:12" x14ac:dyDescent="0.25">
      <c r="A32" s="13"/>
      <c r="B32" s="14"/>
      <c r="C32" s="12" t="s">
        <v>64</v>
      </c>
      <c r="D32" s="10"/>
      <c r="E32" s="25">
        <f>E31/100</f>
        <v>0.43714499999999995</v>
      </c>
      <c r="F32" s="10"/>
      <c r="G32" s="10"/>
      <c r="H32" s="10"/>
      <c r="I32" s="10"/>
      <c r="J32" s="10"/>
      <c r="K32" s="10"/>
      <c r="L32" s="10"/>
    </row>
    <row r="33" spans="1:12" x14ac:dyDescent="0.25">
      <c r="A33" s="13"/>
      <c r="B33" s="11" t="s">
        <v>46</v>
      </c>
      <c r="C33" s="12" t="s">
        <v>47</v>
      </c>
      <c r="D33" s="10">
        <v>8.1999999999999993</v>
      </c>
      <c r="E33" s="10">
        <f>D33*E32</f>
        <v>3.5845889999999994</v>
      </c>
      <c r="F33" s="10"/>
      <c r="G33" s="10"/>
      <c r="H33" s="10"/>
      <c r="I33" s="10"/>
      <c r="J33" s="10"/>
      <c r="K33" s="10"/>
      <c r="L33" s="10"/>
    </row>
    <row r="34" spans="1:12" x14ac:dyDescent="0.25">
      <c r="A34" s="13"/>
      <c r="B34" s="11" t="s">
        <v>23</v>
      </c>
      <c r="C34" s="12" t="s">
        <v>8</v>
      </c>
      <c r="D34" s="10">
        <v>0.5</v>
      </c>
      <c r="E34" s="10">
        <f>D34*E32</f>
        <v>0.21857249999999998</v>
      </c>
      <c r="F34" s="10"/>
      <c r="G34" s="10"/>
      <c r="H34" s="10"/>
      <c r="I34" s="10"/>
      <c r="J34" s="10"/>
      <c r="K34" s="10"/>
      <c r="L34" s="10"/>
    </row>
    <row r="35" spans="1:12" x14ac:dyDescent="0.25">
      <c r="A35" s="13"/>
      <c r="B35" s="11"/>
      <c r="C35" s="12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25.5" x14ac:dyDescent="0.25">
      <c r="A36" s="24">
        <v>4</v>
      </c>
      <c r="B36" s="14" t="s">
        <v>17</v>
      </c>
      <c r="C36" s="12" t="s">
        <v>51</v>
      </c>
      <c r="D36" s="10"/>
      <c r="E36" s="10">
        <v>1380</v>
      </c>
      <c r="F36" s="10"/>
      <c r="G36" s="10"/>
      <c r="H36" s="10"/>
      <c r="I36" s="10"/>
      <c r="J36" s="10"/>
      <c r="K36" s="10"/>
      <c r="L36" s="10"/>
    </row>
    <row r="37" spans="1:12" x14ac:dyDescent="0.25">
      <c r="A37" s="13"/>
      <c r="B37" s="14"/>
      <c r="C37" s="12" t="s">
        <v>64</v>
      </c>
      <c r="D37" s="10"/>
      <c r="E37" s="25">
        <f>E36/100</f>
        <v>13.8</v>
      </c>
      <c r="F37" s="10"/>
      <c r="G37" s="10"/>
      <c r="H37" s="10"/>
      <c r="I37" s="10"/>
      <c r="J37" s="10"/>
      <c r="K37" s="10"/>
      <c r="L37" s="10"/>
    </row>
    <row r="38" spans="1:12" x14ac:dyDescent="0.25">
      <c r="A38" s="24"/>
      <c r="B38" s="11" t="s">
        <v>46</v>
      </c>
      <c r="C38" s="12" t="s">
        <v>47</v>
      </c>
      <c r="D38" s="10">
        <v>18.600000000000001</v>
      </c>
      <c r="E38" s="10">
        <f>D38*E37</f>
        <v>256.68</v>
      </c>
      <c r="F38" s="10"/>
      <c r="G38" s="10"/>
      <c r="H38" s="10"/>
      <c r="I38" s="10"/>
      <c r="J38" s="10"/>
      <c r="K38" s="10"/>
      <c r="L38" s="10"/>
    </row>
    <row r="39" spans="1:12" x14ac:dyDescent="0.25">
      <c r="A39" s="24"/>
      <c r="B39" s="11" t="s">
        <v>23</v>
      </c>
      <c r="C39" s="12" t="s">
        <v>8</v>
      </c>
      <c r="D39" s="10">
        <v>0.16</v>
      </c>
      <c r="E39" s="10">
        <f>D39*E37</f>
        <v>2.2080000000000002</v>
      </c>
      <c r="F39" s="10"/>
      <c r="G39" s="10"/>
      <c r="H39" s="10"/>
      <c r="I39" s="10"/>
      <c r="J39" s="10"/>
      <c r="K39" s="10"/>
      <c r="L39" s="10"/>
    </row>
    <row r="40" spans="1:12" x14ac:dyDescent="0.25">
      <c r="A40" s="24"/>
      <c r="B40" s="11"/>
      <c r="C40" s="12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25.5" x14ac:dyDescent="0.25">
      <c r="A41" s="13">
        <v>5</v>
      </c>
      <c r="B41" s="14" t="s">
        <v>18</v>
      </c>
      <c r="C41" s="12" t="s">
        <v>51</v>
      </c>
      <c r="D41" s="10"/>
      <c r="E41" s="10">
        <v>1380</v>
      </c>
      <c r="F41" s="10"/>
      <c r="G41" s="10"/>
      <c r="H41" s="10"/>
      <c r="I41" s="10"/>
      <c r="J41" s="10"/>
      <c r="K41" s="10"/>
      <c r="L41" s="10"/>
    </row>
    <row r="42" spans="1:12" x14ac:dyDescent="0.25">
      <c r="A42" s="13"/>
      <c r="B42" s="14"/>
      <c r="C42" s="12" t="s">
        <v>64</v>
      </c>
      <c r="D42" s="10"/>
      <c r="E42" s="25">
        <f>E41/100</f>
        <v>13.8</v>
      </c>
      <c r="F42" s="10"/>
      <c r="G42" s="10"/>
      <c r="H42" s="10"/>
      <c r="I42" s="10"/>
      <c r="J42" s="10"/>
      <c r="K42" s="10"/>
      <c r="L42" s="10"/>
    </row>
    <row r="43" spans="1:12" x14ac:dyDescent="0.25">
      <c r="A43" s="13"/>
      <c r="B43" s="11" t="s">
        <v>46</v>
      </c>
      <c r="C43" s="12" t="s">
        <v>47</v>
      </c>
      <c r="D43" s="10">
        <v>59</v>
      </c>
      <c r="E43" s="10">
        <f>D43*E42</f>
        <v>814.2</v>
      </c>
      <c r="F43" s="10"/>
      <c r="G43" s="10"/>
      <c r="H43" s="10"/>
      <c r="I43" s="10"/>
      <c r="J43" s="10"/>
      <c r="K43" s="10"/>
      <c r="L43" s="10"/>
    </row>
    <row r="44" spans="1:12" x14ac:dyDescent="0.25">
      <c r="A44" s="13"/>
      <c r="B44" s="11"/>
      <c r="C44" s="12"/>
      <c r="D44" s="10"/>
      <c r="E44" s="10"/>
      <c r="F44" s="10"/>
      <c r="G44" s="10"/>
      <c r="H44" s="10"/>
      <c r="I44" s="10"/>
      <c r="J44" s="10"/>
      <c r="K44" s="10"/>
      <c r="L44" s="10"/>
    </row>
    <row r="45" spans="1:12" x14ac:dyDescent="0.25">
      <c r="A45" s="13">
        <v>6</v>
      </c>
      <c r="B45" s="11" t="s">
        <v>19</v>
      </c>
      <c r="C45" s="12" t="s">
        <v>51</v>
      </c>
      <c r="D45" s="10"/>
      <c r="E45" s="10">
        <v>1380</v>
      </c>
      <c r="F45" s="10"/>
      <c r="G45" s="10"/>
      <c r="H45" s="10"/>
      <c r="I45" s="10"/>
      <c r="J45" s="10"/>
      <c r="K45" s="10"/>
      <c r="L45" s="10"/>
    </row>
    <row r="46" spans="1:12" x14ac:dyDescent="0.25">
      <c r="A46" s="13"/>
      <c r="B46" s="11" t="s">
        <v>46</v>
      </c>
      <c r="C46" s="12" t="s">
        <v>47</v>
      </c>
      <c r="D46" s="10">
        <v>0.9</v>
      </c>
      <c r="E46" s="10">
        <f>D46*E45</f>
        <v>1242</v>
      </c>
      <c r="F46" s="10"/>
      <c r="G46" s="10"/>
      <c r="H46" s="10"/>
      <c r="I46" s="10"/>
      <c r="J46" s="10"/>
      <c r="K46" s="10"/>
      <c r="L46" s="10"/>
    </row>
    <row r="47" spans="1:12" x14ac:dyDescent="0.25">
      <c r="A47" s="13"/>
      <c r="B47" s="11"/>
      <c r="C47" s="12"/>
      <c r="D47" s="10"/>
      <c r="E47" s="10"/>
      <c r="F47" s="10"/>
      <c r="G47" s="10"/>
      <c r="H47" s="10"/>
      <c r="I47" s="10"/>
      <c r="J47" s="10"/>
      <c r="K47" s="10"/>
      <c r="L47" s="10"/>
    </row>
    <row r="48" spans="1:12" x14ac:dyDescent="0.25">
      <c r="A48" s="13">
        <v>7</v>
      </c>
      <c r="B48" s="11" t="s">
        <v>20</v>
      </c>
      <c r="C48" s="12" t="s">
        <v>48</v>
      </c>
      <c r="D48" s="10"/>
      <c r="E48" s="10">
        <v>186</v>
      </c>
      <c r="F48" s="10"/>
      <c r="G48" s="10"/>
      <c r="H48" s="10"/>
      <c r="I48" s="10"/>
      <c r="J48" s="10"/>
      <c r="K48" s="10"/>
      <c r="L48" s="10"/>
    </row>
    <row r="49" spans="1:12" x14ac:dyDescent="0.25">
      <c r="A49" s="21"/>
      <c r="B49" s="11"/>
      <c r="C49" s="12" t="s">
        <v>67</v>
      </c>
      <c r="D49" s="10"/>
      <c r="E49" s="25">
        <f>E48/10</f>
        <v>18.600000000000001</v>
      </c>
      <c r="F49" s="10"/>
      <c r="G49" s="10"/>
      <c r="H49" s="10"/>
      <c r="I49" s="10"/>
      <c r="J49" s="10"/>
      <c r="K49" s="10"/>
      <c r="L49" s="10"/>
    </row>
    <row r="50" spans="1:12" x14ac:dyDescent="0.25">
      <c r="A50" s="13"/>
      <c r="B50" s="11" t="s">
        <v>46</v>
      </c>
      <c r="C50" s="12" t="s">
        <v>47</v>
      </c>
      <c r="D50" s="10">
        <v>0.85</v>
      </c>
      <c r="E50" s="10">
        <f>D50*E49</f>
        <v>15.81</v>
      </c>
      <c r="F50" s="10"/>
      <c r="G50" s="10"/>
      <c r="H50" s="10"/>
      <c r="I50" s="10"/>
      <c r="J50" s="10"/>
      <c r="K50" s="10"/>
      <c r="L50" s="10"/>
    </row>
    <row r="51" spans="1:12" x14ac:dyDescent="0.25">
      <c r="A51" s="13"/>
      <c r="B51" s="11"/>
      <c r="C51" s="12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13">
        <v>8</v>
      </c>
      <c r="B52" s="11" t="s">
        <v>21</v>
      </c>
      <c r="C52" s="12" t="s">
        <v>51</v>
      </c>
      <c r="D52" s="10"/>
      <c r="E52" s="10">
        <v>87.4</v>
      </c>
      <c r="F52" s="10"/>
      <c r="G52" s="10"/>
      <c r="H52" s="10"/>
      <c r="I52" s="10"/>
      <c r="J52" s="10"/>
      <c r="K52" s="10"/>
      <c r="L52" s="10"/>
    </row>
    <row r="53" spans="1:12" x14ac:dyDescent="0.25">
      <c r="A53" s="21"/>
      <c r="B53" s="11"/>
      <c r="C53" s="12" t="s">
        <v>69</v>
      </c>
      <c r="D53" s="10">
        <v>0.12</v>
      </c>
      <c r="E53" s="10">
        <f>E52*D53</f>
        <v>10.488</v>
      </c>
      <c r="F53" s="10"/>
      <c r="G53" s="10"/>
      <c r="H53" s="10"/>
      <c r="I53" s="10"/>
      <c r="J53" s="10"/>
      <c r="K53" s="10"/>
      <c r="L53" s="10"/>
    </row>
    <row r="54" spans="1:12" x14ac:dyDescent="0.25">
      <c r="A54" s="13"/>
      <c r="B54" s="11" t="s">
        <v>46</v>
      </c>
      <c r="C54" s="12" t="s">
        <v>47</v>
      </c>
      <c r="D54" s="10">
        <v>13.2</v>
      </c>
      <c r="E54" s="10">
        <f>D54*E53</f>
        <v>138.44159999999999</v>
      </c>
      <c r="F54" s="10"/>
      <c r="G54" s="10"/>
      <c r="H54" s="10"/>
      <c r="I54" s="10"/>
      <c r="J54" s="10"/>
      <c r="K54" s="10"/>
      <c r="L54" s="10"/>
    </row>
    <row r="55" spans="1:12" x14ac:dyDescent="0.25">
      <c r="A55" s="13"/>
      <c r="B55" s="11" t="s">
        <v>23</v>
      </c>
      <c r="C55" s="12" t="s">
        <v>8</v>
      </c>
      <c r="D55" s="10">
        <v>9.6300000000000008</v>
      </c>
      <c r="E55" s="10">
        <f>D55*E53</f>
        <v>100.99944000000001</v>
      </c>
      <c r="F55" s="10"/>
      <c r="G55" s="10"/>
      <c r="H55" s="10"/>
      <c r="I55" s="10"/>
      <c r="J55" s="10"/>
      <c r="K55" s="10"/>
      <c r="L55" s="10"/>
    </row>
    <row r="56" spans="1:12" x14ac:dyDescent="0.25">
      <c r="A56" s="13"/>
      <c r="B56" s="11"/>
      <c r="C56" s="12"/>
      <c r="D56" s="10"/>
      <c r="E56" s="10"/>
      <c r="F56" s="10"/>
      <c r="G56" s="10"/>
      <c r="H56" s="10"/>
      <c r="I56" s="10"/>
      <c r="J56" s="10"/>
      <c r="K56" s="10"/>
      <c r="L56" s="10"/>
    </row>
    <row r="57" spans="1:12" x14ac:dyDescent="0.25">
      <c r="A57" s="13">
        <v>9</v>
      </c>
      <c r="B57" s="11" t="s">
        <v>22</v>
      </c>
      <c r="C57" s="12" t="s">
        <v>52</v>
      </c>
      <c r="D57" s="10"/>
      <c r="E57" s="10">
        <v>46</v>
      </c>
      <c r="F57" s="10"/>
      <c r="G57" s="10"/>
      <c r="H57" s="10"/>
      <c r="I57" s="10"/>
      <c r="J57" s="10"/>
      <c r="K57" s="10"/>
      <c r="L57" s="10"/>
    </row>
    <row r="58" spans="1:12" x14ac:dyDescent="0.25">
      <c r="A58" s="21"/>
      <c r="B58" s="11"/>
      <c r="C58" s="12" t="s">
        <v>70</v>
      </c>
      <c r="D58" s="10"/>
      <c r="E58" s="25">
        <f>E57/100</f>
        <v>0.46</v>
      </c>
      <c r="F58" s="10"/>
      <c r="G58" s="10"/>
      <c r="H58" s="10"/>
      <c r="I58" s="10"/>
      <c r="J58" s="10"/>
      <c r="K58" s="10"/>
      <c r="L58" s="10"/>
    </row>
    <row r="59" spans="1:12" x14ac:dyDescent="0.25">
      <c r="A59" s="13"/>
      <c r="B59" s="11" t="s">
        <v>46</v>
      </c>
      <c r="C59" s="12" t="s">
        <v>47</v>
      </c>
      <c r="D59" s="10">
        <v>206</v>
      </c>
      <c r="E59" s="10">
        <f>D59*E58</f>
        <v>94.76</v>
      </c>
      <c r="F59" s="10"/>
      <c r="G59" s="10"/>
      <c r="H59" s="10"/>
      <c r="I59" s="10"/>
      <c r="J59" s="10"/>
      <c r="K59" s="10"/>
      <c r="L59" s="10"/>
    </row>
    <row r="60" spans="1:12" x14ac:dyDescent="0.25">
      <c r="A60" s="13"/>
      <c r="B60" s="11"/>
      <c r="C60" s="12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5">
      <c r="A61" s="13">
        <v>10</v>
      </c>
      <c r="B61" s="11" t="s">
        <v>191</v>
      </c>
      <c r="C61" s="12" t="s">
        <v>52</v>
      </c>
      <c r="D61" s="10"/>
      <c r="E61" s="10">
        <f>E57</f>
        <v>46</v>
      </c>
      <c r="F61" s="10"/>
      <c r="G61" s="10"/>
      <c r="H61" s="10"/>
      <c r="I61" s="10"/>
      <c r="J61" s="10"/>
      <c r="K61" s="10"/>
      <c r="L61" s="10"/>
    </row>
    <row r="62" spans="1:12" x14ac:dyDescent="0.25">
      <c r="A62" s="21"/>
      <c r="B62" s="11"/>
      <c r="C62" s="12" t="s">
        <v>71</v>
      </c>
      <c r="D62" s="10">
        <v>1.85</v>
      </c>
      <c r="E62" s="10">
        <f>E61*D62</f>
        <v>85.100000000000009</v>
      </c>
      <c r="F62" s="10"/>
      <c r="G62" s="10"/>
      <c r="H62" s="10"/>
      <c r="I62" s="10"/>
      <c r="J62" s="10"/>
      <c r="K62" s="10"/>
      <c r="L62" s="10"/>
    </row>
    <row r="63" spans="1:12" x14ac:dyDescent="0.25">
      <c r="A63" s="13"/>
      <c r="B63" s="11" t="s">
        <v>46</v>
      </c>
      <c r="C63" s="12" t="s">
        <v>47</v>
      </c>
      <c r="D63" s="10">
        <f>1.1+0.36</f>
        <v>1.46</v>
      </c>
      <c r="E63" s="10">
        <f>D63*E62</f>
        <v>124.24600000000001</v>
      </c>
      <c r="F63" s="10"/>
      <c r="G63" s="10"/>
      <c r="H63" s="10"/>
      <c r="I63" s="10"/>
      <c r="J63" s="10"/>
      <c r="K63" s="10"/>
      <c r="L63" s="10"/>
    </row>
    <row r="64" spans="1:12" x14ac:dyDescent="0.25">
      <c r="A64" s="13"/>
      <c r="B64" s="11"/>
      <c r="C64" s="12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25.5" x14ac:dyDescent="0.25">
      <c r="A65" s="13">
        <v>11</v>
      </c>
      <c r="B65" s="14" t="s">
        <v>190</v>
      </c>
      <c r="C65" s="12" t="s">
        <v>11</v>
      </c>
      <c r="D65" s="10"/>
      <c r="E65" s="10">
        <f>E53*2.4+E62</f>
        <v>110.27120000000001</v>
      </c>
      <c r="F65" s="10"/>
      <c r="G65" s="10"/>
      <c r="H65" s="10"/>
      <c r="I65" s="10"/>
      <c r="J65" s="10"/>
      <c r="K65" s="10"/>
      <c r="L65" s="10"/>
    </row>
    <row r="66" spans="1:12" x14ac:dyDescent="0.25">
      <c r="A66" s="13"/>
      <c r="B66" s="11" t="s">
        <v>46</v>
      </c>
      <c r="C66" s="12" t="s">
        <v>47</v>
      </c>
      <c r="D66" s="10">
        <v>0.53</v>
      </c>
      <c r="E66" s="10">
        <f>D66*E65</f>
        <v>58.443736000000008</v>
      </c>
      <c r="F66" s="10"/>
      <c r="G66" s="10"/>
      <c r="H66" s="10"/>
      <c r="I66" s="10"/>
      <c r="J66" s="10"/>
      <c r="K66" s="10"/>
      <c r="L66" s="10"/>
    </row>
    <row r="67" spans="1:12" x14ac:dyDescent="0.25">
      <c r="A67" s="13"/>
      <c r="B67" s="11"/>
      <c r="C67" s="12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25.5" x14ac:dyDescent="0.25">
      <c r="A68" s="13">
        <v>12</v>
      </c>
      <c r="B68" s="14" t="s">
        <v>188</v>
      </c>
      <c r="C68" s="12" t="s">
        <v>11</v>
      </c>
      <c r="D68" s="10"/>
      <c r="E68" s="10">
        <f>E65</f>
        <v>110.27120000000001</v>
      </c>
      <c r="F68" s="10"/>
      <c r="G68" s="10"/>
      <c r="H68" s="10"/>
      <c r="I68" s="10"/>
      <c r="J68" s="10"/>
      <c r="K68" s="10"/>
      <c r="L68" s="10"/>
    </row>
    <row r="69" spans="1:12" x14ac:dyDescent="0.25">
      <c r="A69" s="13"/>
      <c r="B69" s="14"/>
      <c r="C69" s="12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25.5" x14ac:dyDescent="0.25">
      <c r="A70" s="27"/>
      <c r="B70" s="28" t="s">
        <v>72</v>
      </c>
      <c r="C70" s="29" t="s">
        <v>48</v>
      </c>
      <c r="D70" s="30"/>
      <c r="E70" s="30">
        <v>93</v>
      </c>
      <c r="F70" s="31"/>
      <c r="G70" s="30"/>
      <c r="H70" s="30"/>
      <c r="I70" s="30"/>
      <c r="J70" s="30"/>
      <c r="K70" s="30"/>
      <c r="L70" s="30"/>
    </row>
    <row r="71" spans="1:12" x14ac:dyDescent="0.25">
      <c r="A71" s="29"/>
      <c r="B71" s="32"/>
      <c r="C71" s="29" t="s">
        <v>53</v>
      </c>
      <c r="D71" s="30"/>
      <c r="E71" s="33">
        <f>E70/100</f>
        <v>0.93</v>
      </c>
      <c r="F71" s="34"/>
      <c r="G71" s="34"/>
      <c r="H71" s="34"/>
      <c r="I71" s="34"/>
      <c r="J71" s="30"/>
      <c r="K71" s="30"/>
      <c r="L71" s="30"/>
    </row>
    <row r="72" spans="1:12" x14ac:dyDescent="0.25">
      <c r="A72" s="35"/>
      <c r="B72" s="32" t="s">
        <v>46</v>
      </c>
      <c r="C72" s="29" t="s">
        <v>47</v>
      </c>
      <c r="D72" s="30">
        <v>28.6</v>
      </c>
      <c r="E72" s="30">
        <f>E71*D72</f>
        <v>26.598000000000003</v>
      </c>
      <c r="F72" s="30"/>
      <c r="G72" s="30"/>
      <c r="H72" s="30"/>
      <c r="I72" s="30"/>
      <c r="J72" s="30"/>
      <c r="K72" s="30"/>
      <c r="L72" s="30"/>
    </row>
    <row r="73" spans="1:12" x14ac:dyDescent="0.25">
      <c r="A73" s="29"/>
      <c r="B73" s="32" t="s">
        <v>73</v>
      </c>
      <c r="C73" s="29" t="s">
        <v>8</v>
      </c>
      <c r="D73" s="30">
        <v>0.41</v>
      </c>
      <c r="E73" s="30">
        <f>D73*E71</f>
        <v>0.38129999999999997</v>
      </c>
      <c r="F73" s="34"/>
      <c r="G73" s="34"/>
      <c r="H73" s="34"/>
      <c r="I73" s="34"/>
      <c r="J73" s="30"/>
      <c r="K73" s="30"/>
      <c r="L73" s="30"/>
    </row>
    <row r="74" spans="1:12" x14ac:dyDescent="0.25">
      <c r="A74" s="35"/>
      <c r="B74" s="32" t="s">
        <v>74</v>
      </c>
      <c r="C74" s="29" t="s">
        <v>13</v>
      </c>
      <c r="D74" s="30">
        <v>3.8</v>
      </c>
      <c r="E74" s="30">
        <f>D74*E71</f>
        <v>3.5339999999999998</v>
      </c>
      <c r="F74" s="30"/>
      <c r="G74" s="30"/>
      <c r="H74" s="30"/>
      <c r="I74" s="30"/>
      <c r="J74" s="30"/>
      <c r="K74" s="30"/>
      <c r="L74" s="30"/>
    </row>
    <row r="75" spans="1:12" x14ac:dyDescent="0.25">
      <c r="A75" s="35"/>
      <c r="B75" s="32" t="s">
        <v>75</v>
      </c>
      <c r="C75" s="29" t="s">
        <v>13</v>
      </c>
      <c r="D75" s="30">
        <v>3.8</v>
      </c>
      <c r="E75" s="30">
        <f>E71*D75</f>
        <v>3.5339999999999998</v>
      </c>
      <c r="F75" s="30"/>
      <c r="G75" s="30"/>
      <c r="H75" s="30"/>
      <c r="I75" s="30"/>
      <c r="J75" s="30"/>
      <c r="K75" s="30"/>
      <c r="L75" s="30"/>
    </row>
    <row r="76" spans="1:12" x14ac:dyDescent="0.25">
      <c r="A76" s="35"/>
      <c r="B76" s="32" t="s">
        <v>76</v>
      </c>
      <c r="C76" s="29" t="s">
        <v>9</v>
      </c>
      <c r="D76" s="30">
        <v>80</v>
      </c>
      <c r="E76" s="30">
        <f>ROUNDUP(D76*E71,0)</f>
        <v>75</v>
      </c>
      <c r="F76" s="30"/>
      <c r="G76" s="30"/>
      <c r="H76" s="30"/>
      <c r="I76" s="30"/>
      <c r="J76" s="30"/>
      <c r="K76" s="30"/>
      <c r="L76" s="30"/>
    </row>
    <row r="77" spans="1:12" x14ac:dyDescent="0.25">
      <c r="A77" s="35"/>
      <c r="B77" s="32" t="s">
        <v>77</v>
      </c>
      <c r="C77" s="29" t="s">
        <v>48</v>
      </c>
      <c r="D77" s="30">
        <v>102</v>
      </c>
      <c r="E77" s="30">
        <f>E71*D77</f>
        <v>94.86</v>
      </c>
      <c r="F77" s="30"/>
      <c r="G77" s="30"/>
      <c r="H77" s="30"/>
      <c r="I77" s="30"/>
      <c r="J77" s="30"/>
      <c r="K77" s="30"/>
      <c r="L77" s="30"/>
    </row>
    <row r="78" spans="1:12" x14ac:dyDescent="0.25">
      <c r="A78" s="36"/>
      <c r="B78" s="28"/>
      <c r="C78" s="29"/>
      <c r="D78" s="30"/>
      <c r="E78" s="30"/>
      <c r="F78" s="30"/>
      <c r="G78" s="30"/>
      <c r="H78" s="30"/>
      <c r="I78" s="30"/>
      <c r="J78" s="30"/>
      <c r="K78" s="30"/>
      <c r="L78" s="30"/>
    </row>
    <row r="79" spans="1:12" x14ac:dyDescent="0.25">
      <c r="A79" s="37"/>
      <c r="B79" s="38" t="s">
        <v>78</v>
      </c>
      <c r="C79" s="29" t="s">
        <v>48</v>
      </c>
      <c r="D79" s="39"/>
      <c r="E79" s="39">
        <v>112</v>
      </c>
      <c r="F79" s="40"/>
      <c r="G79" s="30"/>
      <c r="H79" s="10"/>
      <c r="I79" s="30"/>
      <c r="J79" s="10"/>
      <c r="K79" s="10"/>
      <c r="L79" s="30"/>
    </row>
    <row r="80" spans="1:12" x14ac:dyDescent="0.25">
      <c r="A80" s="35"/>
      <c r="B80" s="32" t="s">
        <v>46</v>
      </c>
      <c r="C80" s="29" t="s">
        <v>47</v>
      </c>
      <c r="D80" s="39">
        <v>0.12</v>
      </c>
      <c r="E80" s="39">
        <f>D80*E79</f>
        <v>13.44</v>
      </c>
      <c r="F80" s="39"/>
      <c r="G80" s="30"/>
      <c r="H80" s="10"/>
      <c r="I80" s="30"/>
      <c r="J80" s="10"/>
      <c r="K80" s="10"/>
      <c r="L80" s="30"/>
    </row>
    <row r="81" spans="1:12" x14ac:dyDescent="0.25">
      <c r="A81" s="35"/>
      <c r="B81" s="32" t="s">
        <v>79</v>
      </c>
      <c r="C81" s="29" t="s">
        <v>9</v>
      </c>
      <c r="D81" s="39">
        <v>20</v>
      </c>
      <c r="E81" s="39">
        <f>D81*E79</f>
        <v>2240</v>
      </c>
      <c r="F81" s="39"/>
      <c r="G81" s="30"/>
      <c r="H81" s="10"/>
      <c r="I81" s="30"/>
      <c r="J81" s="10"/>
      <c r="K81" s="10"/>
      <c r="L81" s="30"/>
    </row>
    <row r="82" spans="1:12" x14ac:dyDescent="0.25">
      <c r="A82" s="35"/>
      <c r="B82" s="38" t="s">
        <v>80</v>
      </c>
      <c r="C82" s="29" t="s">
        <v>9</v>
      </c>
      <c r="D82" s="39">
        <v>2</v>
      </c>
      <c r="E82" s="39">
        <f>D82*E79</f>
        <v>224</v>
      </c>
      <c r="F82" s="39"/>
      <c r="G82" s="30"/>
      <c r="H82" s="10"/>
      <c r="I82" s="30"/>
      <c r="J82" s="10"/>
      <c r="K82" s="10"/>
      <c r="L82" s="30"/>
    </row>
    <row r="83" spans="1:12" x14ac:dyDescent="0.25">
      <c r="A83" s="35"/>
      <c r="B83" s="38" t="s">
        <v>81</v>
      </c>
      <c r="C83" s="29" t="s">
        <v>48</v>
      </c>
      <c r="D83" s="39">
        <v>1</v>
      </c>
      <c r="E83" s="39">
        <f>D83*E79</f>
        <v>112</v>
      </c>
      <c r="F83" s="39"/>
      <c r="G83" s="30"/>
      <c r="H83" s="10"/>
      <c r="I83" s="30"/>
      <c r="J83" s="10"/>
      <c r="K83" s="10"/>
      <c r="L83" s="30"/>
    </row>
    <row r="84" spans="1:12" x14ac:dyDescent="0.25">
      <c r="A84" s="13"/>
      <c r="B84" s="26"/>
      <c r="C84" s="12"/>
      <c r="D84" s="10"/>
      <c r="E84" s="10"/>
      <c r="F84" s="10"/>
      <c r="G84" s="10"/>
      <c r="H84" s="10"/>
      <c r="I84" s="10"/>
      <c r="J84" s="10"/>
      <c r="K84" s="10"/>
      <c r="L84" s="10"/>
    </row>
    <row r="85" spans="1:12" x14ac:dyDescent="0.25">
      <c r="A85" s="37"/>
      <c r="B85" s="38" t="s">
        <v>82</v>
      </c>
      <c r="C85" s="29" t="s">
        <v>9</v>
      </c>
      <c r="D85" s="39"/>
      <c r="E85" s="39">
        <v>12</v>
      </c>
      <c r="F85" s="40"/>
      <c r="G85" s="30"/>
      <c r="H85" s="10"/>
      <c r="I85" s="30"/>
      <c r="J85" s="10"/>
      <c r="K85" s="10"/>
      <c r="L85" s="30"/>
    </row>
    <row r="86" spans="1:12" x14ac:dyDescent="0.25">
      <c r="A86" s="35"/>
      <c r="B86" s="32" t="s">
        <v>46</v>
      </c>
      <c r="C86" s="29" t="s">
        <v>47</v>
      </c>
      <c r="D86" s="39">
        <v>0.12</v>
      </c>
      <c r="E86" s="39">
        <f>D86*E85</f>
        <v>1.44</v>
      </c>
      <c r="F86" s="39"/>
      <c r="G86" s="30"/>
      <c r="H86" s="10"/>
      <c r="I86" s="30"/>
      <c r="J86" s="10"/>
      <c r="K86" s="10"/>
      <c r="L86" s="30"/>
    </row>
    <row r="87" spans="1:12" x14ac:dyDescent="0.25">
      <c r="A87" s="35"/>
      <c r="B87" s="38" t="s">
        <v>83</v>
      </c>
      <c r="C87" s="29" t="s">
        <v>9</v>
      </c>
      <c r="D87" s="30">
        <v>1</v>
      </c>
      <c r="E87" s="39">
        <f>D87*E85</f>
        <v>12</v>
      </c>
      <c r="F87" s="39"/>
      <c r="G87" s="30"/>
      <c r="H87" s="10"/>
      <c r="I87" s="30"/>
      <c r="J87" s="10"/>
      <c r="K87" s="10"/>
      <c r="L87" s="30"/>
    </row>
    <row r="88" spans="1:12" x14ac:dyDescent="0.25">
      <c r="A88" s="29"/>
      <c r="B88" s="28"/>
      <c r="C88" s="29"/>
      <c r="D88" s="30"/>
      <c r="E88" s="30"/>
      <c r="F88" s="30"/>
      <c r="G88" s="30"/>
      <c r="H88" s="30"/>
      <c r="I88" s="30"/>
      <c r="J88" s="34"/>
      <c r="K88" s="34"/>
      <c r="L88" s="30"/>
    </row>
    <row r="89" spans="1:12" x14ac:dyDescent="0.25">
      <c r="A89" s="41"/>
      <c r="B89" s="32" t="s">
        <v>84</v>
      </c>
      <c r="C89" s="29" t="s">
        <v>9</v>
      </c>
      <c r="D89" s="30"/>
      <c r="E89" s="30">
        <v>6</v>
      </c>
      <c r="F89" s="30"/>
      <c r="G89" s="30"/>
      <c r="H89" s="30"/>
      <c r="I89" s="30"/>
      <c r="J89" s="30"/>
      <c r="K89" s="30"/>
      <c r="L89" s="30"/>
    </row>
    <row r="90" spans="1:12" x14ac:dyDescent="0.25">
      <c r="A90" s="35"/>
      <c r="B90" s="32" t="s">
        <v>46</v>
      </c>
      <c r="C90" s="29" t="s">
        <v>47</v>
      </c>
      <c r="D90" s="30">
        <v>0.18</v>
      </c>
      <c r="E90" s="30">
        <f>D90*E89</f>
        <v>1.08</v>
      </c>
      <c r="F90" s="30"/>
      <c r="G90" s="30"/>
      <c r="H90" s="30"/>
      <c r="I90" s="30"/>
      <c r="J90" s="30"/>
      <c r="K90" s="30"/>
      <c r="L90" s="30"/>
    </row>
    <row r="91" spans="1:12" x14ac:dyDescent="0.25">
      <c r="A91" s="35"/>
      <c r="B91" s="32" t="s">
        <v>85</v>
      </c>
      <c r="C91" s="29" t="s">
        <v>9</v>
      </c>
      <c r="D91" s="30">
        <v>1</v>
      </c>
      <c r="E91" s="30">
        <f>D91*E89</f>
        <v>6</v>
      </c>
      <c r="F91" s="30"/>
      <c r="G91" s="30"/>
      <c r="H91" s="30"/>
      <c r="I91" s="30"/>
      <c r="J91" s="30"/>
      <c r="K91" s="30"/>
      <c r="L91" s="30"/>
    </row>
    <row r="92" spans="1:12" x14ac:dyDescent="0.25">
      <c r="A92" s="36"/>
      <c r="B92" s="42"/>
      <c r="C92" s="43"/>
      <c r="D92" s="39"/>
      <c r="E92" s="39"/>
      <c r="F92" s="39"/>
      <c r="G92" s="30"/>
      <c r="H92" s="10"/>
      <c r="I92" s="30"/>
      <c r="J92" s="10"/>
      <c r="K92" s="10"/>
      <c r="L92" s="30"/>
    </row>
    <row r="93" spans="1:12" x14ac:dyDescent="0.25">
      <c r="A93" s="13">
        <v>14</v>
      </c>
      <c r="B93" s="11" t="s">
        <v>24</v>
      </c>
      <c r="C93" s="12" t="s">
        <v>48</v>
      </c>
      <c r="D93" s="10"/>
      <c r="E93" s="10">
        <v>225</v>
      </c>
      <c r="F93" s="10"/>
      <c r="G93" s="10"/>
      <c r="H93" s="10"/>
      <c r="I93" s="10"/>
      <c r="J93" s="10"/>
      <c r="K93" s="10"/>
      <c r="L93" s="10"/>
    </row>
    <row r="94" spans="1:12" x14ac:dyDescent="0.25">
      <c r="A94" s="13"/>
      <c r="B94" s="14"/>
      <c r="C94" s="12" t="s">
        <v>64</v>
      </c>
      <c r="D94" s="10">
        <v>0.35</v>
      </c>
      <c r="E94" s="25">
        <f>E93*D94/100</f>
        <v>0.78749999999999998</v>
      </c>
      <c r="F94" s="10"/>
      <c r="G94" s="10"/>
      <c r="H94" s="10"/>
      <c r="I94" s="10"/>
      <c r="J94" s="10"/>
      <c r="K94" s="10"/>
      <c r="L94" s="10"/>
    </row>
    <row r="95" spans="1:12" x14ac:dyDescent="0.25">
      <c r="A95" s="13"/>
      <c r="B95" s="11" t="s">
        <v>46</v>
      </c>
      <c r="C95" s="12" t="s">
        <v>47</v>
      </c>
      <c r="D95" s="10">
        <v>83</v>
      </c>
      <c r="E95" s="30">
        <f>E94*D95</f>
        <v>65.362499999999997</v>
      </c>
      <c r="F95" s="10"/>
      <c r="G95" s="10"/>
      <c r="H95" s="10"/>
      <c r="I95" s="10"/>
      <c r="J95" s="10"/>
      <c r="K95" s="10"/>
      <c r="L95" s="10"/>
    </row>
    <row r="96" spans="1:12" x14ac:dyDescent="0.25">
      <c r="A96" s="13"/>
      <c r="B96" s="11" t="s">
        <v>23</v>
      </c>
      <c r="C96" s="12" t="s">
        <v>8</v>
      </c>
      <c r="D96" s="10">
        <v>0.41</v>
      </c>
      <c r="E96" s="30">
        <f>D96*E94</f>
        <v>0.32287499999999997</v>
      </c>
      <c r="F96" s="10"/>
      <c r="G96" s="10"/>
      <c r="H96" s="10"/>
      <c r="I96" s="10"/>
      <c r="J96" s="10"/>
      <c r="K96" s="10"/>
      <c r="L96" s="10"/>
    </row>
    <row r="97" spans="1:12" x14ac:dyDescent="0.25">
      <c r="A97" s="13"/>
      <c r="B97" s="11" t="s">
        <v>25</v>
      </c>
      <c r="C97" s="12" t="s">
        <v>51</v>
      </c>
      <c r="D97" s="10">
        <f>410/4</f>
        <v>102.5</v>
      </c>
      <c r="E97" s="30">
        <f>D97*E94</f>
        <v>80.71875</v>
      </c>
      <c r="F97" s="10"/>
      <c r="G97" s="10"/>
      <c r="H97" s="10"/>
      <c r="I97" s="10"/>
      <c r="J97" s="10"/>
      <c r="K97" s="10"/>
      <c r="L97" s="10"/>
    </row>
    <row r="98" spans="1:12" x14ac:dyDescent="0.25">
      <c r="A98" s="13"/>
      <c r="B98" s="11" t="s">
        <v>7</v>
      </c>
      <c r="C98" s="12" t="s">
        <v>8</v>
      </c>
      <c r="D98" s="10">
        <v>7.8</v>
      </c>
      <c r="E98" s="30">
        <f>E94*D98</f>
        <v>6.1425000000000001</v>
      </c>
      <c r="F98" s="10"/>
      <c r="G98" s="10"/>
      <c r="H98" s="10"/>
      <c r="I98" s="10"/>
      <c r="J98" s="10"/>
      <c r="K98" s="10"/>
      <c r="L98" s="10"/>
    </row>
    <row r="99" spans="1:12" x14ac:dyDescent="0.25">
      <c r="A99" s="13"/>
      <c r="B99" s="11"/>
      <c r="C99" s="12"/>
      <c r="D99" s="10"/>
      <c r="E99" s="10"/>
      <c r="F99" s="10"/>
      <c r="G99" s="10"/>
      <c r="H99" s="10"/>
      <c r="I99" s="10"/>
      <c r="J99" s="10"/>
      <c r="K99" s="10"/>
      <c r="L99" s="10"/>
    </row>
    <row r="100" spans="1:12" x14ac:dyDescent="0.25">
      <c r="A100" s="13">
        <v>15</v>
      </c>
      <c r="B100" s="11" t="s">
        <v>26</v>
      </c>
      <c r="C100" s="12" t="s">
        <v>51</v>
      </c>
      <c r="D100" s="10"/>
      <c r="E100" s="10">
        <v>1380</v>
      </c>
      <c r="F100" s="10"/>
      <c r="G100" s="10"/>
      <c r="H100" s="10"/>
      <c r="I100" s="10"/>
      <c r="J100" s="10"/>
      <c r="K100" s="10"/>
      <c r="L100" s="10"/>
    </row>
    <row r="101" spans="1:12" x14ac:dyDescent="0.25">
      <c r="A101" s="13"/>
      <c r="B101" s="14"/>
      <c r="C101" s="12" t="s">
        <v>64</v>
      </c>
      <c r="D101" s="10"/>
      <c r="E101" s="25">
        <f>E100/100</f>
        <v>13.8</v>
      </c>
      <c r="F101" s="10"/>
      <c r="G101" s="10"/>
      <c r="H101" s="10"/>
      <c r="I101" s="10"/>
      <c r="J101" s="10"/>
      <c r="K101" s="10"/>
      <c r="L101" s="10"/>
    </row>
    <row r="102" spans="1:12" x14ac:dyDescent="0.25">
      <c r="A102" s="13"/>
      <c r="B102" s="11" t="s">
        <v>46</v>
      </c>
      <c r="C102" s="12" t="s">
        <v>47</v>
      </c>
      <c r="D102" s="10">
        <v>93</v>
      </c>
      <c r="E102" s="30">
        <f>E101*D102</f>
        <v>1283.4000000000001</v>
      </c>
      <c r="F102" s="10"/>
      <c r="G102" s="10"/>
      <c r="H102" s="10"/>
      <c r="I102" s="10"/>
      <c r="J102" s="10"/>
      <c r="K102" s="10"/>
      <c r="L102" s="10"/>
    </row>
    <row r="103" spans="1:12" x14ac:dyDescent="0.25">
      <c r="A103" s="13"/>
      <c r="B103" s="11" t="s">
        <v>92</v>
      </c>
      <c r="C103" s="12" t="s">
        <v>50</v>
      </c>
      <c r="D103" s="10">
        <v>2.4</v>
      </c>
      <c r="E103" s="30">
        <f>D103*E101</f>
        <v>33.119999999999997</v>
      </c>
      <c r="F103" s="10"/>
      <c r="G103" s="10"/>
      <c r="H103" s="10"/>
      <c r="I103" s="10"/>
      <c r="J103" s="10"/>
      <c r="K103" s="10"/>
      <c r="L103" s="10"/>
    </row>
    <row r="104" spans="1:12" x14ac:dyDescent="0.25">
      <c r="A104" s="13"/>
      <c r="B104" s="11" t="s">
        <v>23</v>
      </c>
      <c r="C104" s="12" t="s">
        <v>8</v>
      </c>
      <c r="D104" s="10">
        <v>2.6</v>
      </c>
      <c r="E104" s="30">
        <f>D104*E101</f>
        <v>35.880000000000003</v>
      </c>
      <c r="F104" s="10"/>
      <c r="G104" s="10"/>
      <c r="H104" s="10"/>
      <c r="I104" s="10"/>
      <c r="J104" s="10"/>
      <c r="K104" s="10"/>
      <c r="L104" s="10"/>
    </row>
    <row r="105" spans="1:12" x14ac:dyDescent="0.25">
      <c r="A105" s="13"/>
      <c r="B105" s="11" t="s">
        <v>93</v>
      </c>
      <c r="C105" s="12" t="s">
        <v>52</v>
      </c>
      <c r="D105" s="10">
        <v>2.68</v>
      </c>
      <c r="E105" s="30">
        <f>E101*D105</f>
        <v>36.984000000000002</v>
      </c>
      <c r="F105" s="10"/>
      <c r="G105" s="10"/>
      <c r="H105" s="10"/>
      <c r="I105" s="10"/>
      <c r="J105" s="10"/>
      <c r="K105" s="10"/>
      <c r="L105" s="10"/>
    </row>
    <row r="106" spans="1:12" x14ac:dyDescent="0.25">
      <c r="A106" s="13"/>
      <c r="B106" s="11"/>
      <c r="C106" s="12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25.5" x14ac:dyDescent="0.25">
      <c r="A107" s="13">
        <v>16</v>
      </c>
      <c r="B107" s="14" t="s">
        <v>27</v>
      </c>
      <c r="C107" s="12" t="s">
        <v>48</v>
      </c>
      <c r="D107" s="10"/>
      <c r="E107" s="10">
        <v>790</v>
      </c>
      <c r="F107" s="10"/>
      <c r="G107" s="10"/>
      <c r="H107" s="10"/>
      <c r="I107" s="10"/>
      <c r="J107" s="10"/>
      <c r="K107" s="10"/>
      <c r="L107" s="10"/>
    </row>
    <row r="108" spans="1:12" x14ac:dyDescent="0.25">
      <c r="A108" s="13"/>
      <c r="B108" s="14"/>
      <c r="C108" s="12" t="s">
        <v>53</v>
      </c>
      <c r="D108" s="10"/>
      <c r="E108" s="25">
        <f>E107/100</f>
        <v>7.9</v>
      </c>
      <c r="F108" s="10"/>
      <c r="G108" s="10"/>
      <c r="H108" s="10"/>
      <c r="I108" s="10"/>
      <c r="J108" s="10"/>
      <c r="K108" s="10"/>
      <c r="L108" s="10"/>
    </row>
    <row r="109" spans="1:12" x14ac:dyDescent="0.25">
      <c r="A109" s="13"/>
      <c r="B109" s="11" t="s">
        <v>46</v>
      </c>
      <c r="C109" s="12" t="s">
        <v>47</v>
      </c>
      <c r="D109" s="10">
        <v>49</v>
      </c>
      <c r="E109" s="30">
        <f>E108*D109</f>
        <v>387.1</v>
      </c>
      <c r="F109" s="10"/>
      <c r="G109" s="10"/>
      <c r="H109" s="10"/>
      <c r="I109" s="10"/>
      <c r="J109" s="10"/>
      <c r="K109" s="10"/>
      <c r="L109" s="10"/>
    </row>
    <row r="110" spans="1:12" x14ac:dyDescent="0.25">
      <c r="A110" s="13"/>
      <c r="B110" s="11" t="s">
        <v>23</v>
      </c>
      <c r="C110" s="12" t="s">
        <v>8</v>
      </c>
      <c r="D110" s="10">
        <v>1.8</v>
      </c>
      <c r="E110" s="30">
        <f>D110*E108</f>
        <v>14.22</v>
      </c>
      <c r="F110" s="10"/>
      <c r="G110" s="10"/>
      <c r="H110" s="10"/>
      <c r="I110" s="10"/>
      <c r="J110" s="10"/>
      <c r="K110" s="10"/>
      <c r="L110" s="10"/>
    </row>
    <row r="111" spans="1:12" x14ac:dyDescent="0.25">
      <c r="A111" s="13"/>
      <c r="B111" s="11" t="s">
        <v>93</v>
      </c>
      <c r="C111" s="12" t="s">
        <v>52</v>
      </c>
      <c r="D111" s="10">
        <v>1.06</v>
      </c>
      <c r="E111" s="30">
        <f>E108*D111</f>
        <v>8.3740000000000006</v>
      </c>
      <c r="F111" s="10"/>
      <c r="G111" s="10"/>
      <c r="H111" s="10"/>
      <c r="I111" s="10"/>
      <c r="J111" s="10"/>
      <c r="K111" s="10"/>
      <c r="L111" s="10"/>
    </row>
    <row r="112" spans="1:12" x14ac:dyDescent="0.25">
      <c r="A112" s="13"/>
      <c r="B112" s="11"/>
      <c r="C112" s="12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x14ac:dyDescent="0.25">
      <c r="A113" s="13"/>
      <c r="B113" s="11" t="s">
        <v>94</v>
      </c>
      <c r="C113" s="12" t="s">
        <v>95</v>
      </c>
      <c r="D113" s="10">
        <v>3</v>
      </c>
      <c r="E113" s="10">
        <f>D113*D114</f>
        <v>219</v>
      </c>
      <c r="F113" s="10"/>
      <c r="G113" s="10"/>
      <c r="H113" s="10"/>
      <c r="I113" s="10"/>
      <c r="J113" s="10"/>
      <c r="K113" s="10"/>
      <c r="L113" s="10"/>
    </row>
    <row r="114" spans="1:12" x14ac:dyDescent="0.25">
      <c r="A114" s="13"/>
      <c r="B114" s="11"/>
      <c r="C114" s="12" t="s">
        <v>96</v>
      </c>
      <c r="D114" s="10">
        <f>11*5+9*2</f>
        <v>73</v>
      </c>
      <c r="E114" s="25">
        <f>E113/100</f>
        <v>2.19</v>
      </c>
      <c r="F114" s="10"/>
      <c r="G114" s="10"/>
      <c r="H114" s="10"/>
      <c r="I114" s="10"/>
      <c r="J114" s="10"/>
      <c r="K114" s="10"/>
      <c r="L114" s="10"/>
    </row>
    <row r="115" spans="1:12" x14ac:dyDescent="0.25">
      <c r="A115" s="13"/>
      <c r="B115" s="11" t="s">
        <v>46</v>
      </c>
      <c r="C115" s="12" t="s">
        <v>47</v>
      </c>
      <c r="D115" s="10">
        <f>5.54+20*0.21</f>
        <v>9.74</v>
      </c>
      <c r="E115" s="10">
        <f>D115*E114</f>
        <v>21.3306</v>
      </c>
      <c r="F115" s="10"/>
      <c r="G115" s="10"/>
      <c r="H115" s="10"/>
      <c r="I115" s="10"/>
      <c r="J115" s="10"/>
      <c r="K115" s="10"/>
      <c r="L115" s="10"/>
    </row>
    <row r="116" spans="1:12" x14ac:dyDescent="0.25">
      <c r="A116" s="13"/>
      <c r="B116" s="11" t="s">
        <v>97</v>
      </c>
      <c r="C116" s="12" t="s">
        <v>50</v>
      </c>
      <c r="D116" s="10">
        <f>3.94+20*0.19</f>
        <v>7.74</v>
      </c>
      <c r="E116" s="10">
        <f>D116*E114</f>
        <v>16.950600000000001</v>
      </c>
      <c r="F116" s="10"/>
      <c r="G116" s="10"/>
      <c r="H116" s="10"/>
      <c r="I116" s="10"/>
      <c r="J116" s="10"/>
      <c r="K116" s="10"/>
      <c r="L116" s="10"/>
    </row>
    <row r="117" spans="1:12" x14ac:dyDescent="0.25">
      <c r="A117" s="13"/>
      <c r="B117" s="11" t="s">
        <v>98</v>
      </c>
      <c r="C117" s="12" t="s">
        <v>9</v>
      </c>
      <c r="D117" s="10">
        <f>2.52+20*0.126</f>
        <v>5.04</v>
      </c>
      <c r="E117" s="10">
        <f>ROUNDUP(D117*E114,0)</f>
        <v>12</v>
      </c>
      <c r="F117" s="10"/>
      <c r="G117" s="10"/>
      <c r="H117" s="10"/>
      <c r="I117" s="10"/>
      <c r="J117" s="10"/>
      <c r="K117" s="10"/>
      <c r="L117" s="10"/>
    </row>
    <row r="118" spans="1:12" x14ac:dyDescent="0.25">
      <c r="A118" s="13"/>
      <c r="B118" s="11"/>
      <c r="C118" s="12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x14ac:dyDescent="0.25">
      <c r="A119" s="13"/>
      <c r="B119" s="11" t="s">
        <v>100</v>
      </c>
      <c r="C119" s="12" t="s">
        <v>9</v>
      </c>
      <c r="D119" s="10"/>
      <c r="E119" s="10">
        <f>D114</f>
        <v>73</v>
      </c>
      <c r="F119" s="10"/>
      <c r="G119" s="10"/>
      <c r="H119" s="10"/>
      <c r="I119" s="10"/>
      <c r="J119" s="10"/>
      <c r="K119" s="10"/>
      <c r="L119" s="10"/>
    </row>
    <row r="120" spans="1:12" x14ac:dyDescent="0.25">
      <c r="A120" s="13"/>
      <c r="B120" s="11"/>
      <c r="C120" s="12" t="s">
        <v>71</v>
      </c>
      <c r="D120" s="10"/>
      <c r="E120" s="25">
        <f>(E123*73.5+(E125+E126)*9.42)/1000</f>
        <v>2.7137166000000001</v>
      </c>
      <c r="F120" s="10"/>
      <c r="G120" s="10"/>
      <c r="H120" s="10"/>
      <c r="I120" s="10"/>
      <c r="J120" s="10"/>
      <c r="K120" s="10"/>
      <c r="L120" s="10"/>
    </row>
    <row r="121" spans="1:12" x14ac:dyDescent="0.25">
      <c r="A121" s="44"/>
      <c r="B121" s="45" t="s">
        <v>46</v>
      </c>
      <c r="C121" s="44" t="s">
        <v>47</v>
      </c>
      <c r="D121" s="46">
        <v>34.9</v>
      </c>
      <c r="E121" s="46">
        <f>D121*E120</f>
        <v>94.708709339999999</v>
      </c>
      <c r="F121" s="46"/>
      <c r="G121" s="46"/>
      <c r="H121" s="46"/>
      <c r="I121" s="46"/>
      <c r="J121" s="46"/>
      <c r="K121" s="46"/>
      <c r="L121" s="46"/>
    </row>
    <row r="122" spans="1:12" x14ac:dyDescent="0.25">
      <c r="A122" s="44"/>
      <c r="B122" s="45" t="s">
        <v>73</v>
      </c>
      <c r="C122" s="44" t="s">
        <v>8</v>
      </c>
      <c r="D122" s="46">
        <v>4.07</v>
      </c>
      <c r="E122" s="46">
        <f>D122*E120</f>
        <v>11.044826562000001</v>
      </c>
      <c r="F122" s="46"/>
      <c r="G122" s="46"/>
      <c r="H122" s="46"/>
      <c r="I122" s="46"/>
      <c r="J122" s="46"/>
      <c r="K122" s="46"/>
      <c r="L122" s="46"/>
    </row>
    <row r="123" spans="1:12" x14ac:dyDescent="0.25">
      <c r="A123" s="44"/>
      <c r="B123" s="45" t="s">
        <v>101</v>
      </c>
      <c r="C123" s="44" t="s">
        <v>51</v>
      </c>
      <c r="D123" s="47">
        <f>0.15*0.8</f>
        <v>0.12</v>
      </c>
      <c r="E123" s="46">
        <f>E119*D123</f>
        <v>8.76</v>
      </c>
      <c r="F123" s="46"/>
      <c r="G123" s="46"/>
      <c r="H123" s="46"/>
      <c r="I123" s="46"/>
      <c r="J123" s="46"/>
      <c r="K123" s="46"/>
      <c r="L123" s="46"/>
    </row>
    <row r="124" spans="1:12" x14ac:dyDescent="0.25">
      <c r="A124" s="44"/>
      <c r="B124" s="45" t="s">
        <v>102</v>
      </c>
      <c r="C124" s="44" t="s">
        <v>13</v>
      </c>
      <c r="D124" s="46">
        <v>15.2</v>
      </c>
      <c r="E124" s="46">
        <f>D124*E120</f>
        <v>41.248492319999997</v>
      </c>
      <c r="F124" s="46"/>
      <c r="G124" s="46"/>
      <c r="H124" s="46"/>
      <c r="I124" s="46"/>
      <c r="J124" s="46"/>
      <c r="K124" s="46"/>
      <c r="L124" s="46"/>
    </row>
    <row r="125" spans="1:12" x14ac:dyDescent="0.25">
      <c r="A125" s="48"/>
      <c r="B125" s="45" t="s">
        <v>175</v>
      </c>
      <c r="C125" s="49" t="s">
        <v>48</v>
      </c>
      <c r="D125" s="46">
        <v>1.5</v>
      </c>
      <c r="E125" s="50">
        <f>D125*E119</f>
        <v>109.5</v>
      </c>
      <c r="F125" s="50"/>
      <c r="G125" s="46"/>
      <c r="H125" s="50"/>
      <c r="I125" s="50"/>
      <c r="J125" s="50"/>
      <c r="K125" s="50"/>
      <c r="L125" s="50"/>
    </row>
    <row r="126" spans="1:12" x14ac:dyDescent="0.25">
      <c r="A126" s="48"/>
      <c r="B126" s="45" t="s">
        <v>176</v>
      </c>
      <c r="C126" s="49" t="s">
        <v>48</v>
      </c>
      <c r="D126" s="46">
        <v>1.51</v>
      </c>
      <c r="E126" s="50">
        <f>D126*E119</f>
        <v>110.23</v>
      </c>
      <c r="F126" s="50"/>
      <c r="G126" s="46"/>
      <c r="H126" s="50"/>
      <c r="I126" s="50"/>
      <c r="J126" s="50"/>
      <c r="K126" s="50"/>
      <c r="L126" s="50"/>
    </row>
    <row r="127" spans="1:12" x14ac:dyDescent="0.25">
      <c r="A127" s="44"/>
      <c r="B127" s="45" t="s">
        <v>7</v>
      </c>
      <c r="C127" s="44" t="s">
        <v>8</v>
      </c>
      <c r="D127" s="46">
        <v>2.78</v>
      </c>
      <c r="E127" s="46">
        <f>D127*E120</f>
        <v>7.5441321480000001</v>
      </c>
      <c r="F127" s="46"/>
      <c r="G127" s="46"/>
      <c r="H127" s="46"/>
      <c r="I127" s="46"/>
      <c r="J127" s="46"/>
      <c r="K127" s="46"/>
      <c r="L127" s="46"/>
    </row>
    <row r="128" spans="1:12" x14ac:dyDescent="0.25">
      <c r="A128" s="51"/>
      <c r="B128" s="52"/>
      <c r="C128" s="49"/>
      <c r="D128" s="53"/>
      <c r="E128" s="53"/>
      <c r="F128" s="50"/>
      <c r="G128" s="54"/>
      <c r="H128" s="53"/>
      <c r="I128" s="54"/>
      <c r="J128" s="55"/>
      <c r="K128" s="9"/>
      <c r="L128" s="54"/>
    </row>
    <row r="129" spans="1:12" x14ac:dyDescent="0.25">
      <c r="A129" s="49"/>
      <c r="B129" s="56" t="s">
        <v>103</v>
      </c>
      <c r="C129" s="49" t="s">
        <v>11</v>
      </c>
      <c r="D129" s="50"/>
      <c r="E129" s="57">
        <f>E120</f>
        <v>2.7137166000000001</v>
      </c>
      <c r="F129" s="50"/>
      <c r="G129" s="50"/>
      <c r="H129" s="50"/>
      <c r="I129" s="50"/>
      <c r="J129" s="50"/>
      <c r="K129" s="50"/>
      <c r="L129" s="50"/>
    </row>
    <row r="130" spans="1:12" x14ac:dyDescent="0.25">
      <c r="A130" s="49"/>
      <c r="B130" s="58" t="s">
        <v>104</v>
      </c>
      <c r="C130" s="49" t="s">
        <v>47</v>
      </c>
      <c r="D130" s="50">
        <v>2.56</v>
      </c>
      <c r="E130" s="50">
        <f>E129*D130</f>
        <v>6.9471144960000002</v>
      </c>
      <c r="F130" s="50"/>
      <c r="G130" s="50"/>
      <c r="H130" s="50"/>
      <c r="I130" s="50"/>
      <c r="J130" s="50"/>
      <c r="K130" s="50"/>
      <c r="L130" s="50"/>
    </row>
    <row r="131" spans="1:12" x14ac:dyDescent="0.25">
      <c r="A131" s="49"/>
      <c r="B131" s="58" t="s">
        <v>73</v>
      </c>
      <c r="C131" s="49" t="s">
        <v>8</v>
      </c>
      <c r="D131" s="50">
        <v>1.24</v>
      </c>
      <c r="E131" s="50">
        <f>E129*D131</f>
        <v>3.3650085840000004</v>
      </c>
      <c r="F131" s="50"/>
      <c r="G131" s="50"/>
      <c r="H131" s="50"/>
      <c r="I131" s="50"/>
      <c r="J131" s="50"/>
      <c r="K131" s="50"/>
      <c r="L131" s="50"/>
    </row>
    <row r="132" spans="1:12" x14ac:dyDescent="0.25">
      <c r="A132" s="49"/>
      <c r="B132" s="56" t="s">
        <v>105</v>
      </c>
      <c r="C132" s="49" t="s">
        <v>13</v>
      </c>
      <c r="D132" s="50">
        <v>2.23</v>
      </c>
      <c r="E132" s="50">
        <f>E129*D132</f>
        <v>6.0515880180000003</v>
      </c>
      <c r="F132" s="50"/>
      <c r="G132" s="50"/>
      <c r="H132" s="50"/>
      <c r="I132" s="50"/>
      <c r="J132" s="50"/>
      <c r="K132" s="50"/>
      <c r="L132" s="50"/>
    </row>
    <row r="133" spans="1:12" x14ac:dyDescent="0.25">
      <c r="A133" s="49"/>
      <c r="B133" s="58" t="s">
        <v>7</v>
      </c>
      <c r="C133" s="49" t="s">
        <v>8</v>
      </c>
      <c r="D133" s="50">
        <v>0.13</v>
      </c>
      <c r="E133" s="50">
        <f>E129*D133</f>
        <v>0.35278315800000004</v>
      </c>
      <c r="F133" s="50"/>
      <c r="G133" s="50"/>
      <c r="H133" s="50"/>
      <c r="I133" s="50"/>
      <c r="J133" s="50"/>
      <c r="K133" s="50"/>
      <c r="L133" s="50"/>
    </row>
    <row r="134" spans="1:12" x14ac:dyDescent="0.25">
      <c r="A134" s="13"/>
      <c r="B134" s="38"/>
      <c r="C134" s="13"/>
      <c r="D134" s="10"/>
      <c r="E134" s="10"/>
      <c r="F134" s="10"/>
      <c r="G134" s="10"/>
      <c r="H134" s="10"/>
      <c r="I134" s="10"/>
      <c r="J134" s="10"/>
      <c r="K134" s="59"/>
      <c r="L134" s="10"/>
    </row>
    <row r="135" spans="1:12" x14ac:dyDescent="0.25">
      <c r="A135" s="13"/>
      <c r="B135" s="11" t="s">
        <v>106</v>
      </c>
      <c r="C135" s="12" t="s">
        <v>9</v>
      </c>
      <c r="D135" s="10">
        <v>3</v>
      </c>
      <c r="E135" s="10">
        <f>E119</f>
        <v>73</v>
      </c>
      <c r="F135" s="10"/>
      <c r="G135" s="10"/>
      <c r="H135" s="10"/>
      <c r="I135" s="10"/>
      <c r="J135" s="10"/>
      <c r="K135" s="10"/>
      <c r="L135" s="10"/>
    </row>
    <row r="136" spans="1:12" x14ac:dyDescent="0.25">
      <c r="A136" s="13"/>
      <c r="B136" s="11"/>
      <c r="C136" s="12" t="s">
        <v>71</v>
      </c>
      <c r="D136" s="10"/>
      <c r="E136" s="25">
        <f>E120+(E141*0.222+E142*0.01533+E140*62.8)/1000</f>
        <v>2.9450901000000003</v>
      </c>
      <c r="F136" s="10"/>
      <c r="G136" s="10"/>
      <c r="H136" s="10"/>
      <c r="I136" s="10"/>
      <c r="J136" s="10"/>
      <c r="K136" s="10"/>
      <c r="L136" s="10"/>
    </row>
    <row r="137" spans="1:12" x14ac:dyDescent="0.25">
      <c r="A137" s="13"/>
      <c r="B137" s="45" t="s">
        <v>46</v>
      </c>
      <c r="C137" s="44" t="s">
        <v>47</v>
      </c>
      <c r="D137" s="46">
        <v>25.48</v>
      </c>
      <c r="E137" s="46">
        <f>D137*E136</f>
        <v>75.040895748000011</v>
      </c>
      <c r="F137" s="46"/>
      <c r="G137" s="46"/>
      <c r="H137" s="46"/>
      <c r="I137" s="46"/>
      <c r="J137" s="46"/>
      <c r="K137" s="46"/>
      <c r="L137" s="46"/>
    </row>
    <row r="138" spans="1:12" x14ac:dyDescent="0.25">
      <c r="A138" s="13"/>
      <c r="B138" s="11" t="s">
        <v>107</v>
      </c>
      <c r="C138" s="12" t="s">
        <v>50</v>
      </c>
      <c r="D138" s="10">
        <v>1.87</v>
      </c>
      <c r="E138" s="10">
        <f>D138*E136</f>
        <v>5.5073184870000009</v>
      </c>
      <c r="F138" s="10"/>
      <c r="G138" s="10"/>
      <c r="H138" s="10"/>
      <c r="I138" s="10"/>
      <c r="J138" s="10"/>
      <c r="K138" s="46"/>
      <c r="L138" s="46"/>
    </row>
    <row r="139" spans="1:12" x14ac:dyDescent="0.25">
      <c r="A139" s="13"/>
      <c r="B139" s="11" t="s">
        <v>87</v>
      </c>
      <c r="C139" s="12" t="s">
        <v>50</v>
      </c>
      <c r="D139" s="10">
        <v>0.06</v>
      </c>
      <c r="E139" s="10">
        <f>D139*E136</f>
        <v>0.17670540600000001</v>
      </c>
      <c r="F139" s="10"/>
      <c r="G139" s="10"/>
      <c r="H139" s="10"/>
      <c r="I139" s="10"/>
      <c r="J139" s="10"/>
      <c r="K139" s="46"/>
      <c r="L139" s="46"/>
    </row>
    <row r="140" spans="1:12" x14ac:dyDescent="0.25">
      <c r="A140" s="13"/>
      <c r="B140" s="11" t="s">
        <v>108</v>
      </c>
      <c r="C140" s="12" t="s">
        <v>51</v>
      </c>
      <c r="D140" s="25">
        <f>0.08*0.08*2</f>
        <v>1.2800000000000001E-2</v>
      </c>
      <c r="E140" s="10">
        <f>E135*D135*D140</f>
        <v>2.8031999999999999</v>
      </c>
      <c r="F140" s="10"/>
      <c r="G140" s="50"/>
      <c r="H140" s="50"/>
      <c r="I140" s="50"/>
      <c r="J140" s="50"/>
      <c r="K140" s="50"/>
      <c r="L140" s="50"/>
    </row>
    <row r="141" spans="1:12" x14ac:dyDescent="0.25">
      <c r="A141" s="13"/>
      <c r="B141" s="11" t="s">
        <v>109</v>
      </c>
      <c r="C141" s="12" t="s">
        <v>9</v>
      </c>
      <c r="D141" s="10">
        <v>1</v>
      </c>
      <c r="E141" s="10">
        <f>E135*D135*D141</f>
        <v>219</v>
      </c>
      <c r="F141" s="10"/>
      <c r="G141" s="50"/>
      <c r="H141" s="50"/>
      <c r="I141" s="50"/>
      <c r="J141" s="50"/>
      <c r="K141" s="50"/>
      <c r="L141" s="50"/>
    </row>
    <row r="142" spans="1:12" x14ac:dyDescent="0.25">
      <c r="A142" s="13"/>
      <c r="B142" s="11" t="s">
        <v>110</v>
      </c>
      <c r="C142" s="12" t="s">
        <v>9</v>
      </c>
      <c r="D142" s="10">
        <v>2</v>
      </c>
      <c r="E142" s="10">
        <f>E135*D135*D142</f>
        <v>438</v>
      </c>
      <c r="F142" s="10"/>
      <c r="G142" s="50"/>
      <c r="H142" s="50"/>
      <c r="I142" s="50"/>
      <c r="J142" s="50"/>
      <c r="K142" s="50"/>
      <c r="L142" s="50"/>
    </row>
    <row r="143" spans="1:12" x14ac:dyDescent="0.25">
      <c r="A143" s="13"/>
      <c r="B143" s="11"/>
      <c r="C143" s="12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x14ac:dyDescent="0.25">
      <c r="A144" s="13"/>
      <c r="B144" s="32" t="s">
        <v>115</v>
      </c>
      <c r="C144" s="29" t="s">
        <v>51</v>
      </c>
      <c r="D144" s="30"/>
      <c r="E144" s="30">
        <f>E31</f>
        <v>43.714499999999994</v>
      </c>
      <c r="F144" s="34"/>
      <c r="G144" s="34"/>
      <c r="H144" s="34"/>
      <c r="I144" s="34"/>
      <c r="J144" s="30"/>
      <c r="K144" s="30"/>
      <c r="L144" s="30"/>
    </row>
    <row r="145" spans="1:12" x14ac:dyDescent="0.25">
      <c r="A145" s="13"/>
      <c r="B145" s="32"/>
      <c r="C145" s="29" t="s">
        <v>64</v>
      </c>
      <c r="D145" s="30"/>
      <c r="E145" s="33">
        <f>E144/100</f>
        <v>0.43714499999999995</v>
      </c>
      <c r="F145" s="34"/>
      <c r="G145" s="34"/>
      <c r="H145" s="34"/>
      <c r="I145" s="34"/>
      <c r="J145" s="30"/>
      <c r="K145" s="30"/>
      <c r="L145" s="30"/>
    </row>
    <row r="146" spans="1:12" x14ac:dyDescent="0.25">
      <c r="A146" s="13"/>
      <c r="B146" s="32" t="s">
        <v>46</v>
      </c>
      <c r="C146" s="29" t="s">
        <v>47</v>
      </c>
      <c r="D146" s="30">
        <v>12.94</v>
      </c>
      <c r="E146" s="30">
        <f>E145*D146</f>
        <v>5.656656299999999</v>
      </c>
      <c r="F146" s="30"/>
      <c r="G146" s="30"/>
      <c r="H146" s="30"/>
      <c r="I146" s="30"/>
      <c r="J146" s="34"/>
      <c r="K146" s="34"/>
      <c r="L146" s="30"/>
    </row>
    <row r="147" spans="1:12" x14ac:dyDescent="0.25">
      <c r="A147" s="13"/>
      <c r="B147" s="32" t="s">
        <v>107</v>
      </c>
      <c r="C147" s="29" t="s">
        <v>50</v>
      </c>
      <c r="D147" s="30">
        <f>0.97+0.01</f>
        <v>0.98</v>
      </c>
      <c r="E147" s="30">
        <f>D147*E145</f>
        <v>0.42840209999999995</v>
      </c>
      <c r="F147" s="30"/>
      <c r="G147" s="30"/>
      <c r="H147" s="30"/>
      <c r="I147" s="30"/>
      <c r="J147" s="34"/>
      <c r="K147" s="30"/>
      <c r="L147" s="30"/>
    </row>
    <row r="148" spans="1:12" x14ac:dyDescent="0.25">
      <c r="A148" s="13"/>
      <c r="B148" s="32" t="s">
        <v>87</v>
      </c>
      <c r="C148" s="29" t="s">
        <v>50</v>
      </c>
      <c r="D148" s="30">
        <v>0.03</v>
      </c>
      <c r="E148" s="30">
        <f>D148*E145</f>
        <v>1.3114349999999999E-2</v>
      </c>
      <c r="F148" s="30"/>
      <c r="G148" s="30"/>
      <c r="H148" s="30"/>
      <c r="I148" s="30"/>
      <c r="J148" s="34"/>
      <c r="K148" s="30"/>
      <c r="L148" s="30"/>
    </row>
    <row r="149" spans="1:12" x14ac:dyDescent="0.25">
      <c r="A149" s="13"/>
      <c r="B149" s="32" t="s">
        <v>116</v>
      </c>
      <c r="C149" s="29" t="s">
        <v>52</v>
      </c>
      <c r="D149" s="30">
        <f>0.4*2</f>
        <v>0.8</v>
      </c>
      <c r="E149" s="30">
        <f>D149*E145</f>
        <v>0.34971599999999997</v>
      </c>
      <c r="F149" s="30"/>
      <c r="G149" s="30"/>
      <c r="H149" s="30"/>
      <c r="I149" s="30"/>
      <c r="J149" s="34"/>
      <c r="K149" s="34"/>
      <c r="L149" s="30"/>
    </row>
    <row r="150" spans="1:12" x14ac:dyDescent="0.25">
      <c r="A150" s="13"/>
      <c r="B150" s="32" t="s">
        <v>61</v>
      </c>
      <c r="C150" s="29" t="s">
        <v>13</v>
      </c>
      <c r="D150" s="30">
        <v>9.1</v>
      </c>
      <c r="E150" s="30">
        <f>E145*D150</f>
        <v>3.9780194999999994</v>
      </c>
      <c r="F150" s="30"/>
      <c r="G150" s="30"/>
      <c r="H150" s="30"/>
      <c r="I150" s="30"/>
      <c r="J150" s="34"/>
      <c r="K150" s="34"/>
      <c r="L150" s="30"/>
    </row>
    <row r="151" spans="1:12" x14ac:dyDescent="0.25">
      <c r="A151" s="13"/>
      <c r="B151" s="11"/>
      <c r="C151" s="12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x14ac:dyDescent="0.25">
      <c r="A152" s="13"/>
      <c r="B152" s="32" t="s">
        <v>117</v>
      </c>
      <c r="C152" s="29" t="s">
        <v>51</v>
      </c>
      <c r="D152" s="30"/>
      <c r="E152" s="30">
        <f>E144</f>
        <v>43.714499999999994</v>
      </c>
      <c r="F152" s="34"/>
      <c r="G152" s="34"/>
      <c r="H152" s="34"/>
      <c r="I152" s="34"/>
      <c r="J152" s="30"/>
      <c r="K152" s="30"/>
      <c r="L152" s="30"/>
    </row>
    <row r="153" spans="1:12" x14ac:dyDescent="0.25">
      <c r="A153" s="13"/>
      <c r="B153" s="32"/>
      <c r="C153" s="29" t="s">
        <v>64</v>
      </c>
      <c r="D153" s="30"/>
      <c r="E153" s="33">
        <f>E152/100</f>
        <v>0.43714499999999995</v>
      </c>
      <c r="F153" s="30"/>
      <c r="G153" s="30"/>
      <c r="H153" s="30"/>
      <c r="I153" s="30"/>
      <c r="J153" s="30"/>
      <c r="K153" s="30"/>
      <c r="L153" s="30"/>
    </row>
    <row r="154" spans="1:12" x14ac:dyDescent="0.25">
      <c r="A154" s="13"/>
      <c r="B154" s="32" t="s">
        <v>46</v>
      </c>
      <c r="C154" s="29" t="s">
        <v>47</v>
      </c>
      <c r="D154" s="30">
        <v>0.61</v>
      </c>
      <c r="E154" s="30">
        <f>D154*E153</f>
        <v>0.26665844999999999</v>
      </c>
      <c r="F154" s="30"/>
      <c r="G154" s="30"/>
      <c r="H154" s="30"/>
      <c r="I154" s="30"/>
      <c r="J154" s="34"/>
      <c r="K154" s="34"/>
      <c r="L154" s="30"/>
    </row>
    <row r="155" spans="1:12" x14ac:dyDescent="0.25">
      <c r="A155" s="13"/>
      <c r="B155" s="32" t="s">
        <v>73</v>
      </c>
      <c r="C155" s="29" t="s">
        <v>8</v>
      </c>
      <c r="D155" s="30">
        <v>0.02</v>
      </c>
      <c r="E155" s="30">
        <f>D155*E153</f>
        <v>8.7428999999999996E-3</v>
      </c>
      <c r="F155" s="30"/>
      <c r="G155" s="30"/>
      <c r="H155" s="30"/>
      <c r="I155" s="30"/>
      <c r="J155" s="30"/>
      <c r="K155" s="30"/>
      <c r="L155" s="30"/>
    </row>
    <row r="156" spans="1:12" x14ac:dyDescent="0.25">
      <c r="A156" s="13"/>
      <c r="B156" s="32" t="s">
        <v>118</v>
      </c>
      <c r="C156" s="29" t="s">
        <v>13</v>
      </c>
      <c r="D156" s="30">
        <v>4</v>
      </c>
      <c r="E156" s="30">
        <f>D156*E153</f>
        <v>1.7485799999999998</v>
      </c>
      <c r="F156" s="30"/>
      <c r="G156" s="30"/>
      <c r="H156" s="30"/>
      <c r="I156" s="30"/>
      <c r="J156" s="34"/>
      <c r="K156" s="30"/>
      <c r="L156" s="30"/>
    </row>
    <row r="157" spans="1:12" x14ac:dyDescent="0.25">
      <c r="A157" s="13"/>
      <c r="B157" s="11"/>
      <c r="C157" s="12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x14ac:dyDescent="0.25">
      <c r="A158" s="13"/>
      <c r="B158" s="60" t="s">
        <v>119</v>
      </c>
      <c r="C158" s="29" t="s">
        <v>51</v>
      </c>
      <c r="D158" s="30"/>
      <c r="E158" s="30">
        <f>E152</f>
        <v>43.714499999999994</v>
      </c>
      <c r="F158" s="34"/>
      <c r="G158" s="34"/>
      <c r="H158" s="30"/>
      <c r="I158" s="30"/>
      <c r="J158" s="34"/>
      <c r="K158" s="34"/>
      <c r="L158" s="30"/>
    </row>
    <row r="159" spans="1:12" x14ac:dyDescent="0.25">
      <c r="A159" s="13"/>
      <c r="B159" s="32"/>
      <c r="C159" s="29" t="s">
        <v>64</v>
      </c>
      <c r="D159" s="30"/>
      <c r="E159" s="33">
        <f>E158/100</f>
        <v>0.43714499999999995</v>
      </c>
      <c r="F159" s="34"/>
      <c r="G159" s="34"/>
      <c r="H159" s="34"/>
      <c r="I159" s="34"/>
      <c r="J159" s="30"/>
      <c r="K159" s="30"/>
      <c r="L159" s="30"/>
    </row>
    <row r="160" spans="1:12" x14ac:dyDescent="0.25">
      <c r="A160" s="13"/>
      <c r="B160" s="32" t="s">
        <v>46</v>
      </c>
      <c r="C160" s="29" t="s">
        <v>47</v>
      </c>
      <c r="D160" s="30">
        <v>37.26</v>
      </c>
      <c r="E160" s="30">
        <f>E159*D160</f>
        <v>16.288022699999996</v>
      </c>
      <c r="F160" s="30"/>
      <c r="G160" s="30"/>
      <c r="H160" s="30"/>
      <c r="I160" s="30"/>
      <c r="J160" s="34"/>
      <c r="K160" s="34"/>
      <c r="L160" s="30"/>
    </row>
    <row r="161" spans="1:12" x14ac:dyDescent="0.25">
      <c r="A161" s="13"/>
      <c r="B161" s="32" t="s">
        <v>107</v>
      </c>
      <c r="C161" s="29" t="s">
        <v>50</v>
      </c>
      <c r="D161" s="30">
        <f>0.5+0.27</f>
        <v>0.77</v>
      </c>
      <c r="E161" s="30">
        <f>D161*E159</f>
        <v>0.33660164999999997</v>
      </c>
      <c r="F161" s="30"/>
      <c r="G161" s="30"/>
      <c r="H161" s="30"/>
      <c r="I161" s="30"/>
      <c r="J161" s="34"/>
      <c r="K161" s="30"/>
      <c r="L161" s="30"/>
    </row>
    <row r="162" spans="1:12" x14ac:dyDescent="0.25">
      <c r="A162" s="13"/>
      <c r="B162" s="32" t="s">
        <v>87</v>
      </c>
      <c r="C162" s="29" t="s">
        <v>50</v>
      </c>
      <c r="D162" s="30">
        <v>0.37</v>
      </c>
      <c r="E162" s="30">
        <f>D162*E159</f>
        <v>0.16174364999999999</v>
      </c>
      <c r="F162" s="30"/>
      <c r="G162" s="30"/>
      <c r="H162" s="30"/>
      <c r="I162" s="30"/>
      <c r="J162" s="34"/>
      <c r="K162" s="30"/>
      <c r="L162" s="30"/>
    </row>
    <row r="163" spans="1:12" x14ac:dyDescent="0.25">
      <c r="A163" s="13"/>
      <c r="B163" s="32" t="s">
        <v>120</v>
      </c>
      <c r="C163" s="29" t="s">
        <v>51</v>
      </c>
      <c r="D163" s="30">
        <v>122</v>
      </c>
      <c r="E163" s="30">
        <f>E159*D163</f>
        <v>53.331689999999995</v>
      </c>
      <c r="F163" s="30"/>
      <c r="G163" s="30"/>
      <c r="H163" s="30"/>
      <c r="I163" s="30"/>
      <c r="J163" s="34"/>
      <c r="K163" s="34"/>
      <c r="L163" s="30"/>
    </row>
    <row r="164" spans="1:12" x14ac:dyDescent="0.25">
      <c r="A164" s="13"/>
      <c r="B164" s="32" t="s">
        <v>121</v>
      </c>
      <c r="C164" s="29" t="s">
        <v>9</v>
      </c>
      <c r="D164" s="30">
        <f>645+81</f>
        <v>726</v>
      </c>
      <c r="E164" s="30">
        <f>ROUNDUP(D164*E159,0)</f>
        <v>318</v>
      </c>
      <c r="F164" s="30"/>
      <c r="G164" s="30"/>
      <c r="H164" s="30"/>
      <c r="I164" s="30"/>
      <c r="J164" s="34"/>
      <c r="K164" s="34"/>
      <c r="L164" s="30"/>
    </row>
    <row r="165" spans="1:12" x14ac:dyDescent="0.25">
      <c r="A165" s="13"/>
      <c r="B165" s="11"/>
      <c r="C165" s="12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x14ac:dyDescent="0.25">
      <c r="A166" s="13">
        <v>19</v>
      </c>
      <c r="B166" s="11" t="s">
        <v>28</v>
      </c>
      <c r="C166" s="12" t="s">
        <v>51</v>
      </c>
      <c r="D166" s="10"/>
      <c r="E166" s="10">
        <v>1400</v>
      </c>
      <c r="F166" s="10"/>
      <c r="G166" s="10"/>
      <c r="H166" s="10"/>
      <c r="I166" s="10"/>
      <c r="J166" s="10"/>
      <c r="K166" s="10"/>
      <c r="L166" s="10"/>
    </row>
    <row r="167" spans="1:12" x14ac:dyDescent="0.25">
      <c r="A167" s="13"/>
      <c r="B167" s="14"/>
      <c r="C167" s="12" t="s">
        <v>64</v>
      </c>
      <c r="D167" s="10"/>
      <c r="E167" s="25">
        <f>E166/100</f>
        <v>14</v>
      </c>
      <c r="F167" s="10"/>
      <c r="G167" s="10"/>
      <c r="H167" s="10"/>
      <c r="I167" s="10"/>
      <c r="J167" s="10"/>
      <c r="K167" s="10"/>
      <c r="L167" s="10"/>
    </row>
    <row r="168" spans="1:12" x14ac:dyDescent="0.25">
      <c r="A168" s="13"/>
      <c r="B168" s="11" t="s">
        <v>46</v>
      </c>
      <c r="C168" s="12" t="s">
        <v>47</v>
      </c>
      <c r="D168" s="10">
        <v>65.8</v>
      </c>
      <c r="E168" s="30">
        <f>E167*D168</f>
        <v>921.19999999999993</v>
      </c>
      <c r="F168" s="10"/>
      <c r="G168" s="10"/>
      <c r="H168" s="10"/>
      <c r="I168" s="10"/>
      <c r="J168" s="10"/>
      <c r="K168" s="10"/>
      <c r="L168" s="10"/>
    </row>
    <row r="169" spans="1:12" x14ac:dyDescent="0.25">
      <c r="A169" s="13"/>
      <c r="B169" s="11" t="s">
        <v>23</v>
      </c>
      <c r="C169" s="12" t="s">
        <v>8</v>
      </c>
      <c r="D169" s="10">
        <v>1</v>
      </c>
      <c r="E169" s="30">
        <f>D169*E167</f>
        <v>14</v>
      </c>
      <c r="F169" s="10"/>
      <c r="G169" s="10"/>
      <c r="H169" s="10"/>
      <c r="I169" s="10"/>
      <c r="J169" s="10"/>
      <c r="K169" s="10"/>
      <c r="L169" s="10"/>
    </row>
    <row r="170" spans="1:12" x14ac:dyDescent="0.25">
      <c r="A170" s="13"/>
      <c r="B170" s="11" t="s">
        <v>122</v>
      </c>
      <c r="C170" s="12" t="s">
        <v>13</v>
      </c>
      <c r="D170" s="10">
        <v>63</v>
      </c>
      <c r="E170" s="30">
        <f>D170*E167</f>
        <v>882</v>
      </c>
      <c r="F170" s="10"/>
      <c r="G170" s="10"/>
      <c r="H170" s="10"/>
      <c r="I170" s="10"/>
      <c r="J170" s="10"/>
      <c r="K170" s="10"/>
      <c r="L170" s="10"/>
    </row>
    <row r="171" spans="1:12" x14ac:dyDescent="0.25">
      <c r="A171" s="13"/>
      <c r="B171" s="11" t="s">
        <v>123</v>
      </c>
      <c r="C171" s="12" t="s">
        <v>13</v>
      </c>
      <c r="D171" s="10">
        <v>79</v>
      </c>
      <c r="E171" s="30">
        <f>E167*D171</f>
        <v>1106</v>
      </c>
      <c r="F171" s="10"/>
      <c r="G171" s="10"/>
      <c r="H171" s="10"/>
      <c r="I171" s="10"/>
      <c r="J171" s="10"/>
      <c r="K171" s="10"/>
      <c r="L171" s="10"/>
    </row>
    <row r="172" spans="1:12" x14ac:dyDescent="0.25">
      <c r="A172" s="13"/>
      <c r="B172" s="11" t="s">
        <v>7</v>
      </c>
      <c r="C172" s="12" t="s">
        <v>8</v>
      </c>
      <c r="D172" s="10">
        <v>1.6</v>
      </c>
      <c r="E172" s="30">
        <f>ROUNDUP(D172*E167,0)</f>
        <v>23</v>
      </c>
      <c r="F172" s="10"/>
      <c r="G172" s="10"/>
      <c r="H172" s="10"/>
      <c r="I172" s="10"/>
      <c r="J172" s="10"/>
      <c r="K172" s="10"/>
      <c r="L172" s="10"/>
    </row>
    <row r="173" spans="1:12" x14ac:dyDescent="0.25">
      <c r="A173" s="13"/>
      <c r="B173" s="11"/>
      <c r="C173" s="12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x14ac:dyDescent="0.25">
      <c r="A174" s="13"/>
      <c r="B174" s="11" t="s">
        <v>159</v>
      </c>
      <c r="C174" s="12" t="s">
        <v>9</v>
      </c>
      <c r="D174" s="10"/>
      <c r="E174" s="10">
        <v>10</v>
      </c>
      <c r="F174" s="10"/>
      <c r="G174" s="10"/>
      <c r="H174" s="10"/>
      <c r="I174" s="10"/>
      <c r="J174" s="10"/>
      <c r="K174" s="10"/>
      <c r="L174" s="10"/>
    </row>
    <row r="175" spans="1:12" x14ac:dyDescent="0.25">
      <c r="A175" s="13"/>
      <c r="B175" s="11"/>
      <c r="C175" s="12" t="s">
        <v>71</v>
      </c>
      <c r="D175" s="10"/>
      <c r="E175" s="25">
        <f>(E178*0.89+E179*3.36)/1000</f>
        <v>3.4206320000000005E-2</v>
      </c>
      <c r="F175" s="10"/>
      <c r="G175" s="10"/>
      <c r="H175" s="10"/>
      <c r="I175" s="10"/>
      <c r="J175" s="10"/>
      <c r="K175" s="10"/>
      <c r="L175" s="10"/>
    </row>
    <row r="176" spans="1:12" x14ac:dyDescent="0.25">
      <c r="A176" s="44"/>
      <c r="B176" s="45" t="s">
        <v>46</v>
      </c>
      <c r="C176" s="44" t="s">
        <v>47</v>
      </c>
      <c r="D176" s="46">
        <v>34.9</v>
      </c>
      <c r="E176" s="46">
        <f>D176*E175</f>
        <v>1.1938005680000001</v>
      </c>
      <c r="F176" s="46"/>
      <c r="G176" s="46"/>
      <c r="H176" s="46"/>
      <c r="I176" s="46"/>
      <c r="J176" s="46"/>
      <c r="K176" s="46"/>
      <c r="L176" s="46"/>
    </row>
    <row r="177" spans="1:12" x14ac:dyDescent="0.25">
      <c r="A177" s="44"/>
      <c r="B177" s="45" t="s">
        <v>73</v>
      </c>
      <c r="C177" s="44" t="s">
        <v>8</v>
      </c>
      <c r="D177" s="46">
        <v>4.07</v>
      </c>
      <c r="E177" s="46">
        <f>D177*E175</f>
        <v>0.13921972240000002</v>
      </c>
      <c r="F177" s="46"/>
      <c r="G177" s="46"/>
      <c r="H177" s="46"/>
      <c r="I177" s="46"/>
      <c r="J177" s="46"/>
      <c r="K177" s="46"/>
      <c r="L177" s="46"/>
    </row>
    <row r="178" spans="1:12" x14ac:dyDescent="0.25">
      <c r="A178" s="44"/>
      <c r="B178" s="45" t="s">
        <v>177</v>
      </c>
      <c r="C178" s="44" t="s">
        <v>48</v>
      </c>
      <c r="D178" s="47" t="s">
        <v>137</v>
      </c>
      <c r="E178" s="46">
        <f>((0.4+0.4)*2+0.3+0.35+0.55+0.35+0.4+0.28+(0.4+0.43)*3+0.5+0.43+0.3+0.53)*2*2</f>
        <v>32.32</v>
      </c>
      <c r="F178" s="46"/>
      <c r="G178" s="46"/>
      <c r="H178" s="46"/>
      <c r="I178" s="46"/>
      <c r="J178" s="46"/>
      <c r="K178" s="46"/>
      <c r="L178" s="46"/>
    </row>
    <row r="179" spans="1:12" x14ac:dyDescent="0.25">
      <c r="A179" s="44"/>
      <c r="B179" s="45" t="s">
        <v>160</v>
      </c>
      <c r="C179" s="44" t="s">
        <v>51</v>
      </c>
      <c r="D179" s="47" t="s">
        <v>137</v>
      </c>
      <c r="E179" s="46">
        <f>0.4*0.4*2+0.3*0.35+0.55*0.35+0.4*0.28+0.4*0.43*3+0.5*0.43+0.3*0.53</f>
        <v>1.6195000000000002</v>
      </c>
      <c r="F179" s="46"/>
      <c r="G179" s="46"/>
      <c r="H179" s="46"/>
      <c r="I179" s="46"/>
      <c r="J179" s="46"/>
      <c r="K179" s="46"/>
      <c r="L179" s="46"/>
    </row>
    <row r="180" spans="1:12" x14ac:dyDescent="0.25">
      <c r="A180" s="44"/>
      <c r="B180" s="45" t="s">
        <v>102</v>
      </c>
      <c r="C180" s="44" t="s">
        <v>13</v>
      </c>
      <c r="D180" s="46">
        <v>15.2</v>
      </c>
      <c r="E180" s="46">
        <f>D180*E175</f>
        <v>0.51993606400000003</v>
      </c>
      <c r="F180" s="46"/>
      <c r="G180" s="46"/>
      <c r="H180" s="46"/>
      <c r="I180" s="46"/>
      <c r="J180" s="46"/>
      <c r="K180" s="46"/>
      <c r="L180" s="46"/>
    </row>
    <row r="181" spans="1:12" x14ac:dyDescent="0.25">
      <c r="A181" s="44"/>
      <c r="B181" s="45" t="s">
        <v>7</v>
      </c>
      <c r="C181" s="44" t="s">
        <v>8</v>
      </c>
      <c r="D181" s="46">
        <v>2.78</v>
      </c>
      <c r="E181" s="46">
        <f>D181*E175</f>
        <v>9.5093569600000011E-2</v>
      </c>
      <c r="F181" s="46"/>
      <c r="G181" s="46"/>
      <c r="H181" s="46"/>
      <c r="I181" s="46"/>
      <c r="J181" s="46"/>
      <c r="K181" s="46"/>
      <c r="L181" s="46"/>
    </row>
    <row r="182" spans="1:12" x14ac:dyDescent="0.25">
      <c r="A182" s="51"/>
      <c r="B182" s="52"/>
      <c r="C182" s="49"/>
      <c r="D182" s="53"/>
      <c r="E182" s="53"/>
      <c r="F182" s="50"/>
      <c r="G182" s="54"/>
      <c r="H182" s="53"/>
      <c r="I182" s="54"/>
      <c r="J182" s="55"/>
      <c r="K182" s="9"/>
      <c r="L182" s="54"/>
    </row>
    <row r="183" spans="1:12" x14ac:dyDescent="0.25">
      <c r="A183" s="13"/>
      <c r="B183" s="11" t="s">
        <v>161</v>
      </c>
      <c r="C183" s="12" t="s">
        <v>11</v>
      </c>
      <c r="D183" s="10"/>
      <c r="E183" s="25">
        <f>E175</f>
        <v>3.4206320000000005E-2</v>
      </c>
      <c r="F183" s="10"/>
      <c r="G183" s="10"/>
      <c r="H183" s="10"/>
      <c r="I183" s="10"/>
      <c r="J183" s="10"/>
      <c r="K183" s="10"/>
      <c r="L183" s="10"/>
    </row>
    <row r="184" spans="1:12" x14ac:dyDescent="0.25">
      <c r="A184" s="13"/>
      <c r="B184" s="45" t="s">
        <v>46</v>
      </c>
      <c r="C184" s="44" t="s">
        <v>47</v>
      </c>
      <c r="D184" s="46">
        <v>37.4</v>
      </c>
      <c r="E184" s="46">
        <f>D184*E183</f>
        <v>1.2793163680000001</v>
      </c>
      <c r="F184" s="46"/>
      <c r="G184" s="46"/>
      <c r="H184" s="46"/>
      <c r="I184" s="46"/>
      <c r="J184" s="46"/>
      <c r="K184" s="46"/>
      <c r="L184" s="46"/>
    </row>
    <row r="185" spans="1:12" x14ac:dyDescent="0.25">
      <c r="A185" s="13"/>
      <c r="B185" s="45" t="s">
        <v>73</v>
      </c>
      <c r="C185" s="44" t="s">
        <v>8</v>
      </c>
      <c r="D185" s="46">
        <v>6.32</v>
      </c>
      <c r="E185" s="46">
        <f>D185*E183</f>
        <v>0.21618394240000005</v>
      </c>
      <c r="F185" s="46"/>
      <c r="G185" s="46"/>
      <c r="H185" s="46"/>
      <c r="I185" s="46"/>
      <c r="J185" s="46"/>
      <c r="K185" s="46"/>
      <c r="L185" s="46"/>
    </row>
    <row r="186" spans="1:12" x14ac:dyDescent="0.25">
      <c r="A186" s="13"/>
      <c r="B186" s="11" t="s">
        <v>162</v>
      </c>
      <c r="C186" s="12" t="s">
        <v>13</v>
      </c>
      <c r="D186" s="10">
        <v>60</v>
      </c>
      <c r="E186" s="10">
        <f>D186*E183</f>
        <v>2.0523792000000003</v>
      </c>
      <c r="F186" s="10"/>
      <c r="G186" s="46"/>
      <c r="H186" s="46"/>
      <c r="I186" s="46"/>
      <c r="J186" s="46"/>
      <c r="K186" s="46"/>
      <c r="L186" s="46"/>
    </row>
    <row r="187" spans="1:12" x14ac:dyDescent="0.25">
      <c r="A187" s="13"/>
      <c r="B187" s="11" t="s">
        <v>93</v>
      </c>
      <c r="C187" s="12" t="s">
        <v>52</v>
      </c>
      <c r="D187" s="10">
        <v>0.75</v>
      </c>
      <c r="E187" s="10">
        <f>D187*E183</f>
        <v>2.5654740000000002E-2</v>
      </c>
      <c r="F187" s="10"/>
      <c r="G187" s="46"/>
      <c r="H187" s="46"/>
      <c r="I187" s="46"/>
      <c r="J187" s="46"/>
      <c r="K187" s="46"/>
      <c r="L187" s="46"/>
    </row>
    <row r="188" spans="1:12" x14ac:dyDescent="0.25">
      <c r="A188" s="13"/>
      <c r="B188" s="45" t="s">
        <v>7</v>
      </c>
      <c r="C188" s="44" t="s">
        <v>8</v>
      </c>
      <c r="D188" s="46">
        <v>7.63</v>
      </c>
      <c r="E188" s="46">
        <f>D188*E183</f>
        <v>0.26099422160000002</v>
      </c>
      <c r="F188" s="46"/>
      <c r="G188" s="46"/>
      <c r="H188" s="46"/>
      <c r="I188" s="46"/>
      <c r="J188" s="46"/>
      <c r="K188" s="46"/>
      <c r="L188" s="46"/>
    </row>
    <row r="189" spans="1:12" x14ac:dyDescent="0.25">
      <c r="A189" s="13"/>
      <c r="B189" s="11"/>
      <c r="C189" s="12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x14ac:dyDescent="0.25">
      <c r="A190" s="13"/>
      <c r="B190" s="11" t="s">
        <v>149</v>
      </c>
      <c r="C190" s="12" t="s">
        <v>51</v>
      </c>
      <c r="D190" s="10"/>
      <c r="E190" s="10">
        <v>133.76</v>
      </c>
      <c r="F190" s="10"/>
      <c r="G190" s="10"/>
      <c r="H190" s="10"/>
      <c r="I190" s="10"/>
      <c r="J190" s="10"/>
      <c r="K190" s="10"/>
      <c r="L190" s="10"/>
    </row>
    <row r="191" spans="1:12" x14ac:dyDescent="0.25">
      <c r="A191" s="13"/>
      <c r="B191" s="11" t="s">
        <v>46</v>
      </c>
      <c r="C191" s="12" t="s">
        <v>47</v>
      </c>
      <c r="D191" s="10">
        <v>0.9</v>
      </c>
      <c r="E191" s="10">
        <f>D191*E190</f>
        <v>120.384</v>
      </c>
      <c r="F191" s="10"/>
      <c r="G191" s="10"/>
      <c r="H191" s="10"/>
      <c r="I191" s="10"/>
      <c r="J191" s="10"/>
      <c r="K191" s="10"/>
      <c r="L191" s="10"/>
    </row>
    <row r="192" spans="1:12" x14ac:dyDescent="0.25">
      <c r="A192" s="13"/>
      <c r="B192" s="11"/>
      <c r="C192" s="12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x14ac:dyDescent="0.25">
      <c r="A193" s="13"/>
      <c r="B193" s="11" t="s">
        <v>150</v>
      </c>
      <c r="C193" s="12" t="s">
        <v>51</v>
      </c>
      <c r="D193" s="10"/>
      <c r="E193" s="10">
        <f>E190</f>
        <v>133.76</v>
      </c>
      <c r="F193" s="10"/>
      <c r="G193" s="10"/>
      <c r="H193" s="10"/>
      <c r="I193" s="10"/>
      <c r="J193" s="10"/>
      <c r="K193" s="10"/>
      <c r="L193" s="10"/>
    </row>
    <row r="194" spans="1:12" x14ac:dyDescent="0.25">
      <c r="A194" s="13"/>
      <c r="B194" s="14"/>
      <c r="C194" s="12" t="s">
        <v>64</v>
      </c>
      <c r="D194" s="10"/>
      <c r="E194" s="25">
        <f>E193/100</f>
        <v>1.3375999999999999</v>
      </c>
      <c r="F194" s="10"/>
      <c r="G194" s="10"/>
      <c r="H194" s="10"/>
      <c r="I194" s="10"/>
      <c r="J194" s="10"/>
      <c r="K194" s="10"/>
      <c r="L194" s="10"/>
    </row>
    <row r="195" spans="1:12" x14ac:dyDescent="0.25">
      <c r="A195" s="13"/>
      <c r="B195" s="11" t="s">
        <v>46</v>
      </c>
      <c r="C195" s="12" t="s">
        <v>47</v>
      </c>
      <c r="D195" s="10">
        <v>68</v>
      </c>
      <c r="E195" s="30">
        <f>E194*D195</f>
        <v>90.956799999999987</v>
      </c>
      <c r="F195" s="10"/>
      <c r="G195" s="10"/>
      <c r="H195" s="10"/>
      <c r="I195" s="10"/>
      <c r="J195" s="10"/>
      <c r="K195" s="10"/>
      <c r="L195" s="10"/>
    </row>
    <row r="196" spans="1:12" x14ac:dyDescent="0.25">
      <c r="A196" s="13"/>
      <c r="B196" s="11" t="s">
        <v>23</v>
      </c>
      <c r="C196" s="12" t="s">
        <v>8</v>
      </c>
      <c r="D196" s="10">
        <v>0.03</v>
      </c>
      <c r="E196" s="30">
        <f>D196*E194</f>
        <v>4.0127999999999997E-2</v>
      </c>
      <c r="F196" s="10"/>
      <c r="G196" s="10"/>
      <c r="H196" s="10"/>
      <c r="I196" s="10"/>
      <c r="J196" s="10"/>
      <c r="K196" s="10"/>
      <c r="L196" s="10"/>
    </row>
    <row r="197" spans="1:12" x14ac:dyDescent="0.25">
      <c r="A197" s="13"/>
      <c r="B197" s="11" t="s">
        <v>151</v>
      </c>
      <c r="C197" s="12" t="s">
        <v>13</v>
      </c>
      <c r="D197" s="10">
        <v>2.7</v>
      </c>
      <c r="E197" s="30">
        <f>E194*D197</f>
        <v>3.6115200000000001</v>
      </c>
      <c r="F197" s="10"/>
      <c r="G197" s="10"/>
      <c r="H197" s="10"/>
      <c r="I197" s="10"/>
      <c r="J197" s="10"/>
      <c r="K197" s="10"/>
      <c r="L197" s="10"/>
    </row>
    <row r="198" spans="1:12" x14ac:dyDescent="0.25">
      <c r="A198" s="13"/>
      <c r="B198" s="11" t="s">
        <v>105</v>
      </c>
      <c r="C198" s="12" t="s">
        <v>13</v>
      </c>
      <c r="D198" s="10">
        <v>25.1</v>
      </c>
      <c r="E198" s="30">
        <f>E194*D198</f>
        <v>33.57376</v>
      </c>
      <c r="F198" s="10"/>
      <c r="G198" s="10"/>
      <c r="H198" s="10"/>
      <c r="I198" s="10"/>
      <c r="J198" s="10"/>
      <c r="K198" s="10"/>
      <c r="L198" s="10"/>
    </row>
    <row r="199" spans="1:12" x14ac:dyDescent="0.25">
      <c r="A199" s="13"/>
      <c r="B199" s="45" t="s">
        <v>7</v>
      </c>
      <c r="C199" s="44" t="s">
        <v>8</v>
      </c>
      <c r="D199" s="10">
        <v>0.19</v>
      </c>
      <c r="E199" s="30">
        <f>E194*D199</f>
        <v>0.25414399999999998</v>
      </c>
      <c r="F199" s="10"/>
      <c r="G199" s="10"/>
      <c r="H199" s="10"/>
      <c r="I199" s="10"/>
      <c r="J199" s="10"/>
      <c r="K199" s="10"/>
      <c r="L199" s="10"/>
    </row>
    <row r="200" spans="1:12" x14ac:dyDescent="0.25">
      <c r="A200" s="13"/>
      <c r="B200" s="11"/>
      <c r="C200" s="12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x14ac:dyDescent="0.25">
      <c r="A201" s="13"/>
      <c r="B201" s="11" t="s">
        <v>154</v>
      </c>
      <c r="C201" s="12" t="s">
        <v>51</v>
      </c>
      <c r="D201" s="10"/>
      <c r="E201" s="10">
        <f>E190</f>
        <v>133.76</v>
      </c>
      <c r="F201" s="10"/>
      <c r="G201" s="10"/>
      <c r="H201" s="10"/>
      <c r="I201" s="10"/>
      <c r="J201" s="10"/>
      <c r="K201" s="10"/>
      <c r="L201" s="10"/>
    </row>
    <row r="202" spans="1:12" x14ac:dyDescent="0.25">
      <c r="A202" s="13"/>
      <c r="B202" s="32"/>
      <c r="C202" s="29" t="s">
        <v>64</v>
      </c>
      <c r="D202" s="30"/>
      <c r="E202" s="33">
        <f>E201/100</f>
        <v>1.3375999999999999</v>
      </c>
      <c r="F202" s="34"/>
      <c r="G202" s="34"/>
      <c r="H202" s="34"/>
      <c r="I202" s="34"/>
      <c r="J202" s="30"/>
      <c r="K202" s="30"/>
      <c r="L202" s="30"/>
    </row>
    <row r="203" spans="1:12" x14ac:dyDescent="0.25">
      <c r="A203" s="13"/>
      <c r="B203" s="32" t="s">
        <v>46</v>
      </c>
      <c r="C203" s="29" t="s">
        <v>47</v>
      </c>
      <c r="D203" s="30">
        <v>29.9</v>
      </c>
      <c r="E203" s="30">
        <f>E202*D203</f>
        <v>39.994239999999998</v>
      </c>
      <c r="F203" s="30"/>
      <c r="G203" s="30"/>
      <c r="H203" s="30"/>
      <c r="I203" s="30"/>
      <c r="J203" s="34"/>
      <c r="K203" s="34"/>
      <c r="L203" s="30"/>
    </row>
    <row r="204" spans="1:12" x14ac:dyDescent="0.25">
      <c r="A204" s="13"/>
      <c r="B204" s="11" t="s">
        <v>155</v>
      </c>
      <c r="C204" s="12" t="s">
        <v>13</v>
      </c>
      <c r="D204" s="10">
        <f>0.3+0.3</f>
        <v>0.6</v>
      </c>
      <c r="E204" s="10">
        <f>D204*E202</f>
        <v>0.80255999999999994</v>
      </c>
      <c r="F204" s="10"/>
      <c r="G204" s="10"/>
      <c r="H204" s="10"/>
      <c r="I204" s="10"/>
      <c r="J204" s="10"/>
      <c r="K204" s="10"/>
      <c r="L204" s="10"/>
    </row>
    <row r="205" spans="1:12" x14ac:dyDescent="0.25">
      <c r="A205" s="13"/>
      <c r="B205" s="11" t="s">
        <v>156</v>
      </c>
      <c r="C205" s="12" t="s">
        <v>51</v>
      </c>
      <c r="D205" s="10">
        <v>110</v>
      </c>
      <c r="E205" s="10">
        <f>D205*E202</f>
        <v>147.136</v>
      </c>
      <c r="F205" s="10"/>
      <c r="G205" s="10"/>
      <c r="H205" s="10"/>
      <c r="I205" s="10"/>
      <c r="J205" s="10"/>
      <c r="K205" s="10"/>
      <c r="L205" s="10"/>
    </row>
    <row r="206" spans="1:12" x14ac:dyDescent="0.25">
      <c r="A206" s="13"/>
      <c r="B206" s="11"/>
      <c r="C206" s="12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x14ac:dyDescent="0.25">
      <c r="A207" s="13"/>
      <c r="B207" s="11" t="s">
        <v>157</v>
      </c>
      <c r="C207" s="12" t="s">
        <v>51</v>
      </c>
      <c r="D207" s="10"/>
      <c r="E207" s="10">
        <v>26.547000000000001</v>
      </c>
      <c r="F207" s="10"/>
      <c r="G207" s="10"/>
      <c r="H207" s="10"/>
      <c r="I207" s="10"/>
      <c r="J207" s="10"/>
      <c r="K207" s="10"/>
      <c r="L207" s="10"/>
    </row>
    <row r="208" spans="1:12" x14ac:dyDescent="0.25">
      <c r="A208" s="13"/>
      <c r="B208" s="32"/>
      <c r="C208" s="29" t="s">
        <v>64</v>
      </c>
      <c r="D208" s="30"/>
      <c r="E208" s="33">
        <f>E207/100</f>
        <v>0.26546999999999998</v>
      </c>
      <c r="F208" s="34"/>
      <c r="G208" s="34"/>
      <c r="H208" s="34"/>
      <c r="I208" s="34"/>
      <c r="J208" s="30"/>
      <c r="K208" s="30"/>
      <c r="L208" s="30"/>
    </row>
    <row r="209" spans="1:12" x14ac:dyDescent="0.25">
      <c r="A209" s="13"/>
      <c r="B209" s="32" t="s">
        <v>46</v>
      </c>
      <c r="C209" s="29" t="s">
        <v>47</v>
      </c>
      <c r="D209" s="30">
        <v>29.9</v>
      </c>
      <c r="E209" s="30">
        <f>E208*D209</f>
        <v>7.9375529999999994</v>
      </c>
      <c r="F209" s="30"/>
      <c r="G209" s="30"/>
      <c r="H209" s="30"/>
      <c r="I209" s="30"/>
      <c r="J209" s="34"/>
      <c r="K209" s="34"/>
      <c r="L209" s="30"/>
    </row>
    <row r="210" spans="1:12" x14ac:dyDescent="0.25">
      <c r="A210" s="13"/>
      <c r="B210" s="11" t="s">
        <v>155</v>
      </c>
      <c r="C210" s="12" t="s">
        <v>13</v>
      </c>
      <c r="D210" s="10">
        <f>0.3+0.3</f>
        <v>0.6</v>
      </c>
      <c r="E210" s="10">
        <f>D210*E208</f>
        <v>0.15928199999999998</v>
      </c>
      <c r="F210" s="10"/>
      <c r="G210" s="10"/>
      <c r="H210" s="10"/>
      <c r="I210" s="10"/>
      <c r="J210" s="10"/>
      <c r="K210" s="10"/>
      <c r="L210" s="10"/>
    </row>
    <row r="211" spans="1:12" x14ac:dyDescent="0.25">
      <c r="A211" s="13"/>
      <c r="B211" s="11" t="s">
        <v>158</v>
      </c>
      <c r="C211" s="12" t="s">
        <v>51</v>
      </c>
      <c r="D211" s="10">
        <v>110</v>
      </c>
      <c r="E211" s="10">
        <f>D211*E208</f>
        <v>29.201699999999999</v>
      </c>
      <c r="F211" s="10"/>
      <c r="G211" s="10"/>
      <c r="H211" s="10"/>
      <c r="I211" s="10"/>
      <c r="J211" s="10"/>
      <c r="K211" s="10"/>
      <c r="L211" s="10"/>
    </row>
    <row r="212" spans="1:12" x14ac:dyDescent="0.25">
      <c r="A212" s="13"/>
      <c r="B212" s="11"/>
      <c r="C212" s="12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x14ac:dyDescent="0.25">
      <c r="A213" s="13"/>
      <c r="B213" s="11"/>
      <c r="C213" s="12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25.5" x14ac:dyDescent="0.25">
      <c r="A214" s="13">
        <v>26</v>
      </c>
      <c r="B214" s="14" t="s">
        <v>29</v>
      </c>
      <c r="C214" s="12" t="s">
        <v>51</v>
      </c>
      <c r="D214" s="10"/>
      <c r="E214" s="10">
        <f>E166</f>
        <v>1400</v>
      </c>
      <c r="F214" s="10"/>
      <c r="G214" s="10"/>
      <c r="H214" s="10"/>
      <c r="I214" s="10"/>
      <c r="J214" s="10"/>
      <c r="K214" s="10"/>
      <c r="L214" s="10"/>
    </row>
    <row r="215" spans="1:12" x14ac:dyDescent="0.25">
      <c r="A215" s="13"/>
      <c r="B215" s="14"/>
      <c r="C215" s="12" t="s">
        <v>64</v>
      </c>
      <c r="D215" s="10"/>
      <c r="E215" s="25">
        <f>E214/100</f>
        <v>14</v>
      </c>
      <c r="F215" s="10"/>
      <c r="G215" s="10"/>
      <c r="H215" s="10"/>
      <c r="I215" s="10"/>
      <c r="J215" s="10"/>
      <c r="K215" s="10"/>
      <c r="L215" s="10"/>
    </row>
    <row r="216" spans="1:12" x14ac:dyDescent="0.25">
      <c r="A216" s="13"/>
      <c r="B216" s="11" t="s">
        <v>46</v>
      </c>
      <c r="C216" s="12" t="s">
        <v>47</v>
      </c>
      <c r="D216" s="10">
        <v>45.9</v>
      </c>
      <c r="E216" s="30">
        <f>E215*D216</f>
        <v>642.6</v>
      </c>
      <c r="F216" s="10"/>
      <c r="G216" s="10"/>
      <c r="H216" s="10"/>
      <c r="I216" s="10"/>
      <c r="J216" s="10"/>
      <c r="K216" s="10"/>
      <c r="L216" s="10"/>
    </row>
    <row r="217" spans="1:12" x14ac:dyDescent="0.25">
      <c r="A217" s="13"/>
      <c r="B217" s="11" t="s">
        <v>23</v>
      </c>
      <c r="C217" s="12" t="s">
        <v>8</v>
      </c>
      <c r="D217" s="10">
        <v>0.23</v>
      </c>
      <c r="E217" s="30">
        <f>D217*E215</f>
        <v>3.22</v>
      </c>
      <c r="F217" s="10"/>
      <c r="G217" s="10"/>
      <c r="H217" s="10"/>
      <c r="I217" s="10"/>
      <c r="J217" s="10"/>
      <c r="K217" s="10"/>
      <c r="L217" s="10"/>
    </row>
    <row r="218" spans="1:12" x14ac:dyDescent="0.25">
      <c r="A218" s="13"/>
      <c r="B218" s="11" t="s">
        <v>164</v>
      </c>
      <c r="C218" s="12" t="s">
        <v>11</v>
      </c>
      <c r="D218" s="25">
        <v>3.5000000000000003E-2</v>
      </c>
      <c r="E218" s="30">
        <f>D218*E215</f>
        <v>0.49000000000000005</v>
      </c>
      <c r="F218" s="10"/>
      <c r="G218" s="10"/>
      <c r="H218" s="10"/>
      <c r="I218" s="10"/>
      <c r="J218" s="10"/>
      <c r="K218" s="10"/>
      <c r="L218" s="10"/>
    </row>
    <row r="219" spans="1:12" x14ac:dyDescent="0.25">
      <c r="A219" s="13"/>
      <c r="B219" s="11" t="s">
        <v>165</v>
      </c>
      <c r="C219" s="12" t="s">
        <v>52</v>
      </c>
      <c r="D219" s="25">
        <v>8.9999999999999993E-3</v>
      </c>
      <c r="E219" s="30">
        <f>D219*E215</f>
        <v>0.126</v>
      </c>
      <c r="F219" s="10"/>
      <c r="G219" s="10"/>
      <c r="H219" s="10"/>
      <c r="I219" s="10"/>
      <c r="J219" s="10"/>
      <c r="K219" s="10"/>
      <c r="L219" s="10"/>
    </row>
    <row r="220" spans="1:12" x14ac:dyDescent="0.25">
      <c r="A220" s="13"/>
      <c r="B220" s="11" t="s">
        <v>166</v>
      </c>
      <c r="C220" s="12" t="s">
        <v>51</v>
      </c>
      <c r="D220" s="10">
        <v>3.4</v>
      </c>
      <c r="E220" s="30">
        <f>D220*E215</f>
        <v>47.6</v>
      </c>
      <c r="F220" s="10"/>
      <c r="G220" s="10"/>
      <c r="H220" s="10"/>
      <c r="I220" s="10"/>
      <c r="J220" s="10"/>
      <c r="K220" s="10"/>
      <c r="L220" s="10"/>
    </row>
    <row r="221" spans="1:12" x14ac:dyDescent="0.25">
      <c r="A221" s="13"/>
      <c r="B221" s="11"/>
      <c r="C221" s="12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x14ac:dyDescent="0.25">
      <c r="A222" s="13">
        <v>28</v>
      </c>
      <c r="B222" s="11" t="s">
        <v>65</v>
      </c>
      <c r="C222" s="12" t="s">
        <v>51</v>
      </c>
      <c r="D222" s="10"/>
      <c r="E222" s="10">
        <f>E52</f>
        <v>87.4</v>
      </c>
      <c r="F222" s="10"/>
      <c r="G222" s="10"/>
      <c r="H222" s="10"/>
      <c r="I222" s="10"/>
      <c r="J222" s="10"/>
      <c r="K222" s="10"/>
      <c r="L222" s="10"/>
    </row>
    <row r="223" spans="1:12" x14ac:dyDescent="0.25">
      <c r="A223" s="13"/>
      <c r="B223" s="14"/>
      <c r="C223" s="12" t="s">
        <v>64</v>
      </c>
      <c r="D223" s="10"/>
      <c r="E223" s="25">
        <f>E222/100</f>
        <v>0.87400000000000011</v>
      </c>
      <c r="F223" s="10"/>
      <c r="G223" s="10"/>
      <c r="H223" s="10"/>
      <c r="I223" s="10"/>
      <c r="J223" s="10"/>
      <c r="K223" s="10"/>
      <c r="L223" s="10"/>
    </row>
    <row r="224" spans="1:12" x14ac:dyDescent="0.25">
      <c r="A224" s="13"/>
      <c r="B224" s="11" t="s">
        <v>46</v>
      </c>
      <c r="C224" s="12" t="s">
        <v>47</v>
      </c>
      <c r="D224" s="10">
        <v>2.8</v>
      </c>
      <c r="E224" s="10">
        <f>D224*E223</f>
        <v>2.4472</v>
      </c>
      <c r="F224" s="10"/>
      <c r="G224" s="10"/>
      <c r="H224" s="10"/>
      <c r="I224" s="10"/>
      <c r="J224" s="10"/>
      <c r="K224" s="10"/>
      <c r="L224" s="10"/>
    </row>
    <row r="225" spans="1:12" x14ac:dyDescent="0.25">
      <c r="A225" s="13"/>
      <c r="B225" s="11" t="s">
        <v>167</v>
      </c>
      <c r="C225" s="12" t="s">
        <v>50</v>
      </c>
      <c r="D225" s="10">
        <v>2.8</v>
      </c>
      <c r="E225" s="10">
        <f>D225*E223</f>
        <v>2.4472</v>
      </c>
      <c r="F225" s="10"/>
      <c r="G225" s="10"/>
      <c r="H225" s="10"/>
      <c r="I225" s="10"/>
      <c r="J225" s="10"/>
      <c r="K225" s="10"/>
      <c r="L225" s="10"/>
    </row>
    <row r="226" spans="1:12" x14ac:dyDescent="0.25">
      <c r="A226" s="13"/>
      <c r="B226" s="11"/>
      <c r="C226" s="12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x14ac:dyDescent="0.25">
      <c r="A227" s="13">
        <v>29</v>
      </c>
      <c r="B227" s="11" t="s">
        <v>31</v>
      </c>
      <c r="C227" s="12" t="s">
        <v>52</v>
      </c>
      <c r="D227" s="10">
        <v>0.15</v>
      </c>
      <c r="E227" s="10">
        <f>E222*D227</f>
        <v>13.110000000000001</v>
      </c>
      <c r="F227" s="10"/>
      <c r="G227" s="10"/>
      <c r="H227" s="10"/>
      <c r="I227" s="10"/>
      <c r="J227" s="10"/>
      <c r="K227" s="10"/>
      <c r="L227" s="10"/>
    </row>
    <row r="228" spans="1:12" x14ac:dyDescent="0.25">
      <c r="A228" s="13"/>
      <c r="B228" s="32" t="s">
        <v>46</v>
      </c>
      <c r="C228" s="29" t="s">
        <v>47</v>
      </c>
      <c r="D228" s="30">
        <v>0.89</v>
      </c>
      <c r="E228" s="30">
        <f>E227*D228</f>
        <v>11.667900000000001</v>
      </c>
      <c r="F228" s="30"/>
      <c r="G228" s="30"/>
      <c r="H228" s="30"/>
      <c r="I228" s="30"/>
      <c r="J228" s="34"/>
      <c r="K228" s="34"/>
      <c r="L228" s="30"/>
    </row>
    <row r="229" spans="1:12" x14ac:dyDescent="0.25">
      <c r="A229" s="13"/>
      <c r="B229" s="32" t="s">
        <v>73</v>
      </c>
      <c r="C229" s="29" t="s">
        <v>8</v>
      </c>
      <c r="D229" s="30">
        <v>0.37</v>
      </c>
      <c r="E229" s="30">
        <f>E227*D229</f>
        <v>4.8507000000000007</v>
      </c>
      <c r="F229" s="34"/>
      <c r="G229" s="34"/>
      <c r="H229" s="34"/>
      <c r="I229" s="34"/>
      <c r="J229" s="30"/>
      <c r="K229" s="30"/>
      <c r="L229" s="30"/>
    </row>
    <row r="230" spans="1:12" x14ac:dyDescent="0.25">
      <c r="A230" s="13"/>
      <c r="B230" s="32" t="s">
        <v>129</v>
      </c>
      <c r="C230" s="29" t="s">
        <v>52</v>
      </c>
      <c r="D230" s="30">
        <v>1.1499999999999999</v>
      </c>
      <c r="E230" s="30">
        <f>E227*D230</f>
        <v>15.076499999999999</v>
      </c>
      <c r="F230" s="30"/>
      <c r="G230" s="30"/>
      <c r="H230" s="30"/>
      <c r="I230" s="30"/>
      <c r="J230" s="34"/>
      <c r="K230" s="34"/>
      <c r="L230" s="30"/>
    </row>
    <row r="231" spans="1:12" x14ac:dyDescent="0.25">
      <c r="A231" s="13"/>
      <c r="B231" s="32" t="s">
        <v>7</v>
      </c>
      <c r="C231" s="29" t="s">
        <v>8</v>
      </c>
      <c r="D231" s="30">
        <v>0.02</v>
      </c>
      <c r="E231" s="30">
        <f>E227*D231</f>
        <v>0.26220000000000004</v>
      </c>
      <c r="F231" s="30"/>
      <c r="G231" s="30"/>
      <c r="H231" s="30"/>
      <c r="I231" s="30"/>
      <c r="J231" s="34"/>
      <c r="K231" s="34"/>
      <c r="L231" s="30"/>
    </row>
    <row r="232" spans="1:12" x14ac:dyDescent="0.25">
      <c r="A232" s="13"/>
      <c r="B232" s="11"/>
      <c r="C232" s="12"/>
      <c r="D232" s="30"/>
      <c r="E232" s="30"/>
      <c r="F232" s="10"/>
      <c r="G232" s="10"/>
      <c r="H232" s="10"/>
      <c r="I232" s="10"/>
      <c r="J232" s="10"/>
      <c r="K232" s="10"/>
      <c r="L232" s="10"/>
    </row>
    <row r="233" spans="1:12" x14ac:dyDescent="0.25">
      <c r="A233" s="13">
        <v>30</v>
      </c>
      <c r="B233" s="11" t="s">
        <v>32</v>
      </c>
      <c r="C233" s="12" t="s">
        <v>52</v>
      </c>
      <c r="D233" s="10">
        <v>0.1</v>
      </c>
      <c r="E233" s="10">
        <f>E222*D233</f>
        <v>8.74</v>
      </c>
      <c r="F233" s="10"/>
      <c r="G233" s="10"/>
      <c r="H233" s="10"/>
      <c r="I233" s="10"/>
      <c r="J233" s="10"/>
      <c r="K233" s="10"/>
      <c r="L233" s="10"/>
    </row>
    <row r="234" spans="1:12" x14ac:dyDescent="0.25">
      <c r="A234" s="13"/>
      <c r="B234" s="32" t="s">
        <v>46</v>
      </c>
      <c r="C234" s="29" t="s">
        <v>47</v>
      </c>
      <c r="D234" s="30">
        <v>0.89</v>
      </c>
      <c r="E234" s="30">
        <f>E233*D234</f>
        <v>7.7786</v>
      </c>
      <c r="F234" s="30"/>
      <c r="G234" s="30"/>
      <c r="H234" s="30"/>
      <c r="I234" s="30"/>
      <c r="J234" s="34"/>
      <c r="K234" s="34"/>
      <c r="L234" s="30"/>
    </row>
    <row r="235" spans="1:12" x14ac:dyDescent="0.25">
      <c r="A235" s="13"/>
      <c r="B235" s="32" t="s">
        <v>73</v>
      </c>
      <c r="C235" s="29" t="s">
        <v>8</v>
      </c>
      <c r="D235" s="30">
        <v>0.37</v>
      </c>
      <c r="E235" s="30">
        <f>E233*D235</f>
        <v>3.2338</v>
      </c>
      <c r="F235" s="34"/>
      <c r="G235" s="34"/>
      <c r="H235" s="34"/>
      <c r="I235" s="34"/>
      <c r="J235" s="30"/>
      <c r="K235" s="30"/>
      <c r="L235" s="30"/>
    </row>
    <row r="236" spans="1:12" x14ac:dyDescent="0.25">
      <c r="A236" s="13"/>
      <c r="B236" s="32" t="s">
        <v>168</v>
      </c>
      <c r="C236" s="29" t="s">
        <v>52</v>
      </c>
      <c r="D236" s="30">
        <v>1.1499999999999999</v>
      </c>
      <c r="E236" s="30">
        <f>E233*D236</f>
        <v>10.051</v>
      </c>
      <c r="F236" s="30"/>
      <c r="G236" s="30"/>
      <c r="H236" s="30"/>
      <c r="I236" s="30"/>
      <c r="J236" s="34"/>
      <c r="K236" s="34"/>
      <c r="L236" s="30"/>
    </row>
    <row r="237" spans="1:12" x14ac:dyDescent="0.25">
      <c r="A237" s="13"/>
      <c r="B237" s="32" t="s">
        <v>7</v>
      </c>
      <c r="C237" s="29" t="s">
        <v>8</v>
      </c>
      <c r="D237" s="30">
        <v>0.02</v>
      </c>
      <c r="E237" s="30">
        <f>E233*D237</f>
        <v>0.17480000000000001</v>
      </c>
      <c r="F237" s="30"/>
      <c r="G237" s="30"/>
      <c r="H237" s="30"/>
      <c r="I237" s="30"/>
      <c r="J237" s="34"/>
      <c r="K237" s="34"/>
      <c r="L237" s="30"/>
    </row>
    <row r="238" spans="1:12" x14ac:dyDescent="0.25">
      <c r="A238" s="13"/>
      <c r="B238" s="11"/>
      <c r="C238" s="12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x14ac:dyDescent="0.25">
      <c r="A239" s="13">
        <v>31</v>
      </c>
      <c r="B239" s="11" t="s">
        <v>33</v>
      </c>
      <c r="C239" s="12" t="s">
        <v>51</v>
      </c>
      <c r="D239" s="10"/>
      <c r="E239" s="10">
        <f>E222</f>
        <v>87.4</v>
      </c>
      <c r="F239" s="10"/>
      <c r="G239" s="10"/>
      <c r="H239" s="10"/>
      <c r="I239" s="10"/>
      <c r="J239" s="10"/>
      <c r="K239" s="10"/>
      <c r="L239" s="10"/>
    </row>
    <row r="240" spans="1:12" x14ac:dyDescent="0.25">
      <c r="A240" s="13"/>
      <c r="B240" s="61"/>
      <c r="C240" s="44" t="s">
        <v>70</v>
      </c>
      <c r="D240" s="46">
        <v>0.15</v>
      </c>
      <c r="E240" s="62">
        <f>E239*D240/100</f>
        <v>0.13110000000000002</v>
      </c>
      <c r="F240" s="46"/>
      <c r="G240" s="46"/>
      <c r="H240" s="46"/>
      <c r="I240" s="46"/>
      <c r="J240" s="46"/>
      <c r="K240" s="46"/>
      <c r="L240" s="46"/>
    </row>
    <row r="241" spans="1:12" x14ac:dyDescent="0.25">
      <c r="A241" s="13"/>
      <c r="B241" s="32" t="s">
        <v>46</v>
      </c>
      <c r="C241" s="29" t="s">
        <v>47</v>
      </c>
      <c r="D241" s="10">
        <v>99</v>
      </c>
      <c r="E241" s="30">
        <f>E240*D241</f>
        <v>12.978900000000003</v>
      </c>
      <c r="F241" s="10"/>
      <c r="G241" s="30"/>
      <c r="H241" s="30"/>
      <c r="I241" s="30"/>
      <c r="J241" s="10"/>
      <c r="K241" s="30"/>
      <c r="L241" s="30"/>
    </row>
    <row r="242" spans="1:12" x14ac:dyDescent="0.25">
      <c r="A242" s="13"/>
      <c r="B242" s="32" t="s">
        <v>73</v>
      </c>
      <c r="C242" s="29" t="s">
        <v>8</v>
      </c>
      <c r="D242" s="10">
        <v>34</v>
      </c>
      <c r="E242" s="30">
        <f>D242*E240</f>
        <v>4.4574000000000007</v>
      </c>
      <c r="F242" s="10"/>
      <c r="G242" s="30"/>
      <c r="H242" s="10"/>
      <c r="I242" s="30"/>
      <c r="J242" s="10"/>
      <c r="K242" s="30"/>
      <c r="L242" s="30"/>
    </row>
    <row r="243" spans="1:12" x14ac:dyDescent="0.25">
      <c r="A243" s="13"/>
      <c r="B243" s="32" t="s">
        <v>126</v>
      </c>
      <c r="C243" s="29" t="s">
        <v>52</v>
      </c>
      <c r="D243" s="10">
        <v>102</v>
      </c>
      <c r="E243" s="63">
        <f>D243*E240</f>
        <v>13.372200000000003</v>
      </c>
      <c r="F243" s="10"/>
      <c r="G243" s="30"/>
      <c r="H243" s="10"/>
      <c r="I243" s="30"/>
      <c r="J243" s="10"/>
      <c r="K243" s="30"/>
      <c r="L243" s="30"/>
    </row>
    <row r="244" spans="1:12" x14ac:dyDescent="0.25">
      <c r="A244" s="13"/>
      <c r="B244" s="32" t="s">
        <v>169</v>
      </c>
      <c r="C244" s="29" t="s">
        <v>52</v>
      </c>
      <c r="D244" s="30">
        <v>0.08</v>
      </c>
      <c r="E244" s="30">
        <f>E240*D244</f>
        <v>1.0488000000000003E-2</v>
      </c>
      <c r="F244" s="30"/>
      <c r="G244" s="30"/>
      <c r="H244" s="30"/>
      <c r="I244" s="30"/>
      <c r="J244" s="34"/>
      <c r="K244" s="34"/>
      <c r="L244" s="30"/>
    </row>
    <row r="245" spans="1:12" x14ac:dyDescent="0.25">
      <c r="A245" s="13"/>
      <c r="B245" s="32" t="s">
        <v>127</v>
      </c>
      <c r="C245" s="29" t="s">
        <v>51</v>
      </c>
      <c r="D245" s="30">
        <v>7.54</v>
      </c>
      <c r="E245" s="30">
        <f>E240*D245</f>
        <v>0.98849400000000021</v>
      </c>
      <c r="F245" s="30"/>
      <c r="G245" s="30"/>
      <c r="H245" s="30"/>
      <c r="I245" s="30"/>
      <c r="J245" s="34"/>
      <c r="K245" s="34"/>
      <c r="L245" s="30"/>
    </row>
    <row r="246" spans="1:12" x14ac:dyDescent="0.25">
      <c r="A246" s="13"/>
      <c r="B246" s="32" t="s">
        <v>7</v>
      </c>
      <c r="C246" s="29" t="s">
        <v>8</v>
      </c>
      <c r="D246" s="10">
        <v>16</v>
      </c>
      <c r="E246" s="63">
        <f>D246*E240</f>
        <v>2.0976000000000004</v>
      </c>
      <c r="F246" s="10"/>
      <c r="G246" s="30"/>
      <c r="H246" s="10"/>
      <c r="I246" s="30"/>
      <c r="J246" s="10"/>
      <c r="K246" s="30"/>
      <c r="L246" s="30"/>
    </row>
    <row r="247" spans="1:12" x14ac:dyDescent="0.25">
      <c r="A247" s="13"/>
      <c r="B247" s="11"/>
      <c r="C247" s="12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x14ac:dyDescent="0.25">
      <c r="A248" s="13">
        <v>32</v>
      </c>
      <c r="B248" s="11" t="s">
        <v>34</v>
      </c>
      <c r="C248" s="12" t="s">
        <v>48</v>
      </c>
      <c r="D248" s="10"/>
      <c r="E248" s="10">
        <v>88</v>
      </c>
      <c r="F248" s="10"/>
      <c r="G248" s="10"/>
      <c r="H248" s="10"/>
      <c r="I248" s="10"/>
      <c r="J248" s="10"/>
      <c r="K248" s="10"/>
      <c r="L248" s="10"/>
    </row>
    <row r="249" spans="1:12" x14ac:dyDescent="0.25">
      <c r="A249" s="13"/>
      <c r="B249" s="14"/>
      <c r="C249" s="12" t="s">
        <v>53</v>
      </c>
      <c r="D249" s="10"/>
      <c r="E249" s="25">
        <f>E248/100</f>
        <v>0.88</v>
      </c>
      <c r="F249" s="10"/>
      <c r="G249" s="10"/>
      <c r="H249" s="10"/>
      <c r="I249" s="10"/>
      <c r="J249" s="10"/>
      <c r="K249" s="10"/>
      <c r="L249" s="10"/>
    </row>
    <row r="250" spans="1:12" x14ac:dyDescent="0.25">
      <c r="A250" s="13"/>
      <c r="B250" s="11" t="s">
        <v>46</v>
      </c>
      <c r="C250" s="12" t="s">
        <v>47</v>
      </c>
      <c r="D250" s="10">
        <v>74</v>
      </c>
      <c r="E250" s="30">
        <f>E249*D250</f>
        <v>65.12</v>
      </c>
      <c r="F250" s="10"/>
      <c r="G250" s="10"/>
      <c r="H250" s="10"/>
      <c r="I250" s="10"/>
      <c r="J250" s="10"/>
      <c r="K250" s="10"/>
      <c r="L250" s="10"/>
    </row>
    <row r="251" spans="1:12" x14ac:dyDescent="0.25">
      <c r="A251" s="13"/>
      <c r="B251" s="11" t="s">
        <v>23</v>
      </c>
      <c r="C251" s="12" t="s">
        <v>8</v>
      </c>
      <c r="D251" s="10">
        <v>0.71</v>
      </c>
      <c r="E251" s="30">
        <f>D251*E249</f>
        <v>0.62480000000000002</v>
      </c>
      <c r="F251" s="10"/>
      <c r="G251" s="10"/>
      <c r="H251" s="10"/>
      <c r="I251" s="10"/>
      <c r="J251" s="10"/>
      <c r="K251" s="10"/>
      <c r="L251" s="10"/>
    </row>
    <row r="252" spans="1:12" x14ac:dyDescent="0.25">
      <c r="A252" s="13"/>
      <c r="B252" s="26" t="s">
        <v>35</v>
      </c>
      <c r="C252" s="12" t="s">
        <v>48</v>
      </c>
      <c r="D252" s="10">
        <v>100</v>
      </c>
      <c r="E252" s="63">
        <f>D252*E249</f>
        <v>88</v>
      </c>
      <c r="F252" s="10"/>
      <c r="G252" s="10"/>
      <c r="H252" s="10"/>
      <c r="I252" s="10"/>
      <c r="J252" s="10"/>
      <c r="K252" s="10"/>
      <c r="L252" s="10"/>
    </row>
    <row r="253" spans="1:12" x14ac:dyDescent="0.25">
      <c r="A253" s="13"/>
      <c r="B253" s="26" t="s">
        <v>170</v>
      </c>
      <c r="C253" s="12" t="s">
        <v>52</v>
      </c>
      <c r="D253" s="10">
        <v>3.9</v>
      </c>
      <c r="E253" s="30">
        <f>E249*D253</f>
        <v>3.4319999999999999</v>
      </c>
      <c r="F253" s="10"/>
      <c r="G253" s="10"/>
      <c r="H253" s="10"/>
      <c r="I253" s="10"/>
      <c r="J253" s="10"/>
      <c r="K253" s="10"/>
      <c r="L253" s="10"/>
    </row>
    <row r="254" spans="1:12" x14ac:dyDescent="0.25">
      <c r="A254" s="13"/>
      <c r="B254" s="26" t="s">
        <v>171</v>
      </c>
      <c r="C254" s="12" t="s">
        <v>52</v>
      </c>
      <c r="D254" s="10">
        <v>0.06</v>
      </c>
      <c r="E254" s="30">
        <f>E249*D254</f>
        <v>5.28E-2</v>
      </c>
      <c r="F254" s="10"/>
      <c r="G254" s="10"/>
      <c r="H254" s="10"/>
      <c r="I254" s="10"/>
      <c r="J254" s="10"/>
      <c r="K254" s="10"/>
      <c r="L254" s="10"/>
    </row>
    <row r="255" spans="1:12" x14ac:dyDescent="0.25">
      <c r="A255" s="13"/>
      <c r="B255" s="11" t="s">
        <v>7</v>
      </c>
      <c r="C255" s="12" t="s">
        <v>8</v>
      </c>
      <c r="D255" s="10">
        <v>9.6</v>
      </c>
      <c r="E255" s="63">
        <f>D255*E249</f>
        <v>8.4480000000000004</v>
      </c>
      <c r="F255" s="10"/>
      <c r="G255" s="10"/>
      <c r="H255" s="10"/>
      <c r="I255" s="10"/>
      <c r="J255" s="10"/>
      <c r="K255" s="10"/>
      <c r="L255" s="10"/>
    </row>
    <row r="256" spans="1:12" x14ac:dyDescent="0.25">
      <c r="A256" s="13"/>
      <c r="B256" s="11"/>
      <c r="C256" s="12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x14ac:dyDescent="0.25">
      <c r="A257" s="13">
        <v>33</v>
      </c>
      <c r="B257" s="11" t="s">
        <v>36</v>
      </c>
      <c r="C257" s="12" t="s">
        <v>52</v>
      </c>
      <c r="D257" s="10"/>
      <c r="E257" s="10">
        <v>60</v>
      </c>
      <c r="F257" s="10"/>
      <c r="G257" s="10"/>
      <c r="H257" s="10"/>
      <c r="I257" s="10"/>
      <c r="J257" s="10"/>
      <c r="K257" s="10"/>
      <c r="L257" s="10"/>
    </row>
    <row r="258" spans="1:12" x14ac:dyDescent="0.25">
      <c r="A258" s="13"/>
      <c r="B258" s="11"/>
      <c r="C258" s="12" t="s">
        <v>71</v>
      </c>
      <c r="D258" s="10">
        <v>1.8</v>
      </c>
      <c r="E258" s="10">
        <f>E257*D258</f>
        <v>108</v>
      </c>
      <c r="F258" s="64"/>
      <c r="G258" s="64"/>
      <c r="H258" s="64"/>
      <c r="I258" s="64"/>
      <c r="J258" s="64"/>
      <c r="K258" s="64"/>
      <c r="L258" s="64"/>
    </row>
    <row r="259" spans="1:12" x14ac:dyDescent="0.25">
      <c r="A259" s="13"/>
      <c r="B259" s="11" t="s">
        <v>46</v>
      </c>
      <c r="C259" s="12" t="s">
        <v>47</v>
      </c>
      <c r="D259" s="10">
        <f>1.1+2*0.36</f>
        <v>1.82</v>
      </c>
      <c r="E259" s="10">
        <f>D259*E257</f>
        <v>109.2</v>
      </c>
      <c r="F259" s="10"/>
      <c r="G259" s="10"/>
      <c r="H259" s="10"/>
      <c r="I259" s="10"/>
      <c r="J259" s="10"/>
      <c r="K259" s="10"/>
      <c r="L259" s="10"/>
    </row>
    <row r="260" spans="1:12" x14ac:dyDescent="0.25">
      <c r="A260" s="13"/>
      <c r="B260" s="11"/>
      <c r="C260" s="12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x14ac:dyDescent="0.25">
      <c r="A261" s="13">
        <v>34</v>
      </c>
      <c r="B261" s="11" t="s">
        <v>12</v>
      </c>
      <c r="C261" s="12" t="s">
        <v>11</v>
      </c>
      <c r="D261" s="64"/>
      <c r="E261" s="10">
        <f>E258</f>
        <v>108</v>
      </c>
      <c r="F261" s="64"/>
      <c r="G261" s="64"/>
      <c r="H261" s="64"/>
      <c r="I261" s="64"/>
      <c r="J261" s="64"/>
      <c r="K261" s="64"/>
      <c r="L261" s="64"/>
    </row>
    <row r="262" spans="1:12" x14ac:dyDescent="0.25">
      <c r="A262" s="13"/>
      <c r="B262" s="11" t="s">
        <v>46</v>
      </c>
      <c r="C262" s="12" t="s">
        <v>47</v>
      </c>
      <c r="D262" s="10">
        <v>0.53</v>
      </c>
      <c r="E262" s="10">
        <f>D262*E261</f>
        <v>57.24</v>
      </c>
      <c r="F262" s="10"/>
      <c r="G262" s="10"/>
      <c r="H262" s="10"/>
      <c r="I262" s="10"/>
      <c r="J262" s="10"/>
      <c r="K262" s="10"/>
      <c r="L262" s="10"/>
    </row>
    <row r="263" spans="1:12" x14ac:dyDescent="0.25">
      <c r="A263" s="13"/>
      <c r="B263" s="11"/>
      <c r="C263" s="12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25.5" x14ac:dyDescent="0.25">
      <c r="A264" s="13">
        <v>35</v>
      </c>
      <c r="B264" s="14" t="s">
        <v>189</v>
      </c>
      <c r="C264" s="12" t="s">
        <v>11</v>
      </c>
      <c r="D264" s="10"/>
      <c r="E264" s="10">
        <f>E258</f>
        <v>108</v>
      </c>
      <c r="F264" s="10"/>
      <c r="G264" s="10"/>
      <c r="H264" s="10"/>
      <c r="I264" s="10"/>
      <c r="J264" s="10"/>
      <c r="K264" s="10"/>
      <c r="L264" s="10"/>
    </row>
    <row r="265" spans="1:12" x14ac:dyDescent="0.25">
      <c r="A265" s="13"/>
      <c r="B265" s="14"/>
      <c r="C265" s="12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x14ac:dyDescent="0.25">
      <c r="A266" s="21"/>
      <c r="B266" s="65" t="s">
        <v>0</v>
      </c>
      <c r="C266" s="65"/>
      <c r="D266" s="59"/>
      <c r="E266" s="59"/>
      <c r="F266" s="59"/>
      <c r="G266" s="59"/>
      <c r="H266" s="59"/>
      <c r="I266" s="59"/>
      <c r="J266" s="59"/>
      <c r="K266" s="59"/>
      <c r="L266" s="59"/>
    </row>
    <row r="267" spans="1:12" x14ac:dyDescent="0.25">
      <c r="A267" s="13"/>
      <c r="B267" s="66"/>
      <c r="C267" s="12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x14ac:dyDescent="0.25">
      <c r="A268" s="13"/>
      <c r="B268" s="66" t="s">
        <v>37</v>
      </c>
      <c r="C268" s="67" t="s">
        <v>192</v>
      </c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x14ac:dyDescent="0.25">
      <c r="A269" s="13"/>
      <c r="B269" s="68" t="s">
        <v>0</v>
      </c>
      <c r="C269" s="12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x14ac:dyDescent="0.25">
      <c r="A270" s="13"/>
      <c r="B270" s="66" t="s">
        <v>38</v>
      </c>
      <c r="C270" s="67" t="s">
        <v>192</v>
      </c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x14ac:dyDescent="0.25">
      <c r="A271" s="13"/>
      <c r="B271" s="68" t="s">
        <v>0</v>
      </c>
      <c r="C271" s="12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x14ac:dyDescent="0.25">
      <c r="A272" s="13"/>
      <c r="B272" s="66" t="s">
        <v>39</v>
      </c>
      <c r="C272" s="67" t="s">
        <v>192</v>
      </c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x14ac:dyDescent="0.25">
      <c r="A273" s="13"/>
      <c r="B273" s="68" t="s">
        <v>0</v>
      </c>
      <c r="C273" s="12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x14ac:dyDescent="0.25">
      <c r="A274" s="13"/>
      <c r="B274" s="66" t="s">
        <v>40</v>
      </c>
      <c r="C274" s="67" t="s">
        <v>192</v>
      </c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x14ac:dyDescent="0.25">
      <c r="A275" s="13"/>
      <c r="B275" s="68" t="s">
        <v>0</v>
      </c>
      <c r="C275" s="12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x14ac:dyDescent="0.25">
      <c r="A276" s="13"/>
      <c r="B276" s="66" t="s">
        <v>41</v>
      </c>
      <c r="C276" s="67">
        <v>0.18</v>
      </c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x14ac:dyDescent="0.25">
      <c r="A277" s="13"/>
      <c r="B277" s="66"/>
      <c r="C277" s="67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x14ac:dyDescent="0.25">
      <c r="A278" s="21"/>
      <c r="B278" s="65" t="s">
        <v>42</v>
      </c>
      <c r="C278" s="65"/>
      <c r="D278" s="59"/>
      <c r="E278" s="59"/>
      <c r="F278" s="59"/>
      <c r="G278" s="59"/>
      <c r="H278" s="59"/>
      <c r="I278" s="59"/>
      <c r="J278" s="59"/>
      <c r="K278" s="59"/>
      <c r="L278" s="59"/>
    </row>
  </sheetData>
  <mergeCells count="9">
    <mergeCell ref="J3:K3"/>
    <mergeCell ref="A1:L1"/>
    <mergeCell ref="A2:L2"/>
    <mergeCell ref="A3:A4"/>
    <mergeCell ref="B3:B4"/>
    <mergeCell ref="C3:C4"/>
    <mergeCell ref="D3:E3"/>
    <mergeCell ref="F3:G3"/>
    <mergeCell ref="H3:I3"/>
  </mergeCells>
  <conditionalFormatting sqref="F126">
    <cfRule type="cellIs" dxfId="1" priority="1" stopIfTrue="1" operator="equal">
      <formula>8223.307275</formula>
    </cfRule>
  </conditionalFormatting>
  <conditionalFormatting sqref="F125">
    <cfRule type="cellIs" dxfId="0" priority="2" stopIfTrue="1" operator="equal">
      <formula>8223.307275</formula>
    </cfRule>
  </conditionalFormatting>
  <pageMargins left="0.7" right="0.7" top="0.75" bottom="0.75" header="0.3" footer="0.3"/>
  <pageSetup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tabSelected="1" workbookViewId="0">
      <selection activeCell="E11" sqref="E11"/>
    </sheetView>
  </sheetViews>
  <sheetFormatPr defaultRowHeight="15" x14ac:dyDescent="0.25"/>
  <cols>
    <col min="2" max="2" width="52.28515625" customWidth="1"/>
    <col min="3" max="3" width="49.28515625" customWidth="1"/>
    <col min="4" max="4" width="16" customWidth="1"/>
  </cols>
  <sheetData>
    <row r="1" spans="1:4" x14ac:dyDescent="0.25">
      <c r="A1" s="131" t="s">
        <v>183</v>
      </c>
      <c r="B1" s="131"/>
      <c r="C1" s="131"/>
      <c r="D1" s="131"/>
    </row>
    <row r="2" spans="1:4" x14ac:dyDescent="0.25">
      <c r="A2" s="131" t="s">
        <v>43</v>
      </c>
      <c r="B2" s="131"/>
      <c r="C2" s="131"/>
      <c r="D2" s="131"/>
    </row>
    <row r="3" spans="1:4" x14ac:dyDescent="0.25">
      <c r="A3" s="15" t="s">
        <v>178</v>
      </c>
      <c r="B3" s="15" t="s">
        <v>179</v>
      </c>
      <c r="C3" s="15" t="s">
        <v>180</v>
      </c>
      <c r="D3" s="15" t="s">
        <v>181</v>
      </c>
    </row>
    <row r="4" spans="1:4" x14ac:dyDescent="0.25">
      <c r="A4" s="16">
        <v>1</v>
      </c>
      <c r="B4" s="17" t="s">
        <v>185</v>
      </c>
      <c r="C4" s="18">
        <f>'კვარაცხელიას 9'!L365</f>
        <v>0</v>
      </c>
      <c r="D4" s="16"/>
    </row>
    <row r="5" spans="1:4" x14ac:dyDescent="0.25">
      <c r="A5" s="16">
        <v>2</v>
      </c>
      <c r="B5" s="19" t="s">
        <v>184</v>
      </c>
      <c r="C5" s="18">
        <f>'კვარაცხელიას 11'!L278</f>
        <v>0</v>
      </c>
      <c r="D5" s="16"/>
    </row>
    <row r="6" spans="1:4" x14ac:dyDescent="0.25">
      <c r="A6" s="15"/>
      <c r="B6" s="15" t="s">
        <v>182</v>
      </c>
      <c r="C6" s="20">
        <f>C5+C4</f>
        <v>0</v>
      </c>
      <c r="D6" s="15"/>
    </row>
  </sheetData>
  <mergeCells count="2">
    <mergeCell ref="A1:D1"/>
    <mergeCell ref="A2:D2"/>
  </mergeCells>
  <pageMargins left="0.7" right="0.7" top="0.75" bottom="0.75" header="0.3" footer="0.3"/>
  <pageSetup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კვარაცხელიას 9</vt:lpstr>
      <vt:lpstr>კვარაცხელიას 11</vt:lpstr>
      <vt:lpstr>ნაკრები</vt:lpstr>
      <vt:lpstr>'კვარაცხელიას 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2021-06-01T07:21:19Z</dcterms:modified>
</cp:coreProperties>
</file>