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მაიაკოვსკის  13" sheetId="3" r:id="rId1"/>
    <sheet name="კვარაცხელიას 7" sheetId="4" r:id="rId2"/>
    <sheet name="ნაკრები" sheetId="6" r:id="rId3"/>
  </sheets>
  <definedNames>
    <definedName name="_xlnm._FilterDatabase" localSheetId="0" hidden="1">'მაიაკოვსკის  13'!$A$1:$L$503</definedName>
    <definedName name="_xlnm.Print_Area" localSheetId="0">'მაიაკოვსკის  13'!$A$2:$L$296</definedName>
  </definedNames>
  <calcPr calcId="162913"/>
</workbook>
</file>

<file path=xl/calcChain.xml><?xml version="1.0" encoding="utf-8"?>
<calcChain xmlns="http://schemas.openxmlformats.org/spreadsheetml/2006/main">
  <c r="C5" i="6" l="1"/>
  <c r="C4" i="6"/>
  <c r="E117" i="3"/>
  <c r="D263" i="4" l="1"/>
  <c r="E263" i="4" s="1"/>
  <c r="E262" i="4"/>
  <c r="E268" i="4" s="1"/>
  <c r="E253" i="4"/>
  <c r="E255" i="4" s="1"/>
  <c r="E226" i="4"/>
  <c r="E237" i="4" s="1"/>
  <c r="E219" i="4"/>
  <c r="E220" i="4" s="1"/>
  <c r="E222" i="4" s="1"/>
  <c r="D216" i="4"/>
  <c r="E214" i="4"/>
  <c r="E215" i="4" s="1"/>
  <c r="D210" i="4"/>
  <c r="E207" i="4"/>
  <c r="E208" i="4" s="1"/>
  <c r="E199" i="4"/>
  <c r="E200" i="4" s="1"/>
  <c r="E197" i="4"/>
  <c r="E185" i="4"/>
  <c r="E184" i="4"/>
  <c r="E174" i="4"/>
  <c r="D171" i="4"/>
  <c r="D168" i="4"/>
  <c r="D156" i="4"/>
  <c r="D154" i="4"/>
  <c r="D146" i="4"/>
  <c r="D129" i="4"/>
  <c r="D122" i="4"/>
  <c r="D121" i="4"/>
  <c r="D120" i="4"/>
  <c r="D119" i="4"/>
  <c r="E125" i="4" s="1"/>
  <c r="E132" i="4" s="1"/>
  <c r="E113" i="4"/>
  <c r="E106" i="4"/>
  <c r="D102" i="4"/>
  <c r="E99" i="4"/>
  <c r="E96" i="4"/>
  <c r="E95" i="4"/>
  <c r="E92" i="4"/>
  <c r="E91" i="4"/>
  <c r="E88" i="4"/>
  <c r="E87" i="4"/>
  <c r="E86" i="4"/>
  <c r="E85" i="4"/>
  <c r="E76" i="4"/>
  <c r="E82" i="4" s="1"/>
  <c r="D67" i="4"/>
  <c r="E65" i="4"/>
  <c r="E66" i="4" s="1"/>
  <c r="E62" i="4"/>
  <c r="E63" i="4" s="1"/>
  <c r="E57" i="4"/>
  <c r="E59" i="4" s="1"/>
  <c r="E53" i="4"/>
  <c r="E54" i="4" s="1"/>
  <c r="E45" i="4"/>
  <c r="E49" i="4" s="1"/>
  <c r="E41" i="4"/>
  <c r="E42" i="4" s="1"/>
  <c r="E36" i="4"/>
  <c r="E38" i="4" s="1"/>
  <c r="E31" i="4"/>
  <c r="E151" i="4" s="1"/>
  <c r="E159" i="4" s="1"/>
  <c r="E23" i="4"/>
  <c r="E29" i="4" s="1"/>
  <c r="E8" i="4"/>
  <c r="E32" i="4" l="1"/>
  <c r="E33" i="4" s="1"/>
  <c r="E37" i="4"/>
  <c r="E58" i="4"/>
  <c r="E69" i="4"/>
  <c r="E70" i="4" s="1"/>
  <c r="E118" i="4"/>
  <c r="E119" i="4" s="1"/>
  <c r="E121" i="4" s="1"/>
  <c r="E129" i="4"/>
  <c r="E81" i="4"/>
  <c r="E265" i="4"/>
  <c r="E266" i="4" s="1"/>
  <c r="E77" i="4"/>
  <c r="E26" i="4"/>
  <c r="E102" i="4"/>
  <c r="E103" i="4"/>
  <c r="E231" i="4"/>
  <c r="E235" i="4" s="1"/>
  <c r="E243" i="4"/>
  <c r="E244" i="4" s="1"/>
  <c r="E248" i="4" s="1"/>
  <c r="E24" i="4"/>
  <c r="E28" i="4"/>
  <c r="E46" i="4"/>
  <c r="E47" i="4" s="1"/>
  <c r="E79" i="4"/>
  <c r="E100" i="4"/>
  <c r="E141" i="4"/>
  <c r="E148" i="4" s="1"/>
  <c r="E181" i="4"/>
  <c r="E189" i="4" s="1"/>
  <c r="E227" i="4"/>
  <c r="E228" i="4" s="1"/>
  <c r="E50" i="4"/>
  <c r="E122" i="4"/>
  <c r="E165" i="4"/>
  <c r="E166" i="4" s="1"/>
  <c r="E171" i="4" s="1"/>
  <c r="E160" i="4"/>
  <c r="E67" i="4"/>
  <c r="E10" i="4"/>
  <c r="E12" i="4"/>
  <c r="E14" i="4"/>
  <c r="E16" i="4"/>
  <c r="E18" i="4"/>
  <c r="E20" i="4"/>
  <c r="E43" i="4"/>
  <c r="E109" i="4"/>
  <c r="E107" i="4"/>
  <c r="E108" i="4"/>
  <c r="E116" i="4"/>
  <c r="E114" i="4"/>
  <c r="E115" i="4"/>
  <c r="E178" i="4"/>
  <c r="E177" i="4"/>
  <c r="E175" i="4"/>
  <c r="E176" i="4"/>
  <c r="E205" i="4"/>
  <c r="E203" i="4"/>
  <c r="E201" i="4"/>
  <c r="E204" i="4"/>
  <c r="E211" i="4"/>
  <c r="E209" i="4"/>
  <c r="E9" i="4"/>
  <c r="E11" i="4"/>
  <c r="E13" i="4"/>
  <c r="E15" i="4"/>
  <c r="E17" i="4"/>
  <c r="E19" i="4"/>
  <c r="E25" i="4"/>
  <c r="E27" i="4"/>
  <c r="E78" i="4"/>
  <c r="E80" i="4"/>
  <c r="E110" i="4"/>
  <c r="E131" i="4"/>
  <c r="E152" i="4"/>
  <c r="E179" i="4"/>
  <c r="E202" i="4"/>
  <c r="E210" i="4"/>
  <c r="E225" i="4"/>
  <c r="E223" i="4"/>
  <c r="E221" i="4"/>
  <c r="E224" i="4"/>
  <c r="E241" i="4"/>
  <c r="E239" i="4"/>
  <c r="E240" i="4"/>
  <c r="E238" i="4"/>
  <c r="E258" i="4"/>
  <c r="E256" i="4"/>
  <c r="E254" i="4"/>
  <c r="E257" i="4"/>
  <c r="E259" i="4"/>
  <c r="E101" i="4"/>
  <c r="E216" i="4"/>
  <c r="E217" i="4"/>
  <c r="E186" i="4" l="1"/>
  <c r="E72" i="4"/>
  <c r="E246" i="4"/>
  <c r="E232" i="4"/>
  <c r="E187" i="4"/>
  <c r="E168" i="4"/>
  <c r="E183" i="4"/>
  <c r="E34" i="4"/>
  <c r="E120" i="4"/>
  <c r="E245" i="4"/>
  <c r="E250" i="4"/>
  <c r="E147" i="4"/>
  <c r="E229" i="4"/>
  <c r="E146" i="4"/>
  <c r="E247" i="4"/>
  <c r="E249" i="4"/>
  <c r="E233" i="4"/>
  <c r="E234" i="4"/>
  <c r="E182" i="4"/>
  <c r="E157" i="4"/>
  <c r="E153" i="4"/>
  <c r="E155" i="4"/>
  <c r="E156" i="4"/>
  <c r="E170" i="4"/>
  <c r="E167" i="4"/>
  <c r="E169" i="4"/>
  <c r="E154" i="4"/>
  <c r="E126" i="4"/>
  <c r="E193" i="4"/>
  <c r="E191" i="4"/>
  <c r="E194" i="4"/>
  <c r="E190" i="4"/>
  <c r="E192" i="4"/>
  <c r="E162" i="4"/>
  <c r="E163" i="4"/>
  <c r="E161" i="4"/>
  <c r="E142" i="4" l="1"/>
  <c r="E135" i="4"/>
  <c r="E130" i="4"/>
  <c r="E127" i="4"/>
  <c r="E128" i="4"/>
  <c r="E133" i="4"/>
  <c r="E144" i="4" l="1"/>
  <c r="E143" i="4"/>
  <c r="E145" i="4"/>
  <c r="E139" i="4"/>
  <c r="E137" i="4"/>
  <c r="E138" i="4"/>
  <c r="E136" i="4"/>
  <c r="E42" i="3" l="1"/>
  <c r="E46" i="3" l="1"/>
  <c r="E67" i="3"/>
  <c r="E77" i="3" l="1"/>
  <c r="E53" i="3"/>
  <c r="E231" i="3" l="1"/>
  <c r="E248" i="3" s="1"/>
  <c r="E236" i="3" l="1"/>
  <c r="E239" i="3" s="1"/>
  <c r="E242" i="3"/>
  <c r="E244" i="3" s="1"/>
  <c r="E23" i="3"/>
  <c r="E212" i="3"/>
  <c r="E215" i="3" s="1"/>
  <c r="E216" i="3" s="1"/>
  <c r="D209" i="3"/>
  <c r="E207" i="3"/>
  <c r="E208" i="3" s="1"/>
  <c r="D203" i="3"/>
  <c r="E200" i="3"/>
  <c r="E201" i="3" s="1"/>
  <c r="E192" i="3"/>
  <c r="E193" i="3" s="1"/>
  <c r="E190" i="3"/>
  <c r="E183" i="3"/>
  <c r="E187" i="3" s="1"/>
  <c r="D180" i="3"/>
  <c r="D177" i="3"/>
  <c r="D165" i="3"/>
  <c r="D163" i="3"/>
  <c r="M158" i="3"/>
  <c r="M157" i="3"/>
  <c r="D156" i="3"/>
  <c r="D142" i="3"/>
  <c r="D141" i="3"/>
  <c r="D139" i="3"/>
  <c r="E135" i="3"/>
  <c r="E151" i="3" s="1"/>
  <c r="E157" i="3" s="1"/>
  <c r="D133" i="3"/>
  <c r="D132" i="3"/>
  <c r="D131" i="3"/>
  <c r="E129" i="3"/>
  <c r="E130" i="3" s="1"/>
  <c r="E124" i="3"/>
  <c r="E127" i="3" s="1"/>
  <c r="E121" i="3"/>
  <c r="D113" i="3"/>
  <c r="E110" i="3"/>
  <c r="E107" i="3"/>
  <c r="E106" i="3"/>
  <c r="E103" i="3"/>
  <c r="E102" i="3"/>
  <c r="E99" i="3"/>
  <c r="E98" i="3"/>
  <c r="E97" i="3"/>
  <c r="E96" i="3"/>
  <c r="E87" i="3"/>
  <c r="E91" i="3" s="1"/>
  <c r="E78" i="3"/>
  <c r="D81" i="3"/>
  <c r="E240" i="3" l="1"/>
  <c r="E237" i="3"/>
  <c r="E238" i="3"/>
  <c r="E126" i="3"/>
  <c r="E141" i="3"/>
  <c r="N141" i="3" s="1"/>
  <c r="E245" i="3"/>
  <c r="E246" i="3"/>
  <c r="E139" i="3"/>
  <c r="N139" i="3" s="1"/>
  <c r="E185" i="3"/>
  <c r="E243" i="3"/>
  <c r="E114" i="3"/>
  <c r="E125" i="3"/>
  <c r="E213" i="3"/>
  <c r="E113" i="3"/>
  <c r="E142" i="3"/>
  <c r="N142" i="3" s="1"/>
  <c r="E221" i="3"/>
  <c r="E218" i="3"/>
  <c r="E217" i="3"/>
  <c r="E220" i="3"/>
  <c r="E219" i="3"/>
  <c r="E209" i="3"/>
  <c r="E198" i="3"/>
  <c r="E196" i="3"/>
  <c r="E195" i="3"/>
  <c r="E197" i="3"/>
  <c r="E194" i="3"/>
  <c r="E202" i="3"/>
  <c r="E203" i="3"/>
  <c r="E204" i="3"/>
  <c r="E210" i="3"/>
  <c r="E118" i="3"/>
  <c r="E119" i="3"/>
  <c r="E112" i="3"/>
  <c r="E120" i="3"/>
  <c r="E111" i="3"/>
  <c r="E184" i="3"/>
  <c r="E81" i="3"/>
  <c r="E188" i="3"/>
  <c r="E186" i="3"/>
  <c r="N157" i="3"/>
  <c r="E156" i="3"/>
  <c r="E158" i="3"/>
  <c r="E131" i="3"/>
  <c r="E133" i="3"/>
  <c r="E132" i="3"/>
  <c r="E90" i="3"/>
  <c r="E92" i="3"/>
  <c r="E89" i="3"/>
  <c r="E93" i="3"/>
  <c r="E88" i="3"/>
  <c r="E83" i="3"/>
  <c r="E80" i="3"/>
  <c r="E82" i="3"/>
  <c r="E79" i="3"/>
  <c r="E136" i="3" l="1"/>
  <c r="E152" i="3" s="1"/>
  <c r="N156" i="3"/>
  <c r="N158" i="3"/>
  <c r="E145" i="3" l="1"/>
  <c r="E148" i="3" s="1"/>
  <c r="E138" i="3"/>
  <c r="E143" i="3"/>
  <c r="E140" i="3"/>
  <c r="E137" i="3"/>
  <c r="E153" i="3"/>
  <c r="E155" i="3"/>
  <c r="E154" i="3"/>
  <c r="E146" i="3" l="1"/>
  <c r="E147" i="3"/>
  <c r="E149" i="3"/>
  <c r="D69" i="3"/>
  <c r="E68" i="3"/>
  <c r="E64" i="3"/>
  <c r="E65" i="3" s="1"/>
  <c r="E59" i="3"/>
  <c r="E71" i="3" s="1"/>
  <c r="E54" i="3"/>
  <c r="E55" i="3" s="1"/>
  <c r="E50" i="3"/>
  <c r="E51" i="3" s="1"/>
  <c r="E47" i="3"/>
  <c r="E43" i="3"/>
  <c r="E44" i="3" s="1"/>
  <c r="E38" i="3"/>
  <c r="E40" i="3" s="1"/>
  <c r="E32" i="3"/>
  <c r="E223" i="3"/>
  <c r="E224" i="3" s="1"/>
  <c r="E232" i="3"/>
  <c r="E234" i="3" s="1"/>
  <c r="E249" i="3"/>
  <c r="E253" i="3" s="1"/>
  <c r="E258" i="3"/>
  <c r="E259" i="3" s="1"/>
  <c r="D268" i="3"/>
  <c r="E268" i="3" s="1"/>
  <c r="E267" i="3"/>
  <c r="E273" i="3" s="1"/>
  <c r="E24" i="3"/>
  <c r="E9" i="3"/>
  <c r="E29" i="3" l="1"/>
  <c r="E21" i="3"/>
  <c r="E69" i="3"/>
  <c r="E60" i="3"/>
  <c r="E72" i="3"/>
  <c r="E74" i="3"/>
  <c r="E254" i="3"/>
  <c r="E33" i="3"/>
  <c r="E35" i="3" s="1"/>
  <c r="E160" i="3"/>
  <c r="E270" i="3"/>
  <c r="E271" i="3" s="1"/>
  <c r="E39" i="3"/>
  <c r="E260" i="3"/>
  <c r="E61" i="3"/>
  <c r="E250" i="3"/>
  <c r="E252" i="3"/>
  <c r="E228" i="3"/>
  <c r="E229" i="3"/>
  <c r="E225" i="3"/>
  <c r="E227" i="3"/>
  <c r="E251" i="3"/>
  <c r="E255" i="3"/>
  <c r="E261" i="3"/>
  <c r="E262" i="3"/>
  <c r="E233" i="3"/>
  <c r="E263" i="3"/>
  <c r="E264" i="3"/>
  <c r="E56" i="3"/>
  <c r="E34" i="3"/>
  <c r="E226" i="3"/>
  <c r="E27" i="3"/>
  <c r="E25" i="3"/>
  <c r="E28" i="3"/>
  <c r="E30" i="3"/>
  <c r="E26" i="3"/>
  <c r="E11" i="3"/>
  <c r="E19" i="3"/>
  <c r="E16" i="3"/>
  <c r="E14" i="3"/>
  <c r="E15" i="3"/>
  <c r="E17" i="3"/>
  <c r="E12" i="3"/>
  <c r="E20" i="3"/>
  <c r="E10" i="3"/>
  <c r="E18" i="3"/>
  <c r="E13" i="3"/>
  <c r="E161" i="3" l="1"/>
  <c r="E168" i="3"/>
  <c r="E174" i="3" l="1"/>
  <c r="E175" i="3" s="1"/>
  <c r="E169" i="3"/>
  <c r="E163" i="3"/>
  <c r="E164" i="3"/>
  <c r="E166" i="3"/>
  <c r="E162" i="3"/>
  <c r="E165" i="3"/>
  <c r="E170" i="3" l="1"/>
  <c r="E172" i="3"/>
  <c r="E171" i="3"/>
  <c r="E176" i="3"/>
  <c r="E180" i="3"/>
  <c r="E177" i="3"/>
  <c r="E179" i="3"/>
  <c r="E178" i="3"/>
  <c r="C6" i="6" l="1"/>
</calcChain>
</file>

<file path=xl/sharedStrings.xml><?xml version="1.0" encoding="utf-8"?>
<sst xmlns="http://schemas.openxmlformats.org/spreadsheetml/2006/main" count="901" uniqueCount="175">
  <si>
    <t>ჯამი</t>
  </si>
  <si>
    <t>სამუშაოს და დანახარჯების დასახელება</t>
  </si>
  <si>
    <t>ნორმატიული რესურსი</t>
  </si>
  <si>
    <t>სულ</t>
  </si>
  <si>
    <t>მასალები</t>
  </si>
  <si>
    <t>ხელფასი</t>
  </si>
  <si>
    <t>ტრანსპორტი და მექანიზმები</t>
  </si>
  <si>
    <t>სხვა მასალები</t>
  </si>
  <si>
    <t>ლარი</t>
  </si>
  <si>
    <t>ც</t>
  </si>
  <si>
    <t>№</t>
  </si>
  <si>
    <t>ტ</t>
  </si>
  <si>
    <t>სამშენებლო ნაგავის დატვირთვა ხელით ავტოთვითმცლელებზე</t>
  </si>
  <si>
    <t>კგ</t>
  </si>
  <si>
    <t>დროებითი ღობის მოწყობა სიმაღლით არანაკლები 2.0 მეტრისა (ირიბი ხაზების დატანით)</t>
  </si>
  <si>
    <t>ლურსმანი</t>
  </si>
  <si>
    <t>დროებითი ღობის დემონტაჟი</t>
  </si>
  <si>
    <t>შენობის კედლების (ფასადების) გასუფთავება ძველი ნალესისაგან -ჩამოფხეკა</t>
  </si>
  <si>
    <t>შენობის კედლების (ფასადების) მოკოდვა ქვიშა-ცემენტის ხსნარის უკეთ შეჭიდულობის მიზნით</t>
  </si>
  <si>
    <t>შენობის კედლების (ფასადების) გაწმენდა-გასუფთავება ჯაგრისით</t>
  </si>
  <si>
    <t>წყალშემკრები მილებისა და ლარების დემონტაჟი</t>
  </si>
  <si>
    <t>არსებული სარინერის დემონტაჟი</t>
  </si>
  <si>
    <t>გრუნტის დამუშავება ხელით სარინერის მოსაწყობად</t>
  </si>
  <si>
    <t xml:space="preserve">სხვა მანქანები </t>
  </si>
  <si>
    <t>საცრემლეების მოწყობა ფანჯრებზე</t>
  </si>
  <si>
    <t xml:space="preserve">მოთუთიებული თუნუქის ფურცელი </t>
  </si>
  <si>
    <t>ფასადების შელესვა ქვიშა-ცემენტის ხსნარით.</t>
  </si>
  <si>
    <t>კარებებისა და ფანჯრების გვერდულების შელესვა ქვიშა-ცემენტის ხსნარით.</t>
  </si>
  <si>
    <t>ფასადების შეღებვა ფასადის მაღალხარისხოვანი საღებავით</t>
  </si>
  <si>
    <t>ხარაჩოების მოწყობა და დაშლა სამლესო და სამღებრო სამუშაოებისთვის</t>
  </si>
  <si>
    <t>არსებული წინაფრის დემონტაჟი</t>
  </si>
  <si>
    <t>გრუნტის შემკვრივება სარინერის ქვეშ(მოტკეპნით)</t>
  </si>
  <si>
    <t xml:space="preserve">ხრეშის მომზადება სარინერის ქვეშ, სისქით 15 სმ </t>
  </si>
  <si>
    <t>ღორღის მომზადება სარინერის ქვეშ, სისქით 10 სმ</t>
  </si>
  <si>
    <t>სარინერის მოწყობა ბეტონით</t>
  </si>
  <si>
    <t>ბორდიურების მოწყობა სარინერის გასწვრივ</t>
  </si>
  <si>
    <t>ბორდიურის ქვა</t>
  </si>
  <si>
    <t>სამშენებლო ნაგავის გადაადგილება ხელით 30 მ მანძილზე</t>
  </si>
  <si>
    <t xml:space="preserve">სატრანსპორტო ხარჯები 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</si>
  <si>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</si>
  <si>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</si>
  <si>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</si>
  <si>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დ.ღ.გ</t>
  </si>
  <si>
    <t>სულ ჯამი</t>
  </si>
  <si>
    <t>ფასადების რეაბილიტაცია</t>
  </si>
  <si>
    <t>ქ. წალენჯიხა. მაიკოვსკის  ქ. №13</t>
  </si>
  <si>
    <t>ზ.ე.</t>
  </si>
  <si>
    <t>ერთ</t>
  </si>
  <si>
    <t>შრომითი დანახარჯები</t>
  </si>
  <si>
    <t>კაც/სთ</t>
  </si>
  <si>
    <t>მ</t>
  </si>
  <si>
    <t>კარებებისა და ფანჯრების გვერდულების შელესვა ქვიშა-ცემენტის ხსნარით</t>
  </si>
  <si>
    <t>სხვა მანქანები</t>
  </si>
  <si>
    <t>მ2</t>
  </si>
  <si>
    <t>მ3</t>
  </si>
  <si>
    <t>მანქ/სთ</t>
  </si>
  <si>
    <t>100 მ</t>
  </si>
  <si>
    <t>ამწე საავტომობილო სვლაზე 10 ტ</t>
  </si>
  <si>
    <t>ავტომობილი ბორტიანი 8 ტ-მდე</t>
  </si>
  <si>
    <t>დრელი ელექტრო, ხელის</t>
  </si>
  <si>
    <t>ხერხი ელექტრო</t>
  </si>
  <si>
    <t>არმატურა A-240C კლასის Ø20 მმ</t>
  </si>
  <si>
    <t>მავთული შესაკრავი Ø3 მმ</t>
  </si>
  <si>
    <t>პროფილირებული ფურცელი (ტრაპეცია) სისქით 0.4 მმ</t>
  </si>
  <si>
    <t>სჭვალი თვითმჭრელი</t>
  </si>
  <si>
    <t xml:space="preserve">ფიცარი ჩამოგანილი, წიწვოვანი, სისქით 40-60 მმ III ხარისხის </t>
  </si>
  <si>
    <t>ხის ძელი</t>
  </si>
  <si>
    <t>1 ტ</t>
  </si>
  <si>
    <t>СНиП IV-2-82 Сб. 1,Табл. 1-1, п. 24-а</t>
  </si>
  <si>
    <t>ბეტონი B-15 (მ-200)</t>
  </si>
  <si>
    <t>ხსნარი წყობის, ცემენტის მ-100</t>
  </si>
  <si>
    <t>100 მ3</t>
  </si>
  <si>
    <t>ბეტონი B-20 (მ-250)</t>
  </si>
  <si>
    <t>ფიცარი ჩამოგანილი, წიწვოვანი, სისქით 40-60 მმ III ხარისხის</t>
  </si>
  <si>
    <t>ფანერა ლამინირებული, საყალიბე, ზომით 2440x1220x18 მმ</t>
  </si>
  <si>
    <t>100 მ2</t>
  </si>
  <si>
    <t>სატკეპნელა ელექტრო</t>
  </si>
  <si>
    <t>ქვიშა-ხრეშოვანი ნარევი</t>
  </si>
  <si>
    <t>ღორღი ბუნებრივი ქვის ფრაქცია 20-40 მმ</t>
  </si>
  <si>
    <t>ინვენტარული ხარაჩოს ფოლადის დეტალები</t>
  </si>
  <si>
    <t>ხემასალა დახერხილი ნედლი, წიწვოვანი</t>
  </si>
  <si>
    <t>ხარაჩოს ხის საფენი ფარი</t>
  </si>
  <si>
    <t>10 მ</t>
  </si>
  <si>
    <t>ხის ფანჯრების დემონტაჟი</t>
  </si>
  <si>
    <t>1 მ3</t>
  </si>
  <si>
    <t>მეტალაპლასტმასის ყრუ ფანჯრების მონტაჟი, სულ 4 ც</t>
  </si>
  <si>
    <t xml:space="preserve">შრომითი დანახარჯები             </t>
  </si>
  <si>
    <t>ავტომობილი ბორტიანი 5 ტ-მდე</t>
  </si>
  <si>
    <t>ქაფი სამონტაჟო, პოლიურეთანის</t>
  </si>
  <si>
    <t>მეტალოპლასტმასის ფანჯარა ორმაგი შემინვით, თეთრი, სისქ. 6 სმ</t>
  </si>
  <si>
    <t>სჭავლი ბეტონისათვის Ø7.5x132 მმ Buldex</t>
  </si>
  <si>
    <t>შეკიდული ტიპის წყალსადინარი ღარების მოწყობა</t>
  </si>
  <si>
    <t>ლურსმანი სამშენებლო 50-200 მმ</t>
  </si>
  <si>
    <t>ჭანჭიკი</t>
  </si>
  <si>
    <t>ღარის დამჭერი</t>
  </si>
  <si>
    <t>წყალსადინარი ღარები</t>
  </si>
  <si>
    <t>წყალსაწრეტი მილების დაყენება დიამეტრით 100 მმ</t>
  </si>
  <si>
    <t>დიუბელი პლასტმასის ბუდით</t>
  </si>
  <si>
    <t>სამაგრი სისქით 5 მმ ქარხნული</t>
  </si>
  <si>
    <r>
      <t xml:space="preserve">მილი თუნუქის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</rPr>
      <t>100 მმ, სისქით 0.5 მმ ქარხნული</t>
    </r>
  </si>
  <si>
    <t>წყალსაწრეტი მილების მუხლების დაყენება</t>
  </si>
  <si>
    <t>მუხლი სისქით 0.5 მმ ქარხნული</t>
  </si>
  <si>
    <t>წყალმიმღები ძაბრის მოწყობა</t>
  </si>
  <si>
    <t>წყალმიმღები ძაბრი</t>
  </si>
  <si>
    <t>ხსნარის ტუმბო 3 მ3/სთ</t>
  </si>
  <si>
    <t>ხსნარი მოსაპირკეთებელი, ცემენტის 1:3</t>
  </si>
  <si>
    <t>კედლების დახვრეტა მარკიზების ანკერების მოსაწყობად</t>
  </si>
  <si>
    <t>ადგ.</t>
  </si>
  <si>
    <t>100 ადგ</t>
  </si>
  <si>
    <t>პერფორატორი ხელის</t>
  </si>
  <si>
    <r>
      <t>ბურღი ბეტონის Ø</t>
    </r>
    <r>
      <rPr>
        <sz val="10"/>
        <color theme="1"/>
        <rFont val="Arial"/>
        <family val="2"/>
      </rPr>
      <t>14 მმ</t>
    </r>
  </si>
  <si>
    <t>E46-26.1;-17</t>
  </si>
  <si>
    <t>მარკიზების კრონშტეინებნის დამზადება</t>
  </si>
  <si>
    <t>ფოლადის ფურცლოვანა 150x800x10 მმ; სულ 1 ც</t>
  </si>
  <si>
    <t>ელექტროდი შედუღების</t>
  </si>
  <si>
    <t>პროფილის მილი ზომით 100x100x3 მმ; L=1.00 მ; სულ 1 ც</t>
  </si>
  <si>
    <t>პროფილის მილი ზომით 100x100x3 მმ; L=1.02 მ; სულ 1 ც</t>
  </si>
  <si>
    <t>მარკიზების კრონშტეინებნის შეღებვა ზეთოვანი საღებავით</t>
  </si>
  <si>
    <t xml:space="preserve">შრომითი დანახარჯები    </t>
  </si>
  <si>
    <t>საღებავი ზეთოვანი, ანტიკოროზიული</t>
  </si>
  <si>
    <t>მარკიზების კრონშტეინებნის მოწყობა</t>
  </si>
  <si>
    <t>ამწე საავტომობილო სვლაზე 6.3 ტ</t>
  </si>
  <si>
    <t>ფოლადის საყელური ზომით 80x80x8 მმ, სულ 2 ც</t>
  </si>
  <si>
    <t>ღერო სრული ხრახნით, მოთუთიებული (DIN 975), სულ 1 ც</t>
  </si>
  <si>
    <t>ქანჩი ექვსწახნაგა მოთუთიებული, სულ 2 ც</t>
  </si>
  <si>
    <t>მარკიზების ხის მოლარტყვის მოწყობა სისქით 30 მმ</t>
  </si>
  <si>
    <t>ფიცარი ჩამოგანილი, წიწვოვანი, სისქით 25-32 მმ III ხარისხის</t>
  </si>
  <si>
    <t>მოლარტყვის ანტისეპტირება</t>
  </si>
  <si>
    <t>პასტა ანტისეპტიკური</t>
  </si>
  <si>
    <t>მარკიზების გადახურვის მოწყობა</t>
  </si>
  <si>
    <t>სახურავის რულონური თუნუქი სისქით 0.5 მმ</t>
  </si>
  <si>
    <t>სჭვალი მეტალოკრამიტის</t>
  </si>
  <si>
    <t>საღებავი ფასადის</t>
  </si>
  <si>
    <t>საფითხნი ფასადის</t>
  </si>
  <si>
    <t>არსებული მოაჯირეების გაწმენდა-გასუფთავება ჯაგრისით</t>
  </si>
  <si>
    <t>მოაჯიეების შეღებვა ანტიკოოზიული საღებავით</t>
  </si>
  <si>
    <t>ოლიფა</t>
  </si>
  <si>
    <t>მოაჯირეების შეფუთვა პოლიკარბონატით სისქით 8 მმ</t>
  </si>
  <si>
    <t>სჭავლი თვითმჭრელი</t>
  </si>
  <si>
    <t>პოლიკარბონატი გამჭირვალე სისქით 8 მმ</t>
  </si>
  <si>
    <t>აივნების შეფუთვა დაუღარავი თუნუქით</t>
  </si>
  <si>
    <t>თუნუქი ფურცლოვანი (ფერადი) სისქით 0.5 მმ</t>
  </si>
  <si>
    <t>არსებული ჟალუზების გაწმენდა-გასუფთავება ჯაგრისით</t>
  </si>
  <si>
    <t>ჟალუზების შეღებვა ანტიკოოზიული საღებავით</t>
  </si>
  <si>
    <t>გრუნტის შემკვრივება სარინერის ქვეშ (მოტკეპნით)</t>
  </si>
  <si>
    <t>წყალშემკრები მილებისა და ღარების დემონტაჟი</t>
  </si>
  <si>
    <t>ქ. წალენჯიხა. კვარაცხელიას ქუჩა №7</t>
  </si>
  <si>
    <t>დროებითი ღობის მოწყობა სიმაღლით არანაკლები 2.0 მეტრისა               (ირიბი ხაზების დატანით)</t>
  </si>
  <si>
    <t>არსებული წინაფრის რკ/ბეტონის ფილის დემონტაჟი</t>
  </si>
  <si>
    <t>მარკიზების კრონშტეინების დამზადება</t>
  </si>
  <si>
    <t>პროფილის მილი ზომით 100x100x3 მმ; L=1.00 მ</t>
  </si>
  <si>
    <t>პროფილის მილი ზომით 100x100x3 მმ; L=1.02 მ</t>
  </si>
  <si>
    <t>მარკიზების კრონშტეინების შეღებვა ზეთოვანი საღებავით</t>
  </si>
  <si>
    <t>მარკიზების კრონშტეინების მოწყობა</t>
  </si>
  <si>
    <t>გისოსების ბადეების დამზადება</t>
  </si>
  <si>
    <t>ლითონის კუთხოვანა 20x20x3.0 მმ, სულ L=46.00 მ</t>
  </si>
  <si>
    <t>პროექტი</t>
  </si>
  <si>
    <r>
      <t xml:space="preserve">მოთუთიებული ლითონის ბადე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4.0 მმ უჯრედით 40x40 მმ</t>
    </r>
  </si>
  <si>
    <t>გისოსების მოწყობა</t>
  </si>
  <si>
    <t>ნაჭედი სხვა და სხვა</t>
  </si>
  <si>
    <r>
      <t>სამშენებლო ნაგავის გატანა 5კმ მანძილზე ავტოთვითმცლელებით</t>
    </r>
    <r>
      <rPr>
        <b/>
        <i/>
        <sz val="10"/>
        <color rgb="FFFF0000"/>
        <rFont val="Arial"/>
        <family val="2"/>
      </rPr>
      <t xml:space="preserve"> </t>
    </r>
  </si>
  <si>
    <t>#</t>
  </si>
  <si>
    <t>მისამართი</t>
  </si>
  <si>
    <t>სრული ღირებულება დარიცხვებით (ლარი)</t>
  </si>
  <si>
    <t>შენიშვნა</t>
  </si>
  <si>
    <t>სულ ჯამი (1+2)</t>
  </si>
  <si>
    <t>მაიაკოვსკის ქუჩა  #13</t>
  </si>
  <si>
    <t>კვარაცხელიას ქუჩა #7</t>
  </si>
  <si>
    <t>ქ. წალენჯიხა.  მაიაკოვსკის ქუჩა №13 და კვარაცხელიას #7</t>
  </si>
  <si>
    <t xml:space="preserve">სამშენებლო ნაგავის გატანა 5კმ მანძილზე ავტოთვითმცლელებით </t>
  </si>
  <si>
    <t xml:space="preserve">გრუნტის და მონგრეული სარინერის გატანა 5კმ მანძილზე ავტოთვითმცლელებით </t>
  </si>
  <si>
    <t xml:space="preserve">გრუნტის და მონგრეული სარინერის დატვირთვა ხელით ავტოთვითმცლელებზე </t>
  </si>
  <si>
    <t>გრუნტის გადაადგილება ხელით 20მ მანძილზე</t>
  </si>
  <si>
    <t xml:space="preserve">გრუნტის გადაადგილება ხელით 20მ მანძილზე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</si>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</sst>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"/>
    <numFmt numFmtId="166" formatCode="_-* #,##0.00_р_._-;\-* #,##0.00_р_._-;_-* &quot;-&quot;??_р_._-;_-@_-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Sylfaen"/>
      <family val="1"/>
      <charset val="204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6" fillId="0" borderId="0"/>
  </cellStyleXfs>
  <cellXfs count="137"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3" applyNumberFormat="1" applyFont="1" applyFill="1" applyBorder="1" applyAlignment="1" applyProtection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0" fillId="3" borderId="1" xfId="0" applyFill="1" applyBorder="1"/>
    <xf numFmtId="4" fontId="0" fillId="0" borderId="1" xfId="0" applyNumberFormat="1" applyBorder="1"/>
    <xf numFmtId="0" fontId="0" fillId="4" borderId="1" xfId="0" applyFill="1" applyBorder="1"/>
    <xf numFmtId="4" fontId="6" fillId="0" borderId="1" xfId="0" applyNumberFormat="1" applyFont="1" applyBorder="1"/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" fontId="11" fillId="0" borderId="1" xfId="8" applyNumberFormat="1" applyFont="1" applyFill="1" applyBorder="1" applyAlignment="1">
      <alignment horizontal="center" vertical="center"/>
    </xf>
    <xf numFmtId="4" fontId="11" fillId="0" borderId="1" xfId="9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left" vertical="center"/>
    </xf>
    <xf numFmtId="0" fontId="11" fillId="0" borderId="1" xfId="8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67" fontId="9" fillId="0" borderId="1" xfId="0" applyNumberFormat="1" applyFont="1" applyFill="1" applyBorder="1" applyAlignment="1">
      <alignment horizontal="center" vertical="center"/>
    </xf>
    <xf numFmtId="4" fontId="9" fillId="0" borderId="1" xfId="7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10" applyNumberFormat="1" applyFill="1" applyBorder="1" applyAlignment="1">
      <alignment horizontal="center" vertical="center"/>
    </xf>
    <xf numFmtId="4" fontId="11" fillId="0" borderId="1" xfId="11" applyNumberFormat="1" applyFont="1" applyFill="1" applyBorder="1" applyAlignment="1">
      <alignment horizontal="center" vertical="center"/>
    </xf>
    <xf numFmtId="4" fontId="11" fillId="0" borderId="1" xfId="7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6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7" fontId="11" fillId="0" borderId="1" xfId="3" applyNumberFormat="1" applyFont="1" applyFill="1" applyBorder="1" applyAlignment="1" applyProtection="1">
      <alignment horizontal="center" vertical="center"/>
    </xf>
    <xf numFmtId="4" fontId="4" fillId="0" borderId="1" xfId="6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indent="1"/>
    </xf>
    <xf numFmtId="9" fontId="1" fillId="0" borderId="1" xfId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left" vertical="center" wrapText="1" indent="1"/>
    </xf>
    <xf numFmtId="9" fontId="4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/>
    </xf>
    <xf numFmtId="4" fontId="1" fillId="0" borderId="1" xfId="6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vertical="center" indent="1"/>
    </xf>
    <xf numFmtId="2" fontId="1" fillId="0" borderId="1" xfId="0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Comma" xfId="2" builtinId="3"/>
    <cellStyle name="Normal" xfId="0" builtinId="0"/>
    <cellStyle name="Normal 10" xfId="4"/>
    <cellStyle name="Normal 3 2" xfId="8"/>
    <cellStyle name="Normal_gare wyalsadfenigagarini 10" xfId="7"/>
    <cellStyle name="Normal_gare wyalsadfenigagarini 2 2" xfId="6"/>
    <cellStyle name="Percent" xfId="1" builtinId="5"/>
    <cellStyle name="Percent 3 2" xfId="5"/>
    <cellStyle name="silfain" xfId="11"/>
    <cellStyle name="Обычный 2 2 10" xfId="10"/>
    <cellStyle name="Обычный 3" xfId="9"/>
    <cellStyle name="Финансовый 3" xfId="3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O503"/>
  <sheetViews>
    <sheetView tabSelected="1" topLeftCell="A245" zoomScaleNormal="100" zoomScaleSheetLayoutView="120" workbookViewId="0">
      <selection activeCell="O275" sqref="O275"/>
    </sheetView>
  </sheetViews>
  <sheetFormatPr defaultRowHeight="12.75" x14ac:dyDescent="0.25"/>
  <cols>
    <col min="1" max="1" width="4.7109375" style="101" customWidth="1"/>
    <col min="2" max="2" width="68.28515625" style="2" customWidth="1"/>
    <col min="3" max="3" width="9.140625" style="115"/>
    <col min="4" max="11" width="10.7109375" style="101" customWidth="1"/>
    <col min="12" max="12" width="13.42578125" style="101" customWidth="1"/>
    <col min="13" max="14" width="9.140625" style="2"/>
    <col min="15" max="15" width="9.5703125" style="2" bestFit="1" customWidth="1"/>
    <col min="16" max="16384" width="9.140625" style="2"/>
  </cols>
  <sheetData>
    <row r="1" spans="1:12" x14ac:dyDescent="0.25">
      <c r="A1" s="3"/>
      <c r="B1" s="44"/>
      <c r="C1" s="26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29" t="s">
        <v>45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A3" s="130" t="s">
        <v>44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5.5" customHeight="1" x14ac:dyDescent="0.25">
      <c r="A4" s="131" t="s">
        <v>10</v>
      </c>
      <c r="B4" s="128" t="s">
        <v>1</v>
      </c>
      <c r="C4" s="131" t="s">
        <v>46</v>
      </c>
      <c r="D4" s="128" t="s">
        <v>2</v>
      </c>
      <c r="E4" s="128"/>
      <c r="F4" s="128" t="s">
        <v>4</v>
      </c>
      <c r="G4" s="128"/>
      <c r="H4" s="128" t="s">
        <v>5</v>
      </c>
      <c r="I4" s="128"/>
      <c r="J4" s="128" t="s">
        <v>6</v>
      </c>
      <c r="K4" s="128"/>
      <c r="L4" s="26" t="s">
        <v>0</v>
      </c>
    </row>
    <row r="5" spans="1:12" x14ac:dyDescent="0.25">
      <c r="A5" s="131"/>
      <c r="B5" s="128"/>
      <c r="C5" s="131"/>
      <c r="D5" s="45" t="s">
        <v>47</v>
      </c>
      <c r="E5" s="45" t="s">
        <v>3</v>
      </c>
      <c r="F5" s="45" t="s">
        <v>47</v>
      </c>
      <c r="G5" s="45" t="s">
        <v>3</v>
      </c>
      <c r="H5" s="45" t="s">
        <v>47</v>
      </c>
      <c r="I5" s="45" t="s">
        <v>3</v>
      </c>
      <c r="J5" s="45" t="s">
        <v>47</v>
      </c>
      <c r="K5" s="45" t="s">
        <v>3</v>
      </c>
      <c r="L5" s="46"/>
    </row>
    <row r="6" spans="1:12" s="47" customFormat="1" x14ac:dyDescent="0.25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</row>
    <row r="7" spans="1:12" s="4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5.5" x14ac:dyDescent="0.25">
      <c r="A8" s="48">
        <v>1</v>
      </c>
      <c r="B8" s="49" t="s">
        <v>14</v>
      </c>
      <c r="C8" s="1" t="s">
        <v>53</v>
      </c>
      <c r="D8" s="4">
        <v>2</v>
      </c>
      <c r="E8" s="4">
        <v>290</v>
      </c>
      <c r="F8" s="4"/>
      <c r="G8" s="4"/>
      <c r="H8" s="4"/>
      <c r="I8" s="4"/>
      <c r="J8" s="4"/>
      <c r="K8" s="4"/>
      <c r="L8" s="4"/>
    </row>
    <row r="9" spans="1:12" x14ac:dyDescent="0.25">
      <c r="A9" s="3"/>
      <c r="B9" s="6"/>
      <c r="C9" s="1" t="s">
        <v>56</v>
      </c>
      <c r="D9" s="4"/>
      <c r="E9" s="50">
        <f>E8/D8/100</f>
        <v>1.45</v>
      </c>
      <c r="F9" s="4"/>
      <c r="G9" s="4"/>
      <c r="H9" s="4"/>
      <c r="I9" s="4"/>
      <c r="J9" s="4"/>
      <c r="K9" s="4"/>
      <c r="L9" s="4"/>
    </row>
    <row r="10" spans="1:12" x14ac:dyDescent="0.25">
      <c r="A10" s="3"/>
      <c r="B10" s="6" t="s">
        <v>48</v>
      </c>
      <c r="C10" s="1" t="s">
        <v>49</v>
      </c>
      <c r="D10" s="4">
        <v>98.6</v>
      </c>
      <c r="E10" s="4">
        <f>D10*E9</f>
        <v>142.97</v>
      </c>
      <c r="F10" s="4"/>
      <c r="G10" s="4"/>
      <c r="H10" s="4"/>
      <c r="I10" s="4"/>
      <c r="J10" s="4"/>
      <c r="K10" s="4"/>
      <c r="L10" s="4"/>
    </row>
    <row r="11" spans="1:12" x14ac:dyDescent="0.25">
      <c r="A11" s="3"/>
      <c r="B11" s="6" t="s">
        <v>57</v>
      </c>
      <c r="C11" s="1" t="s">
        <v>55</v>
      </c>
      <c r="D11" s="4">
        <v>1.34</v>
      </c>
      <c r="E11" s="4">
        <f>D11*E9</f>
        <v>1.9430000000000001</v>
      </c>
      <c r="F11" s="4"/>
      <c r="G11" s="4"/>
      <c r="H11" s="4"/>
      <c r="I11" s="4"/>
      <c r="J11" s="4"/>
      <c r="K11" s="4"/>
      <c r="L11" s="4"/>
    </row>
    <row r="12" spans="1:12" x14ac:dyDescent="0.25">
      <c r="A12" s="3"/>
      <c r="B12" s="6" t="s">
        <v>58</v>
      </c>
      <c r="C12" s="1" t="s">
        <v>55</v>
      </c>
      <c r="D12" s="4">
        <v>1.02</v>
      </c>
      <c r="E12" s="4">
        <f>D12*E9</f>
        <v>1.4789999999999999</v>
      </c>
      <c r="F12" s="4"/>
      <c r="G12" s="4"/>
      <c r="H12" s="4"/>
      <c r="I12" s="4"/>
      <c r="J12" s="4"/>
      <c r="K12" s="4"/>
      <c r="L12" s="4"/>
    </row>
    <row r="13" spans="1:12" x14ac:dyDescent="0.25">
      <c r="A13" s="3"/>
      <c r="B13" s="6" t="s">
        <v>59</v>
      </c>
      <c r="C13" s="1" t="s">
        <v>55</v>
      </c>
      <c r="D13" s="4">
        <v>7.48</v>
      </c>
      <c r="E13" s="4">
        <f>D13*E9</f>
        <v>10.846</v>
      </c>
      <c r="F13" s="4"/>
      <c r="G13" s="4"/>
      <c r="H13" s="4"/>
      <c r="I13" s="4"/>
      <c r="J13" s="4"/>
      <c r="K13" s="4"/>
      <c r="L13" s="4"/>
    </row>
    <row r="14" spans="1:12" x14ac:dyDescent="0.25">
      <c r="A14" s="3"/>
      <c r="B14" s="6" t="s">
        <v>60</v>
      </c>
      <c r="C14" s="1" t="s">
        <v>55</v>
      </c>
      <c r="D14" s="4">
        <v>1.5</v>
      </c>
      <c r="E14" s="4">
        <f>D14*E9</f>
        <v>2.1749999999999998</v>
      </c>
      <c r="F14" s="4"/>
      <c r="G14" s="4"/>
      <c r="H14" s="4"/>
      <c r="I14" s="4"/>
      <c r="J14" s="4"/>
      <c r="K14" s="4"/>
      <c r="L14" s="4"/>
    </row>
    <row r="15" spans="1:12" x14ac:dyDescent="0.25">
      <c r="A15" s="3"/>
      <c r="B15" s="6" t="s">
        <v>61</v>
      </c>
      <c r="C15" s="1" t="s">
        <v>11</v>
      </c>
      <c r="D15" s="50">
        <v>9.4E-2</v>
      </c>
      <c r="E15" s="4">
        <f>D15*E9</f>
        <v>0.1363</v>
      </c>
      <c r="F15" s="4"/>
      <c r="G15" s="4"/>
      <c r="H15" s="4"/>
      <c r="I15" s="4"/>
      <c r="J15" s="4"/>
      <c r="K15" s="4"/>
      <c r="L15" s="4"/>
    </row>
    <row r="16" spans="1:12" x14ac:dyDescent="0.25">
      <c r="A16" s="3"/>
      <c r="B16" s="6" t="s">
        <v>62</v>
      </c>
      <c r="C16" s="1" t="s">
        <v>13</v>
      </c>
      <c r="D16" s="4">
        <v>4</v>
      </c>
      <c r="E16" s="4">
        <f>D16*E9</f>
        <v>5.8</v>
      </c>
      <c r="F16" s="4"/>
      <c r="G16" s="4"/>
      <c r="H16" s="4"/>
      <c r="I16" s="4"/>
      <c r="J16" s="4"/>
      <c r="K16" s="4"/>
      <c r="L16" s="4"/>
    </row>
    <row r="17" spans="1:12" x14ac:dyDescent="0.25">
      <c r="A17" s="3"/>
      <c r="B17" s="6" t="s">
        <v>63</v>
      </c>
      <c r="C17" s="1" t="s">
        <v>53</v>
      </c>
      <c r="D17" s="4">
        <v>115</v>
      </c>
      <c r="E17" s="4">
        <f>D17*E9*D8</f>
        <v>333.5</v>
      </c>
      <c r="F17" s="4"/>
      <c r="G17" s="4"/>
      <c r="H17" s="4"/>
      <c r="I17" s="4"/>
      <c r="J17" s="4"/>
      <c r="K17" s="4"/>
      <c r="L17" s="4"/>
    </row>
    <row r="18" spans="1:12" x14ac:dyDescent="0.25">
      <c r="A18" s="3"/>
      <c r="B18" s="6" t="s">
        <v>15</v>
      </c>
      <c r="C18" s="1" t="s">
        <v>13</v>
      </c>
      <c r="D18" s="4">
        <v>4.9000000000000004</v>
      </c>
      <c r="E18" s="4">
        <f>D18*E9</f>
        <v>7.1050000000000004</v>
      </c>
      <c r="F18" s="4"/>
      <c r="G18" s="4"/>
      <c r="H18" s="4"/>
      <c r="I18" s="4"/>
      <c r="J18" s="4"/>
      <c r="K18" s="4"/>
      <c r="L18" s="4"/>
    </row>
    <row r="19" spans="1:12" x14ac:dyDescent="0.25">
      <c r="A19" s="3"/>
      <c r="B19" s="6" t="s">
        <v>64</v>
      </c>
      <c r="C19" s="1" t="s">
        <v>13</v>
      </c>
      <c r="D19" s="4">
        <v>2.1</v>
      </c>
      <c r="E19" s="4">
        <f>D19*E9</f>
        <v>3.0449999999999999</v>
      </c>
      <c r="F19" s="4"/>
      <c r="G19" s="4"/>
      <c r="H19" s="4"/>
      <c r="I19" s="4"/>
      <c r="J19" s="4"/>
      <c r="K19" s="4"/>
      <c r="L19" s="4"/>
    </row>
    <row r="20" spans="1:12" x14ac:dyDescent="0.25">
      <c r="A20" s="3"/>
      <c r="B20" s="6" t="s">
        <v>65</v>
      </c>
      <c r="C20" s="1" t="s">
        <v>54</v>
      </c>
      <c r="D20" s="50">
        <v>0.57199999999999995</v>
      </c>
      <c r="E20" s="4">
        <f>D20*E9</f>
        <v>0.82939999999999992</v>
      </c>
      <c r="F20" s="4"/>
      <c r="G20" s="4"/>
      <c r="H20" s="4"/>
      <c r="I20" s="4"/>
      <c r="J20" s="4"/>
      <c r="K20" s="4"/>
      <c r="L20" s="4"/>
    </row>
    <row r="21" spans="1:12" x14ac:dyDescent="0.25">
      <c r="A21" s="3"/>
      <c r="B21" s="6" t="s">
        <v>66</v>
      </c>
      <c r="C21" s="1" t="s">
        <v>54</v>
      </c>
      <c r="D21" s="50">
        <v>1.518</v>
      </c>
      <c r="E21" s="4">
        <f>D21*E9</f>
        <v>2.2010999999999998</v>
      </c>
      <c r="F21" s="4"/>
      <c r="G21" s="4"/>
      <c r="H21" s="4"/>
      <c r="I21" s="4"/>
      <c r="J21" s="4"/>
      <c r="K21" s="4"/>
      <c r="L21" s="4"/>
    </row>
    <row r="22" spans="1:12" x14ac:dyDescent="0.25">
      <c r="A22" s="48"/>
      <c r="B22" s="49"/>
      <c r="C22" s="1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8">
        <v>3</v>
      </c>
      <c r="B23" s="6" t="s">
        <v>16</v>
      </c>
      <c r="C23" s="1" t="s">
        <v>53</v>
      </c>
      <c r="D23" s="4">
        <v>2</v>
      </c>
      <c r="E23" s="4">
        <f>E8</f>
        <v>290</v>
      </c>
      <c r="F23" s="4"/>
      <c r="G23" s="4"/>
      <c r="H23" s="4"/>
      <c r="I23" s="4"/>
      <c r="J23" s="4"/>
      <c r="K23" s="4"/>
      <c r="L23" s="4"/>
    </row>
    <row r="24" spans="1:12" x14ac:dyDescent="0.25">
      <c r="A24" s="3"/>
      <c r="B24" s="6"/>
      <c r="C24" s="1" t="s">
        <v>56</v>
      </c>
      <c r="D24" s="4"/>
      <c r="E24" s="50">
        <f>E23/D23/100</f>
        <v>1.45</v>
      </c>
      <c r="F24" s="4"/>
      <c r="G24" s="4"/>
      <c r="H24" s="4"/>
      <c r="I24" s="4"/>
      <c r="J24" s="4"/>
      <c r="K24" s="4"/>
      <c r="L24" s="4"/>
    </row>
    <row r="25" spans="1:12" x14ac:dyDescent="0.25">
      <c r="A25" s="3"/>
      <c r="B25" s="6" t="s">
        <v>48</v>
      </c>
      <c r="C25" s="1" t="s">
        <v>49</v>
      </c>
      <c r="D25" s="4">
        <v>45.6</v>
      </c>
      <c r="E25" s="4">
        <f>D25*E24</f>
        <v>66.12</v>
      </c>
      <c r="F25" s="4"/>
      <c r="G25" s="4"/>
      <c r="H25" s="4"/>
      <c r="I25" s="4"/>
      <c r="J25" s="4"/>
      <c r="K25" s="4"/>
      <c r="L25" s="4"/>
    </row>
    <row r="26" spans="1:12" x14ac:dyDescent="0.25">
      <c r="A26" s="3"/>
      <c r="B26" s="6" t="s">
        <v>57</v>
      </c>
      <c r="C26" s="1" t="s">
        <v>55</v>
      </c>
      <c r="D26" s="4">
        <v>0.4</v>
      </c>
      <c r="E26" s="4">
        <f>D26*E24</f>
        <v>0.57999999999999996</v>
      </c>
      <c r="F26" s="4"/>
      <c r="G26" s="4"/>
      <c r="H26" s="4"/>
      <c r="I26" s="4"/>
      <c r="J26" s="4"/>
      <c r="K26" s="4"/>
      <c r="L26" s="4"/>
    </row>
    <row r="27" spans="1:12" x14ac:dyDescent="0.25">
      <c r="A27" s="3"/>
      <c r="B27" s="6" t="s">
        <v>58</v>
      </c>
      <c r="C27" s="1" t="s">
        <v>55</v>
      </c>
      <c r="D27" s="4">
        <v>1.02</v>
      </c>
      <c r="E27" s="4">
        <f>D27*E24</f>
        <v>1.4789999999999999</v>
      </c>
      <c r="F27" s="4"/>
      <c r="G27" s="4"/>
      <c r="H27" s="4"/>
      <c r="I27" s="4"/>
      <c r="J27" s="4"/>
      <c r="K27" s="4"/>
      <c r="L27" s="4"/>
    </row>
    <row r="28" spans="1:12" x14ac:dyDescent="0.25">
      <c r="A28" s="3"/>
      <c r="B28" s="6" t="s">
        <v>59</v>
      </c>
      <c r="C28" s="1" t="s">
        <v>55</v>
      </c>
      <c r="D28" s="4">
        <v>3.81</v>
      </c>
      <c r="E28" s="4">
        <f>D28*E24</f>
        <v>5.5244999999999997</v>
      </c>
      <c r="F28" s="4"/>
      <c r="G28" s="4"/>
      <c r="H28" s="4"/>
      <c r="I28" s="4"/>
      <c r="J28" s="4"/>
      <c r="K28" s="4"/>
      <c r="L28" s="4"/>
    </row>
    <row r="29" spans="1:12" x14ac:dyDescent="0.25">
      <c r="A29" s="3"/>
      <c r="B29" s="6" t="s">
        <v>62</v>
      </c>
      <c r="C29" s="1" t="s">
        <v>13</v>
      </c>
      <c r="D29" s="4">
        <v>3</v>
      </c>
      <c r="E29" s="4">
        <f>D29*E24</f>
        <v>4.3499999999999996</v>
      </c>
      <c r="F29" s="4"/>
      <c r="G29" s="4"/>
      <c r="H29" s="4"/>
      <c r="I29" s="4"/>
      <c r="J29" s="4"/>
      <c r="K29" s="4"/>
      <c r="L29" s="4"/>
    </row>
    <row r="30" spans="1:12" x14ac:dyDescent="0.25">
      <c r="A30" s="3"/>
      <c r="B30" s="6" t="s">
        <v>66</v>
      </c>
      <c r="C30" s="1" t="s">
        <v>54</v>
      </c>
      <c r="D30" s="50">
        <v>0.18</v>
      </c>
      <c r="E30" s="4">
        <f>D30*E24</f>
        <v>0.26100000000000001</v>
      </c>
      <c r="F30" s="4"/>
      <c r="G30" s="4"/>
      <c r="H30" s="4"/>
      <c r="I30" s="4"/>
      <c r="J30" s="4"/>
      <c r="K30" s="4"/>
      <c r="L30" s="4"/>
    </row>
    <row r="31" spans="1:12" x14ac:dyDescent="0.25">
      <c r="A31" s="3"/>
      <c r="B31" s="6"/>
      <c r="C31" s="1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3"/>
      <c r="B32" s="7" t="s">
        <v>30</v>
      </c>
      <c r="C32" s="1" t="s">
        <v>53</v>
      </c>
      <c r="D32" s="4"/>
      <c r="E32" s="4">
        <f>3.3*1.02*4</f>
        <v>13.463999999999999</v>
      </c>
      <c r="F32" s="4"/>
      <c r="G32" s="4"/>
      <c r="H32" s="4"/>
      <c r="I32" s="4"/>
      <c r="J32" s="4"/>
      <c r="K32" s="4"/>
      <c r="L32" s="4"/>
    </row>
    <row r="33" spans="1:12" x14ac:dyDescent="0.25">
      <c r="A33" s="3"/>
      <c r="B33" s="49"/>
      <c r="C33" s="1" t="s">
        <v>75</v>
      </c>
      <c r="D33" s="4"/>
      <c r="E33" s="50">
        <f>E32/100</f>
        <v>0.13463999999999998</v>
      </c>
      <c r="F33" s="4"/>
      <c r="G33" s="4"/>
      <c r="H33" s="4"/>
      <c r="I33" s="4"/>
      <c r="J33" s="4"/>
      <c r="K33" s="4"/>
      <c r="L33" s="4"/>
    </row>
    <row r="34" spans="1:12" x14ac:dyDescent="0.25">
      <c r="A34" s="3"/>
      <c r="B34" s="6" t="s">
        <v>48</v>
      </c>
      <c r="C34" s="1" t="s">
        <v>49</v>
      </c>
      <c r="D34" s="4">
        <v>8.1999999999999993</v>
      </c>
      <c r="E34" s="4">
        <f>D34*E33</f>
        <v>1.1040479999999997</v>
      </c>
      <c r="F34" s="4"/>
      <c r="G34" s="4"/>
      <c r="H34" s="4"/>
      <c r="I34" s="4"/>
      <c r="J34" s="4"/>
      <c r="K34" s="4"/>
      <c r="L34" s="4"/>
    </row>
    <row r="35" spans="1:12" x14ac:dyDescent="0.25">
      <c r="A35" s="3"/>
      <c r="B35" s="6" t="s">
        <v>23</v>
      </c>
      <c r="C35" s="1" t="s">
        <v>8</v>
      </c>
      <c r="D35" s="4">
        <v>0.5</v>
      </c>
      <c r="E35" s="4">
        <f>D35*E33</f>
        <v>6.7319999999999991E-2</v>
      </c>
      <c r="F35" s="4"/>
      <c r="G35" s="4"/>
      <c r="H35" s="4"/>
      <c r="I35" s="4"/>
      <c r="J35" s="4"/>
      <c r="K35" s="4"/>
      <c r="L35" s="4"/>
    </row>
    <row r="36" spans="1:12" x14ac:dyDescent="0.25">
      <c r="A36" s="3"/>
      <c r="B36" s="6"/>
      <c r="C36" s="1"/>
      <c r="D36" s="4"/>
      <c r="E36" s="4"/>
      <c r="F36" s="4"/>
      <c r="G36" s="4"/>
      <c r="H36" s="4"/>
      <c r="I36" s="4"/>
      <c r="J36" s="4"/>
      <c r="K36" s="4"/>
      <c r="L36" s="4"/>
    </row>
    <row r="37" spans="1:12" ht="25.5" x14ac:dyDescent="0.25">
      <c r="A37" s="48">
        <v>4</v>
      </c>
      <c r="B37" s="49" t="s">
        <v>17</v>
      </c>
      <c r="C37" s="1" t="s">
        <v>53</v>
      </c>
      <c r="D37" s="4"/>
      <c r="E37" s="4">
        <v>2130</v>
      </c>
      <c r="F37" s="4"/>
      <c r="G37" s="4"/>
      <c r="H37" s="4"/>
      <c r="I37" s="4"/>
      <c r="J37" s="4"/>
      <c r="K37" s="4"/>
      <c r="L37" s="4"/>
    </row>
    <row r="38" spans="1:12" x14ac:dyDescent="0.25">
      <c r="A38" s="3"/>
      <c r="B38" s="49"/>
      <c r="C38" s="1" t="s">
        <v>75</v>
      </c>
      <c r="D38" s="4"/>
      <c r="E38" s="50">
        <f>E37/100</f>
        <v>21.3</v>
      </c>
      <c r="F38" s="4"/>
      <c r="G38" s="4"/>
      <c r="H38" s="4"/>
      <c r="I38" s="4"/>
      <c r="J38" s="4"/>
      <c r="K38" s="4"/>
      <c r="L38" s="4"/>
    </row>
    <row r="39" spans="1:12" x14ac:dyDescent="0.25">
      <c r="A39" s="48"/>
      <c r="B39" s="6" t="s">
        <v>48</v>
      </c>
      <c r="C39" s="1" t="s">
        <v>49</v>
      </c>
      <c r="D39" s="4">
        <v>18.600000000000001</v>
      </c>
      <c r="E39" s="4">
        <f>D39*E38</f>
        <v>396.18000000000006</v>
      </c>
      <c r="F39" s="4"/>
      <c r="G39" s="4"/>
      <c r="H39" s="4"/>
      <c r="I39" s="4"/>
      <c r="J39" s="4"/>
      <c r="K39" s="4"/>
      <c r="L39" s="4"/>
    </row>
    <row r="40" spans="1:12" x14ac:dyDescent="0.25">
      <c r="A40" s="48"/>
      <c r="B40" s="6" t="s">
        <v>23</v>
      </c>
      <c r="C40" s="1" t="s">
        <v>8</v>
      </c>
      <c r="D40" s="4">
        <v>0.16</v>
      </c>
      <c r="E40" s="4">
        <f>D40*E38</f>
        <v>3.4080000000000004</v>
      </c>
      <c r="F40" s="4"/>
      <c r="G40" s="4"/>
      <c r="H40" s="4"/>
      <c r="I40" s="4"/>
      <c r="J40" s="4"/>
      <c r="K40" s="4"/>
      <c r="L40" s="4"/>
    </row>
    <row r="41" spans="1:12" x14ac:dyDescent="0.25">
      <c r="A41" s="48"/>
      <c r="B41" s="6"/>
      <c r="C41" s="1"/>
      <c r="D41" s="4"/>
      <c r="E41" s="4"/>
      <c r="F41" s="4"/>
      <c r="G41" s="4"/>
      <c r="H41" s="4"/>
      <c r="I41" s="4"/>
      <c r="J41" s="4"/>
      <c r="K41" s="4"/>
      <c r="L41" s="4"/>
    </row>
    <row r="42" spans="1:12" ht="25.5" x14ac:dyDescent="0.25">
      <c r="A42" s="3">
        <v>5</v>
      </c>
      <c r="B42" s="49" t="s">
        <v>18</v>
      </c>
      <c r="C42" s="1" t="s">
        <v>53</v>
      </c>
      <c r="D42" s="4"/>
      <c r="E42" s="4">
        <f>E37</f>
        <v>2130</v>
      </c>
      <c r="F42" s="4"/>
      <c r="G42" s="4"/>
      <c r="H42" s="4"/>
      <c r="I42" s="4"/>
      <c r="J42" s="4"/>
      <c r="K42" s="4"/>
      <c r="L42" s="4"/>
    </row>
    <row r="43" spans="1:12" x14ac:dyDescent="0.25">
      <c r="A43" s="3"/>
      <c r="B43" s="49"/>
      <c r="C43" s="1" t="s">
        <v>75</v>
      </c>
      <c r="D43" s="4"/>
      <c r="E43" s="50">
        <f>E42/100</f>
        <v>21.3</v>
      </c>
      <c r="F43" s="4"/>
      <c r="G43" s="4"/>
      <c r="H43" s="4"/>
      <c r="I43" s="4"/>
      <c r="J43" s="4"/>
      <c r="K43" s="4"/>
      <c r="L43" s="4"/>
    </row>
    <row r="44" spans="1:12" x14ac:dyDescent="0.25">
      <c r="A44" s="3"/>
      <c r="B44" s="6" t="s">
        <v>48</v>
      </c>
      <c r="C44" s="1" t="s">
        <v>49</v>
      </c>
      <c r="D44" s="4">
        <v>59</v>
      </c>
      <c r="E44" s="4">
        <f>D44*E43</f>
        <v>1256.7</v>
      </c>
      <c r="F44" s="4"/>
      <c r="G44" s="4"/>
      <c r="H44" s="4"/>
      <c r="I44" s="4"/>
      <c r="J44" s="4"/>
      <c r="K44" s="4"/>
      <c r="L44" s="4"/>
    </row>
    <row r="45" spans="1:12" x14ac:dyDescent="0.25">
      <c r="A45" s="3"/>
      <c r="B45" s="6"/>
      <c r="C45" s="1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3">
        <v>6</v>
      </c>
      <c r="B46" s="6" t="s">
        <v>19</v>
      </c>
      <c r="C46" s="1" t="s">
        <v>53</v>
      </c>
      <c r="D46" s="4"/>
      <c r="E46" s="4">
        <f>E42</f>
        <v>2130</v>
      </c>
      <c r="F46" s="4"/>
      <c r="G46" s="4"/>
      <c r="H46" s="4"/>
      <c r="I46" s="4"/>
      <c r="J46" s="4"/>
      <c r="K46" s="4"/>
      <c r="L46" s="4"/>
    </row>
    <row r="47" spans="1:12" x14ac:dyDescent="0.25">
      <c r="A47" s="3"/>
      <c r="B47" s="6" t="s">
        <v>48</v>
      </c>
      <c r="C47" s="1" t="s">
        <v>49</v>
      </c>
      <c r="D47" s="4">
        <v>0.9</v>
      </c>
      <c r="E47" s="4">
        <f>D47*E46</f>
        <v>1917</v>
      </c>
      <c r="F47" s="4"/>
      <c r="G47" s="4"/>
      <c r="H47" s="4"/>
      <c r="I47" s="4"/>
      <c r="J47" s="4"/>
      <c r="K47" s="4"/>
      <c r="L47" s="4"/>
    </row>
    <row r="48" spans="1:12" x14ac:dyDescent="0.25">
      <c r="A48" s="3"/>
      <c r="B48" s="6"/>
      <c r="C48" s="1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3">
        <v>7</v>
      </c>
      <c r="B49" s="35" t="s">
        <v>145</v>
      </c>
      <c r="C49" s="1" t="s">
        <v>50</v>
      </c>
      <c r="D49" s="4"/>
      <c r="E49" s="4">
        <v>266</v>
      </c>
      <c r="F49" s="4"/>
      <c r="G49" s="4"/>
      <c r="H49" s="4"/>
      <c r="I49" s="4"/>
      <c r="J49" s="4"/>
      <c r="K49" s="4"/>
      <c r="L49" s="4"/>
    </row>
    <row r="50" spans="1:12" x14ac:dyDescent="0.25">
      <c r="A50" s="26"/>
      <c r="B50" s="6"/>
      <c r="C50" s="1" t="s">
        <v>82</v>
      </c>
      <c r="D50" s="4"/>
      <c r="E50" s="50">
        <f>E49/10</f>
        <v>26.6</v>
      </c>
      <c r="F50" s="4"/>
      <c r="G50" s="4"/>
      <c r="H50" s="4"/>
      <c r="I50" s="4"/>
      <c r="J50" s="4"/>
      <c r="K50" s="4"/>
      <c r="L50" s="4"/>
    </row>
    <row r="51" spans="1:12" x14ac:dyDescent="0.25">
      <c r="A51" s="26"/>
      <c r="B51" s="6" t="s">
        <v>48</v>
      </c>
      <c r="C51" s="1" t="s">
        <v>49</v>
      </c>
      <c r="D51" s="4">
        <v>0.85</v>
      </c>
      <c r="E51" s="4">
        <f>D51*E50</f>
        <v>22.61</v>
      </c>
      <c r="F51" s="4"/>
      <c r="G51" s="4"/>
      <c r="H51" s="4"/>
      <c r="I51" s="4"/>
      <c r="J51" s="4"/>
      <c r="K51" s="4"/>
      <c r="L51" s="4"/>
    </row>
    <row r="52" spans="1:12" x14ac:dyDescent="0.25">
      <c r="A52" s="3"/>
      <c r="B52" s="6"/>
      <c r="C52" s="1"/>
      <c r="D52" s="4"/>
      <c r="E52" s="4"/>
      <c r="F52" s="4"/>
      <c r="G52" s="4"/>
      <c r="H52" s="4"/>
      <c r="I52" s="4"/>
      <c r="J52" s="4"/>
      <c r="K52" s="4"/>
      <c r="L52" s="4"/>
    </row>
    <row r="53" spans="1:12" s="25" customFormat="1" x14ac:dyDescent="0.25">
      <c r="A53" s="21"/>
      <c r="B53" s="23" t="s">
        <v>83</v>
      </c>
      <c r="C53" s="22" t="s">
        <v>53</v>
      </c>
      <c r="D53" s="24"/>
      <c r="E53" s="24">
        <f>1.45*1.45*(3+4+3)</f>
        <v>21.024999999999999</v>
      </c>
      <c r="F53" s="24"/>
      <c r="G53" s="24"/>
      <c r="H53" s="24"/>
      <c r="I53" s="24"/>
      <c r="J53" s="24"/>
      <c r="K53" s="24"/>
      <c r="L53" s="24"/>
    </row>
    <row r="54" spans="1:12" s="25" customFormat="1" x14ac:dyDescent="0.25">
      <c r="A54" s="26"/>
      <c r="B54" s="23"/>
      <c r="C54" s="22" t="s">
        <v>75</v>
      </c>
      <c r="D54" s="24"/>
      <c r="E54" s="51">
        <f>E53/100</f>
        <v>0.21024999999999999</v>
      </c>
      <c r="F54" s="24"/>
      <c r="G54" s="24"/>
      <c r="H54" s="24"/>
      <c r="I54" s="24"/>
      <c r="J54" s="24"/>
      <c r="K54" s="24"/>
      <c r="L54" s="24"/>
    </row>
    <row r="55" spans="1:12" s="25" customFormat="1" x14ac:dyDescent="0.25">
      <c r="A55" s="21"/>
      <c r="B55" s="23" t="s">
        <v>48</v>
      </c>
      <c r="C55" s="22" t="s">
        <v>49</v>
      </c>
      <c r="D55" s="24">
        <v>170</v>
      </c>
      <c r="E55" s="24">
        <f>D55*E54</f>
        <v>35.7425</v>
      </c>
      <c r="F55" s="24"/>
      <c r="G55" s="24"/>
      <c r="H55" s="24"/>
      <c r="I55" s="24"/>
      <c r="J55" s="24"/>
      <c r="K55" s="24"/>
      <c r="L55" s="24"/>
    </row>
    <row r="56" spans="1:12" s="25" customFormat="1" x14ac:dyDescent="0.25">
      <c r="A56" s="21"/>
      <c r="B56" s="23" t="s">
        <v>23</v>
      </c>
      <c r="C56" s="22" t="s">
        <v>8</v>
      </c>
      <c r="D56" s="24">
        <v>9.84</v>
      </c>
      <c r="E56" s="24">
        <f>D56*E54</f>
        <v>2.0688599999999999</v>
      </c>
      <c r="F56" s="24"/>
      <c r="G56" s="24"/>
      <c r="H56" s="24"/>
      <c r="I56" s="24"/>
      <c r="J56" s="24"/>
      <c r="K56" s="24"/>
      <c r="L56" s="24"/>
    </row>
    <row r="57" spans="1:12" s="25" customFormat="1" x14ac:dyDescent="0.25">
      <c r="A57" s="21"/>
      <c r="B57" s="23"/>
      <c r="C57" s="22"/>
      <c r="D57" s="24"/>
      <c r="E57" s="24"/>
      <c r="F57" s="24"/>
      <c r="G57" s="24"/>
      <c r="H57" s="24"/>
      <c r="I57" s="24"/>
      <c r="J57" s="24"/>
      <c r="K57" s="24"/>
      <c r="L57" s="24"/>
    </row>
    <row r="58" spans="1:12" x14ac:dyDescent="0.25">
      <c r="A58" s="3">
        <v>8</v>
      </c>
      <c r="B58" s="6" t="s">
        <v>21</v>
      </c>
      <c r="C58" s="1" t="s">
        <v>53</v>
      </c>
      <c r="D58" s="4"/>
      <c r="E58" s="4">
        <v>235.71</v>
      </c>
      <c r="F58" s="4"/>
      <c r="G58" s="4"/>
      <c r="H58" s="4"/>
      <c r="I58" s="4"/>
      <c r="J58" s="4"/>
      <c r="K58" s="4"/>
      <c r="L58" s="4"/>
    </row>
    <row r="59" spans="1:12" x14ac:dyDescent="0.25">
      <c r="A59" s="26"/>
      <c r="B59" s="6"/>
      <c r="C59" s="1" t="s">
        <v>84</v>
      </c>
      <c r="D59" s="4">
        <v>0.12</v>
      </c>
      <c r="E59" s="4">
        <f>E58*D59</f>
        <v>28.2852</v>
      </c>
      <c r="F59" s="4"/>
      <c r="G59" s="4"/>
      <c r="H59" s="4"/>
      <c r="I59" s="4"/>
      <c r="J59" s="4"/>
      <c r="K59" s="4"/>
      <c r="L59" s="4"/>
    </row>
    <row r="60" spans="1:12" x14ac:dyDescent="0.25">
      <c r="A60" s="3"/>
      <c r="B60" s="6" t="s">
        <v>48</v>
      </c>
      <c r="C60" s="1" t="s">
        <v>49</v>
      </c>
      <c r="D60" s="4">
        <v>13.2</v>
      </c>
      <c r="E60" s="4">
        <f>D60*E59</f>
        <v>373.36463999999995</v>
      </c>
      <c r="F60" s="4"/>
      <c r="G60" s="4"/>
      <c r="H60" s="4"/>
      <c r="I60" s="4"/>
      <c r="J60" s="4"/>
      <c r="K60" s="4"/>
      <c r="L60" s="4"/>
    </row>
    <row r="61" spans="1:12" x14ac:dyDescent="0.25">
      <c r="A61" s="3"/>
      <c r="B61" s="6" t="s">
        <v>23</v>
      </c>
      <c r="C61" s="1" t="s">
        <v>8</v>
      </c>
      <c r="D61" s="4">
        <v>9.6300000000000008</v>
      </c>
      <c r="E61" s="4">
        <f>D61*E59</f>
        <v>272.38647600000002</v>
      </c>
      <c r="F61" s="4"/>
      <c r="G61" s="4"/>
      <c r="H61" s="4"/>
      <c r="I61" s="4"/>
      <c r="J61" s="4"/>
      <c r="K61" s="4"/>
      <c r="L61" s="4"/>
    </row>
    <row r="62" spans="1:12" x14ac:dyDescent="0.25">
      <c r="A62" s="3"/>
      <c r="B62" s="6"/>
      <c r="C62" s="1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3">
        <v>9</v>
      </c>
      <c r="B63" s="6" t="s">
        <v>22</v>
      </c>
      <c r="C63" s="1" t="s">
        <v>54</v>
      </c>
      <c r="D63" s="4"/>
      <c r="E63" s="4">
        <v>108</v>
      </c>
      <c r="F63" s="4"/>
      <c r="G63" s="4"/>
      <c r="H63" s="4"/>
      <c r="I63" s="4"/>
      <c r="J63" s="4"/>
      <c r="K63" s="4"/>
      <c r="L63" s="4"/>
    </row>
    <row r="64" spans="1:12" x14ac:dyDescent="0.25">
      <c r="A64" s="26"/>
      <c r="B64" s="6"/>
      <c r="C64" s="1" t="s">
        <v>71</v>
      </c>
      <c r="D64" s="4"/>
      <c r="E64" s="50">
        <f>E63/100</f>
        <v>1.08</v>
      </c>
      <c r="F64" s="4"/>
      <c r="G64" s="4"/>
      <c r="H64" s="4"/>
      <c r="I64" s="4"/>
      <c r="J64" s="4"/>
      <c r="K64" s="4"/>
      <c r="L64" s="4"/>
    </row>
    <row r="65" spans="1:15" x14ac:dyDescent="0.25">
      <c r="A65" s="3"/>
      <c r="B65" s="6" t="s">
        <v>48</v>
      </c>
      <c r="C65" s="1" t="s">
        <v>49</v>
      </c>
      <c r="D65" s="4">
        <v>206</v>
      </c>
      <c r="E65" s="4">
        <f>D65*E64</f>
        <v>222.48000000000002</v>
      </c>
      <c r="F65" s="4"/>
      <c r="G65" s="4"/>
      <c r="H65" s="4"/>
      <c r="I65" s="4"/>
      <c r="J65" s="4"/>
      <c r="K65" s="4"/>
      <c r="L65" s="4"/>
    </row>
    <row r="66" spans="1:15" x14ac:dyDescent="0.25">
      <c r="A66" s="3"/>
      <c r="B66" s="6"/>
      <c r="C66" s="1"/>
      <c r="D66" s="4"/>
      <c r="E66" s="4"/>
      <c r="F66" s="4"/>
      <c r="G66" s="4"/>
      <c r="H66" s="4"/>
      <c r="I66" s="4"/>
      <c r="J66" s="4"/>
      <c r="K66" s="4"/>
      <c r="L66" s="4"/>
    </row>
    <row r="67" spans="1:15" x14ac:dyDescent="0.25">
      <c r="A67" s="3">
        <v>10</v>
      </c>
      <c r="B67" s="35" t="s">
        <v>173</v>
      </c>
      <c r="C67" s="1" t="s">
        <v>54</v>
      </c>
      <c r="D67" s="4"/>
      <c r="E67" s="4">
        <f>E63</f>
        <v>108</v>
      </c>
      <c r="F67" s="4"/>
      <c r="G67" s="4"/>
      <c r="H67" s="4"/>
      <c r="I67" s="4"/>
      <c r="J67" s="4"/>
      <c r="K67" s="4"/>
      <c r="L67" s="4"/>
    </row>
    <row r="68" spans="1:15" x14ac:dyDescent="0.25">
      <c r="A68" s="26"/>
      <c r="B68" s="6"/>
      <c r="C68" s="1" t="s">
        <v>67</v>
      </c>
      <c r="D68" s="4">
        <v>1.85</v>
      </c>
      <c r="E68" s="4">
        <f>E67*D68</f>
        <v>199.8</v>
      </c>
      <c r="F68" s="4"/>
      <c r="G68" s="4"/>
      <c r="H68" s="4"/>
      <c r="I68" s="4"/>
      <c r="J68" s="4"/>
      <c r="K68" s="4"/>
      <c r="L68" s="4"/>
    </row>
    <row r="69" spans="1:15" x14ac:dyDescent="0.25">
      <c r="A69" s="3"/>
      <c r="B69" s="6" t="s">
        <v>48</v>
      </c>
      <c r="C69" s="1" t="s">
        <v>49</v>
      </c>
      <c r="D69" s="4">
        <f>1.1+0.36</f>
        <v>1.46</v>
      </c>
      <c r="E69" s="4">
        <f>D69*E68</f>
        <v>291.70800000000003</v>
      </c>
      <c r="F69" s="4"/>
      <c r="G69" s="4"/>
      <c r="H69" s="4"/>
      <c r="I69" s="4"/>
      <c r="J69" s="4"/>
      <c r="K69" s="4"/>
      <c r="L69" s="4"/>
    </row>
    <row r="70" spans="1:15" x14ac:dyDescent="0.25">
      <c r="A70" s="3"/>
      <c r="B70" s="6"/>
      <c r="C70" s="1"/>
      <c r="D70" s="4"/>
      <c r="E70" s="4"/>
      <c r="F70" s="4"/>
      <c r="G70" s="4"/>
      <c r="H70" s="4"/>
      <c r="I70" s="4"/>
      <c r="J70" s="4"/>
      <c r="K70" s="4"/>
      <c r="L70" s="4"/>
    </row>
    <row r="71" spans="1:15" ht="25.5" x14ac:dyDescent="0.25">
      <c r="A71" s="3">
        <v>11</v>
      </c>
      <c r="B71" s="36" t="s">
        <v>171</v>
      </c>
      <c r="C71" s="1" t="s">
        <v>11</v>
      </c>
      <c r="D71" s="4"/>
      <c r="E71" s="4">
        <f>E59*2.4+E68</f>
        <v>267.68448000000001</v>
      </c>
      <c r="F71" s="4"/>
      <c r="G71" s="4"/>
      <c r="H71" s="4"/>
      <c r="I71" s="4"/>
      <c r="J71" s="4"/>
      <c r="K71" s="4"/>
      <c r="L71" s="4"/>
    </row>
    <row r="72" spans="1:15" x14ac:dyDescent="0.25">
      <c r="A72" s="3"/>
      <c r="B72" s="6" t="s">
        <v>48</v>
      </c>
      <c r="C72" s="1" t="s">
        <v>49</v>
      </c>
      <c r="D72" s="4">
        <v>0.53</v>
      </c>
      <c r="E72" s="4">
        <f>D72*E71</f>
        <v>141.8727744</v>
      </c>
      <c r="F72" s="4"/>
      <c r="G72" s="4"/>
      <c r="H72" s="4"/>
      <c r="I72" s="4"/>
      <c r="J72" s="4"/>
      <c r="K72" s="4"/>
      <c r="L72" s="4"/>
    </row>
    <row r="73" spans="1:15" x14ac:dyDescent="0.25">
      <c r="A73" s="3"/>
      <c r="B73" s="6"/>
      <c r="C73" s="1"/>
      <c r="D73" s="4"/>
      <c r="E73" s="4"/>
      <c r="F73" s="4"/>
      <c r="G73" s="4"/>
      <c r="H73" s="4"/>
      <c r="I73" s="4"/>
      <c r="J73" s="4"/>
      <c r="K73" s="4"/>
      <c r="L73" s="4"/>
    </row>
    <row r="74" spans="1:15" ht="25.5" x14ac:dyDescent="0.25">
      <c r="A74" s="3">
        <v>12</v>
      </c>
      <c r="B74" s="36" t="s">
        <v>170</v>
      </c>
      <c r="C74" s="1" t="s">
        <v>11</v>
      </c>
      <c r="D74" s="4"/>
      <c r="E74" s="4">
        <f>E71</f>
        <v>267.68448000000001</v>
      </c>
      <c r="F74" s="4"/>
      <c r="G74" s="4"/>
      <c r="H74" s="4"/>
      <c r="I74" s="4"/>
      <c r="J74" s="4"/>
      <c r="K74" s="4"/>
      <c r="L74" s="4"/>
      <c r="O74" s="52"/>
    </row>
    <row r="75" spans="1:15" x14ac:dyDescent="0.25">
      <c r="A75" s="3"/>
      <c r="B75" s="49"/>
      <c r="C75" s="1"/>
      <c r="D75" s="4"/>
      <c r="E75" s="4"/>
      <c r="F75" s="4"/>
      <c r="G75" s="4"/>
      <c r="H75" s="4"/>
      <c r="I75" s="4"/>
      <c r="J75" s="4"/>
      <c r="K75" s="4"/>
      <c r="L75" s="4"/>
      <c r="O75" s="52"/>
    </row>
    <row r="76" spans="1:15" x14ac:dyDescent="0.25">
      <c r="A76" s="3"/>
      <c r="B76" s="6"/>
      <c r="C76" s="1"/>
      <c r="D76" s="4"/>
      <c r="E76" s="4"/>
      <c r="F76" s="4"/>
      <c r="G76" s="4"/>
      <c r="H76" s="4"/>
      <c r="I76" s="4"/>
      <c r="J76" s="4"/>
      <c r="K76" s="4"/>
      <c r="L76" s="4"/>
    </row>
    <row r="77" spans="1:15" s="56" customFormat="1" x14ac:dyDescent="0.25">
      <c r="A77" s="53"/>
      <c r="B77" s="54" t="s">
        <v>85</v>
      </c>
      <c r="C77" s="53" t="s">
        <v>53</v>
      </c>
      <c r="D77" s="55"/>
      <c r="E77" s="10">
        <f>1.45*1.45*(3+4+3)</f>
        <v>21.024999999999999</v>
      </c>
      <c r="F77" s="10"/>
      <c r="G77" s="10"/>
      <c r="H77" s="10"/>
      <c r="I77" s="10"/>
      <c r="J77" s="10"/>
      <c r="K77" s="10"/>
      <c r="L77" s="10"/>
    </row>
    <row r="78" spans="1:15" s="56" customFormat="1" x14ac:dyDescent="0.25">
      <c r="A78" s="53"/>
      <c r="B78" s="54"/>
      <c r="C78" s="57" t="s">
        <v>75</v>
      </c>
      <c r="D78" s="58"/>
      <c r="E78" s="59">
        <f>E77/100</f>
        <v>0.21024999999999999</v>
      </c>
      <c r="F78" s="10"/>
      <c r="G78" s="10"/>
      <c r="H78" s="10"/>
      <c r="I78" s="10"/>
      <c r="J78" s="10"/>
      <c r="K78" s="10"/>
      <c r="L78" s="10"/>
    </row>
    <row r="79" spans="1:15" s="56" customFormat="1" x14ac:dyDescent="0.25">
      <c r="A79" s="53"/>
      <c r="B79" s="60" t="s">
        <v>86</v>
      </c>
      <c r="C79" s="57" t="s">
        <v>49</v>
      </c>
      <c r="D79" s="61">
        <v>134.72999999999999</v>
      </c>
      <c r="E79" s="10">
        <f>E78*D79</f>
        <v>28.326982499999996</v>
      </c>
      <c r="F79" s="10"/>
      <c r="G79" s="10"/>
      <c r="H79" s="10"/>
      <c r="I79" s="62"/>
      <c r="J79" s="10"/>
      <c r="K79" s="10"/>
      <c r="L79" s="62"/>
    </row>
    <row r="80" spans="1:15" s="56" customFormat="1" x14ac:dyDescent="0.25">
      <c r="A80" s="53"/>
      <c r="B80" s="54" t="s">
        <v>87</v>
      </c>
      <c r="C80" s="53" t="s">
        <v>55</v>
      </c>
      <c r="D80" s="61">
        <v>3.28</v>
      </c>
      <c r="E80" s="10">
        <f>D80*E78</f>
        <v>0.6896199999999999</v>
      </c>
      <c r="F80" s="10"/>
      <c r="G80" s="10"/>
      <c r="H80" s="10"/>
      <c r="I80" s="10"/>
      <c r="J80" s="10"/>
      <c r="K80" s="10"/>
      <c r="L80" s="58"/>
    </row>
    <row r="81" spans="1:249" s="56" customFormat="1" x14ac:dyDescent="0.25">
      <c r="A81" s="53"/>
      <c r="B81" s="54" t="s">
        <v>88</v>
      </c>
      <c r="C81" s="63" t="s">
        <v>9</v>
      </c>
      <c r="D81" s="61">
        <f>49.5/0.75</f>
        <v>66</v>
      </c>
      <c r="E81" s="10">
        <f>D81*E78</f>
        <v>13.8765</v>
      </c>
      <c r="F81" s="10"/>
      <c r="G81" s="64"/>
      <c r="H81" s="10"/>
      <c r="I81" s="10"/>
      <c r="J81" s="10"/>
      <c r="K81" s="10"/>
      <c r="L81" s="62"/>
    </row>
    <row r="82" spans="1:249" s="56" customFormat="1" x14ac:dyDescent="0.25">
      <c r="A82" s="53"/>
      <c r="B82" s="65" t="s">
        <v>89</v>
      </c>
      <c r="C82" s="63" t="s">
        <v>53</v>
      </c>
      <c r="D82" s="61">
        <v>100</v>
      </c>
      <c r="E82" s="10">
        <f>E78*D82</f>
        <v>21.024999999999999</v>
      </c>
      <c r="F82" s="10"/>
      <c r="G82" s="64"/>
      <c r="H82" s="10"/>
      <c r="I82" s="10"/>
      <c r="J82" s="10"/>
      <c r="K82" s="10"/>
      <c r="L82" s="62"/>
    </row>
    <row r="83" spans="1:249" s="56" customFormat="1" x14ac:dyDescent="0.25">
      <c r="A83" s="53"/>
      <c r="B83" s="66" t="s">
        <v>90</v>
      </c>
      <c r="C83" s="63" t="s">
        <v>9</v>
      </c>
      <c r="D83" s="61">
        <v>300</v>
      </c>
      <c r="E83" s="10">
        <f>ROUND(D83*E78,0)</f>
        <v>63</v>
      </c>
      <c r="F83" s="10"/>
      <c r="G83" s="64"/>
      <c r="H83" s="10"/>
      <c r="I83" s="10"/>
      <c r="J83" s="10"/>
      <c r="K83" s="10"/>
      <c r="L83" s="62"/>
    </row>
    <row r="84" spans="1:249" s="56" customFormat="1" x14ac:dyDescent="0.25">
      <c r="A84" s="53"/>
      <c r="B84" s="54"/>
      <c r="C84" s="53"/>
      <c r="D84" s="55"/>
      <c r="E84" s="10"/>
      <c r="F84" s="10"/>
      <c r="G84" s="10"/>
      <c r="H84" s="10"/>
      <c r="I84" s="10"/>
      <c r="J84" s="10"/>
      <c r="K84" s="10"/>
      <c r="L84" s="10"/>
    </row>
    <row r="85" spans="1:249" x14ac:dyDescent="0.25">
      <c r="A85" s="3"/>
      <c r="B85" s="7"/>
      <c r="C85" s="1"/>
      <c r="D85" s="4"/>
      <c r="E85" s="4"/>
      <c r="F85" s="4"/>
      <c r="G85" s="4"/>
      <c r="H85" s="4"/>
      <c r="I85" s="4"/>
      <c r="J85" s="4"/>
      <c r="K85" s="4"/>
      <c r="L85" s="4"/>
    </row>
    <row r="86" spans="1:249" s="73" customFormat="1" x14ac:dyDescent="0.25">
      <c r="A86" s="67"/>
      <c r="B86" s="68" t="s">
        <v>91</v>
      </c>
      <c r="C86" s="69" t="s">
        <v>50</v>
      </c>
      <c r="D86" s="70"/>
      <c r="E86" s="70">
        <v>139</v>
      </c>
      <c r="F86" s="71"/>
      <c r="G86" s="70"/>
      <c r="H86" s="70"/>
      <c r="I86" s="70"/>
      <c r="J86" s="70"/>
      <c r="K86" s="70"/>
      <c r="L86" s="70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</row>
    <row r="87" spans="1:249" s="77" customFormat="1" x14ac:dyDescent="0.25">
      <c r="A87" s="69"/>
      <c r="B87" s="74"/>
      <c r="C87" s="69" t="s">
        <v>56</v>
      </c>
      <c r="D87" s="70"/>
      <c r="E87" s="75">
        <f>E86/100</f>
        <v>1.39</v>
      </c>
      <c r="F87" s="76"/>
      <c r="G87" s="76"/>
      <c r="H87" s="76"/>
      <c r="I87" s="76"/>
      <c r="J87" s="70"/>
      <c r="K87" s="70"/>
      <c r="L87" s="70"/>
    </row>
    <row r="88" spans="1:249" s="73" customFormat="1" x14ac:dyDescent="0.25">
      <c r="A88" s="78"/>
      <c r="B88" s="74" t="s">
        <v>48</v>
      </c>
      <c r="C88" s="69" t="s">
        <v>49</v>
      </c>
      <c r="D88" s="70">
        <v>28.6</v>
      </c>
      <c r="E88" s="70">
        <f>E87*D88</f>
        <v>39.753999999999998</v>
      </c>
      <c r="F88" s="70"/>
      <c r="G88" s="70"/>
      <c r="H88" s="70"/>
      <c r="I88" s="70"/>
      <c r="J88" s="70"/>
      <c r="K88" s="70"/>
      <c r="L88" s="70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</row>
    <row r="89" spans="1:249" s="77" customFormat="1" x14ac:dyDescent="0.25">
      <c r="A89" s="69"/>
      <c r="B89" s="74" t="s">
        <v>52</v>
      </c>
      <c r="C89" s="69" t="s">
        <v>8</v>
      </c>
      <c r="D89" s="70">
        <v>0.41</v>
      </c>
      <c r="E89" s="70">
        <f>D89*E87</f>
        <v>0.56989999999999996</v>
      </c>
      <c r="F89" s="76"/>
      <c r="G89" s="76"/>
      <c r="H89" s="76"/>
      <c r="I89" s="76"/>
      <c r="J89" s="70"/>
      <c r="K89" s="70"/>
      <c r="L89" s="70"/>
    </row>
    <row r="90" spans="1:249" s="73" customFormat="1" x14ac:dyDescent="0.25">
      <c r="A90" s="78"/>
      <c r="B90" s="74" t="s">
        <v>92</v>
      </c>
      <c r="C90" s="69" t="s">
        <v>13</v>
      </c>
      <c r="D90" s="70">
        <v>3.8</v>
      </c>
      <c r="E90" s="70">
        <f>D90*E87</f>
        <v>5.2819999999999991</v>
      </c>
      <c r="F90" s="70"/>
      <c r="G90" s="70"/>
      <c r="H90" s="70"/>
      <c r="I90" s="70"/>
      <c r="J90" s="70"/>
      <c r="K90" s="70"/>
      <c r="L90" s="70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</row>
    <row r="91" spans="1:249" x14ac:dyDescent="0.25">
      <c r="A91" s="78"/>
      <c r="B91" s="74" t="s">
        <v>93</v>
      </c>
      <c r="C91" s="69" t="s">
        <v>13</v>
      </c>
      <c r="D91" s="70">
        <v>3.8</v>
      </c>
      <c r="E91" s="70">
        <f>E87*D91</f>
        <v>5.2819999999999991</v>
      </c>
      <c r="F91" s="70"/>
      <c r="G91" s="70"/>
      <c r="H91" s="70"/>
      <c r="I91" s="70"/>
      <c r="J91" s="70"/>
      <c r="K91" s="70"/>
      <c r="L91" s="70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</row>
    <row r="92" spans="1:249" x14ac:dyDescent="0.25">
      <c r="A92" s="78"/>
      <c r="B92" s="74" t="s">
        <v>94</v>
      </c>
      <c r="C92" s="69" t="s">
        <v>9</v>
      </c>
      <c r="D92" s="70">
        <v>80</v>
      </c>
      <c r="E92" s="70">
        <f>ROUNDUP(D92*E87,0)</f>
        <v>112</v>
      </c>
      <c r="F92" s="70"/>
      <c r="G92" s="70"/>
      <c r="H92" s="70"/>
      <c r="I92" s="70"/>
      <c r="J92" s="70"/>
      <c r="K92" s="70"/>
      <c r="L92" s="70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</row>
    <row r="93" spans="1:249" s="73" customFormat="1" x14ac:dyDescent="0.25">
      <c r="A93" s="78"/>
      <c r="B93" s="74" t="s">
        <v>95</v>
      </c>
      <c r="C93" s="69" t="s">
        <v>50</v>
      </c>
      <c r="D93" s="70">
        <v>102</v>
      </c>
      <c r="E93" s="70">
        <f>E87*D93</f>
        <v>141.78</v>
      </c>
      <c r="F93" s="70"/>
      <c r="G93" s="70"/>
      <c r="H93" s="70"/>
      <c r="I93" s="70"/>
      <c r="J93" s="70"/>
      <c r="K93" s="70"/>
      <c r="L93" s="70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</row>
    <row r="94" spans="1:249" x14ac:dyDescent="0.25">
      <c r="A94" s="79"/>
      <c r="B94" s="68"/>
      <c r="C94" s="69"/>
      <c r="D94" s="70"/>
      <c r="E94" s="70"/>
      <c r="F94" s="70"/>
      <c r="G94" s="70"/>
      <c r="H94" s="70"/>
      <c r="I94" s="70"/>
      <c r="J94" s="70"/>
      <c r="K94" s="70"/>
      <c r="L94" s="70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</row>
    <row r="95" spans="1:249" x14ac:dyDescent="0.25">
      <c r="A95" s="80"/>
      <c r="B95" s="81" t="s">
        <v>96</v>
      </c>
      <c r="C95" s="69" t="s">
        <v>50</v>
      </c>
      <c r="D95" s="82"/>
      <c r="E95" s="82">
        <v>154</v>
      </c>
      <c r="F95" s="83"/>
      <c r="G95" s="70"/>
      <c r="H95" s="4"/>
      <c r="I95" s="70"/>
      <c r="J95" s="4"/>
      <c r="K95" s="4"/>
      <c r="L95" s="70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</row>
    <row r="96" spans="1:249" x14ac:dyDescent="0.25">
      <c r="A96" s="78"/>
      <c r="B96" s="74" t="s">
        <v>48</v>
      </c>
      <c r="C96" s="69" t="s">
        <v>49</v>
      </c>
      <c r="D96" s="82">
        <v>0.12</v>
      </c>
      <c r="E96" s="82">
        <f>D96*E95</f>
        <v>18.48</v>
      </c>
      <c r="F96" s="82"/>
      <c r="G96" s="70"/>
      <c r="H96" s="4"/>
      <c r="I96" s="70"/>
      <c r="J96" s="4"/>
      <c r="K96" s="4"/>
      <c r="L96" s="70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</row>
    <row r="97" spans="1:249" x14ac:dyDescent="0.25">
      <c r="A97" s="78"/>
      <c r="B97" s="74" t="s">
        <v>97</v>
      </c>
      <c r="C97" s="69" t="s">
        <v>9</v>
      </c>
      <c r="D97" s="82">
        <v>20</v>
      </c>
      <c r="E97" s="82">
        <f>D97*E95</f>
        <v>3080</v>
      </c>
      <c r="F97" s="82"/>
      <c r="G97" s="70"/>
      <c r="H97" s="4"/>
      <c r="I97" s="70"/>
      <c r="J97" s="4"/>
      <c r="K97" s="4"/>
      <c r="L97" s="70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</row>
    <row r="98" spans="1:249" x14ac:dyDescent="0.25">
      <c r="A98" s="78"/>
      <c r="B98" s="81" t="s">
        <v>98</v>
      </c>
      <c r="C98" s="69" t="s">
        <v>9</v>
      </c>
      <c r="D98" s="82">
        <v>2</v>
      </c>
      <c r="E98" s="82">
        <f>D98*E95</f>
        <v>308</v>
      </c>
      <c r="F98" s="82"/>
      <c r="G98" s="70"/>
      <c r="H98" s="4"/>
      <c r="I98" s="70"/>
      <c r="J98" s="4"/>
      <c r="K98" s="4"/>
      <c r="L98" s="70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</row>
    <row r="99" spans="1:249" x14ac:dyDescent="0.25">
      <c r="A99" s="78"/>
      <c r="B99" s="81" t="s">
        <v>99</v>
      </c>
      <c r="C99" s="69" t="s">
        <v>50</v>
      </c>
      <c r="D99" s="82">
        <v>1</v>
      </c>
      <c r="E99" s="82">
        <f>D99*E95</f>
        <v>154</v>
      </c>
      <c r="F99" s="82"/>
      <c r="G99" s="70"/>
      <c r="H99" s="4"/>
      <c r="I99" s="70"/>
      <c r="J99" s="4"/>
      <c r="K99" s="4"/>
      <c r="L99" s="70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</row>
    <row r="100" spans="1:249" x14ac:dyDescent="0.25">
      <c r="A100" s="3"/>
      <c r="B100" s="7"/>
      <c r="C100" s="1"/>
      <c r="D100" s="4"/>
      <c r="E100" s="4"/>
      <c r="F100" s="4"/>
      <c r="G100" s="4"/>
      <c r="H100" s="4"/>
      <c r="I100" s="4"/>
      <c r="J100" s="4"/>
      <c r="K100" s="4"/>
      <c r="L100" s="4"/>
    </row>
    <row r="101" spans="1:249" x14ac:dyDescent="0.25">
      <c r="A101" s="80"/>
      <c r="B101" s="81" t="s">
        <v>100</v>
      </c>
      <c r="C101" s="69" t="s">
        <v>9</v>
      </c>
      <c r="D101" s="82"/>
      <c r="E101" s="82">
        <v>16</v>
      </c>
      <c r="F101" s="83"/>
      <c r="G101" s="70"/>
      <c r="H101" s="4"/>
      <c r="I101" s="70"/>
      <c r="J101" s="4"/>
      <c r="K101" s="4"/>
      <c r="L101" s="70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</row>
    <row r="102" spans="1:249" x14ac:dyDescent="0.25">
      <c r="A102" s="78"/>
      <c r="B102" s="74" t="s">
        <v>48</v>
      </c>
      <c r="C102" s="69" t="s">
        <v>49</v>
      </c>
      <c r="D102" s="82">
        <v>0.12</v>
      </c>
      <c r="E102" s="82">
        <f>D102*E101</f>
        <v>1.92</v>
      </c>
      <c r="F102" s="82"/>
      <c r="G102" s="70"/>
      <c r="H102" s="4"/>
      <c r="I102" s="70"/>
      <c r="J102" s="4"/>
      <c r="K102" s="4"/>
      <c r="L102" s="70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</row>
    <row r="103" spans="1:249" x14ac:dyDescent="0.25">
      <c r="A103" s="78"/>
      <c r="B103" s="81" t="s">
        <v>101</v>
      </c>
      <c r="C103" s="69" t="s">
        <v>9</v>
      </c>
      <c r="D103" s="70">
        <v>1</v>
      </c>
      <c r="E103" s="82">
        <f>D103*E101</f>
        <v>16</v>
      </c>
      <c r="F103" s="82"/>
      <c r="G103" s="70"/>
      <c r="H103" s="4"/>
      <c r="I103" s="70"/>
      <c r="J103" s="4"/>
      <c r="K103" s="4"/>
      <c r="L103" s="70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</row>
    <row r="104" spans="1:249" s="77" customFormat="1" x14ac:dyDescent="0.25">
      <c r="A104" s="69"/>
      <c r="B104" s="68"/>
      <c r="C104" s="69"/>
      <c r="D104" s="70"/>
      <c r="E104" s="70"/>
      <c r="F104" s="70"/>
      <c r="G104" s="70"/>
      <c r="H104" s="70"/>
      <c r="I104" s="70"/>
      <c r="J104" s="76"/>
      <c r="K104" s="76"/>
      <c r="L104" s="70"/>
    </row>
    <row r="105" spans="1:249" x14ac:dyDescent="0.25">
      <c r="A105" s="84"/>
      <c r="B105" s="74" t="s">
        <v>102</v>
      </c>
      <c r="C105" s="69" t="s">
        <v>9</v>
      </c>
      <c r="D105" s="70"/>
      <c r="E105" s="70">
        <v>8</v>
      </c>
      <c r="F105" s="70"/>
      <c r="G105" s="70"/>
      <c r="H105" s="70"/>
      <c r="I105" s="70"/>
      <c r="J105" s="70"/>
      <c r="K105" s="70"/>
      <c r="L105" s="70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</row>
    <row r="106" spans="1:249" x14ac:dyDescent="0.25">
      <c r="A106" s="78"/>
      <c r="B106" s="74" t="s">
        <v>48</v>
      </c>
      <c r="C106" s="69" t="s">
        <v>49</v>
      </c>
      <c r="D106" s="70">
        <v>0.18</v>
      </c>
      <c r="E106" s="70">
        <f>D106*E105</f>
        <v>1.44</v>
      </c>
      <c r="F106" s="70"/>
      <c r="G106" s="70"/>
      <c r="H106" s="70"/>
      <c r="I106" s="70"/>
      <c r="J106" s="70"/>
      <c r="K106" s="70"/>
      <c r="L106" s="70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</row>
    <row r="107" spans="1:249" x14ac:dyDescent="0.25">
      <c r="A107" s="78"/>
      <c r="B107" s="74" t="s">
        <v>103</v>
      </c>
      <c r="C107" s="69" t="s">
        <v>9</v>
      </c>
      <c r="D107" s="70">
        <v>1</v>
      </c>
      <c r="E107" s="70">
        <f>D107*E105</f>
        <v>8</v>
      </c>
      <c r="F107" s="70"/>
      <c r="G107" s="70"/>
      <c r="H107" s="70"/>
      <c r="I107" s="70"/>
      <c r="J107" s="70"/>
      <c r="K107" s="70"/>
      <c r="L107" s="70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</row>
    <row r="108" spans="1:249" x14ac:dyDescent="0.25">
      <c r="A108" s="79"/>
      <c r="B108" s="85"/>
      <c r="C108" s="86"/>
      <c r="D108" s="82"/>
      <c r="E108" s="82"/>
      <c r="F108" s="82"/>
      <c r="G108" s="70"/>
      <c r="H108" s="4"/>
      <c r="I108" s="70"/>
      <c r="J108" s="4"/>
      <c r="K108" s="4"/>
      <c r="L108" s="70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</row>
    <row r="109" spans="1:249" x14ac:dyDescent="0.25">
      <c r="A109" s="3">
        <v>15</v>
      </c>
      <c r="B109" s="6" t="s">
        <v>24</v>
      </c>
      <c r="C109" s="1" t="s">
        <v>50</v>
      </c>
      <c r="D109" s="4"/>
      <c r="E109" s="4">
        <v>283</v>
      </c>
      <c r="F109" s="4"/>
      <c r="G109" s="4"/>
      <c r="H109" s="4"/>
      <c r="I109" s="4"/>
      <c r="J109" s="4"/>
      <c r="K109" s="4"/>
      <c r="L109" s="4"/>
    </row>
    <row r="110" spans="1:249" x14ac:dyDescent="0.25">
      <c r="A110" s="3"/>
      <c r="B110" s="49"/>
      <c r="C110" s="1" t="s">
        <v>75</v>
      </c>
      <c r="D110" s="4">
        <v>0.35</v>
      </c>
      <c r="E110" s="50">
        <f>E109*D110/100</f>
        <v>0.99049999999999994</v>
      </c>
      <c r="F110" s="4"/>
      <c r="G110" s="4"/>
      <c r="H110" s="4"/>
      <c r="I110" s="4"/>
      <c r="J110" s="4"/>
      <c r="K110" s="4"/>
      <c r="L110" s="4"/>
    </row>
    <row r="111" spans="1:249" x14ac:dyDescent="0.25">
      <c r="A111" s="3"/>
      <c r="B111" s="6" t="s">
        <v>48</v>
      </c>
      <c r="C111" s="1" t="s">
        <v>49</v>
      </c>
      <c r="D111" s="4">
        <v>83</v>
      </c>
      <c r="E111" s="70">
        <f>E110*D111</f>
        <v>82.211500000000001</v>
      </c>
      <c r="F111" s="4"/>
      <c r="G111" s="4"/>
      <c r="H111" s="4"/>
      <c r="I111" s="4"/>
      <c r="J111" s="4"/>
      <c r="K111" s="4"/>
      <c r="L111" s="4"/>
    </row>
    <row r="112" spans="1:249" x14ac:dyDescent="0.25">
      <c r="A112" s="3"/>
      <c r="B112" s="6" t="s">
        <v>23</v>
      </c>
      <c r="C112" s="1" t="s">
        <v>8</v>
      </c>
      <c r="D112" s="4">
        <v>0.41</v>
      </c>
      <c r="E112" s="70">
        <f>D112*E110</f>
        <v>0.40610499999999994</v>
      </c>
      <c r="F112" s="4"/>
      <c r="G112" s="4"/>
      <c r="H112" s="4"/>
      <c r="I112" s="4"/>
      <c r="J112" s="4"/>
      <c r="K112" s="4"/>
      <c r="L112" s="4"/>
    </row>
    <row r="113" spans="1:12" x14ac:dyDescent="0.25">
      <c r="A113" s="3"/>
      <c r="B113" s="6" t="s">
        <v>25</v>
      </c>
      <c r="C113" s="1" t="s">
        <v>53</v>
      </c>
      <c r="D113" s="4">
        <f>410/4</f>
        <v>102.5</v>
      </c>
      <c r="E113" s="70">
        <f>D113*E110</f>
        <v>101.52624999999999</v>
      </c>
      <c r="F113" s="4"/>
      <c r="G113" s="4"/>
      <c r="H113" s="4"/>
      <c r="I113" s="4"/>
      <c r="J113" s="4"/>
      <c r="K113" s="4"/>
      <c r="L113" s="4"/>
    </row>
    <row r="114" spans="1:12" x14ac:dyDescent="0.25">
      <c r="A114" s="3"/>
      <c r="B114" s="6" t="s">
        <v>7</v>
      </c>
      <c r="C114" s="1" t="s">
        <v>8</v>
      </c>
      <c r="D114" s="4">
        <v>7.8</v>
      </c>
      <c r="E114" s="70">
        <f>E110*D114</f>
        <v>7.7258999999999993</v>
      </c>
      <c r="F114" s="4"/>
      <c r="G114" s="4"/>
      <c r="H114" s="4"/>
      <c r="I114" s="4"/>
      <c r="J114" s="4"/>
      <c r="K114" s="4"/>
      <c r="L114" s="4"/>
    </row>
    <row r="115" spans="1:12" x14ac:dyDescent="0.25">
      <c r="A115" s="3"/>
      <c r="B115" s="6"/>
      <c r="C115" s="1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3">
        <v>16</v>
      </c>
      <c r="B116" s="6" t="s">
        <v>26</v>
      </c>
      <c r="C116" s="1" t="s">
        <v>53</v>
      </c>
      <c r="D116" s="4"/>
      <c r="E116" s="4">
        <v>2150</v>
      </c>
      <c r="F116" s="4"/>
      <c r="G116" s="4"/>
      <c r="H116" s="4"/>
      <c r="I116" s="4"/>
      <c r="J116" s="4"/>
      <c r="K116" s="4"/>
      <c r="L116" s="4"/>
    </row>
    <row r="117" spans="1:12" x14ac:dyDescent="0.25">
      <c r="A117" s="3"/>
      <c r="B117" s="49"/>
      <c r="C117" s="1" t="s">
        <v>75</v>
      </c>
      <c r="D117" s="4"/>
      <c r="E117" s="50">
        <f>E116/100</f>
        <v>21.5</v>
      </c>
      <c r="F117" s="4"/>
      <c r="G117" s="4"/>
      <c r="H117" s="4"/>
      <c r="I117" s="4"/>
      <c r="J117" s="4"/>
      <c r="K117" s="4"/>
      <c r="L117" s="4"/>
    </row>
    <row r="118" spans="1:12" x14ac:dyDescent="0.25">
      <c r="A118" s="3"/>
      <c r="B118" s="6" t="s">
        <v>48</v>
      </c>
      <c r="C118" s="1" t="s">
        <v>49</v>
      </c>
      <c r="D118" s="4">
        <v>93</v>
      </c>
      <c r="E118" s="70">
        <f>E117*D118</f>
        <v>1999.5</v>
      </c>
      <c r="F118" s="4"/>
      <c r="G118" s="4"/>
      <c r="H118" s="4"/>
      <c r="I118" s="4"/>
      <c r="J118" s="4"/>
      <c r="K118" s="4"/>
      <c r="L118" s="4"/>
    </row>
    <row r="119" spans="1:12" x14ac:dyDescent="0.25">
      <c r="A119" s="3"/>
      <c r="B119" s="6" t="s">
        <v>104</v>
      </c>
      <c r="C119" s="1" t="s">
        <v>55</v>
      </c>
      <c r="D119" s="4">
        <v>2.4</v>
      </c>
      <c r="E119" s="70">
        <f>D119*E117</f>
        <v>51.6</v>
      </c>
      <c r="F119" s="4"/>
      <c r="G119" s="4"/>
      <c r="H119" s="4"/>
      <c r="I119" s="4"/>
      <c r="J119" s="4"/>
      <c r="K119" s="4"/>
      <c r="L119" s="4"/>
    </row>
    <row r="120" spans="1:12" x14ac:dyDescent="0.25">
      <c r="A120" s="3"/>
      <c r="B120" s="6" t="s">
        <v>23</v>
      </c>
      <c r="C120" s="1" t="s">
        <v>8</v>
      </c>
      <c r="D120" s="4">
        <v>2.6</v>
      </c>
      <c r="E120" s="70">
        <f>D120*E117</f>
        <v>55.9</v>
      </c>
      <c r="F120" s="4"/>
      <c r="G120" s="4"/>
      <c r="H120" s="4"/>
      <c r="I120" s="4"/>
      <c r="J120" s="4"/>
      <c r="K120" s="4"/>
      <c r="L120" s="4"/>
    </row>
    <row r="121" spans="1:12" x14ac:dyDescent="0.25">
      <c r="A121" s="3"/>
      <c r="B121" s="6" t="s">
        <v>105</v>
      </c>
      <c r="C121" s="1" t="s">
        <v>54</v>
      </c>
      <c r="D121" s="4">
        <v>2.68</v>
      </c>
      <c r="E121" s="70">
        <f>E117*D121</f>
        <v>57.620000000000005</v>
      </c>
      <c r="F121" s="4"/>
      <c r="G121" s="4"/>
      <c r="H121" s="4"/>
      <c r="I121" s="4"/>
      <c r="J121" s="4"/>
      <c r="K121" s="4"/>
      <c r="L121" s="4"/>
    </row>
    <row r="122" spans="1:12" x14ac:dyDescent="0.25">
      <c r="A122" s="3"/>
      <c r="B122" s="6"/>
      <c r="C122" s="1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3">
        <v>17</v>
      </c>
      <c r="B123" s="6" t="s">
        <v>51</v>
      </c>
      <c r="C123" s="1" t="s">
        <v>50</v>
      </c>
      <c r="D123" s="4"/>
      <c r="E123" s="4">
        <v>1050</v>
      </c>
      <c r="F123" s="4"/>
      <c r="G123" s="4"/>
      <c r="H123" s="4"/>
      <c r="I123" s="4"/>
      <c r="J123" s="4"/>
      <c r="K123" s="4"/>
      <c r="L123" s="4"/>
    </row>
    <row r="124" spans="1:12" x14ac:dyDescent="0.25">
      <c r="A124" s="3"/>
      <c r="B124" s="49"/>
      <c r="C124" s="1" t="s">
        <v>56</v>
      </c>
      <c r="D124" s="4"/>
      <c r="E124" s="50">
        <f>E123/100</f>
        <v>10.5</v>
      </c>
      <c r="F124" s="4"/>
      <c r="G124" s="4"/>
      <c r="H124" s="4"/>
      <c r="I124" s="4"/>
      <c r="J124" s="4"/>
      <c r="K124" s="4"/>
      <c r="L124" s="4"/>
    </row>
    <row r="125" spans="1:12" x14ac:dyDescent="0.25">
      <c r="A125" s="3"/>
      <c r="B125" s="6" t="s">
        <v>48</v>
      </c>
      <c r="C125" s="1" t="s">
        <v>49</v>
      </c>
      <c r="D125" s="4">
        <v>49</v>
      </c>
      <c r="E125" s="70">
        <f>E124*D125</f>
        <v>514.5</v>
      </c>
      <c r="F125" s="4"/>
      <c r="G125" s="4"/>
      <c r="H125" s="4"/>
      <c r="I125" s="4"/>
      <c r="J125" s="4"/>
      <c r="K125" s="4"/>
      <c r="L125" s="4"/>
    </row>
    <row r="126" spans="1:12" x14ac:dyDescent="0.25">
      <c r="A126" s="3"/>
      <c r="B126" s="6" t="s">
        <v>23</v>
      </c>
      <c r="C126" s="1" t="s">
        <v>8</v>
      </c>
      <c r="D126" s="4">
        <v>1.8</v>
      </c>
      <c r="E126" s="70">
        <f>D126*E124</f>
        <v>18.900000000000002</v>
      </c>
      <c r="F126" s="4"/>
      <c r="G126" s="4"/>
      <c r="H126" s="4"/>
      <c r="I126" s="4"/>
      <c r="J126" s="4"/>
      <c r="K126" s="4"/>
      <c r="L126" s="4"/>
    </row>
    <row r="127" spans="1:12" x14ac:dyDescent="0.25">
      <c r="A127" s="3"/>
      <c r="B127" s="6" t="s">
        <v>105</v>
      </c>
      <c r="C127" s="1" t="s">
        <v>54</v>
      </c>
      <c r="D127" s="4">
        <v>1.06</v>
      </c>
      <c r="E127" s="70">
        <f>E124*D127</f>
        <v>11.13</v>
      </c>
      <c r="F127" s="4"/>
      <c r="G127" s="4"/>
      <c r="H127" s="4"/>
      <c r="I127" s="4"/>
      <c r="J127" s="4"/>
      <c r="K127" s="4"/>
      <c r="L127" s="4"/>
    </row>
    <row r="128" spans="1:12" x14ac:dyDescent="0.25">
      <c r="A128" s="3"/>
      <c r="B128" s="6"/>
      <c r="C128" s="1"/>
      <c r="D128" s="4"/>
      <c r="E128" s="4"/>
      <c r="F128" s="4"/>
      <c r="G128" s="4"/>
      <c r="H128" s="4"/>
      <c r="I128" s="4"/>
      <c r="J128" s="4"/>
      <c r="K128" s="4"/>
      <c r="L128" s="4"/>
    </row>
    <row r="129" spans="1:14" x14ac:dyDescent="0.25">
      <c r="A129" s="3"/>
      <c r="B129" s="6" t="s">
        <v>106</v>
      </c>
      <c r="C129" s="1" t="s">
        <v>107</v>
      </c>
      <c r="D129" s="4">
        <v>3</v>
      </c>
      <c r="E129" s="4">
        <f>D129*D130</f>
        <v>27</v>
      </c>
      <c r="F129" s="4"/>
      <c r="G129" s="4"/>
      <c r="H129" s="4"/>
      <c r="I129" s="4"/>
      <c r="J129" s="4"/>
      <c r="K129" s="4"/>
      <c r="L129" s="4"/>
    </row>
    <row r="130" spans="1:14" x14ac:dyDescent="0.25">
      <c r="A130" s="3"/>
      <c r="B130" s="6"/>
      <c r="C130" s="1" t="s">
        <v>108</v>
      </c>
      <c r="D130" s="4">
        <v>9</v>
      </c>
      <c r="E130" s="50">
        <f>E129/100</f>
        <v>0.27</v>
      </c>
      <c r="F130" s="4"/>
      <c r="G130" s="4"/>
      <c r="H130" s="4"/>
      <c r="I130" s="4"/>
      <c r="J130" s="4"/>
      <c r="K130" s="4"/>
      <c r="L130" s="4"/>
    </row>
    <row r="131" spans="1:14" x14ac:dyDescent="0.25">
      <c r="A131" s="3"/>
      <c r="B131" s="6" t="s">
        <v>48</v>
      </c>
      <c r="C131" s="1" t="s">
        <v>49</v>
      </c>
      <c r="D131" s="4">
        <f>5.54+20*0.21</f>
        <v>9.74</v>
      </c>
      <c r="E131" s="4">
        <f>D131*E130</f>
        <v>2.6298000000000004</v>
      </c>
      <c r="F131" s="4"/>
      <c r="G131" s="4"/>
      <c r="H131" s="4"/>
      <c r="I131" s="4"/>
      <c r="J131" s="4"/>
      <c r="K131" s="4"/>
      <c r="L131" s="4"/>
    </row>
    <row r="132" spans="1:14" x14ac:dyDescent="0.25">
      <c r="A132" s="3"/>
      <c r="B132" s="6" t="s">
        <v>109</v>
      </c>
      <c r="C132" s="1" t="s">
        <v>55</v>
      </c>
      <c r="D132" s="4">
        <f>3.94+20*0.19</f>
        <v>7.74</v>
      </c>
      <c r="E132" s="4">
        <f>D132*E130</f>
        <v>2.0898000000000003</v>
      </c>
      <c r="F132" s="4"/>
      <c r="G132" s="4"/>
      <c r="H132" s="4"/>
      <c r="I132" s="4"/>
      <c r="J132" s="4"/>
      <c r="K132" s="4"/>
      <c r="L132" s="4"/>
    </row>
    <row r="133" spans="1:14" x14ac:dyDescent="0.25">
      <c r="A133" s="3"/>
      <c r="B133" s="6" t="s">
        <v>110</v>
      </c>
      <c r="C133" s="1" t="s">
        <v>9</v>
      </c>
      <c r="D133" s="4">
        <f>2.52+20*0.126</f>
        <v>5.04</v>
      </c>
      <c r="E133" s="4">
        <f>ROUNDUP(D133*E130,0)</f>
        <v>2</v>
      </c>
      <c r="F133" s="4"/>
      <c r="G133" s="4"/>
      <c r="H133" s="4"/>
      <c r="I133" s="4"/>
      <c r="J133" s="4"/>
      <c r="K133" s="4"/>
      <c r="L133" s="4"/>
      <c r="M133" s="87" t="s">
        <v>111</v>
      </c>
    </row>
    <row r="134" spans="1:14" x14ac:dyDescent="0.25">
      <c r="A134" s="3"/>
      <c r="B134" s="6"/>
      <c r="C134" s="1"/>
      <c r="D134" s="4"/>
      <c r="E134" s="4"/>
      <c r="F134" s="4"/>
      <c r="G134" s="4"/>
      <c r="H134" s="4"/>
      <c r="I134" s="4"/>
      <c r="J134" s="4"/>
      <c r="K134" s="4"/>
      <c r="L134" s="4"/>
    </row>
    <row r="135" spans="1:14" x14ac:dyDescent="0.25">
      <c r="A135" s="3"/>
      <c r="B135" s="6" t="s">
        <v>112</v>
      </c>
      <c r="C135" s="1" t="s">
        <v>9</v>
      </c>
      <c r="D135" s="4"/>
      <c r="E135" s="4">
        <f>D130</f>
        <v>9</v>
      </c>
      <c r="F135" s="4"/>
      <c r="G135" s="4"/>
      <c r="H135" s="4"/>
      <c r="I135" s="4"/>
      <c r="J135" s="4"/>
      <c r="K135" s="4"/>
      <c r="L135" s="4"/>
    </row>
    <row r="136" spans="1:14" x14ac:dyDescent="0.25">
      <c r="A136" s="3"/>
      <c r="B136" s="6"/>
      <c r="C136" s="1" t="s">
        <v>67</v>
      </c>
      <c r="D136" s="4"/>
      <c r="E136" s="50">
        <f>(E139*73.5+(E141+E142)*9.42)/1000</f>
        <v>0.25063560000000001</v>
      </c>
      <c r="F136" s="4"/>
      <c r="G136" s="4"/>
      <c r="H136" s="4"/>
      <c r="I136" s="4"/>
      <c r="J136" s="4"/>
      <c r="K136" s="4"/>
      <c r="L136" s="4"/>
    </row>
    <row r="137" spans="1:14" s="91" customFormat="1" ht="12.75" customHeight="1" x14ac:dyDescent="0.25">
      <c r="A137" s="57"/>
      <c r="B137" s="88" t="s">
        <v>48</v>
      </c>
      <c r="C137" s="57" t="s">
        <v>49</v>
      </c>
      <c r="D137" s="58">
        <v>34.9</v>
      </c>
      <c r="E137" s="58">
        <f>D137*E136</f>
        <v>8.7471824399999996</v>
      </c>
      <c r="F137" s="58"/>
      <c r="G137" s="58"/>
      <c r="H137" s="58"/>
      <c r="I137" s="58"/>
      <c r="J137" s="58"/>
      <c r="K137" s="58"/>
      <c r="L137" s="58"/>
      <c r="M137" s="89"/>
      <c r="N137" s="90"/>
    </row>
    <row r="138" spans="1:14" s="91" customFormat="1" ht="12.75" customHeight="1" x14ac:dyDescent="0.25">
      <c r="A138" s="57"/>
      <c r="B138" s="88" t="s">
        <v>52</v>
      </c>
      <c r="C138" s="57" t="s">
        <v>8</v>
      </c>
      <c r="D138" s="58">
        <v>4.07</v>
      </c>
      <c r="E138" s="58">
        <f>D138*E136</f>
        <v>1.0200868920000001</v>
      </c>
      <c r="F138" s="58"/>
      <c r="G138" s="58"/>
      <c r="H138" s="58"/>
      <c r="I138" s="58"/>
      <c r="J138" s="58"/>
      <c r="K138" s="58"/>
      <c r="L138" s="58"/>
      <c r="M138" s="89"/>
      <c r="N138" s="90"/>
    </row>
    <row r="139" spans="1:14" s="91" customFormat="1" ht="12.75" customHeight="1" x14ac:dyDescent="0.25">
      <c r="A139" s="57"/>
      <c r="B139" s="88" t="s">
        <v>113</v>
      </c>
      <c r="C139" s="57" t="s">
        <v>53</v>
      </c>
      <c r="D139" s="59">
        <f>0.15*0.8</f>
        <v>0.12</v>
      </c>
      <c r="E139" s="58">
        <f>E135*D139</f>
        <v>1.08</v>
      </c>
      <c r="F139" s="58"/>
      <c r="G139" s="58"/>
      <c r="H139" s="58"/>
      <c r="I139" s="58"/>
      <c r="J139" s="58"/>
      <c r="K139" s="58"/>
      <c r="L139" s="58"/>
      <c r="M139" s="90">
        <v>73.5</v>
      </c>
      <c r="N139" s="90">
        <f>E139*M139</f>
        <v>79.38000000000001</v>
      </c>
    </row>
    <row r="140" spans="1:14" s="91" customFormat="1" ht="12.75" customHeight="1" x14ac:dyDescent="0.25">
      <c r="A140" s="57"/>
      <c r="B140" s="88" t="s">
        <v>114</v>
      </c>
      <c r="C140" s="57" t="s">
        <v>13</v>
      </c>
      <c r="D140" s="58">
        <v>15.2</v>
      </c>
      <c r="E140" s="58">
        <f>D140*E136</f>
        <v>3.8096611199999999</v>
      </c>
      <c r="F140" s="58"/>
      <c r="G140" s="58"/>
      <c r="H140" s="58"/>
      <c r="I140" s="58"/>
      <c r="J140" s="58"/>
      <c r="K140" s="58"/>
      <c r="L140" s="58"/>
      <c r="M140" s="89"/>
      <c r="N140" s="90"/>
    </row>
    <row r="141" spans="1:14" s="91" customFormat="1" ht="12.75" customHeight="1" x14ac:dyDescent="0.25">
      <c r="A141" s="92"/>
      <c r="B141" s="88" t="s">
        <v>115</v>
      </c>
      <c r="C141" s="53" t="s">
        <v>50</v>
      </c>
      <c r="D141" s="59">
        <f>1*1</f>
        <v>1</v>
      </c>
      <c r="E141" s="55">
        <f>D141*E135</f>
        <v>9</v>
      </c>
      <c r="F141" s="55"/>
      <c r="G141" s="58"/>
      <c r="H141" s="55"/>
      <c r="I141" s="55"/>
      <c r="J141" s="55"/>
      <c r="K141" s="55"/>
      <c r="L141" s="55"/>
      <c r="M141" s="89">
        <v>9.42</v>
      </c>
      <c r="N141" s="90">
        <f>E141*M141</f>
        <v>84.78</v>
      </c>
    </row>
    <row r="142" spans="1:14" s="91" customFormat="1" ht="12.75" customHeight="1" x14ac:dyDescent="0.25">
      <c r="A142" s="92"/>
      <c r="B142" s="88" t="s">
        <v>116</v>
      </c>
      <c r="C142" s="53" t="s">
        <v>50</v>
      </c>
      <c r="D142" s="59">
        <f>1.02*1</f>
        <v>1.02</v>
      </c>
      <c r="E142" s="55">
        <f>D142*E135</f>
        <v>9.18</v>
      </c>
      <c r="F142" s="55"/>
      <c r="G142" s="58"/>
      <c r="H142" s="55"/>
      <c r="I142" s="55"/>
      <c r="J142" s="55"/>
      <c r="K142" s="55"/>
      <c r="L142" s="55"/>
      <c r="M142" s="89">
        <v>9.42</v>
      </c>
      <c r="N142" s="90">
        <f>E142*M142</f>
        <v>86.4756</v>
      </c>
    </row>
    <row r="143" spans="1:14" s="91" customFormat="1" ht="12.75" customHeight="1" x14ac:dyDescent="0.25">
      <c r="A143" s="57"/>
      <c r="B143" s="88" t="s">
        <v>7</v>
      </c>
      <c r="C143" s="57" t="s">
        <v>8</v>
      </c>
      <c r="D143" s="58">
        <v>2.78</v>
      </c>
      <c r="E143" s="58">
        <f>D143*E136</f>
        <v>0.69676696800000004</v>
      </c>
      <c r="F143" s="58"/>
      <c r="G143" s="58"/>
      <c r="H143" s="58"/>
      <c r="I143" s="58"/>
      <c r="J143" s="58"/>
      <c r="K143" s="58"/>
      <c r="L143" s="58"/>
      <c r="M143" s="89"/>
      <c r="N143" s="90"/>
    </row>
    <row r="144" spans="1:14" s="91" customFormat="1" ht="12.75" customHeight="1" x14ac:dyDescent="0.25">
      <c r="A144" s="93"/>
      <c r="B144" s="94"/>
      <c r="C144" s="53"/>
      <c r="D144" s="95"/>
      <c r="E144" s="95"/>
      <c r="F144" s="55"/>
      <c r="G144" s="96"/>
      <c r="H144" s="95"/>
      <c r="I144" s="96"/>
      <c r="J144" s="97"/>
      <c r="K144" s="19"/>
      <c r="L144" s="96"/>
    </row>
    <row r="145" spans="1:14" s="91" customFormat="1" x14ac:dyDescent="0.25">
      <c r="A145" s="53"/>
      <c r="B145" s="54" t="s">
        <v>117</v>
      </c>
      <c r="C145" s="53" t="s">
        <v>11</v>
      </c>
      <c r="D145" s="55"/>
      <c r="E145" s="98">
        <f>E136</f>
        <v>0.25063560000000001</v>
      </c>
      <c r="F145" s="55"/>
      <c r="G145" s="55"/>
      <c r="H145" s="55"/>
      <c r="I145" s="55"/>
      <c r="J145" s="55"/>
      <c r="K145" s="55"/>
      <c r="L145" s="55"/>
      <c r="M145" s="89"/>
      <c r="N145" s="89"/>
    </row>
    <row r="146" spans="1:14" s="91" customFormat="1" x14ac:dyDescent="0.25">
      <c r="A146" s="53"/>
      <c r="B146" s="99" t="s">
        <v>118</v>
      </c>
      <c r="C146" s="53" t="s">
        <v>49</v>
      </c>
      <c r="D146" s="55">
        <v>2.56</v>
      </c>
      <c r="E146" s="55">
        <f>E145*D146</f>
        <v>0.6416271360000001</v>
      </c>
      <c r="F146" s="55"/>
      <c r="G146" s="55"/>
      <c r="H146" s="55"/>
      <c r="I146" s="55"/>
      <c r="J146" s="55"/>
      <c r="K146" s="55"/>
      <c r="L146" s="55"/>
      <c r="M146" s="89"/>
      <c r="N146" s="89"/>
    </row>
    <row r="147" spans="1:14" s="91" customFormat="1" x14ac:dyDescent="0.25">
      <c r="A147" s="53"/>
      <c r="B147" s="99" t="s">
        <v>52</v>
      </c>
      <c r="C147" s="53" t="s">
        <v>8</v>
      </c>
      <c r="D147" s="55">
        <v>1.24</v>
      </c>
      <c r="E147" s="55">
        <f>E145*D147</f>
        <v>0.31078814399999999</v>
      </c>
      <c r="F147" s="55"/>
      <c r="G147" s="55"/>
      <c r="H147" s="55"/>
      <c r="I147" s="55"/>
      <c r="J147" s="55"/>
      <c r="K147" s="55"/>
      <c r="L147" s="55"/>
      <c r="M147" s="89"/>
      <c r="N147" s="89"/>
    </row>
    <row r="148" spans="1:14" s="91" customFormat="1" x14ac:dyDescent="0.25">
      <c r="A148" s="53"/>
      <c r="B148" s="54" t="s">
        <v>119</v>
      </c>
      <c r="C148" s="53" t="s">
        <v>13</v>
      </c>
      <c r="D148" s="55">
        <v>2.23</v>
      </c>
      <c r="E148" s="55">
        <f>E145*D148</f>
        <v>0.55891738800000001</v>
      </c>
      <c r="F148" s="55"/>
      <c r="G148" s="55"/>
      <c r="H148" s="55"/>
      <c r="I148" s="55"/>
      <c r="J148" s="55"/>
      <c r="K148" s="55"/>
      <c r="L148" s="55"/>
      <c r="M148" s="89"/>
      <c r="N148" s="89"/>
    </row>
    <row r="149" spans="1:14" s="91" customFormat="1" x14ac:dyDescent="0.25">
      <c r="A149" s="53"/>
      <c r="B149" s="99" t="s">
        <v>7</v>
      </c>
      <c r="C149" s="53" t="s">
        <v>8</v>
      </c>
      <c r="D149" s="55">
        <v>0.13</v>
      </c>
      <c r="E149" s="55">
        <f>E145*D149</f>
        <v>3.2582628000000002E-2</v>
      </c>
      <c r="F149" s="55"/>
      <c r="G149" s="55"/>
      <c r="H149" s="55"/>
      <c r="I149" s="55"/>
      <c r="J149" s="55"/>
      <c r="K149" s="55"/>
      <c r="L149" s="55"/>
      <c r="M149" s="89"/>
      <c r="N149" s="89"/>
    </row>
    <row r="150" spans="1:14" x14ac:dyDescent="0.25">
      <c r="A150" s="3"/>
      <c r="B150" s="81"/>
      <c r="C150" s="3"/>
      <c r="D150" s="4"/>
      <c r="E150" s="4"/>
      <c r="F150" s="4"/>
      <c r="G150" s="4"/>
      <c r="H150" s="4"/>
      <c r="I150" s="4"/>
      <c r="J150" s="4"/>
      <c r="K150" s="100"/>
      <c r="L150" s="4"/>
      <c r="M150" s="101"/>
      <c r="N150" s="101"/>
    </row>
    <row r="151" spans="1:14" x14ac:dyDescent="0.25">
      <c r="A151" s="3"/>
      <c r="B151" s="6" t="s">
        <v>120</v>
      </c>
      <c r="C151" s="1" t="s">
        <v>9</v>
      </c>
      <c r="D151" s="4">
        <v>3</v>
      </c>
      <c r="E151" s="4">
        <f>E135</f>
        <v>9</v>
      </c>
      <c r="F151" s="4"/>
      <c r="G151" s="4"/>
      <c r="H151" s="4"/>
      <c r="I151" s="4"/>
      <c r="J151" s="4"/>
      <c r="K151" s="4"/>
      <c r="L151" s="4"/>
    </row>
    <row r="152" spans="1:14" x14ac:dyDescent="0.25">
      <c r="A152" s="3"/>
      <c r="B152" s="6"/>
      <c r="C152" s="1" t="s">
        <v>67</v>
      </c>
      <c r="D152" s="4"/>
      <c r="E152" s="50">
        <f>E136+(E157*0.222+E158*0.01533+E156*62.8)/1000</f>
        <v>0.2791611</v>
      </c>
      <c r="F152" s="4"/>
      <c r="G152" s="4"/>
      <c r="H152" s="4"/>
      <c r="I152" s="4"/>
      <c r="J152" s="4"/>
      <c r="K152" s="4"/>
      <c r="L152" s="4"/>
    </row>
    <row r="153" spans="1:14" x14ac:dyDescent="0.25">
      <c r="A153" s="3"/>
      <c r="B153" s="88" t="s">
        <v>48</v>
      </c>
      <c r="C153" s="57" t="s">
        <v>49</v>
      </c>
      <c r="D153" s="58">
        <v>25.48</v>
      </c>
      <c r="E153" s="58">
        <f>D153*E152</f>
        <v>7.1130248280000004</v>
      </c>
      <c r="F153" s="58"/>
      <c r="G153" s="58"/>
      <c r="H153" s="58"/>
      <c r="I153" s="58"/>
      <c r="J153" s="58"/>
      <c r="K153" s="58"/>
      <c r="L153" s="58"/>
    </row>
    <row r="154" spans="1:14" x14ac:dyDescent="0.25">
      <c r="A154" s="3"/>
      <c r="B154" s="6" t="s">
        <v>121</v>
      </c>
      <c r="C154" s="1" t="s">
        <v>55</v>
      </c>
      <c r="D154" s="4">
        <v>1.87</v>
      </c>
      <c r="E154" s="4">
        <f>D154*E152</f>
        <v>0.52203125699999997</v>
      </c>
      <c r="F154" s="4"/>
      <c r="G154" s="4"/>
      <c r="H154" s="4"/>
      <c r="I154" s="4"/>
      <c r="J154" s="4"/>
      <c r="K154" s="58"/>
      <c r="L154" s="58"/>
    </row>
    <row r="155" spans="1:14" x14ac:dyDescent="0.25">
      <c r="A155" s="3"/>
      <c r="B155" s="6" t="s">
        <v>87</v>
      </c>
      <c r="C155" s="1" t="s">
        <v>55</v>
      </c>
      <c r="D155" s="4">
        <v>0.06</v>
      </c>
      <c r="E155" s="4">
        <f>D155*E152</f>
        <v>1.6749666E-2</v>
      </c>
      <c r="F155" s="4"/>
      <c r="G155" s="4"/>
      <c r="H155" s="4"/>
      <c r="I155" s="4"/>
      <c r="J155" s="4"/>
      <c r="K155" s="58"/>
      <c r="L155" s="58"/>
    </row>
    <row r="156" spans="1:14" x14ac:dyDescent="0.25">
      <c r="A156" s="3"/>
      <c r="B156" s="6" t="s">
        <v>122</v>
      </c>
      <c r="C156" s="1" t="s">
        <v>53</v>
      </c>
      <c r="D156" s="50">
        <f>0.08*0.08*2</f>
        <v>1.2800000000000001E-2</v>
      </c>
      <c r="E156" s="4">
        <f>E151*D151*D156</f>
        <v>0.34560000000000002</v>
      </c>
      <c r="F156" s="4"/>
      <c r="G156" s="55"/>
      <c r="H156" s="55"/>
      <c r="I156" s="55"/>
      <c r="J156" s="55"/>
      <c r="K156" s="55"/>
      <c r="L156" s="55"/>
      <c r="M156" s="2">
        <v>62.8</v>
      </c>
      <c r="N156" s="90">
        <f>E156*M156</f>
        <v>21.703679999999999</v>
      </c>
    </row>
    <row r="157" spans="1:14" x14ac:dyDescent="0.25">
      <c r="A157" s="3"/>
      <c r="B157" s="6" t="s">
        <v>123</v>
      </c>
      <c r="C157" s="1" t="s">
        <v>9</v>
      </c>
      <c r="D157" s="4">
        <v>1</v>
      </c>
      <c r="E157" s="4">
        <f>E151*D151*D157</f>
        <v>27</v>
      </c>
      <c r="F157" s="4"/>
      <c r="G157" s="55"/>
      <c r="H157" s="55"/>
      <c r="I157" s="55"/>
      <c r="J157" s="55"/>
      <c r="K157" s="55"/>
      <c r="L157" s="55"/>
      <c r="M157" s="2">
        <f>0.888/4</f>
        <v>0.222</v>
      </c>
      <c r="N157" s="90">
        <f t="shared" ref="N157:N158" si="0">E157*M157</f>
        <v>5.9939999999999998</v>
      </c>
    </row>
    <row r="158" spans="1:14" x14ac:dyDescent="0.25">
      <c r="A158" s="3"/>
      <c r="B158" s="6" t="s">
        <v>124</v>
      </c>
      <c r="C158" s="1" t="s">
        <v>9</v>
      </c>
      <c r="D158" s="4">
        <v>2</v>
      </c>
      <c r="E158" s="4">
        <f>E151*D151*D158</f>
        <v>54</v>
      </c>
      <c r="F158" s="4"/>
      <c r="G158" s="55"/>
      <c r="H158" s="55"/>
      <c r="I158" s="55"/>
      <c r="J158" s="55"/>
      <c r="K158" s="55"/>
      <c r="L158" s="55"/>
      <c r="M158" s="2">
        <f>0.46/30</f>
        <v>1.5333333333333334E-2</v>
      </c>
      <c r="N158" s="90">
        <f t="shared" si="0"/>
        <v>0.82800000000000007</v>
      </c>
    </row>
    <row r="159" spans="1:14" x14ac:dyDescent="0.25">
      <c r="A159" s="3"/>
      <c r="B159" s="6"/>
      <c r="C159" s="1"/>
      <c r="D159" s="4"/>
      <c r="E159" s="4"/>
      <c r="F159" s="4"/>
      <c r="G159" s="4"/>
      <c r="H159" s="4"/>
      <c r="I159" s="4"/>
      <c r="J159" s="4"/>
      <c r="K159" s="4"/>
      <c r="L159" s="4"/>
    </row>
    <row r="160" spans="1:14" x14ac:dyDescent="0.25">
      <c r="A160" s="3"/>
      <c r="B160" s="74" t="s">
        <v>125</v>
      </c>
      <c r="C160" s="69" t="s">
        <v>53</v>
      </c>
      <c r="D160" s="70"/>
      <c r="E160" s="70">
        <f>E32</f>
        <v>13.463999999999999</v>
      </c>
      <c r="F160" s="76"/>
      <c r="G160" s="76"/>
      <c r="H160" s="76"/>
      <c r="I160" s="76"/>
      <c r="J160" s="70"/>
      <c r="K160" s="70"/>
      <c r="L160" s="70"/>
    </row>
    <row r="161" spans="1:12" x14ac:dyDescent="0.25">
      <c r="A161" s="3"/>
      <c r="B161" s="74"/>
      <c r="C161" s="69" t="s">
        <v>75</v>
      </c>
      <c r="D161" s="70"/>
      <c r="E161" s="75">
        <f>E160/100</f>
        <v>0.13463999999999998</v>
      </c>
      <c r="F161" s="76"/>
      <c r="G161" s="76"/>
      <c r="H161" s="76"/>
      <c r="I161" s="76"/>
      <c r="J161" s="70"/>
      <c r="K161" s="70"/>
      <c r="L161" s="70"/>
    </row>
    <row r="162" spans="1:12" x14ac:dyDescent="0.25">
      <c r="A162" s="3"/>
      <c r="B162" s="74" t="s">
        <v>48</v>
      </c>
      <c r="C162" s="69" t="s">
        <v>49</v>
      </c>
      <c r="D162" s="70">
        <v>12.94</v>
      </c>
      <c r="E162" s="70">
        <f>E161*D162</f>
        <v>1.7422415999999996</v>
      </c>
      <c r="F162" s="70"/>
      <c r="G162" s="70"/>
      <c r="H162" s="70"/>
      <c r="I162" s="70"/>
      <c r="J162" s="76"/>
      <c r="K162" s="76"/>
      <c r="L162" s="70"/>
    </row>
    <row r="163" spans="1:12" x14ac:dyDescent="0.25">
      <c r="A163" s="3"/>
      <c r="B163" s="74" t="s">
        <v>121</v>
      </c>
      <c r="C163" s="69" t="s">
        <v>55</v>
      </c>
      <c r="D163" s="70">
        <f>0.97+0.01</f>
        <v>0.98</v>
      </c>
      <c r="E163" s="70">
        <f>D163*E161</f>
        <v>0.13194719999999999</v>
      </c>
      <c r="F163" s="70"/>
      <c r="G163" s="70"/>
      <c r="H163" s="70"/>
      <c r="I163" s="70"/>
      <c r="J163" s="76"/>
      <c r="K163" s="70"/>
      <c r="L163" s="70"/>
    </row>
    <row r="164" spans="1:12" x14ac:dyDescent="0.25">
      <c r="A164" s="3"/>
      <c r="B164" s="74" t="s">
        <v>87</v>
      </c>
      <c r="C164" s="69" t="s">
        <v>55</v>
      </c>
      <c r="D164" s="70">
        <v>0.03</v>
      </c>
      <c r="E164" s="70">
        <f>D164*E161</f>
        <v>4.0391999999999997E-3</v>
      </c>
      <c r="F164" s="70"/>
      <c r="G164" s="70"/>
      <c r="H164" s="70"/>
      <c r="I164" s="70"/>
      <c r="J164" s="76"/>
      <c r="K164" s="70"/>
      <c r="L164" s="70"/>
    </row>
    <row r="165" spans="1:12" x14ac:dyDescent="0.25">
      <c r="A165" s="3"/>
      <c r="B165" s="74" t="s">
        <v>126</v>
      </c>
      <c r="C165" s="69" t="s">
        <v>54</v>
      </c>
      <c r="D165" s="70">
        <f>0.4*2</f>
        <v>0.8</v>
      </c>
      <c r="E165" s="70">
        <f>D165*E161</f>
        <v>0.10771199999999999</v>
      </c>
      <c r="F165" s="70"/>
      <c r="G165" s="70"/>
      <c r="H165" s="70"/>
      <c r="I165" s="70"/>
      <c r="J165" s="76"/>
      <c r="K165" s="76"/>
      <c r="L165" s="70"/>
    </row>
    <row r="166" spans="1:12" x14ac:dyDescent="0.25">
      <c r="A166" s="3"/>
      <c r="B166" s="74" t="s">
        <v>64</v>
      </c>
      <c r="C166" s="69" t="s">
        <v>13</v>
      </c>
      <c r="D166" s="70">
        <v>9.1</v>
      </c>
      <c r="E166" s="70">
        <f>E161*D166</f>
        <v>1.2252239999999999</v>
      </c>
      <c r="F166" s="70"/>
      <c r="G166" s="70"/>
      <c r="H166" s="70"/>
      <c r="I166" s="70"/>
      <c r="J166" s="76"/>
      <c r="K166" s="76"/>
      <c r="L166" s="70"/>
    </row>
    <row r="167" spans="1:12" x14ac:dyDescent="0.25">
      <c r="A167" s="3"/>
      <c r="B167" s="6"/>
      <c r="C167" s="1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3"/>
      <c r="B168" s="74" t="s">
        <v>127</v>
      </c>
      <c r="C168" s="69" t="s">
        <v>53</v>
      </c>
      <c r="D168" s="70"/>
      <c r="E168" s="70">
        <f>E160</f>
        <v>13.463999999999999</v>
      </c>
      <c r="F168" s="76"/>
      <c r="G168" s="76"/>
      <c r="H168" s="76"/>
      <c r="I168" s="76"/>
      <c r="J168" s="70"/>
      <c r="K168" s="70"/>
      <c r="L168" s="70"/>
    </row>
    <row r="169" spans="1:12" x14ac:dyDescent="0.25">
      <c r="A169" s="3"/>
      <c r="B169" s="74"/>
      <c r="C169" s="69" t="s">
        <v>75</v>
      </c>
      <c r="D169" s="70"/>
      <c r="E169" s="75">
        <f>E168/100</f>
        <v>0.13463999999999998</v>
      </c>
      <c r="F169" s="70"/>
      <c r="G169" s="70"/>
      <c r="H169" s="70"/>
      <c r="I169" s="70"/>
      <c r="J169" s="70"/>
      <c r="K169" s="70"/>
      <c r="L169" s="70"/>
    </row>
    <row r="170" spans="1:12" x14ac:dyDescent="0.25">
      <c r="A170" s="3"/>
      <c r="B170" s="74" t="s">
        <v>48</v>
      </c>
      <c r="C170" s="69" t="s">
        <v>49</v>
      </c>
      <c r="D170" s="70">
        <v>0.61</v>
      </c>
      <c r="E170" s="70">
        <f>D170*E169</f>
        <v>8.2130399999999992E-2</v>
      </c>
      <c r="F170" s="70"/>
      <c r="G170" s="70"/>
      <c r="H170" s="70"/>
      <c r="I170" s="70"/>
      <c r="J170" s="76"/>
      <c r="K170" s="76"/>
      <c r="L170" s="70"/>
    </row>
    <row r="171" spans="1:12" x14ac:dyDescent="0.25">
      <c r="A171" s="3"/>
      <c r="B171" s="74" t="s">
        <v>52</v>
      </c>
      <c r="C171" s="69" t="s">
        <v>8</v>
      </c>
      <c r="D171" s="70">
        <v>0.02</v>
      </c>
      <c r="E171" s="70">
        <f>D171*E169</f>
        <v>2.6927999999999995E-3</v>
      </c>
      <c r="F171" s="70"/>
      <c r="G171" s="70"/>
      <c r="H171" s="70"/>
      <c r="I171" s="70"/>
      <c r="J171" s="70"/>
      <c r="K171" s="70"/>
      <c r="L171" s="70"/>
    </row>
    <row r="172" spans="1:12" x14ac:dyDescent="0.25">
      <c r="A172" s="3"/>
      <c r="B172" s="74" t="s">
        <v>128</v>
      </c>
      <c r="C172" s="69" t="s">
        <v>13</v>
      </c>
      <c r="D172" s="70">
        <v>4</v>
      </c>
      <c r="E172" s="70">
        <f>D172*E169</f>
        <v>0.53855999999999993</v>
      </c>
      <c r="F172" s="70"/>
      <c r="G172" s="70"/>
      <c r="H172" s="70"/>
      <c r="I172" s="70"/>
      <c r="J172" s="76"/>
      <c r="K172" s="70"/>
      <c r="L172" s="70"/>
    </row>
    <row r="173" spans="1:12" x14ac:dyDescent="0.25">
      <c r="A173" s="3"/>
      <c r="B173" s="6"/>
      <c r="C173" s="1"/>
      <c r="D173" s="4"/>
      <c r="E173" s="4"/>
      <c r="F173" s="4"/>
      <c r="G173" s="4"/>
      <c r="H173" s="4"/>
      <c r="I173" s="4"/>
      <c r="J173" s="4"/>
      <c r="K173" s="4"/>
      <c r="L173" s="4"/>
    </row>
    <row r="174" spans="1:12" x14ac:dyDescent="0.25">
      <c r="A174" s="3"/>
      <c r="B174" s="102" t="s">
        <v>129</v>
      </c>
      <c r="C174" s="69" t="s">
        <v>53</v>
      </c>
      <c r="D174" s="70"/>
      <c r="E174" s="70">
        <f>E168</f>
        <v>13.463999999999999</v>
      </c>
      <c r="F174" s="76"/>
      <c r="G174" s="76"/>
      <c r="H174" s="70"/>
      <c r="I174" s="70"/>
      <c r="J174" s="76"/>
      <c r="K174" s="76"/>
      <c r="L174" s="70"/>
    </row>
    <row r="175" spans="1:12" x14ac:dyDescent="0.25">
      <c r="A175" s="3"/>
      <c r="B175" s="74"/>
      <c r="C175" s="69" t="s">
        <v>75</v>
      </c>
      <c r="D175" s="70"/>
      <c r="E175" s="75">
        <f>E174/100</f>
        <v>0.13463999999999998</v>
      </c>
      <c r="F175" s="76"/>
      <c r="G175" s="76"/>
      <c r="H175" s="76"/>
      <c r="I175" s="76"/>
      <c r="J175" s="70"/>
      <c r="K175" s="70"/>
      <c r="L175" s="70"/>
    </row>
    <row r="176" spans="1:12" x14ac:dyDescent="0.25">
      <c r="A176" s="3"/>
      <c r="B176" s="74" t="s">
        <v>48</v>
      </c>
      <c r="C176" s="69" t="s">
        <v>49</v>
      </c>
      <c r="D176" s="70">
        <v>37.26</v>
      </c>
      <c r="E176" s="70">
        <f>E175*D176</f>
        <v>5.0166863999999993</v>
      </c>
      <c r="F176" s="70"/>
      <c r="G176" s="70"/>
      <c r="H176" s="70"/>
      <c r="I176" s="70"/>
      <c r="J176" s="76"/>
      <c r="K176" s="76"/>
      <c r="L176" s="70"/>
    </row>
    <row r="177" spans="1:12" x14ac:dyDescent="0.25">
      <c r="A177" s="3"/>
      <c r="B177" s="74" t="s">
        <v>121</v>
      </c>
      <c r="C177" s="69" t="s">
        <v>55</v>
      </c>
      <c r="D177" s="70">
        <f>0.5+0.27</f>
        <v>0.77</v>
      </c>
      <c r="E177" s="70">
        <f>D177*E175</f>
        <v>0.10367279999999998</v>
      </c>
      <c r="F177" s="70"/>
      <c r="G177" s="70"/>
      <c r="H177" s="70"/>
      <c r="I177" s="70"/>
      <c r="J177" s="76"/>
      <c r="K177" s="70"/>
      <c r="L177" s="70"/>
    </row>
    <row r="178" spans="1:12" x14ac:dyDescent="0.25">
      <c r="A178" s="3"/>
      <c r="B178" s="74" t="s">
        <v>87</v>
      </c>
      <c r="C178" s="69" t="s">
        <v>55</v>
      </c>
      <c r="D178" s="70">
        <v>0.37</v>
      </c>
      <c r="E178" s="70">
        <f>D178*E175</f>
        <v>4.9816799999999994E-2</v>
      </c>
      <c r="F178" s="70"/>
      <c r="G178" s="70"/>
      <c r="H178" s="70"/>
      <c r="I178" s="70"/>
      <c r="J178" s="76"/>
      <c r="K178" s="70"/>
      <c r="L178" s="70"/>
    </row>
    <row r="179" spans="1:12" x14ac:dyDescent="0.25">
      <c r="A179" s="3"/>
      <c r="B179" s="74" t="s">
        <v>130</v>
      </c>
      <c r="C179" s="69" t="s">
        <v>53</v>
      </c>
      <c r="D179" s="70">
        <v>122</v>
      </c>
      <c r="E179" s="70">
        <f>E175*D179</f>
        <v>16.426079999999999</v>
      </c>
      <c r="F179" s="70"/>
      <c r="G179" s="70"/>
      <c r="H179" s="70"/>
      <c r="I179" s="70"/>
      <c r="J179" s="76"/>
      <c r="K179" s="76"/>
      <c r="L179" s="70"/>
    </row>
    <row r="180" spans="1:12" x14ac:dyDescent="0.25">
      <c r="A180" s="3"/>
      <c r="B180" s="74" t="s">
        <v>131</v>
      </c>
      <c r="C180" s="69" t="s">
        <v>9</v>
      </c>
      <c r="D180" s="70">
        <f>645+81</f>
        <v>726</v>
      </c>
      <c r="E180" s="70">
        <f>ROUNDUP(D180*E175,0)</f>
        <v>98</v>
      </c>
      <c r="F180" s="70"/>
      <c r="G180" s="70"/>
      <c r="H180" s="70"/>
      <c r="I180" s="70"/>
      <c r="J180" s="76"/>
      <c r="K180" s="76"/>
      <c r="L180" s="70"/>
    </row>
    <row r="181" spans="1:12" x14ac:dyDescent="0.25">
      <c r="A181" s="3"/>
      <c r="B181" s="6"/>
      <c r="C181" s="1"/>
      <c r="D181" s="4"/>
      <c r="E181" s="4"/>
      <c r="F181" s="4"/>
      <c r="G181" s="4"/>
      <c r="H181" s="4"/>
      <c r="I181" s="4"/>
      <c r="J181" s="4"/>
      <c r="K181" s="4"/>
      <c r="L181" s="4"/>
    </row>
    <row r="182" spans="1:12" x14ac:dyDescent="0.25">
      <c r="A182" s="3">
        <v>20</v>
      </c>
      <c r="B182" s="6" t="s">
        <v>28</v>
      </c>
      <c r="C182" s="1" t="s">
        <v>53</v>
      </c>
      <c r="D182" s="4"/>
      <c r="E182" s="4">
        <v>2160</v>
      </c>
      <c r="F182" s="4"/>
      <c r="G182" s="4"/>
      <c r="H182" s="4"/>
      <c r="I182" s="4"/>
      <c r="J182" s="4"/>
      <c r="K182" s="4"/>
      <c r="L182" s="4"/>
    </row>
    <row r="183" spans="1:12" x14ac:dyDescent="0.25">
      <c r="A183" s="3"/>
      <c r="B183" s="49"/>
      <c r="C183" s="1" t="s">
        <v>75</v>
      </c>
      <c r="D183" s="4"/>
      <c r="E183" s="50">
        <f>E182/100</f>
        <v>21.6</v>
      </c>
      <c r="F183" s="4"/>
      <c r="G183" s="4"/>
      <c r="H183" s="4"/>
      <c r="I183" s="4"/>
      <c r="J183" s="4"/>
      <c r="K183" s="4"/>
      <c r="L183" s="4"/>
    </row>
    <row r="184" spans="1:12" x14ac:dyDescent="0.25">
      <c r="A184" s="3"/>
      <c r="B184" s="6" t="s">
        <v>48</v>
      </c>
      <c r="C184" s="1" t="s">
        <v>49</v>
      </c>
      <c r="D184" s="4">
        <v>65.8</v>
      </c>
      <c r="E184" s="70">
        <f>E183*D184</f>
        <v>1421.28</v>
      </c>
      <c r="F184" s="4"/>
      <c r="G184" s="4"/>
      <c r="H184" s="4"/>
      <c r="I184" s="4"/>
      <c r="J184" s="4"/>
      <c r="K184" s="4"/>
      <c r="L184" s="4"/>
    </row>
    <row r="185" spans="1:12" x14ac:dyDescent="0.25">
      <c r="A185" s="3"/>
      <c r="B185" s="6" t="s">
        <v>23</v>
      </c>
      <c r="C185" s="1" t="s">
        <v>8</v>
      </c>
      <c r="D185" s="4">
        <v>1</v>
      </c>
      <c r="E185" s="70">
        <f>D185*E183</f>
        <v>21.6</v>
      </c>
      <c r="F185" s="4"/>
      <c r="G185" s="4"/>
      <c r="H185" s="4"/>
      <c r="I185" s="4"/>
      <c r="J185" s="4"/>
      <c r="K185" s="4"/>
      <c r="L185" s="4"/>
    </row>
    <row r="186" spans="1:12" x14ac:dyDescent="0.25">
      <c r="A186" s="3"/>
      <c r="B186" s="6" t="s">
        <v>132</v>
      </c>
      <c r="C186" s="1" t="s">
        <v>13</v>
      </c>
      <c r="D186" s="4">
        <v>63</v>
      </c>
      <c r="E186" s="70">
        <f>D186*E183</f>
        <v>1360.8000000000002</v>
      </c>
      <c r="F186" s="4"/>
      <c r="G186" s="4"/>
      <c r="H186" s="4"/>
      <c r="I186" s="4"/>
      <c r="J186" s="4"/>
      <c r="K186" s="4"/>
      <c r="L186" s="4"/>
    </row>
    <row r="187" spans="1:12" x14ac:dyDescent="0.25">
      <c r="A187" s="3"/>
      <c r="B187" s="6" t="s">
        <v>133</v>
      </c>
      <c r="C187" s="1" t="s">
        <v>13</v>
      </c>
      <c r="D187" s="4">
        <v>79</v>
      </c>
      <c r="E187" s="70">
        <f>E183*D187</f>
        <v>1706.4</v>
      </c>
      <c r="F187" s="4"/>
      <c r="G187" s="4"/>
      <c r="H187" s="4"/>
      <c r="I187" s="4"/>
      <c r="J187" s="4"/>
      <c r="K187" s="4"/>
      <c r="L187" s="4"/>
    </row>
    <row r="188" spans="1:12" x14ac:dyDescent="0.25">
      <c r="A188" s="3"/>
      <c r="B188" s="6" t="s">
        <v>7</v>
      </c>
      <c r="C188" s="1" t="s">
        <v>8</v>
      </c>
      <c r="D188" s="4">
        <v>1.6</v>
      </c>
      <c r="E188" s="70">
        <f>ROUNDUP(D188*E183,0)</f>
        <v>35</v>
      </c>
      <c r="F188" s="4"/>
      <c r="G188" s="4"/>
      <c r="H188" s="4"/>
      <c r="I188" s="4"/>
      <c r="J188" s="4"/>
      <c r="K188" s="4"/>
      <c r="L188" s="4"/>
    </row>
    <row r="189" spans="1:12" x14ac:dyDescent="0.25">
      <c r="A189" s="3"/>
      <c r="B189" s="6" t="s">
        <v>134</v>
      </c>
      <c r="C189" s="1" t="s">
        <v>53</v>
      </c>
      <c r="D189" s="4"/>
      <c r="E189" s="4">
        <v>85.191999999999993</v>
      </c>
      <c r="F189" s="4"/>
      <c r="G189" s="4"/>
      <c r="H189" s="4"/>
      <c r="I189" s="4"/>
      <c r="J189" s="4"/>
      <c r="K189" s="4"/>
      <c r="L189" s="4"/>
    </row>
    <row r="190" spans="1:12" x14ac:dyDescent="0.25">
      <c r="A190" s="3"/>
      <c r="B190" s="6" t="s">
        <v>48</v>
      </c>
      <c r="C190" s="1" t="s">
        <v>49</v>
      </c>
      <c r="D190" s="4">
        <v>0.9</v>
      </c>
      <c r="E190" s="4">
        <f>D190*E189</f>
        <v>76.672799999999995</v>
      </c>
      <c r="F190" s="4"/>
      <c r="G190" s="4"/>
      <c r="H190" s="4"/>
      <c r="I190" s="4"/>
      <c r="J190" s="4"/>
      <c r="K190" s="4"/>
      <c r="L190" s="4"/>
    </row>
    <row r="191" spans="1:12" x14ac:dyDescent="0.25">
      <c r="A191" s="3"/>
      <c r="B191" s="6"/>
      <c r="C191" s="1"/>
      <c r="D191" s="4"/>
      <c r="E191" s="4"/>
      <c r="F191" s="4"/>
      <c r="G191" s="4"/>
      <c r="H191" s="4"/>
      <c r="I191" s="4"/>
      <c r="J191" s="4"/>
      <c r="K191" s="4"/>
      <c r="L191" s="4"/>
    </row>
    <row r="192" spans="1:12" x14ac:dyDescent="0.25">
      <c r="A192" s="3"/>
      <c r="B192" s="6" t="s">
        <v>135</v>
      </c>
      <c r="C192" s="1" t="s">
        <v>53</v>
      </c>
      <c r="D192" s="4"/>
      <c r="E192" s="4">
        <f>E189</f>
        <v>85.191999999999993</v>
      </c>
      <c r="F192" s="4"/>
      <c r="G192" s="4"/>
      <c r="H192" s="4"/>
      <c r="I192" s="4"/>
      <c r="J192" s="4"/>
      <c r="K192" s="4"/>
      <c r="L192" s="4"/>
    </row>
    <row r="193" spans="1:12" x14ac:dyDescent="0.25">
      <c r="A193" s="3"/>
      <c r="B193" s="49"/>
      <c r="C193" s="1" t="s">
        <v>75</v>
      </c>
      <c r="D193" s="4"/>
      <c r="E193" s="50">
        <f>E192/100</f>
        <v>0.8519199999999999</v>
      </c>
      <c r="F193" s="4"/>
      <c r="G193" s="4"/>
      <c r="H193" s="4"/>
      <c r="I193" s="4"/>
      <c r="J193" s="4"/>
      <c r="K193" s="4"/>
      <c r="L193" s="4"/>
    </row>
    <row r="194" spans="1:12" x14ac:dyDescent="0.25">
      <c r="A194" s="3"/>
      <c r="B194" s="6" t="s">
        <v>48</v>
      </c>
      <c r="C194" s="1" t="s">
        <v>49</v>
      </c>
      <c r="D194" s="4">
        <v>68</v>
      </c>
      <c r="E194" s="70">
        <f>E193*D194</f>
        <v>57.930559999999993</v>
      </c>
      <c r="F194" s="4"/>
      <c r="G194" s="4"/>
      <c r="H194" s="4"/>
      <c r="I194" s="4"/>
      <c r="J194" s="4"/>
      <c r="K194" s="4"/>
      <c r="L194" s="4"/>
    </row>
    <row r="195" spans="1:12" x14ac:dyDescent="0.25">
      <c r="A195" s="3"/>
      <c r="B195" s="6" t="s">
        <v>23</v>
      </c>
      <c r="C195" s="1" t="s">
        <v>8</v>
      </c>
      <c r="D195" s="4">
        <v>0.03</v>
      </c>
      <c r="E195" s="70">
        <f>D195*E193</f>
        <v>2.5557599999999996E-2</v>
      </c>
      <c r="F195" s="4"/>
      <c r="G195" s="4"/>
      <c r="H195" s="4"/>
      <c r="I195" s="4"/>
      <c r="J195" s="4"/>
      <c r="K195" s="4"/>
      <c r="L195" s="4"/>
    </row>
    <row r="196" spans="1:12" x14ac:dyDescent="0.25">
      <c r="A196" s="3"/>
      <c r="B196" s="6" t="s">
        <v>136</v>
      </c>
      <c r="C196" s="1" t="s">
        <v>13</v>
      </c>
      <c r="D196" s="4">
        <v>2.7</v>
      </c>
      <c r="E196" s="70">
        <f>E193*D196</f>
        <v>2.3001839999999998</v>
      </c>
      <c r="F196" s="4"/>
      <c r="G196" s="4"/>
      <c r="H196" s="4"/>
      <c r="I196" s="4"/>
      <c r="J196" s="4"/>
      <c r="K196" s="4"/>
      <c r="L196" s="4"/>
    </row>
    <row r="197" spans="1:12" x14ac:dyDescent="0.25">
      <c r="A197" s="3"/>
      <c r="B197" s="6" t="s">
        <v>119</v>
      </c>
      <c r="C197" s="1" t="s">
        <v>13</v>
      </c>
      <c r="D197" s="4">
        <v>25.1</v>
      </c>
      <c r="E197" s="70">
        <f>E193*D197</f>
        <v>21.383191999999998</v>
      </c>
      <c r="F197" s="4"/>
      <c r="G197" s="4"/>
      <c r="H197" s="4"/>
      <c r="I197" s="4"/>
      <c r="J197" s="4"/>
      <c r="K197" s="4"/>
      <c r="L197" s="4"/>
    </row>
    <row r="198" spans="1:12" x14ac:dyDescent="0.25">
      <c r="A198" s="3"/>
      <c r="B198" s="88" t="s">
        <v>7</v>
      </c>
      <c r="C198" s="57" t="s">
        <v>8</v>
      </c>
      <c r="D198" s="4">
        <v>0.19</v>
      </c>
      <c r="E198" s="70">
        <f>E193*D198</f>
        <v>0.16186479999999998</v>
      </c>
      <c r="F198" s="4"/>
      <c r="G198" s="4"/>
      <c r="H198" s="4"/>
      <c r="I198" s="4"/>
      <c r="J198" s="4"/>
      <c r="K198" s="4"/>
      <c r="L198" s="4"/>
    </row>
    <row r="199" spans="1:12" x14ac:dyDescent="0.25">
      <c r="A199" s="3"/>
      <c r="B199" s="6"/>
      <c r="C199" s="1"/>
      <c r="D199" s="4"/>
      <c r="E199" s="4"/>
      <c r="F199" s="4"/>
      <c r="G199" s="4"/>
      <c r="H199" s="4"/>
      <c r="I199" s="4"/>
      <c r="J199" s="4"/>
      <c r="K199" s="4"/>
      <c r="L199" s="4"/>
    </row>
    <row r="200" spans="1:12" x14ac:dyDescent="0.25">
      <c r="A200" s="3"/>
      <c r="B200" s="6" t="s">
        <v>137</v>
      </c>
      <c r="C200" s="1" t="s">
        <v>53</v>
      </c>
      <c r="D200" s="4"/>
      <c r="E200" s="4">
        <f>E189</f>
        <v>85.191999999999993</v>
      </c>
      <c r="F200" s="4"/>
      <c r="G200" s="4"/>
      <c r="H200" s="4"/>
      <c r="I200" s="4"/>
      <c r="J200" s="4"/>
      <c r="K200" s="4"/>
      <c r="L200" s="4"/>
    </row>
    <row r="201" spans="1:12" x14ac:dyDescent="0.25">
      <c r="A201" s="3"/>
      <c r="B201" s="74"/>
      <c r="C201" s="69" t="s">
        <v>75</v>
      </c>
      <c r="D201" s="70"/>
      <c r="E201" s="75">
        <f>E200/100</f>
        <v>0.8519199999999999</v>
      </c>
      <c r="F201" s="76"/>
      <c r="G201" s="76"/>
      <c r="H201" s="76"/>
      <c r="I201" s="76"/>
      <c r="J201" s="70"/>
      <c r="K201" s="70"/>
      <c r="L201" s="70"/>
    </row>
    <row r="202" spans="1:12" x14ac:dyDescent="0.25">
      <c r="A202" s="3"/>
      <c r="B202" s="74" t="s">
        <v>48</v>
      </c>
      <c r="C202" s="69" t="s">
        <v>49</v>
      </c>
      <c r="D202" s="70">
        <v>29.9</v>
      </c>
      <c r="E202" s="70">
        <f>E201*D202</f>
        <v>25.472407999999994</v>
      </c>
      <c r="F202" s="70"/>
      <c r="G202" s="70"/>
      <c r="H202" s="70"/>
      <c r="I202" s="70"/>
      <c r="J202" s="76"/>
      <c r="K202" s="76"/>
      <c r="L202" s="70"/>
    </row>
    <row r="203" spans="1:12" x14ac:dyDescent="0.25">
      <c r="A203" s="3"/>
      <c r="B203" s="6" t="s">
        <v>138</v>
      </c>
      <c r="C203" s="1" t="s">
        <v>13</v>
      </c>
      <c r="D203" s="4">
        <f>0.3+0.3</f>
        <v>0.6</v>
      </c>
      <c r="E203" s="4">
        <f>D203*E201</f>
        <v>0.51115199999999994</v>
      </c>
      <c r="F203" s="4"/>
      <c r="G203" s="4"/>
      <c r="H203" s="4"/>
      <c r="I203" s="4"/>
      <c r="J203" s="4"/>
      <c r="K203" s="4"/>
      <c r="L203" s="4"/>
    </row>
    <row r="204" spans="1:12" x14ac:dyDescent="0.25">
      <c r="A204" s="3"/>
      <c r="B204" s="6" t="s">
        <v>139</v>
      </c>
      <c r="C204" s="1" t="s">
        <v>53</v>
      </c>
      <c r="D204" s="4">
        <v>110</v>
      </c>
      <c r="E204" s="4">
        <f>D204*E201</f>
        <v>93.711199999999991</v>
      </c>
      <c r="F204" s="4"/>
      <c r="G204" s="4"/>
      <c r="H204" s="4"/>
      <c r="I204" s="4"/>
      <c r="J204" s="4"/>
      <c r="K204" s="4"/>
      <c r="L204" s="4"/>
    </row>
    <row r="205" spans="1:12" x14ac:dyDescent="0.25">
      <c r="A205" s="3"/>
      <c r="B205" s="6"/>
      <c r="C205" s="1"/>
      <c r="D205" s="4"/>
      <c r="E205" s="4"/>
      <c r="F205" s="4"/>
      <c r="G205" s="4"/>
      <c r="H205" s="4"/>
      <c r="I205" s="4"/>
      <c r="J205" s="4"/>
      <c r="K205" s="4"/>
      <c r="L205" s="4"/>
    </row>
    <row r="206" spans="1:12" x14ac:dyDescent="0.25">
      <c r="A206" s="3"/>
      <c r="B206" s="6" t="s">
        <v>140</v>
      </c>
      <c r="C206" s="1" t="s">
        <v>53</v>
      </c>
      <c r="D206" s="4"/>
      <c r="E206" s="4">
        <v>15.407999999999999</v>
      </c>
      <c r="F206" s="4"/>
      <c r="G206" s="4"/>
      <c r="H206" s="4"/>
      <c r="I206" s="4"/>
      <c r="J206" s="4"/>
      <c r="K206" s="4"/>
      <c r="L206" s="4"/>
    </row>
    <row r="207" spans="1:12" x14ac:dyDescent="0.25">
      <c r="A207" s="3"/>
      <c r="B207" s="74"/>
      <c r="C207" s="69" t="s">
        <v>75</v>
      </c>
      <c r="D207" s="70"/>
      <c r="E207" s="75">
        <f>E206/100</f>
        <v>0.15407999999999999</v>
      </c>
      <c r="F207" s="76"/>
      <c r="G207" s="76"/>
      <c r="H207" s="76"/>
      <c r="I207" s="76"/>
      <c r="J207" s="70"/>
      <c r="K207" s="70"/>
      <c r="L207" s="70"/>
    </row>
    <row r="208" spans="1:12" x14ac:dyDescent="0.25">
      <c r="A208" s="3"/>
      <c r="B208" s="74" t="s">
        <v>48</v>
      </c>
      <c r="C208" s="69" t="s">
        <v>49</v>
      </c>
      <c r="D208" s="70">
        <v>29.9</v>
      </c>
      <c r="E208" s="70">
        <f>E207*D208</f>
        <v>4.606992</v>
      </c>
      <c r="F208" s="70"/>
      <c r="G208" s="70"/>
      <c r="H208" s="70"/>
      <c r="I208" s="70"/>
      <c r="J208" s="76"/>
      <c r="K208" s="76"/>
      <c r="L208" s="70"/>
    </row>
    <row r="209" spans="1:12" x14ac:dyDescent="0.25">
      <c r="A209" s="3"/>
      <c r="B209" s="6" t="s">
        <v>138</v>
      </c>
      <c r="C209" s="1" t="s">
        <v>13</v>
      </c>
      <c r="D209" s="4">
        <f>0.3+0.3</f>
        <v>0.6</v>
      </c>
      <c r="E209" s="4">
        <f>D209*E207</f>
        <v>9.2447999999999989E-2</v>
      </c>
      <c r="F209" s="4"/>
      <c r="G209" s="4"/>
      <c r="H209" s="4"/>
      <c r="I209" s="4"/>
      <c r="J209" s="4"/>
      <c r="K209" s="4"/>
      <c r="L209" s="4"/>
    </row>
    <row r="210" spans="1:12" x14ac:dyDescent="0.25">
      <c r="A210" s="3"/>
      <c r="B210" s="6" t="s">
        <v>141</v>
      </c>
      <c r="C210" s="1" t="s">
        <v>53</v>
      </c>
      <c r="D210" s="4">
        <v>110</v>
      </c>
      <c r="E210" s="4">
        <f>D210*E207</f>
        <v>16.948799999999999</v>
      </c>
      <c r="F210" s="4"/>
      <c r="G210" s="4"/>
      <c r="H210" s="4"/>
      <c r="I210" s="4"/>
      <c r="J210" s="4"/>
      <c r="K210" s="4"/>
      <c r="L210" s="4"/>
    </row>
    <row r="211" spans="1:12" x14ac:dyDescent="0.25">
      <c r="A211" s="3"/>
      <c r="B211" s="6"/>
      <c r="C211" s="1"/>
      <c r="D211" s="4"/>
      <c r="E211" s="4"/>
      <c r="F211" s="4"/>
      <c r="G211" s="4"/>
      <c r="H211" s="4"/>
      <c r="I211" s="4"/>
      <c r="J211" s="4"/>
      <c r="K211" s="4"/>
      <c r="L211" s="4"/>
    </row>
    <row r="212" spans="1:12" x14ac:dyDescent="0.25">
      <c r="A212" s="3"/>
      <c r="B212" s="6" t="s">
        <v>142</v>
      </c>
      <c r="C212" s="1" t="s">
        <v>53</v>
      </c>
      <c r="D212" s="4"/>
      <c r="E212" s="4">
        <f>(0.6+1.85+1.5+3.7+1.45+2+0.6+0.61+0.63)*3.55</f>
        <v>45.936999999999998</v>
      </c>
      <c r="F212" s="4"/>
      <c r="G212" s="4"/>
      <c r="H212" s="4"/>
      <c r="I212" s="4"/>
      <c r="J212" s="4"/>
      <c r="K212" s="4"/>
      <c r="L212" s="4"/>
    </row>
    <row r="213" spans="1:12" x14ac:dyDescent="0.25">
      <c r="A213" s="3"/>
      <c r="B213" s="6" t="s">
        <v>48</v>
      </c>
      <c r="C213" s="1" t="s">
        <v>49</v>
      </c>
      <c r="D213" s="4">
        <v>0.9</v>
      </c>
      <c r="E213" s="4">
        <f>D213*E212</f>
        <v>41.343299999999999</v>
      </c>
      <c r="F213" s="4"/>
      <c r="G213" s="4"/>
      <c r="H213" s="4"/>
      <c r="I213" s="4"/>
      <c r="J213" s="4"/>
      <c r="K213" s="4"/>
      <c r="L213" s="4"/>
    </row>
    <row r="214" spans="1:12" x14ac:dyDescent="0.25">
      <c r="A214" s="3"/>
      <c r="B214" s="6"/>
      <c r="C214" s="1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25">
      <c r="A215" s="3"/>
      <c r="B215" s="6" t="s">
        <v>143</v>
      </c>
      <c r="C215" s="1" t="s">
        <v>53</v>
      </c>
      <c r="D215" s="4"/>
      <c r="E215" s="4">
        <f>E212</f>
        <v>45.936999999999998</v>
      </c>
      <c r="F215" s="4"/>
      <c r="G215" s="4"/>
      <c r="H215" s="4"/>
      <c r="I215" s="4"/>
      <c r="J215" s="4"/>
      <c r="K215" s="4"/>
      <c r="L215" s="4"/>
    </row>
    <row r="216" spans="1:12" x14ac:dyDescent="0.25">
      <c r="A216" s="3"/>
      <c r="B216" s="49"/>
      <c r="C216" s="1" t="s">
        <v>75</v>
      </c>
      <c r="D216" s="4"/>
      <c r="E216" s="50">
        <f>E215/100</f>
        <v>0.45937</v>
      </c>
      <c r="F216" s="4"/>
      <c r="G216" s="4"/>
      <c r="H216" s="4"/>
      <c r="I216" s="4"/>
      <c r="J216" s="4"/>
      <c r="K216" s="4"/>
      <c r="L216" s="4"/>
    </row>
    <row r="217" spans="1:12" x14ac:dyDescent="0.25">
      <c r="A217" s="3"/>
      <c r="B217" s="6" t="s">
        <v>48</v>
      </c>
      <c r="C217" s="1" t="s">
        <v>49</v>
      </c>
      <c r="D217" s="4">
        <v>68</v>
      </c>
      <c r="E217" s="70">
        <f>E216*D217</f>
        <v>31.237159999999999</v>
      </c>
      <c r="F217" s="4"/>
      <c r="G217" s="4"/>
      <c r="H217" s="4"/>
      <c r="I217" s="4"/>
      <c r="J217" s="4"/>
      <c r="K217" s="4"/>
      <c r="L217" s="4"/>
    </row>
    <row r="218" spans="1:12" x14ac:dyDescent="0.25">
      <c r="A218" s="3"/>
      <c r="B218" s="6" t="s">
        <v>23</v>
      </c>
      <c r="C218" s="1" t="s">
        <v>8</v>
      </c>
      <c r="D218" s="4">
        <v>0.03</v>
      </c>
      <c r="E218" s="70">
        <f>D218*E216</f>
        <v>1.3781099999999999E-2</v>
      </c>
      <c r="F218" s="4"/>
      <c r="G218" s="4"/>
      <c r="H218" s="4"/>
      <c r="I218" s="4"/>
      <c r="J218" s="4"/>
      <c r="K218" s="4"/>
      <c r="L218" s="4"/>
    </row>
    <row r="219" spans="1:12" x14ac:dyDescent="0.25">
      <c r="A219" s="3"/>
      <c r="B219" s="6" t="s">
        <v>136</v>
      </c>
      <c r="C219" s="1" t="s">
        <v>13</v>
      </c>
      <c r="D219" s="4">
        <v>2.7</v>
      </c>
      <c r="E219" s="70">
        <f>E216*D219</f>
        <v>1.240299</v>
      </c>
      <c r="F219" s="4"/>
      <c r="G219" s="4"/>
      <c r="H219" s="4"/>
      <c r="I219" s="4"/>
      <c r="J219" s="4"/>
      <c r="K219" s="4"/>
      <c r="L219" s="4"/>
    </row>
    <row r="220" spans="1:12" x14ac:dyDescent="0.25">
      <c r="A220" s="3"/>
      <c r="B220" s="6" t="s">
        <v>119</v>
      </c>
      <c r="C220" s="1" t="s">
        <v>13</v>
      </c>
      <c r="D220" s="4">
        <v>25.1</v>
      </c>
      <c r="E220" s="70">
        <f>E216*D220</f>
        <v>11.530187000000002</v>
      </c>
      <c r="F220" s="4"/>
      <c r="G220" s="4"/>
      <c r="H220" s="4"/>
      <c r="I220" s="4"/>
      <c r="J220" s="4"/>
      <c r="K220" s="4"/>
      <c r="L220" s="4"/>
    </row>
    <row r="221" spans="1:12" x14ac:dyDescent="0.25">
      <c r="A221" s="3"/>
      <c r="B221" s="88" t="s">
        <v>7</v>
      </c>
      <c r="C221" s="57" t="s">
        <v>8</v>
      </c>
      <c r="D221" s="4">
        <v>0.19</v>
      </c>
      <c r="E221" s="70">
        <f>E216*D221</f>
        <v>8.7280300000000005E-2</v>
      </c>
      <c r="F221" s="4"/>
      <c r="G221" s="4"/>
      <c r="H221" s="4"/>
      <c r="I221" s="4"/>
      <c r="J221" s="4"/>
      <c r="K221" s="4"/>
      <c r="L221" s="4"/>
    </row>
    <row r="222" spans="1:12" x14ac:dyDescent="0.25">
      <c r="A222" s="3"/>
      <c r="B222" s="6"/>
      <c r="C222" s="1"/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25">
      <c r="A223" s="3">
        <v>25</v>
      </c>
      <c r="B223" s="6" t="s">
        <v>29</v>
      </c>
      <c r="C223" s="1" t="s">
        <v>53</v>
      </c>
      <c r="D223" s="4"/>
      <c r="E223" s="4">
        <f>E182</f>
        <v>2160</v>
      </c>
      <c r="F223" s="4"/>
      <c r="G223" s="4"/>
      <c r="H223" s="4"/>
      <c r="I223" s="4"/>
      <c r="J223" s="4"/>
      <c r="K223" s="4"/>
      <c r="L223" s="4"/>
    </row>
    <row r="224" spans="1:12" x14ac:dyDescent="0.25">
      <c r="A224" s="3"/>
      <c r="B224" s="49"/>
      <c r="C224" s="1" t="s">
        <v>75</v>
      </c>
      <c r="D224" s="4"/>
      <c r="E224" s="50">
        <f>E223/100</f>
        <v>21.6</v>
      </c>
      <c r="F224" s="4"/>
      <c r="G224" s="4"/>
      <c r="H224" s="4"/>
      <c r="I224" s="4"/>
      <c r="J224" s="4"/>
      <c r="K224" s="4"/>
      <c r="L224" s="4"/>
    </row>
    <row r="225" spans="1:12" x14ac:dyDescent="0.25">
      <c r="A225" s="3"/>
      <c r="B225" s="6" t="s">
        <v>48</v>
      </c>
      <c r="C225" s="1" t="s">
        <v>49</v>
      </c>
      <c r="D225" s="4">
        <v>45.9</v>
      </c>
      <c r="E225" s="70">
        <f>E224*D225</f>
        <v>991.44</v>
      </c>
      <c r="F225" s="4"/>
      <c r="G225" s="4"/>
      <c r="H225" s="4"/>
      <c r="I225" s="4"/>
      <c r="J225" s="4"/>
      <c r="K225" s="4"/>
      <c r="L225" s="4"/>
    </row>
    <row r="226" spans="1:12" x14ac:dyDescent="0.25">
      <c r="A226" s="3"/>
      <c r="B226" s="6" t="s">
        <v>23</v>
      </c>
      <c r="C226" s="1" t="s">
        <v>8</v>
      </c>
      <c r="D226" s="4">
        <v>0.23</v>
      </c>
      <c r="E226" s="70">
        <f>D226*E224</f>
        <v>4.9680000000000009</v>
      </c>
      <c r="F226" s="4"/>
      <c r="G226" s="4"/>
      <c r="H226" s="4"/>
      <c r="I226" s="4"/>
      <c r="J226" s="4"/>
      <c r="K226" s="4"/>
      <c r="L226" s="4"/>
    </row>
    <row r="227" spans="1:12" x14ac:dyDescent="0.25">
      <c r="A227" s="3"/>
      <c r="B227" s="6" t="s">
        <v>79</v>
      </c>
      <c r="C227" s="1" t="s">
        <v>11</v>
      </c>
      <c r="D227" s="50">
        <v>3.5000000000000003E-2</v>
      </c>
      <c r="E227" s="70">
        <f>D227*E224</f>
        <v>0.75600000000000012</v>
      </c>
      <c r="F227" s="4"/>
      <c r="G227" s="4"/>
      <c r="H227" s="4"/>
      <c r="I227" s="4"/>
      <c r="J227" s="4"/>
      <c r="K227" s="4"/>
      <c r="L227" s="4"/>
    </row>
    <row r="228" spans="1:12" x14ac:dyDescent="0.25">
      <c r="A228" s="3"/>
      <c r="B228" s="6" t="s">
        <v>80</v>
      </c>
      <c r="C228" s="1" t="s">
        <v>54</v>
      </c>
      <c r="D228" s="50">
        <v>8.9999999999999993E-3</v>
      </c>
      <c r="E228" s="70">
        <f>D228*E224</f>
        <v>0.19439999999999999</v>
      </c>
      <c r="F228" s="4"/>
      <c r="G228" s="4"/>
      <c r="H228" s="4"/>
      <c r="I228" s="4"/>
      <c r="J228" s="4"/>
      <c r="K228" s="4"/>
      <c r="L228" s="4"/>
    </row>
    <row r="229" spans="1:12" x14ac:dyDescent="0.25">
      <c r="A229" s="3"/>
      <c r="B229" s="6" t="s">
        <v>81</v>
      </c>
      <c r="C229" s="1" t="s">
        <v>53</v>
      </c>
      <c r="D229" s="4">
        <v>3.4</v>
      </c>
      <c r="E229" s="70">
        <f>D229*E224</f>
        <v>73.44</v>
      </c>
      <c r="F229" s="4"/>
      <c r="G229" s="4"/>
      <c r="H229" s="4"/>
      <c r="I229" s="4"/>
      <c r="J229" s="4"/>
      <c r="K229" s="4"/>
      <c r="L229" s="4"/>
    </row>
    <row r="230" spans="1:12" x14ac:dyDescent="0.25">
      <c r="A230" s="3"/>
      <c r="B230" s="6"/>
      <c r="C230" s="1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25">
      <c r="A231" s="3">
        <v>27</v>
      </c>
      <c r="B231" s="20" t="s">
        <v>144</v>
      </c>
      <c r="C231" s="1" t="s">
        <v>53</v>
      </c>
      <c r="D231" s="4"/>
      <c r="E231" s="4">
        <f>E58</f>
        <v>235.71</v>
      </c>
      <c r="F231" s="4"/>
      <c r="G231" s="4"/>
      <c r="H231" s="4"/>
      <c r="I231" s="4"/>
      <c r="J231" s="4"/>
      <c r="K231" s="4"/>
      <c r="L231" s="4"/>
    </row>
    <row r="232" spans="1:12" x14ac:dyDescent="0.25">
      <c r="A232" s="3"/>
      <c r="B232" s="49"/>
      <c r="C232" s="1" t="s">
        <v>75</v>
      </c>
      <c r="D232" s="4"/>
      <c r="E232" s="50">
        <f>E231/100</f>
        <v>2.3571</v>
      </c>
      <c r="F232" s="4"/>
      <c r="G232" s="4"/>
      <c r="H232" s="4"/>
      <c r="I232" s="4"/>
      <c r="J232" s="4"/>
      <c r="K232" s="4"/>
      <c r="L232" s="4"/>
    </row>
    <row r="233" spans="1:12" x14ac:dyDescent="0.25">
      <c r="A233" s="3"/>
      <c r="B233" s="6" t="s">
        <v>48</v>
      </c>
      <c r="C233" s="1" t="s">
        <v>49</v>
      </c>
      <c r="D233" s="4">
        <v>2.8</v>
      </c>
      <c r="E233" s="4">
        <f>D233*E232</f>
        <v>6.5998799999999997</v>
      </c>
      <c r="F233" s="4"/>
      <c r="G233" s="4"/>
      <c r="H233" s="4"/>
      <c r="I233" s="4"/>
      <c r="J233" s="4"/>
      <c r="K233" s="4"/>
      <c r="L233" s="4"/>
    </row>
    <row r="234" spans="1:12" x14ac:dyDescent="0.25">
      <c r="A234" s="3"/>
      <c r="B234" s="6" t="s">
        <v>76</v>
      </c>
      <c r="C234" s="1" t="s">
        <v>55</v>
      </c>
      <c r="D234" s="4">
        <v>2.8</v>
      </c>
      <c r="E234" s="4">
        <f>D234*E232</f>
        <v>6.5998799999999997</v>
      </c>
      <c r="F234" s="4"/>
      <c r="G234" s="4"/>
      <c r="H234" s="4"/>
      <c r="I234" s="4"/>
      <c r="J234" s="4"/>
      <c r="K234" s="4"/>
      <c r="L234" s="4"/>
    </row>
    <row r="235" spans="1:12" x14ac:dyDescent="0.25">
      <c r="A235" s="3"/>
      <c r="B235" s="7"/>
      <c r="C235" s="1"/>
      <c r="D235" s="4"/>
      <c r="E235" s="4"/>
      <c r="F235" s="4"/>
      <c r="G235" s="4"/>
      <c r="H235" s="4"/>
      <c r="I235" s="4"/>
      <c r="J235" s="4"/>
      <c r="K235" s="4"/>
      <c r="L235" s="4"/>
    </row>
    <row r="236" spans="1:12" x14ac:dyDescent="0.25">
      <c r="A236" s="3">
        <v>28</v>
      </c>
      <c r="B236" s="7" t="s">
        <v>32</v>
      </c>
      <c r="C236" s="103" t="s">
        <v>54</v>
      </c>
      <c r="D236" s="104">
        <v>0.15</v>
      </c>
      <c r="E236" s="104">
        <f>E231*D236</f>
        <v>35.356499999999997</v>
      </c>
      <c r="F236" s="4"/>
      <c r="G236" s="4"/>
      <c r="H236" s="4"/>
      <c r="I236" s="4"/>
      <c r="J236" s="4"/>
      <c r="K236" s="4"/>
      <c r="L236" s="4"/>
    </row>
    <row r="237" spans="1:12" x14ac:dyDescent="0.25">
      <c r="A237" s="3"/>
      <c r="B237" s="74" t="s">
        <v>48</v>
      </c>
      <c r="C237" s="69" t="s">
        <v>49</v>
      </c>
      <c r="D237" s="70">
        <v>0.89</v>
      </c>
      <c r="E237" s="70">
        <f>E236*D237</f>
        <v>31.467284999999997</v>
      </c>
      <c r="F237" s="70"/>
      <c r="G237" s="70"/>
      <c r="H237" s="70"/>
      <c r="I237" s="70"/>
      <c r="J237" s="76"/>
      <c r="K237" s="76"/>
      <c r="L237" s="70"/>
    </row>
    <row r="238" spans="1:12" x14ac:dyDescent="0.25">
      <c r="A238" s="3"/>
      <c r="B238" s="74" t="s">
        <v>52</v>
      </c>
      <c r="C238" s="69" t="s">
        <v>8</v>
      </c>
      <c r="D238" s="70">
        <v>0.37</v>
      </c>
      <c r="E238" s="70">
        <f>E236*D238</f>
        <v>13.081904999999999</v>
      </c>
      <c r="F238" s="76"/>
      <c r="G238" s="76"/>
      <c r="H238" s="76"/>
      <c r="I238" s="76"/>
      <c r="J238" s="70"/>
      <c r="K238" s="70"/>
      <c r="L238" s="70"/>
    </row>
    <row r="239" spans="1:12" x14ac:dyDescent="0.25">
      <c r="A239" s="3"/>
      <c r="B239" s="74" t="s">
        <v>77</v>
      </c>
      <c r="C239" s="69" t="s">
        <v>54</v>
      </c>
      <c r="D239" s="70">
        <v>1.1499999999999999</v>
      </c>
      <c r="E239" s="70">
        <f>E236*D239</f>
        <v>40.659974999999996</v>
      </c>
      <c r="F239" s="70"/>
      <c r="G239" s="70"/>
      <c r="H239" s="70"/>
      <c r="I239" s="70"/>
      <c r="J239" s="76"/>
      <c r="K239" s="76"/>
      <c r="L239" s="70"/>
    </row>
    <row r="240" spans="1:12" x14ac:dyDescent="0.25">
      <c r="A240" s="3"/>
      <c r="B240" s="74" t="s">
        <v>7</v>
      </c>
      <c r="C240" s="69" t="s">
        <v>8</v>
      </c>
      <c r="D240" s="70">
        <v>0.02</v>
      </c>
      <c r="E240" s="70">
        <f>E236*D240</f>
        <v>0.70712999999999993</v>
      </c>
      <c r="F240" s="70"/>
      <c r="G240" s="70"/>
      <c r="H240" s="70"/>
      <c r="I240" s="70"/>
      <c r="J240" s="76"/>
      <c r="K240" s="76"/>
      <c r="L240" s="70"/>
    </row>
    <row r="241" spans="1:12" x14ac:dyDescent="0.25">
      <c r="A241" s="3"/>
      <c r="B241" s="7"/>
      <c r="C241" s="69"/>
      <c r="D241" s="70"/>
      <c r="E241" s="70"/>
      <c r="F241" s="4"/>
      <c r="G241" s="4"/>
      <c r="H241" s="4"/>
      <c r="I241" s="4"/>
      <c r="J241" s="4"/>
      <c r="K241" s="4"/>
      <c r="L241" s="4"/>
    </row>
    <row r="242" spans="1:12" x14ac:dyDescent="0.25">
      <c r="A242" s="3">
        <v>29</v>
      </c>
      <c r="B242" s="7" t="s">
        <v>33</v>
      </c>
      <c r="C242" s="103" t="s">
        <v>54</v>
      </c>
      <c r="D242" s="104">
        <v>0.1</v>
      </c>
      <c r="E242" s="104">
        <f>E231*D242</f>
        <v>23.571000000000002</v>
      </c>
      <c r="F242" s="4"/>
      <c r="G242" s="4"/>
      <c r="H242" s="4"/>
      <c r="I242" s="4"/>
      <c r="J242" s="4"/>
      <c r="K242" s="4"/>
      <c r="L242" s="4"/>
    </row>
    <row r="243" spans="1:12" x14ac:dyDescent="0.25">
      <c r="A243" s="3"/>
      <c r="B243" s="74" t="s">
        <v>48</v>
      </c>
      <c r="C243" s="69" t="s">
        <v>49</v>
      </c>
      <c r="D243" s="70">
        <v>0.89</v>
      </c>
      <c r="E243" s="70">
        <f>E242*D243</f>
        <v>20.978190000000001</v>
      </c>
      <c r="F243" s="70"/>
      <c r="G243" s="70"/>
      <c r="H243" s="70"/>
      <c r="I243" s="70"/>
      <c r="J243" s="76"/>
      <c r="K243" s="76"/>
      <c r="L243" s="70"/>
    </row>
    <row r="244" spans="1:12" x14ac:dyDescent="0.25">
      <c r="A244" s="3"/>
      <c r="B244" s="74" t="s">
        <v>52</v>
      </c>
      <c r="C244" s="69" t="s">
        <v>8</v>
      </c>
      <c r="D244" s="70">
        <v>0.37</v>
      </c>
      <c r="E244" s="70">
        <f>E242*D244</f>
        <v>8.7212700000000005</v>
      </c>
      <c r="F244" s="76"/>
      <c r="G244" s="76"/>
      <c r="H244" s="76"/>
      <c r="I244" s="76"/>
      <c r="J244" s="70"/>
      <c r="K244" s="70"/>
      <c r="L244" s="70"/>
    </row>
    <row r="245" spans="1:12" x14ac:dyDescent="0.25">
      <c r="A245" s="3"/>
      <c r="B245" s="74" t="s">
        <v>78</v>
      </c>
      <c r="C245" s="69" t="s">
        <v>54</v>
      </c>
      <c r="D245" s="70">
        <v>1.1499999999999999</v>
      </c>
      <c r="E245" s="70">
        <f>E242*D245</f>
        <v>27.106649999999998</v>
      </c>
      <c r="F245" s="70"/>
      <c r="G245" s="70"/>
      <c r="H245" s="70"/>
      <c r="I245" s="70"/>
      <c r="J245" s="76"/>
      <c r="K245" s="76"/>
      <c r="L245" s="70"/>
    </row>
    <row r="246" spans="1:12" x14ac:dyDescent="0.25">
      <c r="A246" s="3"/>
      <c r="B246" s="74" t="s">
        <v>7</v>
      </c>
      <c r="C246" s="69" t="s">
        <v>8</v>
      </c>
      <c r="D246" s="70">
        <v>0.02</v>
      </c>
      <c r="E246" s="70">
        <f>E242*D246</f>
        <v>0.47142000000000006</v>
      </c>
      <c r="F246" s="70"/>
      <c r="G246" s="70"/>
      <c r="H246" s="70"/>
      <c r="I246" s="70"/>
      <c r="J246" s="76"/>
      <c r="K246" s="76"/>
      <c r="L246" s="70"/>
    </row>
    <row r="247" spans="1:12" x14ac:dyDescent="0.25">
      <c r="A247" s="3"/>
      <c r="B247" s="7"/>
      <c r="C247" s="69"/>
      <c r="D247" s="70"/>
      <c r="E247" s="70"/>
      <c r="F247" s="4"/>
      <c r="G247" s="4"/>
      <c r="H247" s="4"/>
      <c r="I247" s="4"/>
      <c r="J247" s="4"/>
      <c r="K247" s="4"/>
      <c r="L247" s="4"/>
    </row>
    <row r="248" spans="1:12" x14ac:dyDescent="0.25">
      <c r="A248" s="3">
        <v>30</v>
      </c>
      <c r="B248" s="7" t="s">
        <v>34</v>
      </c>
      <c r="C248" s="103" t="s">
        <v>53</v>
      </c>
      <c r="D248" s="104"/>
      <c r="E248" s="104">
        <f>E231</f>
        <v>235.71</v>
      </c>
      <c r="F248" s="4"/>
      <c r="G248" s="4"/>
      <c r="H248" s="4"/>
      <c r="I248" s="4"/>
      <c r="J248" s="4"/>
      <c r="K248" s="4"/>
      <c r="L248" s="4"/>
    </row>
    <row r="249" spans="1:12" x14ac:dyDescent="0.25">
      <c r="A249" s="3"/>
      <c r="B249" s="60"/>
      <c r="C249" s="57" t="s">
        <v>71</v>
      </c>
      <c r="D249" s="58">
        <v>0.15</v>
      </c>
      <c r="E249" s="105">
        <f>E248*D249/100</f>
        <v>0.35356499999999996</v>
      </c>
      <c r="F249" s="58"/>
      <c r="G249" s="58"/>
      <c r="H249" s="58"/>
      <c r="I249" s="58"/>
      <c r="J249" s="58"/>
      <c r="K249" s="58"/>
      <c r="L249" s="58"/>
    </row>
    <row r="250" spans="1:12" x14ac:dyDescent="0.25">
      <c r="A250" s="3"/>
      <c r="B250" s="74" t="s">
        <v>48</v>
      </c>
      <c r="C250" s="69" t="s">
        <v>49</v>
      </c>
      <c r="D250" s="4">
        <v>99</v>
      </c>
      <c r="E250" s="70">
        <f>E249*D250</f>
        <v>35.002934999999994</v>
      </c>
      <c r="F250" s="4"/>
      <c r="G250" s="70"/>
      <c r="H250" s="70"/>
      <c r="I250" s="70"/>
      <c r="J250" s="4"/>
      <c r="K250" s="70"/>
      <c r="L250" s="70"/>
    </row>
    <row r="251" spans="1:12" x14ac:dyDescent="0.25">
      <c r="A251" s="3"/>
      <c r="B251" s="74" t="s">
        <v>52</v>
      </c>
      <c r="C251" s="69" t="s">
        <v>8</v>
      </c>
      <c r="D251" s="4">
        <v>34</v>
      </c>
      <c r="E251" s="70">
        <f>D251*E249</f>
        <v>12.021209999999998</v>
      </c>
      <c r="F251" s="4"/>
      <c r="G251" s="70"/>
      <c r="H251" s="4"/>
      <c r="I251" s="70"/>
      <c r="J251" s="4"/>
      <c r="K251" s="70"/>
      <c r="L251" s="70"/>
    </row>
    <row r="252" spans="1:12" x14ac:dyDescent="0.25">
      <c r="A252" s="3"/>
      <c r="B252" s="74" t="s">
        <v>72</v>
      </c>
      <c r="C252" s="69" t="s">
        <v>54</v>
      </c>
      <c r="D252" s="4">
        <v>102</v>
      </c>
      <c r="E252" s="106">
        <f>D252*E249</f>
        <v>36.063629999999996</v>
      </c>
      <c r="F252" s="4"/>
      <c r="G252" s="70"/>
      <c r="H252" s="4"/>
      <c r="I252" s="70"/>
      <c r="J252" s="4"/>
      <c r="K252" s="70"/>
      <c r="L252" s="70"/>
    </row>
    <row r="253" spans="1:12" x14ac:dyDescent="0.25">
      <c r="A253" s="3"/>
      <c r="B253" s="74" t="s">
        <v>73</v>
      </c>
      <c r="C253" s="69" t="s">
        <v>54</v>
      </c>
      <c r="D253" s="70">
        <v>0.08</v>
      </c>
      <c r="E253" s="70">
        <f>E249*D253</f>
        <v>2.8285199999999996E-2</v>
      </c>
      <c r="F253" s="70"/>
      <c r="G253" s="70"/>
      <c r="H253" s="70"/>
      <c r="I253" s="70"/>
      <c r="J253" s="76"/>
      <c r="K253" s="76"/>
      <c r="L253" s="70"/>
    </row>
    <row r="254" spans="1:12" x14ac:dyDescent="0.25">
      <c r="A254" s="3"/>
      <c r="B254" s="74" t="s">
        <v>74</v>
      </c>
      <c r="C254" s="69" t="s">
        <v>53</v>
      </c>
      <c r="D254" s="70">
        <v>7.54</v>
      </c>
      <c r="E254" s="70">
        <f>E249*D254</f>
        <v>2.6658800999999999</v>
      </c>
      <c r="F254" s="70"/>
      <c r="G254" s="70"/>
      <c r="H254" s="70"/>
      <c r="I254" s="70"/>
      <c r="J254" s="76"/>
      <c r="K254" s="76"/>
      <c r="L254" s="70"/>
    </row>
    <row r="255" spans="1:12" x14ac:dyDescent="0.25">
      <c r="A255" s="3"/>
      <c r="B255" s="74" t="s">
        <v>7</v>
      </c>
      <c r="C255" s="69" t="s">
        <v>8</v>
      </c>
      <c r="D255" s="4">
        <v>16</v>
      </c>
      <c r="E255" s="106">
        <f>D255*E249</f>
        <v>5.6570399999999994</v>
      </c>
      <c r="F255" s="4"/>
      <c r="G255" s="70"/>
      <c r="H255" s="4"/>
      <c r="I255" s="70"/>
      <c r="J255" s="4"/>
      <c r="K255" s="70"/>
      <c r="L255" s="70"/>
    </row>
    <row r="256" spans="1:12" x14ac:dyDescent="0.25">
      <c r="A256" s="3"/>
      <c r="B256" s="7"/>
      <c r="C256" s="1"/>
      <c r="D256" s="4"/>
      <c r="E256" s="4"/>
      <c r="F256" s="4"/>
      <c r="G256" s="4"/>
      <c r="H256" s="4"/>
      <c r="I256" s="4"/>
      <c r="J256" s="4"/>
      <c r="K256" s="4"/>
      <c r="L256" s="4"/>
    </row>
    <row r="257" spans="1:13" x14ac:dyDescent="0.25">
      <c r="A257" s="3">
        <v>31</v>
      </c>
      <c r="B257" s="7" t="s">
        <v>35</v>
      </c>
      <c r="C257" s="1" t="s">
        <v>50</v>
      </c>
      <c r="D257" s="4"/>
      <c r="E257" s="4">
        <v>135</v>
      </c>
      <c r="F257" s="4"/>
      <c r="G257" s="4"/>
      <c r="H257" s="4"/>
      <c r="I257" s="4"/>
      <c r="J257" s="4"/>
      <c r="K257" s="4"/>
      <c r="L257" s="4"/>
    </row>
    <row r="258" spans="1:13" x14ac:dyDescent="0.25">
      <c r="A258" s="3"/>
      <c r="B258" s="49"/>
      <c r="C258" s="1" t="s">
        <v>56</v>
      </c>
      <c r="D258" s="4"/>
      <c r="E258" s="50">
        <f>E257/100</f>
        <v>1.35</v>
      </c>
      <c r="F258" s="4"/>
      <c r="G258" s="4"/>
      <c r="H258" s="4"/>
      <c r="I258" s="4"/>
      <c r="J258" s="4"/>
      <c r="K258" s="4"/>
      <c r="L258" s="4"/>
    </row>
    <row r="259" spans="1:13" x14ac:dyDescent="0.25">
      <c r="A259" s="3"/>
      <c r="B259" s="6" t="s">
        <v>48</v>
      </c>
      <c r="C259" s="1" t="s">
        <v>49</v>
      </c>
      <c r="D259" s="4">
        <v>74</v>
      </c>
      <c r="E259" s="70">
        <f>E258*D259</f>
        <v>99.9</v>
      </c>
      <c r="F259" s="4"/>
      <c r="G259" s="4"/>
      <c r="H259" s="4"/>
      <c r="I259" s="4"/>
      <c r="J259" s="4"/>
      <c r="K259" s="4"/>
      <c r="L259" s="4"/>
    </row>
    <row r="260" spans="1:13" x14ac:dyDescent="0.25">
      <c r="A260" s="3"/>
      <c r="B260" s="6" t="s">
        <v>23</v>
      </c>
      <c r="C260" s="1" t="s">
        <v>8</v>
      </c>
      <c r="D260" s="4">
        <v>0.71</v>
      </c>
      <c r="E260" s="70">
        <f>D260*E258</f>
        <v>0.95850000000000002</v>
      </c>
      <c r="F260" s="4"/>
      <c r="G260" s="4"/>
      <c r="H260" s="4"/>
      <c r="I260" s="4"/>
      <c r="J260" s="4"/>
      <c r="K260" s="4"/>
      <c r="L260" s="4"/>
    </row>
    <row r="261" spans="1:13" x14ac:dyDescent="0.25">
      <c r="A261" s="3"/>
      <c r="B261" s="7" t="s">
        <v>36</v>
      </c>
      <c r="C261" s="1" t="s">
        <v>50</v>
      </c>
      <c r="D261" s="4">
        <v>100</v>
      </c>
      <c r="E261" s="106">
        <f>D261*E258</f>
        <v>135</v>
      </c>
      <c r="F261" s="4"/>
      <c r="G261" s="4"/>
      <c r="H261" s="4"/>
      <c r="I261" s="4"/>
      <c r="J261" s="4"/>
      <c r="K261" s="4"/>
      <c r="L261" s="4"/>
    </row>
    <row r="262" spans="1:13" x14ac:dyDescent="0.25">
      <c r="A262" s="3"/>
      <c r="B262" s="7" t="s">
        <v>69</v>
      </c>
      <c r="C262" s="1" t="s">
        <v>54</v>
      </c>
      <c r="D262" s="4">
        <v>3.9</v>
      </c>
      <c r="E262" s="70">
        <f>E258*D262</f>
        <v>5.2650000000000006</v>
      </c>
      <c r="F262" s="4"/>
      <c r="G262" s="4"/>
      <c r="H262" s="4"/>
      <c r="I262" s="4"/>
      <c r="J262" s="4"/>
      <c r="K262" s="4"/>
      <c r="L262" s="4"/>
    </row>
    <row r="263" spans="1:13" x14ac:dyDescent="0.25">
      <c r="A263" s="3"/>
      <c r="B263" s="7" t="s">
        <v>70</v>
      </c>
      <c r="C263" s="1" t="s">
        <v>54</v>
      </c>
      <c r="D263" s="4">
        <v>0.06</v>
      </c>
      <c r="E263" s="70">
        <f>E258*D263</f>
        <v>8.1000000000000003E-2</v>
      </c>
      <c r="F263" s="4"/>
      <c r="G263" s="4"/>
      <c r="H263" s="4"/>
      <c r="I263" s="4"/>
      <c r="J263" s="4"/>
      <c r="K263" s="4"/>
      <c r="L263" s="4"/>
    </row>
    <row r="264" spans="1:13" x14ac:dyDescent="0.25">
      <c r="A264" s="3"/>
      <c r="B264" s="6" t="s">
        <v>7</v>
      </c>
      <c r="C264" s="1" t="s">
        <v>8</v>
      </c>
      <c r="D264" s="4">
        <v>9.6</v>
      </c>
      <c r="E264" s="106">
        <f>D264*E258</f>
        <v>12.96</v>
      </c>
      <c r="F264" s="4"/>
      <c r="G264" s="4"/>
      <c r="H264" s="4"/>
      <c r="I264" s="4"/>
      <c r="J264" s="4"/>
      <c r="K264" s="4"/>
      <c r="L264" s="4"/>
    </row>
    <row r="265" spans="1:13" x14ac:dyDescent="0.25">
      <c r="A265" s="3"/>
      <c r="B265" s="7"/>
      <c r="C265" s="1"/>
      <c r="D265" s="4"/>
      <c r="E265" s="4"/>
      <c r="F265" s="4"/>
      <c r="G265" s="4"/>
      <c r="H265" s="4"/>
      <c r="I265" s="4"/>
      <c r="J265" s="4"/>
      <c r="K265" s="4"/>
      <c r="L265" s="4"/>
    </row>
    <row r="266" spans="1:13" x14ac:dyDescent="0.25">
      <c r="A266" s="3">
        <v>32</v>
      </c>
      <c r="B266" s="7" t="s">
        <v>37</v>
      </c>
      <c r="C266" s="1" t="s">
        <v>54</v>
      </c>
      <c r="D266" s="4"/>
      <c r="E266" s="4">
        <v>88</v>
      </c>
      <c r="F266" s="4"/>
      <c r="G266" s="4"/>
      <c r="H266" s="4"/>
      <c r="I266" s="4"/>
      <c r="J266" s="4"/>
      <c r="K266" s="4"/>
      <c r="L266" s="4"/>
    </row>
    <row r="267" spans="1:13" x14ac:dyDescent="0.25">
      <c r="A267" s="3"/>
      <c r="B267" s="6"/>
      <c r="C267" s="1" t="s">
        <v>67</v>
      </c>
      <c r="D267" s="4">
        <v>1.8</v>
      </c>
      <c r="E267" s="4">
        <f>E266*D267</f>
        <v>158.4</v>
      </c>
      <c r="F267" s="107"/>
      <c r="G267" s="107"/>
      <c r="H267" s="107"/>
      <c r="I267" s="107"/>
      <c r="J267" s="107"/>
      <c r="K267" s="107"/>
      <c r="L267" s="107"/>
      <c r="M267" s="87" t="s">
        <v>68</v>
      </c>
    </row>
    <row r="268" spans="1:13" x14ac:dyDescent="0.25">
      <c r="A268" s="3"/>
      <c r="B268" s="6" t="s">
        <v>48</v>
      </c>
      <c r="C268" s="1" t="s">
        <v>49</v>
      </c>
      <c r="D268" s="4">
        <f>1.1+2*0.36</f>
        <v>1.82</v>
      </c>
      <c r="E268" s="4">
        <f>D268*E266</f>
        <v>160.16</v>
      </c>
      <c r="F268" s="4"/>
      <c r="G268" s="4"/>
      <c r="H268" s="4"/>
      <c r="I268" s="4"/>
      <c r="J268" s="4"/>
      <c r="K268" s="4"/>
      <c r="L268" s="4"/>
    </row>
    <row r="269" spans="1:13" x14ac:dyDescent="0.25">
      <c r="A269" s="3"/>
      <c r="B269" s="6"/>
      <c r="C269" s="1"/>
      <c r="D269" s="4"/>
      <c r="E269" s="4"/>
      <c r="F269" s="4"/>
      <c r="G269" s="4"/>
      <c r="H269" s="4"/>
      <c r="I269" s="4"/>
      <c r="J269" s="4"/>
      <c r="K269" s="4"/>
      <c r="L269" s="4"/>
    </row>
    <row r="270" spans="1:13" x14ac:dyDescent="0.25">
      <c r="A270" s="3">
        <v>33</v>
      </c>
      <c r="B270" s="6" t="s">
        <v>12</v>
      </c>
      <c r="C270" s="1" t="s">
        <v>11</v>
      </c>
      <c r="D270" s="107"/>
      <c r="E270" s="4">
        <f>E267</f>
        <v>158.4</v>
      </c>
      <c r="F270" s="107"/>
      <c r="G270" s="107"/>
      <c r="H270" s="107"/>
      <c r="I270" s="107"/>
      <c r="J270" s="107"/>
      <c r="K270" s="107"/>
      <c r="L270" s="107"/>
    </row>
    <row r="271" spans="1:13" x14ac:dyDescent="0.25">
      <c r="A271" s="3"/>
      <c r="B271" s="6" t="s">
        <v>48</v>
      </c>
      <c r="C271" s="1" t="s">
        <v>49</v>
      </c>
      <c r="D271" s="4">
        <v>0.53</v>
      </c>
      <c r="E271" s="4">
        <f>D271*E270</f>
        <v>83.952000000000012</v>
      </c>
      <c r="F271" s="4"/>
      <c r="G271" s="4"/>
      <c r="H271" s="4"/>
      <c r="I271" s="4"/>
      <c r="J271" s="4"/>
      <c r="K271" s="4"/>
      <c r="L271" s="4"/>
    </row>
    <row r="272" spans="1:13" x14ac:dyDescent="0.25">
      <c r="A272" s="3"/>
      <c r="B272" s="6"/>
      <c r="C272" s="1"/>
      <c r="D272" s="4"/>
      <c r="E272" s="4"/>
      <c r="F272" s="4"/>
      <c r="G272" s="4"/>
      <c r="H272" s="4"/>
      <c r="I272" s="4"/>
      <c r="J272" s="4"/>
      <c r="K272" s="4"/>
      <c r="L272" s="4"/>
    </row>
    <row r="273" spans="1:12" x14ac:dyDescent="0.25">
      <c r="A273" s="3">
        <v>34</v>
      </c>
      <c r="B273" s="34" t="s">
        <v>169</v>
      </c>
      <c r="C273" s="1" t="s">
        <v>11</v>
      </c>
      <c r="D273" s="4"/>
      <c r="E273" s="4">
        <f>E267</f>
        <v>158.4</v>
      </c>
      <c r="F273" s="4"/>
      <c r="G273" s="4"/>
      <c r="H273" s="4"/>
      <c r="I273" s="4"/>
      <c r="J273" s="4"/>
      <c r="K273" s="4"/>
      <c r="L273" s="4"/>
    </row>
    <row r="274" spans="1:12" x14ac:dyDescent="0.25">
      <c r="A274" s="3"/>
      <c r="B274" s="108"/>
      <c r="C274" s="1"/>
      <c r="D274" s="4"/>
      <c r="E274" s="4"/>
      <c r="F274" s="4"/>
      <c r="G274" s="4"/>
      <c r="H274" s="4"/>
      <c r="I274" s="4"/>
      <c r="J274" s="4"/>
      <c r="K274" s="4"/>
      <c r="L274" s="4"/>
    </row>
    <row r="275" spans="1:12" s="47" customFormat="1" x14ac:dyDescent="0.25">
      <c r="A275" s="26"/>
      <c r="B275" s="109" t="s">
        <v>0</v>
      </c>
      <c r="C275" s="109"/>
      <c r="D275" s="100"/>
      <c r="E275" s="100"/>
      <c r="F275" s="100"/>
      <c r="G275" s="100"/>
      <c r="H275" s="100"/>
      <c r="I275" s="100"/>
      <c r="J275" s="100"/>
      <c r="K275" s="100"/>
      <c r="L275" s="100"/>
    </row>
    <row r="276" spans="1:12" x14ac:dyDescent="0.25">
      <c r="A276" s="3"/>
      <c r="B276" s="110"/>
      <c r="C276" s="1"/>
      <c r="D276" s="4"/>
      <c r="E276" s="4"/>
      <c r="F276" s="4"/>
      <c r="G276" s="4"/>
      <c r="H276" s="4"/>
      <c r="I276" s="4"/>
      <c r="J276" s="4"/>
      <c r="K276" s="4"/>
      <c r="L276" s="4"/>
    </row>
    <row r="277" spans="1:12" x14ac:dyDescent="0.25">
      <c r="A277" s="3"/>
      <c r="B277" s="110" t="s">
        <v>38</v>
      </c>
      <c r="C277" s="111" t="s">
        <v>174</v>
      </c>
      <c r="D277" s="4"/>
      <c r="E277" s="4"/>
      <c r="F277" s="4"/>
      <c r="G277" s="4"/>
      <c r="H277" s="4"/>
      <c r="I277" s="4"/>
      <c r="J277" s="4"/>
      <c r="K277" s="4"/>
      <c r="L277" s="4"/>
    </row>
    <row r="278" spans="1:12" x14ac:dyDescent="0.25">
      <c r="A278" s="3"/>
      <c r="B278" s="112" t="s">
        <v>0</v>
      </c>
      <c r="C278" s="1"/>
      <c r="D278" s="4"/>
      <c r="E278" s="4"/>
      <c r="F278" s="4"/>
      <c r="G278" s="4"/>
      <c r="H278" s="4"/>
      <c r="I278" s="4"/>
      <c r="J278" s="4"/>
      <c r="K278" s="4"/>
      <c r="L278" s="4"/>
    </row>
    <row r="279" spans="1:12" x14ac:dyDescent="0.25">
      <c r="A279" s="3"/>
      <c r="B279" s="110" t="s">
        <v>39</v>
      </c>
      <c r="C279" s="111" t="s">
        <v>174</v>
      </c>
      <c r="D279" s="4"/>
      <c r="E279" s="4"/>
      <c r="F279" s="4"/>
      <c r="G279" s="4"/>
      <c r="H279" s="4"/>
      <c r="I279" s="4"/>
      <c r="J279" s="4"/>
      <c r="K279" s="4"/>
      <c r="L279" s="4"/>
    </row>
    <row r="280" spans="1:12" x14ac:dyDescent="0.25">
      <c r="A280" s="3"/>
      <c r="B280" s="112" t="s">
        <v>0</v>
      </c>
      <c r="C280" s="1"/>
      <c r="D280" s="4"/>
      <c r="E280" s="4"/>
      <c r="F280" s="4"/>
      <c r="G280" s="4"/>
      <c r="H280" s="4"/>
      <c r="I280" s="4"/>
      <c r="J280" s="4"/>
      <c r="K280" s="4"/>
      <c r="L280" s="4"/>
    </row>
    <row r="281" spans="1:12" x14ac:dyDescent="0.25">
      <c r="A281" s="3"/>
      <c r="B281" s="110" t="s">
        <v>40</v>
      </c>
      <c r="C281" s="111" t="s">
        <v>174</v>
      </c>
      <c r="D281" s="4"/>
      <c r="E281" s="4"/>
      <c r="F281" s="4"/>
      <c r="G281" s="4"/>
      <c r="H281" s="4"/>
      <c r="I281" s="4"/>
      <c r="J281" s="4"/>
      <c r="K281" s="4"/>
      <c r="L281" s="4"/>
    </row>
    <row r="282" spans="1:12" x14ac:dyDescent="0.25">
      <c r="A282" s="3"/>
      <c r="B282" s="112" t="s">
        <v>0</v>
      </c>
      <c r="C282" s="1"/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25">
      <c r="A283" s="3"/>
      <c r="B283" s="113" t="s">
        <v>41</v>
      </c>
      <c r="C283" s="111" t="s">
        <v>174</v>
      </c>
      <c r="D283" s="4"/>
      <c r="E283" s="4"/>
      <c r="F283" s="4"/>
      <c r="G283" s="4"/>
      <c r="H283" s="4"/>
      <c r="I283" s="4"/>
      <c r="J283" s="4"/>
      <c r="K283" s="4"/>
      <c r="L283" s="4"/>
    </row>
    <row r="284" spans="1:12" x14ac:dyDescent="0.25">
      <c r="A284" s="3"/>
      <c r="B284" s="112" t="s">
        <v>0</v>
      </c>
      <c r="C284" s="1"/>
      <c r="D284" s="4"/>
      <c r="E284" s="4"/>
      <c r="F284" s="4"/>
      <c r="G284" s="4"/>
      <c r="H284" s="4"/>
      <c r="I284" s="4"/>
      <c r="J284" s="4"/>
      <c r="K284" s="4"/>
      <c r="L284" s="4"/>
    </row>
    <row r="285" spans="1:12" x14ac:dyDescent="0.25">
      <c r="A285" s="3"/>
      <c r="B285" s="110" t="s">
        <v>42</v>
      </c>
      <c r="C285" s="114">
        <v>0.18</v>
      </c>
      <c r="D285" s="4"/>
      <c r="E285" s="4"/>
      <c r="F285" s="4"/>
      <c r="G285" s="4"/>
      <c r="H285" s="4"/>
      <c r="I285" s="4"/>
      <c r="J285" s="4"/>
      <c r="K285" s="4"/>
      <c r="L285" s="4"/>
    </row>
    <row r="286" spans="1:12" x14ac:dyDescent="0.25">
      <c r="A286" s="3"/>
      <c r="B286" s="110"/>
      <c r="C286" s="11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s="47" customFormat="1" x14ac:dyDescent="0.25">
      <c r="A287" s="26"/>
      <c r="B287" s="109" t="s">
        <v>43</v>
      </c>
      <c r="C287" s="109"/>
      <c r="D287" s="100"/>
      <c r="E287" s="100"/>
      <c r="F287" s="100"/>
      <c r="G287" s="100"/>
      <c r="H287" s="100"/>
      <c r="I287" s="100"/>
      <c r="J287" s="100"/>
      <c r="K287" s="100"/>
      <c r="L287" s="100"/>
    </row>
    <row r="361" spans="2:14" x14ac:dyDescent="0.25">
      <c r="N361" s="116"/>
    </row>
    <row r="365" spans="2:14" x14ac:dyDescent="0.25">
      <c r="B365" s="101"/>
    </row>
    <row r="366" spans="2:14" x14ac:dyDescent="0.25">
      <c r="B366" s="73"/>
    </row>
    <row r="368" spans="2:14" x14ac:dyDescent="0.25">
      <c r="B368" s="101"/>
    </row>
    <row r="382" spans="2:2" x14ac:dyDescent="0.25">
      <c r="B382" s="117"/>
    </row>
    <row r="383" spans="2:2" x14ac:dyDescent="0.25">
      <c r="B383" s="117"/>
    </row>
    <row r="384" spans="2:2" x14ac:dyDescent="0.25">
      <c r="B384" s="117"/>
    </row>
    <row r="385" spans="2:2" x14ac:dyDescent="0.25">
      <c r="B385" s="117"/>
    </row>
    <row r="386" spans="2:2" x14ac:dyDescent="0.25">
      <c r="B386" s="117"/>
    </row>
    <row r="387" spans="2:2" x14ac:dyDescent="0.25">
      <c r="B387" s="117"/>
    </row>
    <row r="388" spans="2:2" x14ac:dyDescent="0.25">
      <c r="B388" s="117"/>
    </row>
    <row r="389" spans="2:2" x14ac:dyDescent="0.25">
      <c r="B389" s="117"/>
    </row>
    <row r="390" spans="2:2" x14ac:dyDescent="0.25">
      <c r="B390" s="117"/>
    </row>
    <row r="391" spans="2:2" x14ac:dyDescent="0.25">
      <c r="B391" s="117"/>
    </row>
    <row r="392" spans="2:2" x14ac:dyDescent="0.25">
      <c r="B392" s="117"/>
    </row>
    <row r="393" spans="2:2" x14ac:dyDescent="0.25">
      <c r="B393" s="117"/>
    </row>
    <row r="394" spans="2:2" x14ac:dyDescent="0.25">
      <c r="B394" s="117"/>
    </row>
    <row r="395" spans="2:2" x14ac:dyDescent="0.25">
      <c r="B395" s="117"/>
    </row>
    <row r="396" spans="2:2" x14ac:dyDescent="0.25">
      <c r="B396" s="117"/>
    </row>
    <row r="397" spans="2:2" x14ac:dyDescent="0.25">
      <c r="B397" s="117"/>
    </row>
    <row r="398" spans="2:2" x14ac:dyDescent="0.25">
      <c r="B398" s="117"/>
    </row>
    <row r="399" spans="2:2" x14ac:dyDescent="0.25">
      <c r="B399" s="117"/>
    </row>
    <row r="400" spans="2:2" x14ac:dyDescent="0.25">
      <c r="B400" s="117"/>
    </row>
    <row r="401" spans="2:2" x14ac:dyDescent="0.25">
      <c r="B401" s="117"/>
    </row>
    <row r="402" spans="2:2" x14ac:dyDescent="0.25">
      <c r="B402" s="117"/>
    </row>
    <row r="403" spans="2:2" x14ac:dyDescent="0.25">
      <c r="B403" s="117"/>
    </row>
    <row r="404" spans="2:2" x14ac:dyDescent="0.25">
      <c r="B404" s="117"/>
    </row>
    <row r="405" spans="2:2" x14ac:dyDescent="0.25">
      <c r="B405" s="117"/>
    </row>
    <row r="406" spans="2:2" x14ac:dyDescent="0.25">
      <c r="B406" s="117"/>
    </row>
    <row r="407" spans="2:2" x14ac:dyDescent="0.25">
      <c r="B407" s="117"/>
    </row>
    <row r="408" spans="2:2" x14ac:dyDescent="0.25">
      <c r="B408" s="117"/>
    </row>
    <row r="409" spans="2:2" x14ac:dyDescent="0.25">
      <c r="B409" s="117"/>
    </row>
    <row r="410" spans="2:2" x14ac:dyDescent="0.25">
      <c r="B410" s="117"/>
    </row>
    <row r="411" spans="2:2" x14ac:dyDescent="0.25">
      <c r="B411" s="117"/>
    </row>
    <row r="412" spans="2:2" x14ac:dyDescent="0.25">
      <c r="B412" s="117"/>
    </row>
    <row r="413" spans="2:2" x14ac:dyDescent="0.25">
      <c r="B413" s="117"/>
    </row>
    <row r="414" spans="2:2" x14ac:dyDescent="0.25">
      <c r="B414" s="117"/>
    </row>
    <row r="415" spans="2:2" x14ac:dyDescent="0.25">
      <c r="B415" s="117"/>
    </row>
    <row r="416" spans="2:2" x14ac:dyDescent="0.25">
      <c r="B416" s="117"/>
    </row>
    <row r="417" spans="2:2" x14ac:dyDescent="0.25">
      <c r="B417" s="117"/>
    </row>
    <row r="418" spans="2:2" x14ac:dyDescent="0.25">
      <c r="B418" s="117"/>
    </row>
    <row r="419" spans="2:2" x14ac:dyDescent="0.25">
      <c r="B419" s="117"/>
    </row>
    <row r="420" spans="2:2" x14ac:dyDescent="0.25">
      <c r="B420" s="117"/>
    </row>
    <row r="421" spans="2:2" x14ac:dyDescent="0.25">
      <c r="B421" s="117"/>
    </row>
    <row r="422" spans="2:2" x14ac:dyDescent="0.25">
      <c r="B422" s="117"/>
    </row>
    <row r="423" spans="2:2" x14ac:dyDescent="0.25">
      <c r="B423" s="117"/>
    </row>
    <row r="424" spans="2:2" x14ac:dyDescent="0.25">
      <c r="B424" s="117"/>
    </row>
    <row r="425" spans="2:2" x14ac:dyDescent="0.25">
      <c r="B425" s="117"/>
    </row>
    <row r="426" spans="2:2" x14ac:dyDescent="0.25">
      <c r="B426" s="117"/>
    </row>
    <row r="427" spans="2:2" x14ac:dyDescent="0.25">
      <c r="B427" s="117"/>
    </row>
    <row r="428" spans="2:2" x14ac:dyDescent="0.25">
      <c r="B428" s="117"/>
    </row>
    <row r="429" spans="2:2" x14ac:dyDescent="0.25">
      <c r="B429" s="117"/>
    </row>
    <row r="430" spans="2:2" x14ac:dyDescent="0.25">
      <c r="B430" s="117"/>
    </row>
    <row r="431" spans="2:2" x14ac:dyDescent="0.25">
      <c r="B431" s="117"/>
    </row>
    <row r="432" spans="2:2" x14ac:dyDescent="0.25">
      <c r="B432" s="117"/>
    </row>
    <row r="433" spans="2:2" x14ac:dyDescent="0.25">
      <c r="B433" s="117"/>
    </row>
    <row r="434" spans="2:2" x14ac:dyDescent="0.25">
      <c r="B434" s="117"/>
    </row>
    <row r="435" spans="2:2" x14ac:dyDescent="0.25">
      <c r="B435" s="117"/>
    </row>
    <row r="436" spans="2:2" x14ac:dyDescent="0.25">
      <c r="B436" s="117"/>
    </row>
    <row r="437" spans="2:2" x14ac:dyDescent="0.25">
      <c r="B437" s="117"/>
    </row>
    <row r="438" spans="2:2" x14ac:dyDescent="0.25">
      <c r="B438" s="117"/>
    </row>
    <row r="439" spans="2:2" x14ac:dyDescent="0.25">
      <c r="B439" s="117"/>
    </row>
    <row r="440" spans="2:2" x14ac:dyDescent="0.25">
      <c r="B440" s="117"/>
    </row>
    <row r="441" spans="2:2" x14ac:dyDescent="0.25">
      <c r="B441" s="117"/>
    </row>
    <row r="442" spans="2:2" x14ac:dyDescent="0.25">
      <c r="B442" s="117"/>
    </row>
    <row r="443" spans="2:2" x14ac:dyDescent="0.25">
      <c r="B443" s="117"/>
    </row>
    <row r="444" spans="2:2" x14ac:dyDescent="0.25">
      <c r="B444" s="117"/>
    </row>
    <row r="445" spans="2:2" x14ac:dyDescent="0.25">
      <c r="B445" s="117"/>
    </row>
    <row r="446" spans="2:2" x14ac:dyDescent="0.25">
      <c r="B446" s="117"/>
    </row>
    <row r="447" spans="2:2" x14ac:dyDescent="0.25">
      <c r="B447" s="117"/>
    </row>
    <row r="448" spans="2:2" x14ac:dyDescent="0.25">
      <c r="B448" s="117"/>
    </row>
    <row r="449" spans="2:2" x14ac:dyDescent="0.25">
      <c r="B449" s="117"/>
    </row>
    <row r="450" spans="2:2" x14ac:dyDescent="0.25">
      <c r="B450" s="117"/>
    </row>
    <row r="451" spans="2:2" x14ac:dyDescent="0.25">
      <c r="B451" s="117"/>
    </row>
    <row r="452" spans="2:2" x14ac:dyDescent="0.25">
      <c r="B452" s="117"/>
    </row>
    <row r="453" spans="2:2" x14ac:dyDescent="0.25">
      <c r="B453" s="117"/>
    </row>
    <row r="454" spans="2:2" x14ac:dyDescent="0.25">
      <c r="B454" s="117"/>
    </row>
    <row r="455" spans="2:2" x14ac:dyDescent="0.25">
      <c r="B455" s="117"/>
    </row>
    <row r="456" spans="2:2" x14ac:dyDescent="0.25">
      <c r="B456" s="117"/>
    </row>
    <row r="457" spans="2:2" x14ac:dyDescent="0.25">
      <c r="B457" s="117"/>
    </row>
    <row r="458" spans="2:2" x14ac:dyDescent="0.25">
      <c r="B458" s="117"/>
    </row>
    <row r="459" spans="2:2" x14ac:dyDescent="0.25">
      <c r="B459" s="117"/>
    </row>
    <row r="460" spans="2:2" x14ac:dyDescent="0.25">
      <c r="B460" s="117"/>
    </row>
    <row r="461" spans="2:2" x14ac:dyDescent="0.25">
      <c r="B461" s="117"/>
    </row>
    <row r="462" spans="2:2" x14ac:dyDescent="0.25">
      <c r="B462" s="117"/>
    </row>
    <row r="463" spans="2:2" x14ac:dyDescent="0.25">
      <c r="B463" s="117"/>
    </row>
    <row r="464" spans="2:2" x14ac:dyDescent="0.25">
      <c r="B464" s="117"/>
    </row>
    <row r="465" spans="2:2" x14ac:dyDescent="0.25">
      <c r="B465" s="117"/>
    </row>
    <row r="466" spans="2:2" x14ac:dyDescent="0.25">
      <c r="B466" s="117"/>
    </row>
    <row r="467" spans="2:2" x14ac:dyDescent="0.25">
      <c r="B467" s="117"/>
    </row>
    <row r="468" spans="2:2" x14ac:dyDescent="0.25">
      <c r="B468" s="117"/>
    </row>
    <row r="469" spans="2:2" x14ac:dyDescent="0.25">
      <c r="B469" s="117"/>
    </row>
    <row r="470" spans="2:2" x14ac:dyDescent="0.25">
      <c r="B470" s="117"/>
    </row>
    <row r="471" spans="2:2" x14ac:dyDescent="0.25">
      <c r="B471" s="117"/>
    </row>
    <row r="472" spans="2:2" x14ac:dyDescent="0.25">
      <c r="B472" s="117"/>
    </row>
    <row r="473" spans="2:2" x14ac:dyDescent="0.25">
      <c r="B473" s="117"/>
    </row>
    <row r="474" spans="2:2" x14ac:dyDescent="0.25">
      <c r="B474" s="117"/>
    </row>
    <row r="475" spans="2:2" x14ac:dyDescent="0.25">
      <c r="B475" s="117"/>
    </row>
    <row r="476" spans="2:2" x14ac:dyDescent="0.25">
      <c r="B476" s="117"/>
    </row>
    <row r="477" spans="2:2" x14ac:dyDescent="0.25">
      <c r="B477" s="117"/>
    </row>
    <row r="478" spans="2:2" x14ac:dyDescent="0.25">
      <c r="B478" s="117"/>
    </row>
    <row r="479" spans="2:2" x14ac:dyDescent="0.25">
      <c r="B479" s="117"/>
    </row>
    <row r="480" spans="2:2" x14ac:dyDescent="0.25">
      <c r="B480" s="117"/>
    </row>
    <row r="481" spans="2:2" x14ac:dyDescent="0.25">
      <c r="B481" s="117"/>
    </row>
    <row r="482" spans="2:2" x14ac:dyDescent="0.25">
      <c r="B482" s="117"/>
    </row>
    <row r="483" spans="2:2" x14ac:dyDescent="0.25">
      <c r="B483" s="117"/>
    </row>
    <row r="484" spans="2:2" x14ac:dyDescent="0.25">
      <c r="B484" s="117"/>
    </row>
    <row r="485" spans="2:2" x14ac:dyDescent="0.25">
      <c r="B485" s="117"/>
    </row>
    <row r="486" spans="2:2" x14ac:dyDescent="0.25">
      <c r="B486" s="117"/>
    </row>
    <row r="487" spans="2:2" x14ac:dyDescent="0.25">
      <c r="B487" s="117"/>
    </row>
    <row r="488" spans="2:2" x14ac:dyDescent="0.25">
      <c r="B488" s="117"/>
    </row>
    <row r="489" spans="2:2" x14ac:dyDescent="0.25">
      <c r="B489" s="117"/>
    </row>
    <row r="490" spans="2:2" x14ac:dyDescent="0.25">
      <c r="B490" s="117"/>
    </row>
    <row r="491" spans="2:2" x14ac:dyDescent="0.25">
      <c r="B491" s="117"/>
    </row>
    <row r="492" spans="2:2" x14ac:dyDescent="0.25">
      <c r="B492" s="117"/>
    </row>
    <row r="493" spans="2:2" x14ac:dyDescent="0.25">
      <c r="B493" s="117"/>
    </row>
    <row r="494" spans="2:2" x14ac:dyDescent="0.25">
      <c r="B494" s="117"/>
    </row>
    <row r="495" spans="2:2" x14ac:dyDescent="0.25">
      <c r="B495" s="117"/>
    </row>
    <row r="496" spans="2:2" x14ac:dyDescent="0.25">
      <c r="B496" s="117"/>
    </row>
    <row r="497" spans="2:2" x14ac:dyDescent="0.25">
      <c r="B497" s="117"/>
    </row>
    <row r="498" spans="2:2" x14ac:dyDescent="0.25">
      <c r="B498" s="117"/>
    </row>
    <row r="499" spans="2:2" x14ac:dyDescent="0.25">
      <c r="B499" s="117"/>
    </row>
    <row r="500" spans="2:2" x14ac:dyDescent="0.25">
      <c r="B500" s="117"/>
    </row>
    <row r="501" spans="2:2" x14ac:dyDescent="0.25">
      <c r="B501" s="117"/>
    </row>
    <row r="502" spans="2:2" x14ac:dyDescent="0.25">
      <c r="B502" s="117"/>
    </row>
    <row r="503" spans="2:2" x14ac:dyDescent="0.25">
      <c r="B503" s="117"/>
    </row>
  </sheetData>
  <autoFilter ref="A1:L503"/>
  <mergeCells count="9">
    <mergeCell ref="F4:G4"/>
    <mergeCell ref="H4:I4"/>
    <mergeCell ref="J4:K4"/>
    <mergeCell ref="A2:L2"/>
    <mergeCell ref="A3:L3"/>
    <mergeCell ref="A4:A5"/>
    <mergeCell ref="B4:B5"/>
    <mergeCell ref="C4:C5"/>
    <mergeCell ref="D4:E4"/>
  </mergeCells>
  <conditionalFormatting sqref="F141">
    <cfRule type="cellIs" dxfId="3" priority="2" stopIfTrue="1" operator="equal">
      <formula>8223.307275</formula>
    </cfRule>
  </conditionalFormatting>
  <conditionalFormatting sqref="F142">
    <cfRule type="cellIs" dxfId="2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2"/>
  <sheetViews>
    <sheetView topLeftCell="A261" workbookViewId="0">
      <selection activeCell="O257" sqref="O257"/>
    </sheetView>
  </sheetViews>
  <sheetFormatPr defaultRowHeight="15" x14ac:dyDescent="0.25"/>
  <cols>
    <col min="2" max="2" width="54.5703125" customWidth="1"/>
    <col min="12" max="12" width="10.140625" bestFit="1" customWidth="1"/>
  </cols>
  <sheetData>
    <row r="1" spans="1:12" x14ac:dyDescent="0.25">
      <c r="A1" s="133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5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25">
      <c r="A3" s="135" t="s">
        <v>10</v>
      </c>
      <c r="B3" s="132" t="s">
        <v>1</v>
      </c>
      <c r="C3" s="135" t="s">
        <v>46</v>
      </c>
      <c r="D3" s="132" t="s">
        <v>2</v>
      </c>
      <c r="E3" s="132"/>
      <c r="F3" s="132" t="s">
        <v>4</v>
      </c>
      <c r="G3" s="132"/>
      <c r="H3" s="132" t="s">
        <v>5</v>
      </c>
      <c r="I3" s="132"/>
      <c r="J3" s="132" t="s">
        <v>6</v>
      </c>
      <c r="K3" s="132"/>
      <c r="L3" s="28" t="s">
        <v>0</v>
      </c>
    </row>
    <row r="4" spans="1:12" x14ac:dyDescent="0.25">
      <c r="A4" s="135"/>
      <c r="B4" s="132"/>
      <c r="C4" s="135"/>
      <c r="D4" s="27" t="s">
        <v>47</v>
      </c>
      <c r="E4" s="27" t="s">
        <v>3</v>
      </c>
      <c r="F4" s="27" t="s">
        <v>47</v>
      </c>
      <c r="G4" s="27" t="s">
        <v>3</v>
      </c>
      <c r="H4" s="27" t="s">
        <v>47</v>
      </c>
      <c r="I4" s="27" t="s">
        <v>3</v>
      </c>
      <c r="J4" s="27" t="s">
        <v>47</v>
      </c>
      <c r="K4" s="27" t="s">
        <v>3</v>
      </c>
      <c r="L4" s="5"/>
    </row>
    <row r="5" spans="1:12" x14ac:dyDescent="0.25">
      <c r="A5" s="28">
        <v>1</v>
      </c>
      <c r="B5" s="28">
        <v>3</v>
      </c>
      <c r="C5" s="28">
        <v>4</v>
      </c>
      <c r="D5" s="28">
        <v>5</v>
      </c>
      <c r="E5" s="28">
        <v>6</v>
      </c>
      <c r="F5" s="28">
        <v>7</v>
      </c>
      <c r="G5" s="28">
        <v>8</v>
      </c>
      <c r="H5" s="28">
        <v>9</v>
      </c>
      <c r="I5" s="28">
        <v>10</v>
      </c>
      <c r="J5" s="28">
        <v>11</v>
      </c>
      <c r="K5" s="28">
        <v>12</v>
      </c>
      <c r="L5" s="28">
        <v>13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5.5" x14ac:dyDescent="0.25">
      <c r="A7" s="30">
        <v>1</v>
      </c>
      <c r="B7" s="36" t="s">
        <v>147</v>
      </c>
      <c r="C7" s="33" t="s">
        <v>53</v>
      </c>
      <c r="D7" s="32">
        <v>2</v>
      </c>
      <c r="E7" s="32">
        <v>230</v>
      </c>
      <c r="F7" s="32"/>
      <c r="G7" s="32"/>
      <c r="H7" s="32"/>
      <c r="I7" s="32"/>
      <c r="J7" s="32"/>
      <c r="K7" s="32"/>
      <c r="L7" s="32"/>
    </row>
    <row r="8" spans="1:12" x14ac:dyDescent="0.25">
      <c r="A8" s="29"/>
      <c r="B8" s="35"/>
      <c r="C8" s="33" t="s">
        <v>56</v>
      </c>
      <c r="D8" s="32"/>
      <c r="E8" s="118">
        <f>E7/D7/100</f>
        <v>1.1499999999999999</v>
      </c>
      <c r="F8" s="32"/>
      <c r="G8" s="32"/>
      <c r="H8" s="32"/>
      <c r="I8" s="32"/>
      <c r="J8" s="32"/>
      <c r="K8" s="32"/>
      <c r="L8" s="32"/>
    </row>
    <row r="9" spans="1:12" x14ac:dyDescent="0.25">
      <c r="A9" s="29"/>
      <c r="B9" s="35" t="s">
        <v>48</v>
      </c>
      <c r="C9" s="33" t="s">
        <v>49</v>
      </c>
      <c r="D9" s="32">
        <v>98.6</v>
      </c>
      <c r="E9" s="32">
        <f>D9*E8</f>
        <v>113.38999999999999</v>
      </c>
      <c r="F9" s="32"/>
      <c r="G9" s="32"/>
      <c r="H9" s="32"/>
      <c r="I9" s="32"/>
      <c r="J9" s="32"/>
      <c r="K9" s="32"/>
      <c r="L9" s="32"/>
    </row>
    <row r="10" spans="1:12" x14ac:dyDescent="0.25">
      <c r="A10" s="29"/>
      <c r="B10" s="35" t="s">
        <v>57</v>
      </c>
      <c r="C10" s="33" t="s">
        <v>55</v>
      </c>
      <c r="D10" s="32">
        <v>1.34</v>
      </c>
      <c r="E10" s="32">
        <f>D10*E8</f>
        <v>1.5409999999999999</v>
      </c>
      <c r="F10" s="32"/>
      <c r="G10" s="32"/>
      <c r="H10" s="32"/>
      <c r="I10" s="32"/>
      <c r="J10" s="32"/>
      <c r="K10" s="32"/>
      <c r="L10" s="32"/>
    </row>
    <row r="11" spans="1:12" x14ac:dyDescent="0.25">
      <c r="A11" s="29"/>
      <c r="B11" s="35" t="s">
        <v>58</v>
      </c>
      <c r="C11" s="33" t="s">
        <v>55</v>
      </c>
      <c r="D11" s="32">
        <v>1.02</v>
      </c>
      <c r="E11" s="32">
        <f>D11*E8</f>
        <v>1.1729999999999998</v>
      </c>
      <c r="F11" s="32"/>
      <c r="G11" s="32"/>
      <c r="H11" s="32"/>
      <c r="I11" s="32"/>
      <c r="J11" s="32"/>
      <c r="K11" s="32"/>
      <c r="L11" s="32"/>
    </row>
    <row r="12" spans="1:12" x14ac:dyDescent="0.25">
      <c r="A12" s="29"/>
      <c r="B12" s="35" t="s">
        <v>59</v>
      </c>
      <c r="C12" s="33" t="s">
        <v>55</v>
      </c>
      <c r="D12" s="32">
        <v>7.48</v>
      </c>
      <c r="E12" s="32">
        <f>D12*E8</f>
        <v>8.6020000000000003</v>
      </c>
      <c r="F12" s="32"/>
      <c r="G12" s="32"/>
      <c r="H12" s="32"/>
      <c r="I12" s="32"/>
      <c r="J12" s="32"/>
      <c r="K12" s="32"/>
      <c r="L12" s="32"/>
    </row>
    <row r="13" spans="1:12" x14ac:dyDescent="0.25">
      <c r="A13" s="29"/>
      <c r="B13" s="35" t="s">
        <v>60</v>
      </c>
      <c r="C13" s="33" t="s">
        <v>55</v>
      </c>
      <c r="D13" s="32">
        <v>1.5</v>
      </c>
      <c r="E13" s="32">
        <f>D13*E8</f>
        <v>1.7249999999999999</v>
      </c>
      <c r="F13" s="32"/>
      <c r="G13" s="32"/>
      <c r="H13" s="32"/>
      <c r="I13" s="32"/>
      <c r="J13" s="32"/>
      <c r="K13" s="32"/>
      <c r="L13" s="32"/>
    </row>
    <row r="14" spans="1:12" x14ac:dyDescent="0.25">
      <c r="A14" s="29"/>
      <c r="B14" s="35" t="s">
        <v>61</v>
      </c>
      <c r="C14" s="33" t="s">
        <v>11</v>
      </c>
      <c r="D14" s="118">
        <v>9.4E-2</v>
      </c>
      <c r="E14" s="32">
        <f>D14*E8</f>
        <v>0.10809999999999999</v>
      </c>
      <c r="F14" s="32"/>
      <c r="G14" s="32"/>
      <c r="H14" s="32"/>
      <c r="I14" s="32"/>
      <c r="J14" s="32"/>
      <c r="K14" s="32"/>
      <c r="L14" s="32"/>
    </row>
    <row r="15" spans="1:12" x14ac:dyDescent="0.25">
      <c r="A15" s="29"/>
      <c r="B15" s="35" t="s">
        <v>62</v>
      </c>
      <c r="C15" s="33" t="s">
        <v>13</v>
      </c>
      <c r="D15" s="32">
        <v>4</v>
      </c>
      <c r="E15" s="32">
        <f>D15*E8</f>
        <v>4.5999999999999996</v>
      </c>
      <c r="F15" s="32"/>
      <c r="G15" s="32"/>
      <c r="H15" s="32"/>
      <c r="I15" s="32"/>
      <c r="J15" s="32"/>
      <c r="K15" s="32"/>
      <c r="L15" s="32"/>
    </row>
    <row r="16" spans="1:12" x14ac:dyDescent="0.25">
      <c r="A16" s="29"/>
      <c r="B16" s="35" t="s">
        <v>63</v>
      </c>
      <c r="C16" s="33" t="s">
        <v>53</v>
      </c>
      <c r="D16" s="32">
        <v>115</v>
      </c>
      <c r="E16" s="32">
        <f>D16*E8*D7</f>
        <v>264.5</v>
      </c>
      <c r="F16" s="32"/>
      <c r="G16" s="32"/>
      <c r="H16" s="32"/>
      <c r="I16" s="32"/>
      <c r="J16" s="32"/>
      <c r="K16" s="32"/>
      <c r="L16" s="32"/>
    </row>
    <row r="17" spans="1:12" x14ac:dyDescent="0.25">
      <c r="A17" s="29"/>
      <c r="B17" s="35" t="s">
        <v>15</v>
      </c>
      <c r="C17" s="33" t="s">
        <v>13</v>
      </c>
      <c r="D17" s="32">
        <v>4.9000000000000004</v>
      </c>
      <c r="E17" s="32">
        <f>D17*E8</f>
        <v>5.6349999999999998</v>
      </c>
      <c r="F17" s="32"/>
      <c r="G17" s="32"/>
      <c r="H17" s="32"/>
      <c r="I17" s="32"/>
      <c r="J17" s="32"/>
      <c r="K17" s="32"/>
      <c r="L17" s="32"/>
    </row>
    <row r="18" spans="1:12" x14ac:dyDescent="0.25">
      <c r="A18" s="29"/>
      <c r="B18" s="35" t="s">
        <v>64</v>
      </c>
      <c r="C18" s="33" t="s">
        <v>13</v>
      </c>
      <c r="D18" s="32">
        <v>2.1</v>
      </c>
      <c r="E18" s="32">
        <f>D18*E8</f>
        <v>2.415</v>
      </c>
      <c r="F18" s="32"/>
      <c r="G18" s="32"/>
      <c r="H18" s="32"/>
      <c r="I18" s="32"/>
      <c r="J18" s="32"/>
      <c r="K18" s="32"/>
      <c r="L18" s="32"/>
    </row>
    <row r="19" spans="1:12" x14ac:dyDescent="0.25">
      <c r="A19" s="29"/>
      <c r="B19" s="35" t="s">
        <v>65</v>
      </c>
      <c r="C19" s="33" t="s">
        <v>54</v>
      </c>
      <c r="D19" s="118">
        <v>0.57199999999999995</v>
      </c>
      <c r="E19" s="32">
        <f>D19*E8</f>
        <v>0.65779999999999994</v>
      </c>
      <c r="F19" s="32"/>
      <c r="G19" s="32"/>
      <c r="H19" s="32"/>
      <c r="I19" s="32"/>
      <c r="J19" s="32"/>
      <c r="K19" s="32"/>
      <c r="L19" s="32"/>
    </row>
    <row r="20" spans="1:12" x14ac:dyDescent="0.25">
      <c r="A20" s="29"/>
      <c r="B20" s="35" t="s">
        <v>66</v>
      </c>
      <c r="C20" s="33" t="s">
        <v>54</v>
      </c>
      <c r="D20" s="118">
        <v>1.518</v>
      </c>
      <c r="E20" s="32">
        <f>D20*E8</f>
        <v>1.7456999999999998</v>
      </c>
      <c r="F20" s="32"/>
      <c r="G20" s="32"/>
      <c r="H20" s="32"/>
      <c r="I20" s="32"/>
      <c r="J20" s="32"/>
      <c r="K20" s="32"/>
      <c r="L20" s="32"/>
    </row>
    <row r="21" spans="1:12" x14ac:dyDescent="0.25">
      <c r="A21" s="30"/>
      <c r="B21" s="36"/>
      <c r="C21" s="33"/>
      <c r="D21" s="32"/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30">
        <v>3</v>
      </c>
      <c r="B22" s="35" t="s">
        <v>16</v>
      </c>
      <c r="C22" s="33" t="s">
        <v>53</v>
      </c>
      <c r="D22" s="32">
        <v>2</v>
      </c>
      <c r="E22" s="32">
        <v>230</v>
      </c>
      <c r="F22" s="32"/>
      <c r="G22" s="32"/>
      <c r="H22" s="32"/>
      <c r="I22" s="32"/>
      <c r="J22" s="32"/>
      <c r="K22" s="32"/>
      <c r="L22" s="32"/>
    </row>
    <row r="23" spans="1:12" x14ac:dyDescent="0.25">
      <c r="A23" s="29"/>
      <c r="B23" s="35"/>
      <c r="C23" s="33" t="s">
        <v>56</v>
      </c>
      <c r="D23" s="32"/>
      <c r="E23" s="118">
        <f>E22/D22/100</f>
        <v>1.1499999999999999</v>
      </c>
      <c r="F23" s="32"/>
      <c r="G23" s="32"/>
      <c r="H23" s="32"/>
      <c r="I23" s="32"/>
      <c r="J23" s="32"/>
      <c r="K23" s="32"/>
      <c r="L23" s="32"/>
    </row>
    <row r="24" spans="1:12" x14ac:dyDescent="0.25">
      <c r="A24" s="29"/>
      <c r="B24" s="35" t="s">
        <v>48</v>
      </c>
      <c r="C24" s="33" t="s">
        <v>49</v>
      </c>
      <c r="D24" s="32">
        <v>45.6</v>
      </c>
      <c r="E24" s="32">
        <f>D24*E23</f>
        <v>52.44</v>
      </c>
      <c r="F24" s="32"/>
      <c r="G24" s="32"/>
      <c r="H24" s="32"/>
      <c r="I24" s="32"/>
      <c r="J24" s="32"/>
      <c r="K24" s="32"/>
      <c r="L24" s="32"/>
    </row>
    <row r="25" spans="1:12" x14ac:dyDescent="0.25">
      <c r="A25" s="29"/>
      <c r="B25" s="35" t="s">
        <v>57</v>
      </c>
      <c r="C25" s="33" t="s">
        <v>55</v>
      </c>
      <c r="D25" s="32">
        <v>0.4</v>
      </c>
      <c r="E25" s="32">
        <f>D25*E23</f>
        <v>0.45999999999999996</v>
      </c>
      <c r="F25" s="32"/>
      <c r="G25" s="32"/>
      <c r="H25" s="32"/>
      <c r="I25" s="32"/>
      <c r="J25" s="32"/>
      <c r="K25" s="32"/>
      <c r="L25" s="32"/>
    </row>
    <row r="26" spans="1:12" x14ac:dyDescent="0.25">
      <c r="A26" s="29"/>
      <c r="B26" s="35" t="s">
        <v>58</v>
      </c>
      <c r="C26" s="33" t="s">
        <v>55</v>
      </c>
      <c r="D26" s="32">
        <v>1.02</v>
      </c>
      <c r="E26" s="32">
        <f>D26*E23</f>
        <v>1.1729999999999998</v>
      </c>
      <c r="F26" s="32"/>
      <c r="G26" s="32"/>
      <c r="H26" s="32"/>
      <c r="I26" s="32"/>
      <c r="J26" s="32"/>
      <c r="K26" s="32"/>
      <c r="L26" s="32"/>
    </row>
    <row r="27" spans="1:12" x14ac:dyDescent="0.25">
      <c r="A27" s="29"/>
      <c r="B27" s="35" t="s">
        <v>59</v>
      </c>
      <c r="C27" s="33" t="s">
        <v>55</v>
      </c>
      <c r="D27" s="32">
        <v>3.81</v>
      </c>
      <c r="E27" s="32">
        <f>D27*E23</f>
        <v>4.3815</v>
      </c>
      <c r="F27" s="32"/>
      <c r="G27" s="32"/>
      <c r="H27" s="32"/>
      <c r="I27" s="32"/>
      <c r="J27" s="32"/>
      <c r="K27" s="32"/>
      <c r="L27" s="32"/>
    </row>
    <row r="28" spans="1:12" x14ac:dyDescent="0.25">
      <c r="A28" s="29"/>
      <c r="B28" s="35" t="s">
        <v>62</v>
      </c>
      <c r="C28" s="33" t="s">
        <v>13</v>
      </c>
      <c r="D28" s="32">
        <v>3</v>
      </c>
      <c r="E28" s="32">
        <f>D28*E23</f>
        <v>3.4499999999999997</v>
      </c>
      <c r="F28" s="32"/>
      <c r="G28" s="32"/>
      <c r="H28" s="32"/>
      <c r="I28" s="32"/>
      <c r="J28" s="32"/>
      <c r="K28" s="32"/>
      <c r="L28" s="32"/>
    </row>
    <row r="29" spans="1:12" x14ac:dyDescent="0.25">
      <c r="A29" s="29"/>
      <c r="B29" s="35" t="s">
        <v>66</v>
      </c>
      <c r="C29" s="33" t="s">
        <v>54</v>
      </c>
      <c r="D29" s="118">
        <v>0.18</v>
      </c>
      <c r="E29" s="32">
        <f>D29*E23</f>
        <v>0.20699999999999999</v>
      </c>
      <c r="F29" s="32"/>
      <c r="G29" s="32"/>
      <c r="H29" s="32"/>
      <c r="I29" s="32"/>
      <c r="J29" s="32"/>
      <c r="K29" s="32"/>
      <c r="L29" s="32"/>
    </row>
    <row r="30" spans="1:12" x14ac:dyDescent="0.25">
      <c r="A30" s="29"/>
      <c r="B30" s="35"/>
      <c r="C30" s="33"/>
      <c r="D30" s="32"/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29"/>
      <c r="B31" s="34" t="s">
        <v>30</v>
      </c>
      <c r="C31" s="33" t="s">
        <v>53</v>
      </c>
      <c r="D31" s="32"/>
      <c r="E31" s="32">
        <f>(2.9+5.2+6.4)*1.51</f>
        <v>21.895</v>
      </c>
      <c r="F31" s="32"/>
      <c r="G31" s="32"/>
      <c r="H31" s="32"/>
      <c r="I31" s="32"/>
      <c r="J31" s="32"/>
      <c r="K31" s="32"/>
      <c r="L31" s="32"/>
    </row>
    <row r="32" spans="1:12" x14ac:dyDescent="0.25">
      <c r="A32" s="29"/>
      <c r="B32" s="36"/>
      <c r="C32" s="33" t="s">
        <v>75</v>
      </c>
      <c r="D32" s="32"/>
      <c r="E32" s="118">
        <f>E31/100</f>
        <v>0.21895000000000001</v>
      </c>
      <c r="F32" s="32"/>
      <c r="G32" s="32"/>
      <c r="H32" s="32"/>
      <c r="I32" s="32"/>
      <c r="J32" s="32"/>
      <c r="K32" s="32"/>
      <c r="L32" s="32"/>
    </row>
    <row r="33" spans="1:12" x14ac:dyDescent="0.25">
      <c r="A33" s="29"/>
      <c r="B33" s="35" t="s">
        <v>48</v>
      </c>
      <c r="C33" s="33" t="s">
        <v>49</v>
      </c>
      <c r="D33" s="32">
        <v>8.1999999999999993</v>
      </c>
      <c r="E33" s="32">
        <f>D33*E32</f>
        <v>1.7953899999999998</v>
      </c>
      <c r="F33" s="32"/>
      <c r="G33" s="32"/>
      <c r="H33" s="32"/>
      <c r="I33" s="32"/>
      <c r="J33" s="32"/>
      <c r="K33" s="32"/>
      <c r="L33" s="32"/>
    </row>
    <row r="34" spans="1:12" x14ac:dyDescent="0.25">
      <c r="A34" s="29"/>
      <c r="B34" s="35" t="s">
        <v>23</v>
      </c>
      <c r="C34" s="33" t="s">
        <v>8</v>
      </c>
      <c r="D34" s="32">
        <v>0.5</v>
      </c>
      <c r="E34" s="32">
        <f>D34*E32</f>
        <v>0.109475</v>
      </c>
      <c r="F34" s="32"/>
      <c r="G34" s="32"/>
      <c r="H34" s="32"/>
      <c r="I34" s="32"/>
      <c r="J34" s="32"/>
      <c r="K34" s="32"/>
      <c r="L34" s="32"/>
    </row>
    <row r="35" spans="1:12" x14ac:dyDescent="0.25">
      <c r="A35" s="29"/>
      <c r="B35" s="35"/>
      <c r="C35" s="33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1"/>
      <c r="B36" s="34" t="s">
        <v>148</v>
      </c>
      <c r="C36" s="33" t="s">
        <v>54</v>
      </c>
      <c r="D36" s="32"/>
      <c r="E36" s="32">
        <f>(5.2+6.4+2.9)*1*0.09</f>
        <v>1.3050000000000002</v>
      </c>
      <c r="F36" s="32"/>
      <c r="G36" s="32"/>
      <c r="H36" s="32"/>
      <c r="I36" s="32"/>
      <c r="J36" s="32"/>
      <c r="K36" s="32"/>
      <c r="L36" s="32"/>
    </row>
    <row r="37" spans="1:12" x14ac:dyDescent="0.25">
      <c r="A37" s="31"/>
      <c r="B37" s="35" t="s">
        <v>48</v>
      </c>
      <c r="C37" s="33" t="s">
        <v>49</v>
      </c>
      <c r="D37" s="32">
        <v>8.8000000000000007</v>
      </c>
      <c r="E37" s="32">
        <f>D37*E36</f>
        <v>11.484000000000002</v>
      </c>
      <c r="F37" s="32"/>
      <c r="G37" s="32"/>
      <c r="H37" s="32"/>
      <c r="I37" s="32"/>
      <c r="J37" s="32"/>
      <c r="K37" s="32"/>
      <c r="L37" s="32"/>
    </row>
    <row r="38" spans="1:12" x14ac:dyDescent="0.25">
      <c r="A38" s="31"/>
      <c r="B38" s="35" t="s">
        <v>23</v>
      </c>
      <c r="C38" s="33" t="s">
        <v>8</v>
      </c>
      <c r="D38" s="32">
        <v>4.8</v>
      </c>
      <c r="E38" s="32">
        <f>D38*E36</f>
        <v>6.2640000000000002</v>
      </c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4"/>
      <c r="C39" s="33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25.5" x14ac:dyDescent="0.25">
      <c r="A40" s="30">
        <v>4</v>
      </c>
      <c r="B40" s="36" t="s">
        <v>17</v>
      </c>
      <c r="C40" s="33" t="s">
        <v>53</v>
      </c>
      <c r="D40" s="32"/>
      <c r="E40" s="32">
        <v>1530</v>
      </c>
      <c r="F40" s="32"/>
      <c r="G40" s="32"/>
      <c r="H40" s="32"/>
      <c r="I40" s="32"/>
      <c r="J40" s="32"/>
      <c r="K40" s="32"/>
      <c r="L40" s="32"/>
    </row>
    <row r="41" spans="1:12" x14ac:dyDescent="0.25">
      <c r="A41" s="30"/>
      <c r="B41" s="36"/>
      <c r="C41" s="33" t="s">
        <v>75</v>
      </c>
      <c r="D41" s="32"/>
      <c r="E41" s="118">
        <f>E40/100</f>
        <v>15.3</v>
      </c>
      <c r="F41" s="32"/>
      <c r="G41" s="32"/>
      <c r="H41" s="32"/>
      <c r="I41" s="32"/>
      <c r="J41" s="32"/>
      <c r="K41" s="32"/>
      <c r="L41" s="32"/>
    </row>
    <row r="42" spans="1:12" x14ac:dyDescent="0.25">
      <c r="A42" s="30"/>
      <c r="B42" s="35" t="s">
        <v>48</v>
      </c>
      <c r="C42" s="33" t="s">
        <v>49</v>
      </c>
      <c r="D42" s="32">
        <v>18.600000000000001</v>
      </c>
      <c r="E42" s="32">
        <f>D42*E41</f>
        <v>284.58000000000004</v>
      </c>
      <c r="F42" s="32"/>
      <c r="G42" s="32"/>
      <c r="H42" s="32"/>
      <c r="I42" s="32"/>
      <c r="J42" s="32"/>
      <c r="K42" s="32"/>
      <c r="L42" s="32"/>
    </row>
    <row r="43" spans="1:12" x14ac:dyDescent="0.25">
      <c r="A43" s="30"/>
      <c r="B43" s="35" t="s">
        <v>23</v>
      </c>
      <c r="C43" s="33" t="s">
        <v>8</v>
      </c>
      <c r="D43" s="32">
        <v>0.16</v>
      </c>
      <c r="E43" s="32">
        <f>D43*E41</f>
        <v>2.448</v>
      </c>
      <c r="F43" s="32"/>
      <c r="G43" s="32"/>
      <c r="H43" s="32"/>
      <c r="I43" s="32"/>
      <c r="J43" s="32"/>
      <c r="K43" s="32"/>
      <c r="L43" s="32"/>
    </row>
    <row r="44" spans="1:12" x14ac:dyDescent="0.25">
      <c r="A44" s="30"/>
      <c r="B44" s="35"/>
      <c r="C44" s="33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25.5" x14ac:dyDescent="0.25">
      <c r="A45" s="29">
        <v>5</v>
      </c>
      <c r="B45" s="36" t="s">
        <v>18</v>
      </c>
      <c r="C45" s="33" t="s">
        <v>53</v>
      </c>
      <c r="D45" s="32"/>
      <c r="E45" s="32">
        <f>E40</f>
        <v>1530</v>
      </c>
      <c r="F45" s="32"/>
      <c r="G45" s="32"/>
      <c r="H45" s="32"/>
      <c r="I45" s="32"/>
      <c r="J45" s="32"/>
      <c r="K45" s="32"/>
      <c r="L45" s="32"/>
    </row>
    <row r="46" spans="1:12" x14ac:dyDescent="0.25">
      <c r="A46" s="29"/>
      <c r="B46" s="36"/>
      <c r="C46" s="33" t="s">
        <v>75</v>
      </c>
      <c r="D46" s="32"/>
      <c r="E46" s="118">
        <f>E45/100</f>
        <v>15.3</v>
      </c>
      <c r="F46" s="32"/>
      <c r="G46" s="32"/>
      <c r="H46" s="32"/>
      <c r="I46" s="32"/>
      <c r="J46" s="32"/>
      <c r="K46" s="32"/>
      <c r="L46" s="32"/>
    </row>
    <row r="47" spans="1:12" x14ac:dyDescent="0.25">
      <c r="A47" s="29"/>
      <c r="B47" s="35" t="s">
        <v>48</v>
      </c>
      <c r="C47" s="33" t="s">
        <v>49</v>
      </c>
      <c r="D47" s="32">
        <v>59</v>
      </c>
      <c r="E47" s="32">
        <f>D47*E46</f>
        <v>902.7</v>
      </c>
      <c r="F47" s="32"/>
      <c r="G47" s="32"/>
      <c r="H47" s="32"/>
      <c r="I47" s="32"/>
      <c r="J47" s="32"/>
      <c r="K47" s="32"/>
      <c r="L47" s="32"/>
    </row>
    <row r="48" spans="1:12" x14ac:dyDescent="0.25">
      <c r="A48" s="29"/>
      <c r="B48" s="35"/>
      <c r="C48" s="33"/>
      <c r="D48" s="32"/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29">
        <v>6</v>
      </c>
      <c r="B49" s="35" t="s">
        <v>19</v>
      </c>
      <c r="C49" s="33" t="s">
        <v>53</v>
      </c>
      <c r="D49" s="32"/>
      <c r="E49" s="32">
        <f>E45</f>
        <v>1530</v>
      </c>
      <c r="F49" s="32"/>
      <c r="G49" s="32"/>
      <c r="H49" s="32"/>
      <c r="I49" s="32"/>
      <c r="J49" s="32"/>
      <c r="K49" s="32"/>
      <c r="L49" s="32"/>
    </row>
    <row r="50" spans="1:12" x14ac:dyDescent="0.25">
      <c r="A50" s="29"/>
      <c r="B50" s="35" t="s">
        <v>48</v>
      </c>
      <c r="C50" s="33" t="s">
        <v>49</v>
      </c>
      <c r="D50" s="32">
        <v>0.9</v>
      </c>
      <c r="E50" s="32">
        <f>D50*E49</f>
        <v>1377</v>
      </c>
      <c r="F50" s="32"/>
      <c r="G50" s="32"/>
      <c r="H50" s="32"/>
      <c r="I50" s="32"/>
      <c r="J50" s="32"/>
      <c r="K50" s="32"/>
      <c r="L50" s="32"/>
    </row>
    <row r="51" spans="1:12" x14ac:dyDescent="0.25">
      <c r="A51" s="29"/>
      <c r="B51" s="35"/>
      <c r="C51" s="33"/>
      <c r="D51" s="32"/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29">
        <v>7</v>
      </c>
      <c r="B52" s="35" t="s">
        <v>20</v>
      </c>
      <c r="C52" s="33" t="s">
        <v>50</v>
      </c>
      <c r="D52" s="32"/>
      <c r="E52" s="32">
        <v>110</v>
      </c>
      <c r="F52" s="32"/>
      <c r="G52" s="32"/>
      <c r="H52" s="32"/>
      <c r="I52" s="32"/>
      <c r="J52" s="32"/>
      <c r="K52" s="32"/>
      <c r="L52" s="32"/>
    </row>
    <row r="53" spans="1:12" x14ac:dyDescent="0.25">
      <c r="A53" s="29"/>
      <c r="B53" s="35"/>
      <c r="C53" s="33" t="s">
        <v>82</v>
      </c>
      <c r="D53" s="32"/>
      <c r="E53" s="118">
        <f>E52/10</f>
        <v>11</v>
      </c>
      <c r="F53" s="32"/>
      <c r="G53" s="32"/>
      <c r="H53" s="32"/>
      <c r="I53" s="32"/>
      <c r="J53" s="32"/>
      <c r="K53" s="32"/>
      <c r="L53" s="32"/>
    </row>
    <row r="54" spans="1:12" x14ac:dyDescent="0.25">
      <c r="A54" s="29"/>
      <c r="B54" s="35" t="s">
        <v>48</v>
      </c>
      <c r="C54" s="33" t="s">
        <v>49</v>
      </c>
      <c r="D54" s="32">
        <v>0.85</v>
      </c>
      <c r="E54" s="32">
        <f>D54*E53</f>
        <v>9.35</v>
      </c>
      <c r="F54" s="32"/>
      <c r="G54" s="32"/>
      <c r="H54" s="32"/>
      <c r="I54" s="32"/>
      <c r="J54" s="32"/>
      <c r="K54" s="32"/>
      <c r="L54" s="32"/>
    </row>
    <row r="55" spans="1:12" x14ac:dyDescent="0.25">
      <c r="A55" s="29"/>
      <c r="B55" s="35"/>
      <c r="C55" s="33"/>
      <c r="D55" s="32"/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29">
        <v>8</v>
      </c>
      <c r="B56" s="35" t="s">
        <v>21</v>
      </c>
      <c r="C56" s="33" t="s">
        <v>53</v>
      </c>
      <c r="D56" s="32"/>
      <c r="E56" s="32">
        <v>97.01</v>
      </c>
      <c r="F56" s="32"/>
      <c r="G56" s="32"/>
      <c r="H56" s="32"/>
      <c r="I56" s="32"/>
      <c r="J56" s="32"/>
      <c r="K56" s="32"/>
      <c r="L56" s="32"/>
    </row>
    <row r="57" spans="1:12" x14ac:dyDescent="0.25">
      <c r="A57" s="29"/>
      <c r="B57" s="35"/>
      <c r="C57" s="33" t="s">
        <v>84</v>
      </c>
      <c r="D57" s="32">
        <v>0.12</v>
      </c>
      <c r="E57" s="32">
        <f>E56*D57</f>
        <v>11.6412</v>
      </c>
      <c r="F57" s="32"/>
      <c r="G57" s="32"/>
      <c r="H57" s="32"/>
      <c r="I57" s="32"/>
      <c r="J57" s="32"/>
      <c r="K57" s="32"/>
      <c r="L57" s="32"/>
    </row>
    <row r="58" spans="1:12" x14ac:dyDescent="0.25">
      <c r="A58" s="29"/>
      <c r="B58" s="35" t="s">
        <v>48</v>
      </c>
      <c r="C58" s="33" t="s">
        <v>49</v>
      </c>
      <c r="D58" s="32">
        <v>13.2</v>
      </c>
      <c r="E58" s="32">
        <f>D58*E57</f>
        <v>153.66383999999999</v>
      </c>
      <c r="F58" s="32"/>
      <c r="G58" s="32"/>
      <c r="H58" s="32"/>
      <c r="I58" s="32"/>
      <c r="J58" s="32"/>
      <c r="K58" s="32"/>
      <c r="L58" s="32"/>
    </row>
    <row r="59" spans="1:12" x14ac:dyDescent="0.25">
      <c r="A59" s="29"/>
      <c r="B59" s="35" t="s">
        <v>23</v>
      </c>
      <c r="C59" s="33" t="s">
        <v>8</v>
      </c>
      <c r="D59" s="32">
        <v>9.6300000000000008</v>
      </c>
      <c r="E59" s="32">
        <f>D59*E57</f>
        <v>112.10475600000001</v>
      </c>
      <c r="F59" s="32"/>
      <c r="G59" s="32"/>
      <c r="H59" s="32"/>
      <c r="I59" s="32"/>
      <c r="J59" s="32"/>
      <c r="K59" s="32"/>
      <c r="L59" s="32"/>
    </row>
    <row r="60" spans="1:12" x14ac:dyDescent="0.25">
      <c r="A60" s="29"/>
      <c r="B60" s="35"/>
      <c r="C60" s="33"/>
      <c r="D60" s="32"/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29">
        <v>9</v>
      </c>
      <c r="B61" s="35" t="s">
        <v>22</v>
      </c>
      <c r="C61" s="33" t="s">
        <v>54</v>
      </c>
      <c r="D61" s="32"/>
      <c r="E61" s="32">
        <v>39</v>
      </c>
      <c r="F61" s="32"/>
      <c r="G61" s="32"/>
      <c r="H61" s="32"/>
      <c r="I61" s="32"/>
      <c r="J61" s="32"/>
      <c r="K61" s="32"/>
      <c r="L61" s="32"/>
    </row>
    <row r="62" spans="1:12" x14ac:dyDescent="0.25">
      <c r="A62" s="29"/>
      <c r="B62" s="35"/>
      <c r="C62" s="33" t="s">
        <v>71</v>
      </c>
      <c r="D62" s="32"/>
      <c r="E62" s="118">
        <f>E61/100</f>
        <v>0.39</v>
      </c>
      <c r="F62" s="32"/>
      <c r="G62" s="32"/>
      <c r="H62" s="32"/>
      <c r="I62" s="32"/>
      <c r="J62" s="32"/>
      <c r="K62" s="32"/>
      <c r="L62" s="32"/>
    </row>
    <row r="63" spans="1:12" x14ac:dyDescent="0.25">
      <c r="A63" s="29"/>
      <c r="B63" s="35" t="s">
        <v>48</v>
      </c>
      <c r="C63" s="33" t="s">
        <v>49</v>
      </c>
      <c r="D63" s="32">
        <v>206</v>
      </c>
      <c r="E63" s="32">
        <f>D63*E62</f>
        <v>80.34</v>
      </c>
      <c r="F63" s="32"/>
      <c r="G63" s="32"/>
      <c r="H63" s="32"/>
      <c r="I63" s="32"/>
      <c r="J63" s="32"/>
      <c r="K63" s="32"/>
      <c r="L63" s="32"/>
    </row>
    <row r="64" spans="1:12" x14ac:dyDescent="0.25">
      <c r="A64" s="29"/>
      <c r="B64" s="35"/>
      <c r="C64" s="33"/>
      <c r="D64" s="32"/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29">
        <v>10</v>
      </c>
      <c r="B65" s="35" t="s">
        <v>172</v>
      </c>
      <c r="C65" s="33" t="s">
        <v>54</v>
      </c>
      <c r="D65" s="32"/>
      <c r="E65" s="32">
        <f>E61</f>
        <v>39</v>
      </c>
      <c r="F65" s="32"/>
      <c r="G65" s="32"/>
      <c r="H65" s="32"/>
      <c r="I65" s="32"/>
      <c r="J65" s="32"/>
      <c r="K65" s="32"/>
      <c r="L65" s="32"/>
    </row>
    <row r="66" spans="1:12" x14ac:dyDescent="0.25">
      <c r="A66" s="29"/>
      <c r="B66" s="35"/>
      <c r="C66" s="33" t="s">
        <v>67</v>
      </c>
      <c r="D66" s="32">
        <v>1.85</v>
      </c>
      <c r="E66" s="32">
        <f>E65*D66</f>
        <v>72.150000000000006</v>
      </c>
      <c r="F66" s="32"/>
      <c r="G66" s="32"/>
      <c r="H66" s="32"/>
      <c r="I66" s="32"/>
      <c r="J66" s="32"/>
      <c r="K66" s="32"/>
      <c r="L66" s="32"/>
    </row>
    <row r="67" spans="1:12" x14ac:dyDescent="0.25">
      <c r="A67" s="29"/>
      <c r="B67" s="35" t="s">
        <v>48</v>
      </c>
      <c r="C67" s="33" t="s">
        <v>49</v>
      </c>
      <c r="D67" s="32">
        <f>1.1+0.36</f>
        <v>1.46</v>
      </c>
      <c r="E67" s="32">
        <f>D67*E66</f>
        <v>105.339</v>
      </c>
      <c r="F67" s="32"/>
      <c r="G67" s="32"/>
      <c r="H67" s="32"/>
      <c r="I67" s="32"/>
      <c r="J67" s="32"/>
      <c r="K67" s="32"/>
      <c r="L67" s="32"/>
    </row>
    <row r="68" spans="1:12" x14ac:dyDescent="0.25">
      <c r="A68" s="29"/>
      <c r="B68" s="35"/>
      <c r="C68" s="33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25.5" x14ac:dyDescent="0.25">
      <c r="A69" s="29">
        <v>11</v>
      </c>
      <c r="B69" s="36" t="s">
        <v>171</v>
      </c>
      <c r="C69" s="33" t="s">
        <v>11</v>
      </c>
      <c r="D69" s="32"/>
      <c r="E69" s="32">
        <f>E57*2.4+E66</f>
        <v>100.08888</v>
      </c>
      <c r="F69" s="32"/>
      <c r="G69" s="32"/>
      <c r="H69" s="32"/>
      <c r="I69" s="32"/>
      <c r="J69" s="32"/>
      <c r="K69" s="32"/>
      <c r="L69" s="32"/>
    </row>
    <row r="70" spans="1:12" x14ac:dyDescent="0.25">
      <c r="A70" s="29"/>
      <c r="B70" s="35" t="s">
        <v>48</v>
      </c>
      <c r="C70" s="33" t="s">
        <v>49</v>
      </c>
      <c r="D70" s="32">
        <v>0.53</v>
      </c>
      <c r="E70" s="32">
        <f>D70*E69</f>
        <v>53.047106400000004</v>
      </c>
      <c r="F70" s="32"/>
      <c r="G70" s="32"/>
      <c r="H70" s="32"/>
      <c r="I70" s="32"/>
      <c r="J70" s="32"/>
      <c r="K70" s="32"/>
      <c r="L70" s="32"/>
    </row>
    <row r="71" spans="1:12" x14ac:dyDescent="0.25">
      <c r="A71" s="29"/>
      <c r="B71" s="35"/>
      <c r="C71" s="33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25.5" x14ac:dyDescent="0.25">
      <c r="A72" s="29">
        <v>12</v>
      </c>
      <c r="B72" s="36" t="s">
        <v>170</v>
      </c>
      <c r="C72" s="33" t="s">
        <v>11</v>
      </c>
      <c r="D72" s="32"/>
      <c r="E72" s="32">
        <f>E69</f>
        <v>100.08888</v>
      </c>
      <c r="F72" s="32"/>
      <c r="G72" s="32"/>
      <c r="H72" s="32"/>
      <c r="I72" s="32"/>
      <c r="J72" s="32"/>
      <c r="K72" s="32"/>
      <c r="L72" s="32"/>
    </row>
    <row r="73" spans="1:12" x14ac:dyDescent="0.25">
      <c r="A73" s="29"/>
      <c r="B73" s="36"/>
      <c r="C73" s="33"/>
      <c r="D73" s="32"/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29"/>
      <c r="B74" s="34"/>
      <c r="C74" s="33"/>
      <c r="D74" s="32"/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11"/>
      <c r="B75" s="68" t="s">
        <v>91</v>
      </c>
      <c r="C75" s="69" t="s">
        <v>50</v>
      </c>
      <c r="D75" s="70"/>
      <c r="E75" s="70">
        <v>36</v>
      </c>
      <c r="F75" s="71"/>
      <c r="G75" s="70"/>
      <c r="H75" s="70"/>
      <c r="I75" s="70"/>
      <c r="J75" s="70"/>
      <c r="K75" s="70"/>
      <c r="L75" s="70"/>
    </row>
    <row r="76" spans="1:12" x14ac:dyDescent="0.25">
      <c r="A76" s="8"/>
      <c r="B76" s="74"/>
      <c r="C76" s="69" t="s">
        <v>56</v>
      </c>
      <c r="D76" s="70"/>
      <c r="E76" s="75">
        <f>E75/100</f>
        <v>0.36</v>
      </c>
      <c r="F76" s="76"/>
      <c r="G76" s="76"/>
      <c r="H76" s="76"/>
      <c r="I76" s="76"/>
      <c r="J76" s="70"/>
      <c r="K76" s="70"/>
      <c r="L76" s="70"/>
    </row>
    <row r="77" spans="1:12" x14ac:dyDescent="0.25">
      <c r="A77" s="12"/>
      <c r="B77" s="74" t="s">
        <v>48</v>
      </c>
      <c r="C77" s="69" t="s">
        <v>49</v>
      </c>
      <c r="D77" s="70">
        <v>28.6</v>
      </c>
      <c r="E77" s="70">
        <f>E76*D77</f>
        <v>10.295999999999999</v>
      </c>
      <c r="F77" s="70"/>
      <c r="G77" s="70"/>
      <c r="H77" s="70"/>
      <c r="I77" s="70"/>
      <c r="J77" s="70"/>
      <c r="K77" s="70"/>
      <c r="L77" s="70"/>
    </row>
    <row r="78" spans="1:12" x14ac:dyDescent="0.25">
      <c r="A78" s="8"/>
      <c r="B78" s="74" t="s">
        <v>52</v>
      </c>
      <c r="C78" s="69" t="s">
        <v>8</v>
      </c>
      <c r="D78" s="70">
        <v>0.41</v>
      </c>
      <c r="E78" s="70">
        <f>D78*E76</f>
        <v>0.14759999999999998</v>
      </c>
      <c r="F78" s="76"/>
      <c r="G78" s="76"/>
      <c r="H78" s="76"/>
      <c r="I78" s="76"/>
      <c r="J78" s="70"/>
      <c r="K78" s="70"/>
      <c r="L78" s="70"/>
    </row>
    <row r="79" spans="1:12" x14ac:dyDescent="0.25">
      <c r="A79" s="12"/>
      <c r="B79" s="74" t="s">
        <v>92</v>
      </c>
      <c r="C79" s="69" t="s">
        <v>13</v>
      </c>
      <c r="D79" s="70">
        <v>3.8</v>
      </c>
      <c r="E79" s="70">
        <f>D79*E76</f>
        <v>1.3679999999999999</v>
      </c>
      <c r="F79" s="70"/>
      <c r="G79" s="70"/>
      <c r="H79" s="70"/>
      <c r="I79" s="70"/>
      <c r="J79" s="70"/>
      <c r="K79" s="70"/>
      <c r="L79" s="70"/>
    </row>
    <row r="80" spans="1:12" x14ac:dyDescent="0.25">
      <c r="A80" s="12"/>
      <c r="B80" s="74" t="s">
        <v>93</v>
      </c>
      <c r="C80" s="69" t="s">
        <v>13</v>
      </c>
      <c r="D80" s="70">
        <v>3.8</v>
      </c>
      <c r="E80" s="70">
        <f>E76*D80</f>
        <v>1.3679999999999999</v>
      </c>
      <c r="F80" s="70"/>
      <c r="G80" s="70"/>
      <c r="H80" s="70"/>
      <c r="I80" s="70"/>
      <c r="J80" s="70"/>
      <c r="K80" s="70"/>
      <c r="L80" s="70"/>
    </row>
    <row r="81" spans="1:12" x14ac:dyDescent="0.25">
      <c r="A81" s="12"/>
      <c r="B81" s="74" t="s">
        <v>94</v>
      </c>
      <c r="C81" s="69" t="s">
        <v>9</v>
      </c>
      <c r="D81" s="70">
        <v>80</v>
      </c>
      <c r="E81" s="70">
        <f>ROUNDUP(D81*E76,0)</f>
        <v>29</v>
      </c>
      <c r="F81" s="70"/>
      <c r="G81" s="70"/>
      <c r="H81" s="70"/>
      <c r="I81" s="70"/>
      <c r="J81" s="70"/>
      <c r="K81" s="70"/>
      <c r="L81" s="70"/>
    </row>
    <row r="82" spans="1:12" x14ac:dyDescent="0.25">
      <c r="A82" s="12"/>
      <c r="B82" s="74" t="s">
        <v>95</v>
      </c>
      <c r="C82" s="69" t="s">
        <v>50</v>
      </c>
      <c r="D82" s="70">
        <v>102</v>
      </c>
      <c r="E82" s="70">
        <f>E76*D82</f>
        <v>36.72</v>
      </c>
      <c r="F82" s="70"/>
      <c r="G82" s="70"/>
      <c r="H82" s="70"/>
      <c r="I82" s="70"/>
      <c r="J82" s="70"/>
      <c r="K82" s="70"/>
      <c r="L82" s="70"/>
    </row>
    <row r="83" spans="1:12" x14ac:dyDescent="0.25">
      <c r="A83" s="13"/>
      <c r="B83" s="68"/>
      <c r="C83" s="69"/>
      <c r="D83" s="70"/>
      <c r="E83" s="70"/>
      <c r="F83" s="70"/>
      <c r="G83" s="70"/>
      <c r="H83" s="70"/>
      <c r="I83" s="70"/>
      <c r="J83" s="70"/>
      <c r="K83" s="70"/>
      <c r="L83" s="70"/>
    </row>
    <row r="84" spans="1:12" x14ac:dyDescent="0.25">
      <c r="A84" s="14"/>
      <c r="B84" s="119" t="s">
        <v>96</v>
      </c>
      <c r="C84" s="69" t="s">
        <v>50</v>
      </c>
      <c r="D84" s="82"/>
      <c r="E84" s="82">
        <v>85</v>
      </c>
      <c r="F84" s="83"/>
      <c r="G84" s="70"/>
      <c r="H84" s="32"/>
      <c r="I84" s="70"/>
      <c r="J84" s="32"/>
      <c r="K84" s="32"/>
      <c r="L84" s="70"/>
    </row>
    <row r="85" spans="1:12" x14ac:dyDescent="0.25">
      <c r="A85" s="12"/>
      <c r="B85" s="74" t="s">
        <v>48</v>
      </c>
      <c r="C85" s="69" t="s">
        <v>49</v>
      </c>
      <c r="D85" s="82">
        <v>0.12</v>
      </c>
      <c r="E85" s="82">
        <f>D85*E84</f>
        <v>10.199999999999999</v>
      </c>
      <c r="F85" s="82"/>
      <c r="G85" s="70"/>
      <c r="H85" s="32"/>
      <c r="I85" s="70"/>
      <c r="J85" s="32"/>
      <c r="K85" s="32"/>
      <c r="L85" s="70"/>
    </row>
    <row r="86" spans="1:12" x14ac:dyDescent="0.25">
      <c r="A86" s="12"/>
      <c r="B86" s="74" t="s">
        <v>97</v>
      </c>
      <c r="C86" s="69" t="s">
        <v>9</v>
      </c>
      <c r="D86" s="82">
        <v>20</v>
      </c>
      <c r="E86" s="82">
        <f>D86*E84</f>
        <v>1700</v>
      </c>
      <c r="F86" s="82"/>
      <c r="G86" s="70"/>
      <c r="H86" s="32"/>
      <c r="I86" s="70"/>
      <c r="J86" s="32"/>
      <c r="K86" s="32"/>
      <c r="L86" s="70"/>
    </row>
    <row r="87" spans="1:12" x14ac:dyDescent="0.25">
      <c r="A87" s="12"/>
      <c r="B87" s="119" t="s">
        <v>98</v>
      </c>
      <c r="C87" s="69" t="s">
        <v>9</v>
      </c>
      <c r="D87" s="82">
        <v>2</v>
      </c>
      <c r="E87" s="82">
        <f>D87*E84</f>
        <v>170</v>
      </c>
      <c r="F87" s="82"/>
      <c r="G87" s="70"/>
      <c r="H87" s="32"/>
      <c r="I87" s="70"/>
      <c r="J87" s="32"/>
      <c r="K87" s="32"/>
      <c r="L87" s="70"/>
    </row>
    <row r="88" spans="1:12" x14ac:dyDescent="0.25">
      <c r="A88" s="12"/>
      <c r="B88" s="119" t="s">
        <v>99</v>
      </c>
      <c r="C88" s="69" t="s">
        <v>50</v>
      </c>
      <c r="D88" s="82">
        <v>1</v>
      </c>
      <c r="E88" s="82">
        <f>D88*E84</f>
        <v>85</v>
      </c>
      <c r="F88" s="82"/>
      <c r="G88" s="70"/>
      <c r="H88" s="32"/>
      <c r="I88" s="70"/>
      <c r="J88" s="32"/>
      <c r="K88" s="32"/>
      <c r="L88" s="70"/>
    </row>
    <row r="89" spans="1:12" x14ac:dyDescent="0.25">
      <c r="A89" s="29"/>
      <c r="B89" s="34"/>
      <c r="C89" s="33"/>
      <c r="D89" s="32"/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14"/>
      <c r="B90" s="119" t="s">
        <v>100</v>
      </c>
      <c r="C90" s="69" t="s">
        <v>9</v>
      </c>
      <c r="D90" s="82"/>
      <c r="E90" s="82">
        <v>10</v>
      </c>
      <c r="F90" s="83"/>
      <c r="G90" s="70"/>
      <c r="H90" s="32"/>
      <c r="I90" s="70"/>
      <c r="J90" s="32"/>
      <c r="K90" s="32"/>
      <c r="L90" s="70"/>
    </row>
    <row r="91" spans="1:12" x14ac:dyDescent="0.25">
      <c r="A91" s="12"/>
      <c r="B91" s="74" t="s">
        <v>48</v>
      </c>
      <c r="C91" s="69" t="s">
        <v>49</v>
      </c>
      <c r="D91" s="82">
        <v>0.12</v>
      </c>
      <c r="E91" s="82">
        <f>D91*E90</f>
        <v>1.2</v>
      </c>
      <c r="F91" s="82"/>
      <c r="G91" s="70"/>
      <c r="H91" s="32"/>
      <c r="I91" s="70"/>
      <c r="J91" s="32"/>
      <c r="K91" s="32"/>
      <c r="L91" s="70"/>
    </row>
    <row r="92" spans="1:12" x14ac:dyDescent="0.25">
      <c r="A92" s="12"/>
      <c r="B92" s="119" t="s">
        <v>101</v>
      </c>
      <c r="C92" s="69" t="s">
        <v>9</v>
      </c>
      <c r="D92" s="70">
        <v>1</v>
      </c>
      <c r="E92" s="82">
        <f>D92*E90</f>
        <v>10</v>
      </c>
      <c r="F92" s="82"/>
      <c r="G92" s="70"/>
      <c r="H92" s="32"/>
      <c r="I92" s="70"/>
      <c r="J92" s="32"/>
      <c r="K92" s="32"/>
      <c r="L92" s="70"/>
    </row>
    <row r="93" spans="1:12" x14ac:dyDescent="0.25">
      <c r="A93" s="8"/>
      <c r="B93" s="68"/>
      <c r="C93" s="69"/>
      <c r="D93" s="70"/>
      <c r="E93" s="70"/>
      <c r="F93" s="70"/>
      <c r="G93" s="70"/>
      <c r="H93" s="70"/>
      <c r="I93" s="70"/>
      <c r="J93" s="76"/>
      <c r="K93" s="76"/>
      <c r="L93" s="70"/>
    </row>
    <row r="94" spans="1:12" x14ac:dyDescent="0.25">
      <c r="A94" s="15"/>
      <c r="B94" s="74" t="s">
        <v>102</v>
      </c>
      <c r="C94" s="69" t="s">
        <v>9</v>
      </c>
      <c r="D94" s="70"/>
      <c r="E94" s="70">
        <v>5</v>
      </c>
      <c r="F94" s="70"/>
      <c r="G94" s="70"/>
      <c r="H94" s="70"/>
      <c r="I94" s="70"/>
      <c r="J94" s="70"/>
      <c r="K94" s="70"/>
      <c r="L94" s="70"/>
    </row>
    <row r="95" spans="1:12" x14ac:dyDescent="0.25">
      <c r="A95" s="12"/>
      <c r="B95" s="74" t="s">
        <v>48</v>
      </c>
      <c r="C95" s="69" t="s">
        <v>49</v>
      </c>
      <c r="D95" s="70">
        <v>0.18</v>
      </c>
      <c r="E95" s="70">
        <f>D95*E94</f>
        <v>0.89999999999999991</v>
      </c>
      <c r="F95" s="70"/>
      <c r="G95" s="70"/>
      <c r="H95" s="70"/>
      <c r="I95" s="70"/>
      <c r="J95" s="70"/>
      <c r="K95" s="70"/>
      <c r="L95" s="70"/>
    </row>
    <row r="96" spans="1:12" x14ac:dyDescent="0.25">
      <c r="A96" s="12"/>
      <c r="B96" s="74" t="s">
        <v>103</v>
      </c>
      <c r="C96" s="69" t="s">
        <v>9</v>
      </c>
      <c r="D96" s="70">
        <v>1</v>
      </c>
      <c r="E96" s="70">
        <f>D96*E94</f>
        <v>5</v>
      </c>
      <c r="F96" s="70"/>
      <c r="G96" s="70"/>
      <c r="H96" s="70"/>
      <c r="I96" s="70"/>
      <c r="J96" s="70"/>
      <c r="K96" s="70"/>
      <c r="L96" s="70"/>
    </row>
    <row r="97" spans="1:12" x14ac:dyDescent="0.25">
      <c r="A97" s="13"/>
      <c r="B97" s="120"/>
      <c r="C97" s="121"/>
      <c r="D97" s="82"/>
      <c r="E97" s="82"/>
      <c r="F97" s="82"/>
      <c r="G97" s="70"/>
      <c r="H97" s="32"/>
      <c r="I97" s="70"/>
      <c r="J97" s="32"/>
      <c r="K97" s="32"/>
      <c r="L97" s="70"/>
    </row>
    <row r="98" spans="1:12" x14ac:dyDescent="0.25">
      <c r="A98" s="31">
        <v>14</v>
      </c>
      <c r="B98" s="35" t="s">
        <v>24</v>
      </c>
      <c r="C98" s="33" t="s">
        <v>50</v>
      </c>
      <c r="D98" s="32"/>
      <c r="E98" s="32">
        <v>160</v>
      </c>
      <c r="F98" s="32"/>
      <c r="G98" s="32"/>
      <c r="H98" s="32"/>
      <c r="I98" s="32"/>
      <c r="J98" s="32"/>
      <c r="K98" s="32"/>
      <c r="L98" s="32"/>
    </row>
    <row r="99" spans="1:12" x14ac:dyDescent="0.25">
      <c r="A99" s="31"/>
      <c r="B99" s="36"/>
      <c r="C99" s="33" t="s">
        <v>75</v>
      </c>
      <c r="D99" s="32">
        <v>0.35</v>
      </c>
      <c r="E99" s="118">
        <f>E98*D99/100</f>
        <v>0.56000000000000005</v>
      </c>
      <c r="F99" s="32"/>
      <c r="G99" s="32"/>
      <c r="H99" s="32"/>
      <c r="I99" s="32"/>
      <c r="J99" s="32"/>
      <c r="K99" s="32"/>
      <c r="L99" s="32"/>
    </row>
    <row r="100" spans="1:12" x14ac:dyDescent="0.25">
      <c r="A100" s="31"/>
      <c r="B100" s="35" t="s">
        <v>48</v>
      </c>
      <c r="C100" s="33" t="s">
        <v>49</v>
      </c>
      <c r="D100" s="32">
        <v>83</v>
      </c>
      <c r="E100" s="70">
        <f>E99*D100</f>
        <v>46.480000000000004</v>
      </c>
      <c r="F100" s="32"/>
      <c r="G100" s="32"/>
      <c r="H100" s="32"/>
      <c r="I100" s="32"/>
      <c r="J100" s="32"/>
      <c r="K100" s="32"/>
      <c r="L100" s="32"/>
    </row>
    <row r="101" spans="1:12" x14ac:dyDescent="0.25">
      <c r="A101" s="31"/>
      <c r="B101" s="35" t="s">
        <v>23</v>
      </c>
      <c r="C101" s="33" t="s">
        <v>8</v>
      </c>
      <c r="D101" s="32">
        <v>0.41</v>
      </c>
      <c r="E101" s="70">
        <f>D101*E99</f>
        <v>0.2296</v>
      </c>
      <c r="F101" s="32"/>
      <c r="G101" s="32"/>
      <c r="H101" s="32"/>
      <c r="I101" s="32"/>
      <c r="J101" s="32"/>
      <c r="K101" s="32"/>
      <c r="L101" s="32"/>
    </row>
    <row r="102" spans="1:12" x14ac:dyDescent="0.25">
      <c r="A102" s="31"/>
      <c r="B102" s="35" t="s">
        <v>25</v>
      </c>
      <c r="C102" s="33" t="s">
        <v>53</v>
      </c>
      <c r="D102" s="32">
        <f>410/4</f>
        <v>102.5</v>
      </c>
      <c r="E102" s="70">
        <f>D102*E99</f>
        <v>57.400000000000006</v>
      </c>
      <c r="F102" s="32"/>
      <c r="G102" s="32"/>
      <c r="H102" s="32"/>
      <c r="I102" s="32"/>
      <c r="J102" s="32"/>
      <c r="K102" s="32"/>
      <c r="L102" s="32"/>
    </row>
    <row r="103" spans="1:12" x14ac:dyDescent="0.25">
      <c r="A103" s="31"/>
      <c r="B103" s="35" t="s">
        <v>7</v>
      </c>
      <c r="C103" s="33" t="s">
        <v>8</v>
      </c>
      <c r="D103" s="32">
        <v>7.8</v>
      </c>
      <c r="E103" s="70">
        <f>E99*D103</f>
        <v>4.3680000000000003</v>
      </c>
      <c r="F103" s="32"/>
      <c r="G103" s="32"/>
      <c r="H103" s="32"/>
      <c r="I103" s="32"/>
      <c r="J103" s="32"/>
      <c r="K103" s="32"/>
      <c r="L103" s="32"/>
    </row>
    <row r="104" spans="1:12" x14ac:dyDescent="0.25">
      <c r="A104" s="31"/>
      <c r="B104" s="35"/>
      <c r="C104" s="33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1">
        <v>15</v>
      </c>
      <c r="B105" s="35" t="s">
        <v>26</v>
      </c>
      <c r="C105" s="33" t="s">
        <v>53</v>
      </c>
      <c r="D105" s="32"/>
      <c r="E105" s="32">
        <v>1340</v>
      </c>
      <c r="F105" s="32"/>
      <c r="G105" s="32"/>
      <c r="H105" s="32"/>
      <c r="I105" s="32"/>
      <c r="J105" s="32"/>
      <c r="K105" s="32"/>
      <c r="L105" s="32"/>
    </row>
    <row r="106" spans="1:12" x14ac:dyDescent="0.25">
      <c r="A106" s="31"/>
      <c r="B106" s="36"/>
      <c r="C106" s="33" t="s">
        <v>75</v>
      </c>
      <c r="D106" s="32"/>
      <c r="E106" s="118">
        <f>E105/100</f>
        <v>13.4</v>
      </c>
      <c r="F106" s="32"/>
      <c r="G106" s="32"/>
      <c r="H106" s="32"/>
      <c r="I106" s="32"/>
      <c r="J106" s="32"/>
      <c r="K106" s="32"/>
      <c r="L106" s="32"/>
    </row>
    <row r="107" spans="1:12" x14ac:dyDescent="0.25">
      <c r="A107" s="31"/>
      <c r="B107" s="35" t="s">
        <v>48</v>
      </c>
      <c r="C107" s="33" t="s">
        <v>49</v>
      </c>
      <c r="D107" s="32">
        <v>93</v>
      </c>
      <c r="E107" s="70">
        <f>E106*D107</f>
        <v>1246.2</v>
      </c>
      <c r="F107" s="32"/>
      <c r="G107" s="32"/>
      <c r="H107" s="32"/>
      <c r="I107" s="32"/>
      <c r="J107" s="32"/>
      <c r="K107" s="32"/>
      <c r="L107" s="32"/>
    </row>
    <row r="108" spans="1:12" x14ac:dyDescent="0.25">
      <c r="A108" s="31"/>
      <c r="B108" s="35" t="s">
        <v>104</v>
      </c>
      <c r="C108" s="33" t="s">
        <v>55</v>
      </c>
      <c r="D108" s="32">
        <v>2.4</v>
      </c>
      <c r="E108" s="70">
        <f>D108*E106</f>
        <v>32.159999999999997</v>
      </c>
      <c r="F108" s="32"/>
      <c r="G108" s="32"/>
      <c r="H108" s="32"/>
      <c r="I108" s="32"/>
      <c r="J108" s="32"/>
      <c r="K108" s="32"/>
      <c r="L108" s="32"/>
    </row>
    <row r="109" spans="1:12" x14ac:dyDescent="0.25">
      <c r="A109" s="31"/>
      <c r="B109" s="35" t="s">
        <v>23</v>
      </c>
      <c r="C109" s="33" t="s">
        <v>8</v>
      </c>
      <c r="D109" s="32">
        <v>2.6</v>
      </c>
      <c r="E109" s="70">
        <f>D109*E106</f>
        <v>34.840000000000003</v>
      </c>
      <c r="F109" s="32"/>
      <c r="G109" s="32"/>
      <c r="H109" s="32"/>
      <c r="I109" s="32"/>
      <c r="J109" s="32"/>
      <c r="K109" s="32"/>
      <c r="L109" s="32"/>
    </row>
    <row r="110" spans="1:12" x14ac:dyDescent="0.25">
      <c r="A110" s="31"/>
      <c r="B110" s="35" t="s">
        <v>105</v>
      </c>
      <c r="C110" s="33" t="s">
        <v>54</v>
      </c>
      <c r="D110" s="32">
        <v>2.68</v>
      </c>
      <c r="E110" s="70">
        <f>E106*D110</f>
        <v>35.912000000000006</v>
      </c>
      <c r="F110" s="32"/>
      <c r="G110" s="32"/>
      <c r="H110" s="32"/>
      <c r="I110" s="32"/>
      <c r="J110" s="32"/>
      <c r="K110" s="32"/>
      <c r="L110" s="32"/>
    </row>
    <row r="111" spans="1:12" x14ac:dyDescent="0.25">
      <c r="A111" s="31"/>
      <c r="B111" s="35"/>
      <c r="C111" s="33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25.5" x14ac:dyDescent="0.25">
      <c r="A112" s="31">
        <v>16</v>
      </c>
      <c r="B112" s="36" t="s">
        <v>27</v>
      </c>
      <c r="C112" s="33" t="s">
        <v>50</v>
      </c>
      <c r="D112" s="32"/>
      <c r="E112" s="32">
        <v>710</v>
      </c>
      <c r="F112" s="32"/>
      <c r="G112" s="32"/>
      <c r="H112" s="32"/>
      <c r="I112" s="32"/>
      <c r="J112" s="32"/>
      <c r="K112" s="32"/>
      <c r="L112" s="32"/>
    </row>
    <row r="113" spans="1:12" x14ac:dyDescent="0.25">
      <c r="A113" s="31"/>
      <c r="B113" s="36"/>
      <c r="C113" s="33" t="s">
        <v>56</v>
      </c>
      <c r="D113" s="32"/>
      <c r="E113" s="118">
        <f>E112/100</f>
        <v>7.1</v>
      </c>
      <c r="F113" s="32"/>
      <c r="G113" s="32"/>
      <c r="H113" s="32"/>
      <c r="I113" s="32"/>
      <c r="J113" s="32"/>
      <c r="K113" s="32"/>
      <c r="L113" s="32"/>
    </row>
    <row r="114" spans="1:12" x14ac:dyDescent="0.25">
      <c r="A114" s="31"/>
      <c r="B114" s="35" t="s">
        <v>48</v>
      </c>
      <c r="C114" s="33" t="s">
        <v>49</v>
      </c>
      <c r="D114" s="32">
        <v>49</v>
      </c>
      <c r="E114" s="70">
        <f>E113*D114</f>
        <v>347.9</v>
      </c>
      <c r="F114" s="32"/>
      <c r="G114" s="32"/>
      <c r="H114" s="32"/>
      <c r="I114" s="32"/>
      <c r="J114" s="32"/>
      <c r="K114" s="32"/>
      <c r="L114" s="32"/>
    </row>
    <row r="115" spans="1:12" x14ac:dyDescent="0.25">
      <c r="A115" s="31"/>
      <c r="B115" s="35" t="s">
        <v>23</v>
      </c>
      <c r="C115" s="33" t="s">
        <v>8</v>
      </c>
      <c r="D115" s="32">
        <v>1.8</v>
      </c>
      <c r="E115" s="70">
        <f>D115*E113</f>
        <v>12.78</v>
      </c>
      <c r="F115" s="32"/>
      <c r="G115" s="32"/>
      <c r="H115" s="32"/>
      <c r="I115" s="32"/>
      <c r="J115" s="32"/>
      <c r="K115" s="32"/>
      <c r="L115" s="32"/>
    </row>
    <row r="116" spans="1:12" x14ac:dyDescent="0.25">
      <c r="A116" s="31"/>
      <c r="B116" s="35" t="s">
        <v>105</v>
      </c>
      <c r="C116" s="33" t="s">
        <v>54</v>
      </c>
      <c r="D116" s="32">
        <v>1.06</v>
      </c>
      <c r="E116" s="70">
        <f>E113*D116</f>
        <v>7.5259999999999998</v>
      </c>
      <c r="F116" s="32"/>
      <c r="G116" s="32"/>
      <c r="H116" s="32"/>
      <c r="I116" s="32"/>
      <c r="J116" s="32"/>
      <c r="K116" s="32"/>
      <c r="L116" s="32"/>
    </row>
    <row r="117" spans="1:12" x14ac:dyDescent="0.25">
      <c r="A117" s="31"/>
      <c r="B117" s="35"/>
      <c r="C117" s="33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29"/>
      <c r="B118" s="35" t="s">
        <v>106</v>
      </c>
      <c r="C118" s="33" t="s">
        <v>107</v>
      </c>
      <c r="D118" s="32">
        <v>3</v>
      </c>
      <c r="E118" s="32">
        <f>D118*D119</f>
        <v>102</v>
      </c>
      <c r="F118" s="32"/>
      <c r="G118" s="32"/>
      <c r="H118" s="32"/>
      <c r="I118" s="32"/>
      <c r="J118" s="32"/>
      <c r="K118" s="32"/>
      <c r="L118" s="32"/>
    </row>
    <row r="119" spans="1:12" x14ac:dyDescent="0.25">
      <c r="A119" s="29"/>
      <c r="B119" s="35"/>
      <c r="C119" s="33" t="s">
        <v>108</v>
      </c>
      <c r="D119" s="32">
        <f>12+14+8</f>
        <v>34</v>
      </c>
      <c r="E119" s="118">
        <f>E118/100</f>
        <v>1.02</v>
      </c>
      <c r="F119" s="32"/>
      <c r="G119" s="32"/>
      <c r="H119" s="32"/>
      <c r="I119" s="32"/>
      <c r="J119" s="32"/>
      <c r="K119" s="32"/>
      <c r="L119" s="32"/>
    </row>
    <row r="120" spans="1:12" x14ac:dyDescent="0.25">
      <c r="A120" s="29"/>
      <c r="B120" s="35" t="s">
        <v>48</v>
      </c>
      <c r="C120" s="33" t="s">
        <v>49</v>
      </c>
      <c r="D120" s="32">
        <f>5.54+20*0.21</f>
        <v>9.74</v>
      </c>
      <c r="E120" s="32">
        <f>D120*E119</f>
        <v>9.934800000000001</v>
      </c>
      <c r="F120" s="32"/>
      <c r="G120" s="32"/>
      <c r="H120" s="32"/>
      <c r="I120" s="32"/>
      <c r="J120" s="32"/>
      <c r="K120" s="32"/>
      <c r="L120" s="32"/>
    </row>
    <row r="121" spans="1:12" x14ac:dyDescent="0.25">
      <c r="A121" s="29"/>
      <c r="B121" s="35" t="s">
        <v>109</v>
      </c>
      <c r="C121" s="33" t="s">
        <v>55</v>
      </c>
      <c r="D121" s="32">
        <f>3.94+20*0.19</f>
        <v>7.74</v>
      </c>
      <c r="E121" s="32">
        <f>D121*E119</f>
        <v>7.8948</v>
      </c>
      <c r="F121" s="32"/>
      <c r="G121" s="32"/>
      <c r="H121" s="32"/>
      <c r="I121" s="32"/>
      <c r="J121" s="32"/>
      <c r="K121" s="32"/>
      <c r="L121" s="32"/>
    </row>
    <row r="122" spans="1:12" x14ac:dyDescent="0.25">
      <c r="A122" s="29"/>
      <c r="B122" s="35" t="s">
        <v>110</v>
      </c>
      <c r="C122" s="33" t="s">
        <v>9</v>
      </c>
      <c r="D122" s="32">
        <f>2.52+20*0.126</f>
        <v>5.04</v>
      </c>
      <c r="E122" s="32">
        <f>ROUNDUP(D122*E119,0)</f>
        <v>6</v>
      </c>
      <c r="F122" s="32"/>
      <c r="G122" s="32"/>
      <c r="H122" s="32"/>
      <c r="I122" s="32"/>
      <c r="J122" s="32"/>
      <c r="K122" s="32"/>
      <c r="L122" s="32"/>
    </row>
    <row r="123" spans="1:12" x14ac:dyDescent="0.25">
      <c r="A123" s="29"/>
      <c r="B123" s="35"/>
      <c r="C123" s="33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1"/>
      <c r="B124" s="35"/>
      <c r="C124" s="33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29"/>
      <c r="B125" s="35" t="s">
        <v>149</v>
      </c>
      <c r="C125" s="33" t="s">
        <v>9</v>
      </c>
      <c r="D125" s="32"/>
      <c r="E125" s="32">
        <f>D119</f>
        <v>34</v>
      </c>
      <c r="F125" s="32"/>
      <c r="G125" s="32"/>
      <c r="H125" s="32"/>
      <c r="I125" s="32"/>
      <c r="J125" s="32"/>
      <c r="K125" s="32"/>
      <c r="L125" s="32"/>
    </row>
    <row r="126" spans="1:12" x14ac:dyDescent="0.25">
      <c r="A126" s="29"/>
      <c r="B126" s="35"/>
      <c r="C126" s="33" t="s">
        <v>67</v>
      </c>
      <c r="D126" s="32"/>
      <c r="E126" s="118">
        <f>(E129*73.5+(E131+E132)*9.42)/1000</f>
        <v>0.94684560000000006</v>
      </c>
      <c r="F126" s="32"/>
      <c r="G126" s="32"/>
      <c r="H126" s="32"/>
      <c r="I126" s="32"/>
      <c r="J126" s="32"/>
      <c r="K126" s="32"/>
      <c r="L126" s="32"/>
    </row>
    <row r="127" spans="1:12" x14ac:dyDescent="0.25">
      <c r="A127" s="16"/>
      <c r="B127" s="88" t="s">
        <v>48</v>
      </c>
      <c r="C127" s="57" t="s">
        <v>49</v>
      </c>
      <c r="D127" s="58">
        <v>34.9</v>
      </c>
      <c r="E127" s="58">
        <f>D127*E126</f>
        <v>33.04491144</v>
      </c>
      <c r="F127" s="58"/>
      <c r="G127" s="58"/>
      <c r="H127" s="58"/>
      <c r="I127" s="58"/>
      <c r="J127" s="58"/>
      <c r="K127" s="58"/>
      <c r="L127" s="58"/>
    </row>
    <row r="128" spans="1:12" x14ac:dyDescent="0.25">
      <c r="A128" s="16"/>
      <c r="B128" s="88" t="s">
        <v>52</v>
      </c>
      <c r="C128" s="57" t="s">
        <v>8</v>
      </c>
      <c r="D128" s="58">
        <v>4.07</v>
      </c>
      <c r="E128" s="58">
        <f>D128*E126</f>
        <v>3.8536615920000004</v>
      </c>
      <c r="F128" s="58"/>
      <c r="G128" s="58"/>
      <c r="H128" s="58"/>
      <c r="I128" s="58"/>
      <c r="J128" s="58"/>
      <c r="K128" s="58"/>
      <c r="L128" s="58"/>
    </row>
    <row r="129" spans="1:12" x14ac:dyDescent="0.25">
      <c r="A129" s="16"/>
      <c r="B129" s="88" t="s">
        <v>113</v>
      </c>
      <c r="C129" s="57" t="s">
        <v>53</v>
      </c>
      <c r="D129" s="59">
        <f>0.15*0.8</f>
        <v>0.12</v>
      </c>
      <c r="E129" s="58">
        <f>E125*D129</f>
        <v>4.08</v>
      </c>
      <c r="F129" s="58"/>
      <c r="G129" s="58"/>
      <c r="H129" s="58"/>
      <c r="I129" s="58"/>
      <c r="J129" s="58"/>
      <c r="K129" s="58"/>
      <c r="L129" s="58"/>
    </row>
    <row r="130" spans="1:12" x14ac:dyDescent="0.25">
      <c r="A130" s="16"/>
      <c r="B130" s="88" t="s">
        <v>114</v>
      </c>
      <c r="C130" s="57" t="s">
        <v>13</v>
      </c>
      <c r="D130" s="58">
        <v>15.2</v>
      </c>
      <c r="E130" s="58">
        <f>D130*E126</f>
        <v>14.39205312</v>
      </c>
      <c r="F130" s="58"/>
      <c r="G130" s="58"/>
      <c r="H130" s="58"/>
      <c r="I130" s="58"/>
      <c r="J130" s="58"/>
      <c r="K130" s="58"/>
      <c r="L130" s="58"/>
    </row>
    <row r="131" spans="1:12" x14ac:dyDescent="0.25">
      <c r="A131" s="17"/>
      <c r="B131" s="88" t="s">
        <v>150</v>
      </c>
      <c r="C131" s="53" t="s">
        <v>50</v>
      </c>
      <c r="D131" s="58">
        <v>1</v>
      </c>
      <c r="E131" s="55">
        <f>E125*D131</f>
        <v>34</v>
      </c>
      <c r="F131" s="55"/>
      <c r="G131" s="58"/>
      <c r="H131" s="55"/>
      <c r="I131" s="55"/>
      <c r="J131" s="55"/>
      <c r="K131" s="55"/>
      <c r="L131" s="55"/>
    </row>
    <row r="132" spans="1:12" x14ac:dyDescent="0.25">
      <c r="A132" s="17"/>
      <c r="B132" s="88" t="s">
        <v>151</v>
      </c>
      <c r="C132" s="53" t="s">
        <v>50</v>
      </c>
      <c r="D132" s="58">
        <v>1.02</v>
      </c>
      <c r="E132" s="55">
        <f>E125*D132</f>
        <v>34.68</v>
      </c>
      <c r="F132" s="55"/>
      <c r="G132" s="58"/>
      <c r="H132" s="55"/>
      <c r="I132" s="55"/>
      <c r="J132" s="55"/>
      <c r="K132" s="55"/>
      <c r="L132" s="55"/>
    </row>
    <row r="133" spans="1:12" x14ac:dyDescent="0.25">
      <c r="A133" s="16"/>
      <c r="B133" s="88" t="s">
        <v>7</v>
      </c>
      <c r="C133" s="57" t="s">
        <v>8</v>
      </c>
      <c r="D133" s="58">
        <v>2.78</v>
      </c>
      <c r="E133" s="58">
        <f>D133*E126</f>
        <v>2.6322307679999999</v>
      </c>
      <c r="F133" s="58"/>
      <c r="G133" s="58"/>
      <c r="H133" s="58"/>
      <c r="I133" s="58"/>
      <c r="J133" s="58"/>
      <c r="K133" s="58"/>
      <c r="L133" s="58"/>
    </row>
    <row r="134" spans="1:12" x14ac:dyDescent="0.25">
      <c r="A134" s="18"/>
      <c r="B134" s="94"/>
      <c r="C134" s="53"/>
      <c r="D134" s="95"/>
      <c r="E134" s="95"/>
      <c r="F134" s="55"/>
      <c r="G134" s="96"/>
      <c r="H134" s="95"/>
      <c r="I134" s="96"/>
      <c r="J134" s="97"/>
      <c r="K134" s="19"/>
      <c r="L134" s="96"/>
    </row>
    <row r="135" spans="1:12" x14ac:dyDescent="0.25">
      <c r="A135" s="9"/>
      <c r="B135" s="54" t="s">
        <v>152</v>
      </c>
      <c r="C135" s="53" t="s">
        <v>11</v>
      </c>
      <c r="D135" s="55"/>
      <c r="E135" s="98">
        <f>E126</f>
        <v>0.94684560000000006</v>
      </c>
      <c r="F135" s="55"/>
      <c r="G135" s="55"/>
      <c r="H135" s="55"/>
      <c r="I135" s="55"/>
      <c r="J135" s="55"/>
      <c r="K135" s="55"/>
      <c r="L135" s="55"/>
    </row>
    <row r="136" spans="1:12" x14ac:dyDescent="0.25">
      <c r="A136" s="9"/>
      <c r="B136" s="99" t="s">
        <v>118</v>
      </c>
      <c r="C136" s="53" t="s">
        <v>49</v>
      </c>
      <c r="D136" s="55">
        <v>2.56</v>
      </c>
      <c r="E136" s="55">
        <f>E135*D136</f>
        <v>2.423924736</v>
      </c>
      <c r="F136" s="55"/>
      <c r="G136" s="55"/>
      <c r="H136" s="55"/>
      <c r="I136" s="55"/>
      <c r="J136" s="55"/>
      <c r="K136" s="55"/>
      <c r="L136" s="55"/>
    </row>
    <row r="137" spans="1:12" x14ac:dyDescent="0.25">
      <c r="A137" s="9"/>
      <c r="B137" s="99" t="s">
        <v>52</v>
      </c>
      <c r="C137" s="53" t="s">
        <v>8</v>
      </c>
      <c r="D137" s="55">
        <v>1.24</v>
      </c>
      <c r="E137" s="55">
        <f>E135*D137</f>
        <v>1.1740885440000002</v>
      </c>
      <c r="F137" s="55"/>
      <c r="G137" s="55"/>
      <c r="H137" s="55"/>
      <c r="I137" s="55"/>
      <c r="J137" s="55"/>
      <c r="K137" s="55"/>
      <c r="L137" s="55"/>
    </row>
    <row r="138" spans="1:12" x14ac:dyDescent="0.25">
      <c r="A138" s="9"/>
      <c r="B138" s="54" t="s">
        <v>119</v>
      </c>
      <c r="C138" s="53" t="s">
        <v>13</v>
      </c>
      <c r="D138" s="55">
        <v>2.23</v>
      </c>
      <c r="E138" s="55">
        <f>E135*D138</f>
        <v>2.111465688</v>
      </c>
      <c r="F138" s="55"/>
      <c r="G138" s="55"/>
      <c r="H138" s="55"/>
      <c r="I138" s="55"/>
      <c r="J138" s="55"/>
      <c r="K138" s="55"/>
      <c r="L138" s="55"/>
    </row>
    <row r="139" spans="1:12" x14ac:dyDescent="0.25">
      <c r="A139" s="9"/>
      <c r="B139" s="99" t="s">
        <v>7</v>
      </c>
      <c r="C139" s="53" t="s">
        <v>8</v>
      </c>
      <c r="D139" s="55">
        <v>0.13</v>
      </c>
      <c r="E139" s="55">
        <f>E135*D139</f>
        <v>0.12308992800000002</v>
      </c>
      <c r="F139" s="55"/>
      <c r="G139" s="55"/>
      <c r="H139" s="55"/>
      <c r="I139" s="55"/>
      <c r="J139" s="55"/>
      <c r="K139" s="55"/>
      <c r="L139" s="55"/>
    </row>
    <row r="140" spans="1:12" x14ac:dyDescent="0.25">
      <c r="A140" s="37"/>
      <c r="B140" s="119"/>
      <c r="C140" s="31"/>
      <c r="D140" s="32"/>
      <c r="E140" s="32"/>
      <c r="F140" s="32"/>
      <c r="G140" s="32"/>
      <c r="H140" s="32"/>
      <c r="I140" s="32"/>
      <c r="J140" s="32"/>
      <c r="K140" s="100"/>
      <c r="L140" s="32"/>
    </row>
    <row r="141" spans="1:12" x14ac:dyDescent="0.25">
      <c r="A141" s="29"/>
      <c r="B141" s="35" t="s">
        <v>153</v>
      </c>
      <c r="C141" s="33" t="s">
        <v>9</v>
      </c>
      <c r="D141" s="32">
        <v>3</v>
      </c>
      <c r="E141" s="32">
        <f>E125</f>
        <v>34</v>
      </c>
      <c r="F141" s="32"/>
      <c r="G141" s="32"/>
      <c r="H141" s="32"/>
      <c r="I141" s="32"/>
      <c r="J141" s="32"/>
      <c r="K141" s="32"/>
      <c r="L141" s="32"/>
    </row>
    <row r="142" spans="1:12" x14ac:dyDescent="0.25">
      <c r="A142" s="29"/>
      <c r="B142" s="35"/>
      <c r="C142" s="33" t="s">
        <v>67</v>
      </c>
      <c r="D142" s="32"/>
      <c r="E142" s="118">
        <f>E126+(E147*0.222+E148*0.01533+E146*62.8)/1000</f>
        <v>1.0546086000000001</v>
      </c>
      <c r="F142" s="32"/>
      <c r="G142" s="32"/>
      <c r="H142" s="32"/>
      <c r="I142" s="32"/>
      <c r="J142" s="32"/>
      <c r="K142" s="32"/>
      <c r="L142" s="32"/>
    </row>
    <row r="143" spans="1:12" x14ac:dyDescent="0.25">
      <c r="A143" s="29"/>
      <c r="B143" s="88" t="s">
        <v>48</v>
      </c>
      <c r="C143" s="57" t="s">
        <v>49</v>
      </c>
      <c r="D143" s="58">
        <v>25.48</v>
      </c>
      <c r="E143" s="58">
        <f>D143*E142</f>
        <v>26.871427128000004</v>
      </c>
      <c r="F143" s="58"/>
      <c r="G143" s="58"/>
      <c r="H143" s="58"/>
      <c r="I143" s="58"/>
      <c r="J143" s="58"/>
      <c r="K143" s="58"/>
      <c r="L143" s="58"/>
    </row>
    <row r="144" spans="1:12" x14ac:dyDescent="0.25">
      <c r="A144" s="29"/>
      <c r="B144" s="35" t="s">
        <v>121</v>
      </c>
      <c r="C144" s="33" t="s">
        <v>55</v>
      </c>
      <c r="D144" s="32">
        <v>1.87</v>
      </c>
      <c r="E144" s="32">
        <f>D144*E142</f>
        <v>1.9721180820000004</v>
      </c>
      <c r="F144" s="32"/>
      <c r="G144" s="32"/>
      <c r="H144" s="32"/>
      <c r="I144" s="32"/>
      <c r="J144" s="32"/>
      <c r="K144" s="58"/>
      <c r="L144" s="58"/>
    </row>
    <row r="145" spans="1:12" x14ac:dyDescent="0.25">
      <c r="A145" s="29"/>
      <c r="B145" s="35" t="s">
        <v>87</v>
      </c>
      <c r="C145" s="33" t="s">
        <v>55</v>
      </c>
      <c r="D145" s="32">
        <v>0.06</v>
      </c>
      <c r="E145" s="32">
        <f>D145*E142</f>
        <v>6.3276516000000005E-2</v>
      </c>
      <c r="F145" s="32"/>
      <c r="G145" s="32"/>
      <c r="H145" s="32"/>
      <c r="I145" s="32"/>
      <c r="J145" s="32"/>
      <c r="K145" s="58"/>
      <c r="L145" s="58"/>
    </row>
    <row r="146" spans="1:12" x14ac:dyDescent="0.25">
      <c r="A146" s="29"/>
      <c r="B146" s="35" t="s">
        <v>122</v>
      </c>
      <c r="C146" s="33" t="s">
        <v>53</v>
      </c>
      <c r="D146" s="118">
        <f>0.08*0.08*2</f>
        <v>1.2800000000000001E-2</v>
      </c>
      <c r="E146" s="32">
        <f>E141*D141*D146</f>
        <v>1.3056000000000001</v>
      </c>
      <c r="F146" s="32"/>
      <c r="G146" s="55"/>
      <c r="H146" s="55"/>
      <c r="I146" s="55"/>
      <c r="J146" s="55"/>
      <c r="K146" s="55"/>
      <c r="L146" s="55"/>
    </row>
    <row r="147" spans="1:12" x14ac:dyDescent="0.25">
      <c r="A147" s="29"/>
      <c r="B147" s="35" t="s">
        <v>123</v>
      </c>
      <c r="C147" s="33" t="s">
        <v>9</v>
      </c>
      <c r="D147" s="32">
        <v>1</v>
      </c>
      <c r="E147" s="32">
        <f>E141*D141*D147</f>
        <v>102</v>
      </c>
      <c r="F147" s="32"/>
      <c r="G147" s="55"/>
      <c r="H147" s="55"/>
      <c r="I147" s="55"/>
      <c r="J147" s="55"/>
      <c r="K147" s="55"/>
      <c r="L147" s="55"/>
    </row>
    <row r="148" spans="1:12" x14ac:dyDescent="0.25">
      <c r="A148" s="29"/>
      <c r="B148" s="35" t="s">
        <v>124</v>
      </c>
      <c r="C148" s="33" t="s">
        <v>9</v>
      </c>
      <c r="D148" s="32">
        <v>2</v>
      </c>
      <c r="E148" s="32">
        <f>E141*D141*D148</f>
        <v>204</v>
      </c>
      <c r="F148" s="32"/>
      <c r="G148" s="55"/>
      <c r="H148" s="55"/>
      <c r="I148" s="55"/>
      <c r="J148" s="55"/>
      <c r="K148" s="55"/>
      <c r="L148" s="55"/>
    </row>
    <row r="149" spans="1:12" x14ac:dyDescent="0.25">
      <c r="A149" s="29"/>
      <c r="B149" s="35"/>
      <c r="C149" s="33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1"/>
      <c r="B150" s="35"/>
      <c r="C150" s="33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29"/>
      <c r="B151" s="74" t="s">
        <v>125</v>
      </c>
      <c r="C151" s="69" t="s">
        <v>53</v>
      </c>
      <c r="D151" s="70"/>
      <c r="E151" s="70">
        <f>E31</f>
        <v>21.895</v>
      </c>
      <c r="F151" s="76"/>
      <c r="G151" s="76"/>
      <c r="H151" s="76"/>
      <c r="I151" s="76"/>
      <c r="J151" s="70"/>
      <c r="K151" s="70"/>
      <c r="L151" s="70"/>
    </row>
    <row r="152" spans="1:12" x14ac:dyDescent="0.25">
      <c r="A152" s="29"/>
      <c r="B152" s="74"/>
      <c r="C152" s="69" t="s">
        <v>75</v>
      </c>
      <c r="D152" s="70"/>
      <c r="E152" s="75">
        <f>E151/100</f>
        <v>0.21895000000000001</v>
      </c>
      <c r="F152" s="76"/>
      <c r="G152" s="76"/>
      <c r="H152" s="76"/>
      <c r="I152" s="76"/>
      <c r="J152" s="70"/>
      <c r="K152" s="70"/>
      <c r="L152" s="70"/>
    </row>
    <row r="153" spans="1:12" x14ac:dyDescent="0.25">
      <c r="A153" s="29"/>
      <c r="B153" s="74" t="s">
        <v>48</v>
      </c>
      <c r="C153" s="69" t="s">
        <v>49</v>
      </c>
      <c r="D153" s="70">
        <v>12.94</v>
      </c>
      <c r="E153" s="70">
        <f>E152*D153</f>
        <v>2.8332129999999998</v>
      </c>
      <c r="F153" s="70"/>
      <c r="G153" s="70"/>
      <c r="H153" s="70"/>
      <c r="I153" s="70"/>
      <c r="J153" s="76"/>
      <c r="K153" s="76"/>
      <c r="L153" s="70"/>
    </row>
    <row r="154" spans="1:12" x14ac:dyDescent="0.25">
      <c r="A154" s="29"/>
      <c r="B154" s="74" t="s">
        <v>121</v>
      </c>
      <c r="C154" s="69" t="s">
        <v>55</v>
      </c>
      <c r="D154" s="70">
        <f>0.97+0.01</f>
        <v>0.98</v>
      </c>
      <c r="E154" s="70">
        <f>D154*E152</f>
        <v>0.21457100000000001</v>
      </c>
      <c r="F154" s="70"/>
      <c r="G154" s="70"/>
      <c r="H154" s="70"/>
      <c r="I154" s="70"/>
      <c r="J154" s="76"/>
      <c r="K154" s="70"/>
      <c r="L154" s="70"/>
    </row>
    <row r="155" spans="1:12" x14ac:dyDescent="0.25">
      <c r="A155" s="29"/>
      <c r="B155" s="74" t="s">
        <v>87</v>
      </c>
      <c r="C155" s="69" t="s">
        <v>55</v>
      </c>
      <c r="D155" s="70">
        <v>0.03</v>
      </c>
      <c r="E155" s="70">
        <f>D155*E152</f>
        <v>6.5684999999999997E-3</v>
      </c>
      <c r="F155" s="70"/>
      <c r="G155" s="70"/>
      <c r="H155" s="70"/>
      <c r="I155" s="70"/>
      <c r="J155" s="76"/>
      <c r="K155" s="70"/>
      <c r="L155" s="70"/>
    </row>
    <row r="156" spans="1:12" x14ac:dyDescent="0.25">
      <c r="A156" s="29"/>
      <c r="B156" s="74" t="s">
        <v>126</v>
      </c>
      <c r="C156" s="69" t="s">
        <v>54</v>
      </c>
      <c r="D156" s="70">
        <f>0.4*2</f>
        <v>0.8</v>
      </c>
      <c r="E156" s="70">
        <f>D156*E152</f>
        <v>0.17516000000000001</v>
      </c>
      <c r="F156" s="70"/>
      <c r="G156" s="70"/>
      <c r="H156" s="70"/>
      <c r="I156" s="70"/>
      <c r="J156" s="76"/>
      <c r="K156" s="76"/>
      <c r="L156" s="70"/>
    </row>
    <row r="157" spans="1:12" x14ac:dyDescent="0.25">
      <c r="A157" s="29"/>
      <c r="B157" s="74" t="s">
        <v>64</v>
      </c>
      <c r="C157" s="69" t="s">
        <v>13</v>
      </c>
      <c r="D157" s="70">
        <v>9.1</v>
      </c>
      <c r="E157" s="70">
        <f>E152*D157</f>
        <v>1.992445</v>
      </c>
      <c r="F157" s="70"/>
      <c r="G157" s="70"/>
      <c r="H157" s="70"/>
      <c r="I157" s="70"/>
      <c r="J157" s="76"/>
      <c r="K157" s="76"/>
      <c r="L157" s="70"/>
    </row>
    <row r="158" spans="1:12" x14ac:dyDescent="0.25">
      <c r="A158" s="29"/>
      <c r="B158" s="35"/>
      <c r="C158" s="33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29"/>
      <c r="B159" s="74" t="s">
        <v>127</v>
      </c>
      <c r="C159" s="69" t="s">
        <v>53</v>
      </c>
      <c r="D159" s="70"/>
      <c r="E159" s="70">
        <f>E151</f>
        <v>21.895</v>
      </c>
      <c r="F159" s="76"/>
      <c r="G159" s="76"/>
      <c r="H159" s="76"/>
      <c r="I159" s="76"/>
      <c r="J159" s="70"/>
      <c r="K159" s="70"/>
      <c r="L159" s="70"/>
    </row>
    <row r="160" spans="1:12" x14ac:dyDescent="0.25">
      <c r="A160" s="29"/>
      <c r="B160" s="74"/>
      <c r="C160" s="69" t="s">
        <v>75</v>
      </c>
      <c r="D160" s="70"/>
      <c r="E160" s="75">
        <f>E159/100</f>
        <v>0.21895000000000001</v>
      </c>
      <c r="F160" s="70"/>
      <c r="G160" s="70"/>
      <c r="H160" s="70"/>
      <c r="I160" s="70"/>
      <c r="J160" s="70"/>
      <c r="K160" s="70"/>
      <c r="L160" s="70"/>
    </row>
    <row r="161" spans="1:12" x14ac:dyDescent="0.25">
      <c r="A161" s="29"/>
      <c r="B161" s="74" t="s">
        <v>48</v>
      </c>
      <c r="C161" s="69" t="s">
        <v>49</v>
      </c>
      <c r="D161" s="70">
        <v>0.61</v>
      </c>
      <c r="E161" s="70">
        <f>D161*E160</f>
        <v>0.1335595</v>
      </c>
      <c r="F161" s="70"/>
      <c r="G161" s="70"/>
      <c r="H161" s="70"/>
      <c r="I161" s="70"/>
      <c r="J161" s="76"/>
      <c r="K161" s="76"/>
      <c r="L161" s="70"/>
    </row>
    <row r="162" spans="1:12" x14ac:dyDescent="0.25">
      <c r="A162" s="29"/>
      <c r="B162" s="74" t="s">
        <v>52</v>
      </c>
      <c r="C162" s="69" t="s">
        <v>8</v>
      </c>
      <c r="D162" s="70">
        <v>0.02</v>
      </c>
      <c r="E162" s="70">
        <f>D162*E160</f>
        <v>4.3790000000000001E-3</v>
      </c>
      <c r="F162" s="70"/>
      <c r="G162" s="70"/>
      <c r="H162" s="70"/>
      <c r="I162" s="70"/>
      <c r="J162" s="70"/>
      <c r="K162" s="70"/>
      <c r="L162" s="70"/>
    </row>
    <row r="163" spans="1:12" x14ac:dyDescent="0.25">
      <c r="A163" s="29"/>
      <c r="B163" s="74" t="s">
        <v>128</v>
      </c>
      <c r="C163" s="69" t="s">
        <v>13</v>
      </c>
      <c r="D163" s="70">
        <v>4</v>
      </c>
      <c r="E163" s="70">
        <f>D163*E160</f>
        <v>0.87580000000000002</v>
      </c>
      <c r="F163" s="70"/>
      <c r="G163" s="70"/>
      <c r="H163" s="70"/>
      <c r="I163" s="70"/>
      <c r="J163" s="76"/>
      <c r="K163" s="70"/>
      <c r="L163" s="70"/>
    </row>
    <row r="164" spans="1:12" x14ac:dyDescent="0.25">
      <c r="A164" s="29"/>
      <c r="B164" s="35"/>
      <c r="C164" s="33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29"/>
      <c r="B165" s="122" t="s">
        <v>129</v>
      </c>
      <c r="C165" s="69" t="s">
        <v>53</v>
      </c>
      <c r="D165" s="70"/>
      <c r="E165" s="70">
        <f>E159</f>
        <v>21.895</v>
      </c>
      <c r="F165" s="76"/>
      <c r="G165" s="76"/>
      <c r="H165" s="70"/>
      <c r="I165" s="70"/>
      <c r="J165" s="76"/>
      <c r="K165" s="76"/>
      <c r="L165" s="70"/>
    </row>
    <row r="166" spans="1:12" x14ac:dyDescent="0.25">
      <c r="A166" s="29"/>
      <c r="B166" s="74"/>
      <c r="C166" s="69" t="s">
        <v>75</v>
      </c>
      <c r="D166" s="70"/>
      <c r="E166" s="75">
        <f>E165/100</f>
        <v>0.21895000000000001</v>
      </c>
      <c r="F166" s="76"/>
      <c r="G166" s="76"/>
      <c r="H166" s="76"/>
      <c r="I166" s="76"/>
      <c r="J166" s="70"/>
      <c r="K166" s="70"/>
      <c r="L166" s="70"/>
    </row>
    <row r="167" spans="1:12" x14ac:dyDescent="0.25">
      <c r="A167" s="29"/>
      <c r="B167" s="74" t="s">
        <v>48</v>
      </c>
      <c r="C167" s="69" t="s">
        <v>49</v>
      </c>
      <c r="D167" s="70">
        <v>37.26</v>
      </c>
      <c r="E167" s="70">
        <f>E166*D167</f>
        <v>8.1580770000000005</v>
      </c>
      <c r="F167" s="70"/>
      <c r="G167" s="70"/>
      <c r="H167" s="70"/>
      <c r="I167" s="70"/>
      <c r="J167" s="76"/>
      <c r="K167" s="76"/>
      <c r="L167" s="70"/>
    </row>
    <row r="168" spans="1:12" x14ac:dyDescent="0.25">
      <c r="A168" s="29"/>
      <c r="B168" s="74" t="s">
        <v>121</v>
      </c>
      <c r="C168" s="69" t="s">
        <v>55</v>
      </c>
      <c r="D168" s="70">
        <f>0.5+0.27</f>
        <v>0.77</v>
      </c>
      <c r="E168" s="70">
        <f>D168*E166</f>
        <v>0.16859150000000001</v>
      </c>
      <c r="F168" s="70"/>
      <c r="G168" s="70"/>
      <c r="H168" s="70"/>
      <c r="I168" s="70"/>
      <c r="J168" s="76"/>
      <c r="K168" s="70"/>
      <c r="L168" s="70"/>
    </row>
    <row r="169" spans="1:12" x14ac:dyDescent="0.25">
      <c r="A169" s="29"/>
      <c r="B169" s="74" t="s">
        <v>87</v>
      </c>
      <c r="C169" s="69" t="s">
        <v>55</v>
      </c>
      <c r="D169" s="70">
        <v>0.37</v>
      </c>
      <c r="E169" s="70">
        <f>D169*E166</f>
        <v>8.10115E-2</v>
      </c>
      <c r="F169" s="70"/>
      <c r="G169" s="70"/>
      <c r="H169" s="70"/>
      <c r="I169" s="70"/>
      <c r="J169" s="76"/>
      <c r="K169" s="70"/>
      <c r="L169" s="70"/>
    </row>
    <row r="170" spans="1:12" x14ac:dyDescent="0.25">
      <c r="A170" s="29"/>
      <c r="B170" s="74" t="s">
        <v>130</v>
      </c>
      <c r="C170" s="69" t="s">
        <v>53</v>
      </c>
      <c r="D170" s="70">
        <v>122</v>
      </c>
      <c r="E170" s="70">
        <f>E166*D170</f>
        <v>26.7119</v>
      </c>
      <c r="F170" s="70"/>
      <c r="G170" s="70"/>
      <c r="H170" s="70"/>
      <c r="I170" s="70"/>
      <c r="J170" s="76"/>
      <c r="K170" s="76"/>
      <c r="L170" s="70"/>
    </row>
    <row r="171" spans="1:12" x14ac:dyDescent="0.25">
      <c r="A171" s="29"/>
      <c r="B171" s="74" t="s">
        <v>131</v>
      </c>
      <c r="C171" s="69" t="s">
        <v>9</v>
      </c>
      <c r="D171" s="70">
        <f>645+81</f>
        <v>726</v>
      </c>
      <c r="E171" s="70">
        <f>ROUNDUP(D171*E166,0)</f>
        <v>159</v>
      </c>
      <c r="F171" s="70"/>
      <c r="G171" s="70"/>
      <c r="H171" s="70"/>
      <c r="I171" s="70"/>
      <c r="J171" s="76"/>
      <c r="K171" s="76"/>
      <c r="L171" s="70"/>
    </row>
    <row r="172" spans="1:12" x14ac:dyDescent="0.25">
      <c r="A172" s="29"/>
      <c r="B172" s="35"/>
      <c r="C172" s="33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1">
        <v>19</v>
      </c>
      <c r="B173" s="35" t="s">
        <v>28</v>
      </c>
      <c r="C173" s="33" t="s">
        <v>53</v>
      </c>
      <c r="D173" s="32"/>
      <c r="E173" s="32">
        <v>1570</v>
      </c>
      <c r="F173" s="32"/>
      <c r="G173" s="32"/>
      <c r="H173" s="32"/>
      <c r="I173" s="32"/>
      <c r="J173" s="32"/>
      <c r="K173" s="32"/>
      <c r="L173" s="32"/>
    </row>
    <row r="174" spans="1:12" x14ac:dyDescent="0.25">
      <c r="A174" s="31"/>
      <c r="B174" s="36"/>
      <c r="C174" s="33" t="s">
        <v>75</v>
      </c>
      <c r="D174" s="32"/>
      <c r="E174" s="118">
        <f>E173/100</f>
        <v>15.7</v>
      </c>
      <c r="F174" s="32"/>
      <c r="G174" s="32"/>
      <c r="H174" s="32"/>
      <c r="I174" s="32"/>
      <c r="J174" s="32"/>
      <c r="K174" s="32"/>
      <c r="L174" s="32"/>
    </row>
    <row r="175" spans="1:12" x14ac:dyDescent="0.25">
      <c r="A175" s="31"/>
      <c r="B175" s="35" t="s">
        <v>48</v>
      </c>
      <c r="C175" s="33" t="s">
        <v>49</v>
      </c>
      <c r="D175" s="32">
        <v>65.8</v>
      </c>
      <c r="E175" s="70">
        <f>E174*D175</f>
        <v>1033.06</v>
      </c>
      <c r="F175" s="32"/>
      <c r="G175" s="32"/>
      <c r="H175" s="32"/>
      <c r="I175" s="32"/>
      <c r="J175" s="32"/>
      <c r="K175" s="32"/>
      <c r="L175" s="32"/>
    </row>
    <row r="176" spans="1:12" x14ac:dyDescent="0.25">
      <c r="A176" s="31"/>
      <c r="B176" s="35" t="s">
        <v>23</v>
      </c>
      <c r="C176" s="33" t="s">
        <v>8</v>
      </c>
      <c r="D176" s="32">
        <v>1</v>
      </c>
      <c r="E176" s="70">
        <f>D176*E174</f>
        <v>15.7</v>
      </c>
      <c r="F176" s="32"/>
      <c r="G176" s="32"/>
      <c r="H176" s="32"/>
      <c r="I176" s="32"/>
      <c r="J176" s="32"/>
      <c r="K176" s="32"/>
      <c r="L176" s="32"/>
    </row>
    <row r="177" spans="1:12" x14ac:dyDescent="0.25">
      <c r="A177" s="31"/>
      <c r="B177" s="35" t="s">
        <v>132</v>
      </c>
      <c r="C177" s="33" t="s">
        <v>13</v>
      </c>
      <c r="D177" s="32">
        <v>63</v>
      </c>
      <c r="E177" s="70">
        <f>D177*E174</f>
        <v>989.09999999999991</v>
      </c>
      <c r="F177" s="32"/>
      <c r="G177" s="32"/>
      <c r="H177" s="32"/>
      <c r="I177" s="32"/>
      <c r="J177" s="32"/>
      <c r="K177" s="32"/>
      <c r="L177" s="32"/>
    </row>
    <row r="178" spans="1:12" x14ac:dyDescent="0.25">
      <c r="A178" s="31"/>
      <c r="B178" s="35" t="s">
        <v>133</v>
      </c>
      <c r="C178" s="33" t="s">
        <v>13</v>
      </c>
      <c r="D178" s="32">
        <v>79</v>
      </c>
      <c r="E178" s="70">
        <f>E174*D178</f>
        <v>1240.3</v>
      </c>
      <c r="F178" s="32"/>
      <c r="G178" s="32"/>
      <c r="H178" s="32"/>
      <c r="I178" s="32"/>
      <c r="J178" s="32"/>
      <c r="K178" s="32"/>
      <c r="L178" s="32"/>
    </row>
    <row r="179" spans="1:12" x14ac:dyDescent="0.25">
      <c r="A179" s="31"/>
      <c r="B179" s="35" t="s">
        <v>7</v>
      </c>
      <c r="C179" s="33" t="s">
        <v>8</v>
      </c>
      <c r="D179" s="32">
        <v>1.6</v>
      </c>
      <c r="E179" s="70">
        <f>ROUNDUP(D179*E174,0)</f>
        <v>26</v>
      </c>
      <c r="F179" s="32"/>
      <c r="G179" s="32"/>
      <c r="H179" s="32"/>
      <c r="I179" s="32"/>
      <c r="J179" s="32"/>
      <c r="K179" s="32"/>
      <c r="L179" s="32"/>
    </row>
    <row r="180" spans="1:12" x14ac:dyDescent="0.25">
      <c r="A180" s="29"/>
      <c r="B180" s="35" t="s">
        <v>154</v>
      </c>
      <c r="C180" s="33" t="s">
        <v>9</v>
      </c>
      <c r="D180" s="32"/>
      <c r="E180" s="32">
        <v>12</v>
      </c>
      <c r="F180" s="32"/>
      <c r="G180" s="32"/>
      <c r="H180" s="32"/>
      <c r="I180" s="32"/>
      <c r="J180" s="32"/>
      <c r="K180" s="32"/>
      <c r="L180" s="32"/>
    </row>
    <row r="181" spans="1:12" x14ac:dyDescent="0.25">
      <c r="A181" s="29"/>
      <c r="B181" s="35"/>
      <c r="C181" s="33" t="s">
        <v>67</v>
      </c>
      <c r="D181" s="32"/>
      <c r="E181" s="118">
        <f>(E184*0.89+E185*3.36)/1000</f>
        <v>4.8079999999999998E-2</v>
      </c>
      <c r="F181" s="32"/>
      <c r="G181" s="32"/>
      <c r="H181" s="32"/>
      <c r="I181" s="32"/>
      <c r="J181" s="32"/>
      <c r="K181" s="32"/>
      <c r="L181" s="32"/>
    </row>
    <row r="182" spans="1:12" x14ac:dyDescent="0.25">
      <c r="A182" s="16"/>
      <c r="B182" s="88" t="s">
        <v>48</v>
      </c>
      <c r="C182" s="57" t="s">
        <v>49</v>
      </c>
      <c r="D182" s="58">
        <v>34.9</v>
      </c>
      <c r="E182" s="58">
        <f>D182*E181</f>
        <v>1.6779919999999999</v>
      </c>
      <c r="F182" s="58"/>
      <c r="G182" s="58"/>
      <c r="H182" s="58"/>
      <c r="I182" s="58"/>
      <c r="J182" s="58"/>
      <c r="K182" s="58"/>
      <c r="L182" s="58"/>
    </row>
    <row r="183" spans="1:12" x14ac:dyDescent="0.25">
      <c r="A183" s="16"/>
      <c r="B183" s="88" t="s">
        <v>52</v>
      </c>
      <c r="C183" s="57" t="s">
        <v>8</v>
      </c>
      <c r="D183" s="58">
        <v>4.07</v>
      </c>
      <c r="E183" s="58">
        <f>D183*E181</f>
        <v>0.19568560000000002</v>
      </c>
      <c r="F183" s="58"/>
      <c r="G183" s="58"/>
      <c r="H183" s="58"/>
      <c r="I183" s="58"/>
      <c r="J183" s="58"/>
      <c r="K183" s="58"/>
      <c r="L183" s="58"/>
    </row>
    <row r="184" spans="1:12" x14ac:dyDescent="0.25">
      <c r="A184" s="16"/>
      <c r="B184" s="88" t="s">
        <v>155</v>
      </c>
      <c r="C184" s="57" t="s">
        <v>50</v>
      </c>
      <c r="D184" s="59" t="s">
        <v>156</v>
      </c>
      <c r="E184" s="58">
        <f>(0.4+0.65)*10*2*2+(0.25+0.25)*2*2*2</f>
        <v>46</v>
      </c>
      <c r="F184" s="58"/>
      <c r="G184" s="58"/>
      <c r="H184" s="58"/>
      <c r="I184" s="58"/>
      <c r="J184" s="58"/>
      <c r="K184" s="58"/>
      <c r="L184" s="58"/>
    </row>
    <row r="185" spans="1:12" x14ac:dyDescent="0.25">
      <c r="A185" s="16"/>
      <c r="B185" s="88" t="s">
        <v>157</v>
      </c>
      <c r="C185" s="57" t="s">
        <v>53</v>
      </c>
      <c r="D185" s="59" t="s">
        <v>156</v>
      </c>
      <c r="E185" s="58">
        <f>0.4*0.5*10+0.25*0.25*2</f>
        <v>2.125</v>
      </c>
      <c r="F185" s="58"/>
      <c r="G185" s="58"/>
      <c r="H185" s="58"/>
      <c r="I185" s="58"/>
      <c r="J185" s="58"/>
      <c r="K185" s="58"/>
      <c r="L185" s="58"/>
    </row>
    <row r="186" spans="1:12" x14ac:dyDescent="0.25">
      <c r="A186" s="16"/>
      <c r="B186" s="88" t="s">
        <v>114</v>
      </c>
      <c r="C186" s="57" t="s">
        <v>13</v>
      </c>
      <c r="D186" s="58">
        <v>15.2</v>
      </c>
      <c r="E186" s="58">
        <f>D186*E181</f>
        <v>0.73081599999999991</v>
      </c>
      <c r="F186" s="58"/>
      <c r="G186" s="58"/>
      <c r="H186" s="58"/>
      <c r="I186" s="58"/>
      <c r="J186" s="58"/>
      <c r="K186" s="58"/>
      <c r="L186" s="58"/>
    </row>
    <row r="187" spans="1:12" x14ac:dyDescent="0.25">
      <c r="A187" s="16"/>
      <c r="B187" s="88" t="s">
        <v>7</v>
      </c>
      <c r="C187" s="57" t="s">
        <v>8</v>
      </c>
      <c r="D187" s="58">
        <v>2.78</v>
      </c>
      <c r="E187" s="58">
        <f>D187*E181</f>
        <v>0.13366239999999999</v>
      </c>
      <c r="F187" s="58"/>
      <c r="G187" s="58"/>
      <c r="H187" s="58"/>
      <c r="I187" s="58"/>
      <c r="J187" s="58"/>
      <c r="K187" s="58"/>
      <c r="L187" s="58"/>
    </row>
    <row r="188" spans="1:12" x14ac:dyDescent="0.25">
      <c r="A188" s="18"/>
      <c r="B188" s="94"/>
      <c r="C188" s="53"/>
      <c r="D188" s="95"/>
      <c r="E188" s="95"/>
      <c r="F188" s="55"/>
      <c r="G188" s="96"/>
      <c r="H188" s="95"/>
      <c r="I188" s="96"/>
      <c r="J188" s="97"/>
      <c r="K188" s="19"/>
      <c r="L188" s="96"/>
    </row>
    <row r="189" spans="1:12" x14ac:dyDescent="0.25">
      <c r="A189" s="29"/>
      <c r="B189" s="35" t="s">
        <v>158</v>
      </c>
      <c r="C189" s="33" t="s">
        <v>11</v>
      </c>
      <c r="D189" s="32"/>
      <c r="E189" s="118">
        <f>E181</f>
        <v>4.8079999999999998E-2</v>
      </c>
      <c r="F189" s="32"/>
      <c r="G189" s="32"/>
      <c r="H189" s="32"/>
      <c r="I189" s="32"/>
      <c r="J189" s="32"/>
      <c r="K189" s="32"/>
      <c r="L189" s="32"/>
    </row>
    <row r="190" spans="1:12" x14ac:dyDescent="0.25">
      <c r="A190" s="29"/>
      <c r="B190" s="88" t="s">
        <v>48</v>
      </c>
      <c r="C190" s="57" t="s">
        <v>49</v>
      </c>
      <c r="D190" s="58">
        <v>37.4</v>
      </c>
      <c r="E190" s="58">
        <f>D190*E189</f>
        <v>1.7981919999999998</v>
      </c>
      <c r="F190" s="58"/>
      <c r="G190" s="58"/>
      <c r="H190" s="58"/>
      <c r="I190" s="58"/>
      <c r="J190" s="58"/>
      <c r="K190" s="58"/>
      <c r="L190" s="58"/>
    </row>
    <row r="191" spans="1:12" x14ac:dyDescent="0.25">
      <c r="A191" s="29"/>
      <c r="B191" s="88" t="s">
        <v>52</v>
      </c>
      <c r="C191" s="57" t="s">
        <v>8</v>
      </c>
      <c r="D191" s="58">
        <v>6.32</v>
      </c>
      <c r="E191" s="58">
        <f>D191*E189</f>
        <v>0.30386560000000001</v>
      </c>
      <c r="F191" s="58"/>
      <c r="G191" s="58"/>
      <c r="H191" s="58"/>
      <c r="I191" s="58"/>
      <c r="J191" s="58"/>
      <c r="K191" s="58"/>
      <c r="L191" s="58"/>
    </row>
    <row r="192" spans="1:12" x14ac:dyDescent="0.25">
      <c r="A192" s="29"/>
      <c r="B192" s="35" t="s">
        <v>159</v>
      </c>
      <c r="C192" s="33" t="s">
        <v>13</v>
      </c>
      <c r="D192" s="32">
        <v>60</v>
      </c>
      <c r="E192" s="32">
        <f>D192*E189</f>
        <v>2.8847999999999998</v>
      </c>
      <c r="F192" s="32"/>
      <c r="G192" s="58"/>
      <c r="H192" s="58"/>
      <c r="I192" s="58"/>
      <c r="J192" s="58"/>
      <c r="K192" s="58"/>
      <c r="L192" s="58"/>
    </row>
    <row r="193" spans="1:12" x14ac:dyDescent="0.25">
      <c r="A193" s="29"/>
      <c r="B193" s="35" t="s">
        <v>105</v>
      </c>
      <c r="C193" s="33" t="s">
        <v>54</v>
      </c>
      <c r="D193" s="32">
        <v>0.75</v>
      </c>
      <c r="E193" s="32">
        <f>D193*E189</f>
        <v>3.6059999999999995E-2</v>
      </c>
      <c r="F193" s="32"/>
      <c r="G193" s="58"/>
      <c r="H193" s="58"/>
      <c r="I193" s="58"/>
      <c r="J193" s="58"/>
      <c r="K193" s="58"/>
      <c r="L193" s="58"/>
    </row>
    <row r="194" spans="1:12" x14ac:dyDescent="0.25">
      <c r="A194" s="29"/>
      <c r="B194" s="88" t="s">
        <v>7</v>
      </c>
      <c r="C194" s="57" t="s">
        <v>8</v>
      </c>
      <c r="D194" s="58">
        <v>7.63</v>
      </c>
      <c r="E194" s="58">
        <f>D194*E189</f>
        <v>0.36685039999999997</v>
      </c>
      <c r="F194" s="58"/>
      <c r="G194" s="58"/>
      <c r="H194" s="58"/>
      <c r="I194" s="58"/>
      <c r="J194" s="58"/>
      <c r="K194" s="58"/>
      <c r="L194" s="58"/>
    </row>
    <row r="195" spans="1:12" x14ac:dyDescent="0.25">
      <c r="A195" s="29"/>
      <c r="B195" s="35"/>
      <c r="C195" s="33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29"/>
      <c r="B196" s="35" t="s">
        <v>134</v>
      </c>
      <c r="C196" s="33" t="s">
        <v>53</v>
      </c>
      <c r="D196" s="32"/>
      <c r="E196" s="32">
        <v>91.591999999999999</v>
      </c>
      <c r="F196" s="32"/>
      <c r="G196" s="32"/>
      <c r="H196" s="32"/>
      <c r="I196" s="32"/>
      <c r="J196" s="32"/>
      <c r="K196" s="32"/>
      <c r="L196" s="32"/>
    </row>
    <row r="197" spans="1:12" x14ac:dyDescent="0.25">
      <c r="A197" s="29"/>
      <c r="B197" s="35" t="s">
        <v>48</v>
      </c>
      <c r="C197" s="33" t="s">
        <v>49</v>
      </c>
      <c r="D197" s="32">
        <v>0.9</v>
      </c>
      <c r="E197" s="32">
        <f>D197*E196</f>
        <v>82.4328</v>
      </c>
      <c r="F197" s="32"/>
      <c r="G197" s="32"/>
      <c r="H197" s="32"/>
      <c r="I197" s="32"/>
      <c r="J197" s="32"/>
      <c r="K197" s="32"/>
      <c r="L197" s="32"/>
    </row>
    <row r="198" spans="1:12" x14ac:dyDescent="0.25">
      <c r="A198" s="29"/>
      <c r="B198" s="35"/>
      <c r="C198" s="33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29"/>
      <c r="B199" s="35" t="s">
        <v>135</v>
      </c>
      <c r="C199" s="33" t="s">
        <v>53</v>
      </c>
      <c r="D199" s="32"/>
      <c r="E199" s="32">
        <f>E196</f>
        <v>91.591999999999999</v>
      </c>
      <c r="F199" s="32"/>
      <c r="G199" s="32"/>
      <c r="H199" s="32"/>
      <c r="I199" s="32"/>
      <c r="J199" s="32"/>
      <c r="K199" s="32"/>
      <c r="L199" s="32"/>
    </row>
    <row r="200" spans="1:12" x14ac:dyDescent="0.25">
      <c r="A200" s="29"/>
      <c r="B200" s="36"/>
      <c r="C200" s="33" t="s">
        <v>75</v>
      </c>
      <c r="D200" s="32"/>
      <c r="E200" s="118">
        <f>E199/100</f>
        <v>0.91591999999999996</v>
      </c>
      <c r="F200" s="32"/>
      <c r="G200" s="32"/>
      <c r="H200" s="32"/>
      <c r="I200" s="32"/>
      <c r="J200" s="32"/>
      <c r="K200" s="32"/>
      <c r="L200" s="32"/>
    </row>
    <row r="201" spans="1:12" x14ac:dyDescent="0.25">
      <c r="A201" s="29"/>
      <c r="B201" s="35" t="s">
        <v>48</v>
      </c>
      <c r="C201" s="33" t="s">
        <v>49</v>
      </c>
      <c r="D201" s="32">
        <v>68</v>
      </c>
      <c r="E201" s="70">
        <f>E200*D201</f>
        <v>62.282559999999997</v>
      </c>
      <c r="F201" s="32"/>
      <c r="G201" s="32"/>
      <c r="H201" s="32"/>
      <c r="I201" s="32"/>
      <c r="J201" s="32"/>
      <c r="K201" s="32"/>
      <c r="L201" s="32"/>
    </row>
    <row r="202" spans="1:12" x14ac:dyDescent="0.25">
      <c r="A202" s="29"/>
      <c r="B202" s="35" t="s">
        <v>23</v>
      </c>
      <c r="C202" s="33" t="s">
        <v>8</v>
      </c>
      <c r="D202" s="32">
        <v>0.03</v>
      </c>
      <c r="E202" s="70">
        <f>D202*E200</f>
        <v>2.7477599999999998E-2</v>
      </c>
      <c r="F202" s="32"/>
      <c r="G202" s="32"/>
      <c r="H202" s="32"/>
      <c r="I202" s="32"/>
      <c r="J202" s="32"/>
      <c r="K202" s="32"/>
      <c r="L202" s="32"/>
    </row>
    <row r="203" spans="1:12" x14ac:dyDescent="0.25">
      <c r="A203" s="29"/>
      <c r="B203" s="35" t="s">
        <v>136</v>
      </c>
      <c r="C203" s="33" t="s">
        <v>13</v>
      </c>
      <c r="D203" s="32">
        <v>2.7</v>
      </c>
      <c r="E203" s="70">
        <f>E200*D203</f>
        <v>2.4729839999999998</v>
      </c>
      <c r="F203" s="32"/>
      <c r="G203" s="32"/>
      <c r="H203" s="32"/>
      <c r="I203" s="32"/>
      <c r="J203" s="32"/>
      <c r="K203" s="32"/>
      <c r="L203" s="32"/>
    </row>
    <row r="204" spans="1:12" x14ac:dyDescent="0.25">
      <c r="A204" s="29"/>
      <c r="B204" s="35" t="s">
        <v>119</v>
      </c>
      <c r="C204" s="33" t="s">
        <v>13</v>
      </c>
      <c r="D204" s="32">
        <v>25.1</v>
      </c>
      <c r="E204" s="70">
        <f>E200*D204</f>
        <v>22.989592000000002</v>
      </c>
      <c r="F204" s="32"/>
      <c r="G204" s="32"/>
      <c r="H204" s="32"/>
      <c r="I204" s="32"/>
      <c r="J204" s="32"/>
      <c r="K204" s="32"/>
      <c r="L204" s="32"/>
    </row>
    <row r="205" spans="1:12" x14ac:dyDescent="0.25">
      <c r="A205" s="29"/>
      <c r="B205" s="88" t="s">
        <v>7</v>
      </c>
      <c r="C205" s="57" t="s">
        <v>8</v>
      </c>
      <c r="D205" s="32">
        <v>0.19</v>
      </c>
      <c r="E205" s="70">
        <f>E200*D205</f>
        <v>0.17402480000000001</v>
      </c>
      <c r="F205" s="32"/>
      <c r="G205" s="32"/>
      <c r="H205" s="32"/>
      <c r="I205" s="32"/>
      <c r="J205" s="32"/>
      <c r="K205" s="32"/>
      <c r="L205" s="32"/>
    </row>
    <row r="206" spans="1:12" x14ac:dyDescent="0.25">
      <c r="A206" s="29"/>
      <c r="B206" s="35"/>
      <c r="C206" s="33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29"/>
      <c r="B207" s="35" t="s">
        <v>137</v>
      </c>
      <c r="C207" s="33" t="s">
        <v>53</v>
      </c>
      <c r="D207" s="32"/>
      <c r="E207" s="32">
        <f>E196</f>
        <v>91.591999999999999</v>
      </c>
      <c r="F207" s="32"/>
      <c r="G207" s="32"/>
      <c r="H207" s="32"/>
      <c r="I207" s="32"/>
      <c r="J207" s="32"/>
      <c r="K207" s="32"/>
      <c r="L207" s="32"/>
    </row>
    <row r="208" spans="1:12" x14ac:dyDescent="0.25">
      <c r="A208" s="29"/>
      <c r="B208" s="74"/>
      <c r="C208" s="69" t="s">
        <v>75</v>
      </c>
      <c r="D208" s="70"/>
      <c r="E208" s="75">
        <f>E207/100</f>
        <v>0.91591999999999996</v>
      </c>
      <c r="F208" s="76"/>
      <c r="G208" s="76"/>
      <c r="H208" s="76"/>
      <c r="I208" s="76"/>
      <c r="J208" s="70"/>
      <c r="K208" s="70"/>
      <c r="L208" s="70"/>
    </row>
    <row r="209" spans="1:12" x14ac:dyDescent="0.25">
      <c r="A209" s="29"/>
      <c r="B209" s="74" t="s">
        <v>48</v>
      </c>
      <c r="C209" s="69" t="s">
        <v>49</v>
      </c>
      <c r="D209" s="70">
        <v>29.9</v>
      </c>
      <c r="E209" s="70">
        <f>E208*D209</f>
        <v>27.386007999999997</v>
      </c>
      <c r="F209" s="70"/>
      <c r="G209" s="70"/>
      <c r="H209" s="70"/>
      <c r="I209" s="70"/>
      <c r="J209" s="76"/>
      <c r="K209" s="76"/>
      <c r="L209" s="70"/>
    </row>
    <row r="210" spans="1:12" x14ac:dyDescent="0.25">
      <c r="A210" s="29"/>
      <c r="B210" s="35" t="s">
        <v>138</v>
      </c>
      <c r="C210" s="33" t="s">
        <v>13</v>
      </c>
      <c r="D210" s="32">
        <f>0.3+0.3</f>
        <v>0.6</v>
      </c>
      <c r="E210" s="32">
        <f>D210*E208</f>
        <v>0.54955199999999993</v>
      </c>
      <c r="F210" s="32"/>
      <c r="G210" s="32"/>
      <c r="H210" s="32"/>
      <c r="I210" s="32"/>
      <c r="J210" s="32"/>
      <c r="K210" s="32"/>
      <c r="L210" s="32"/>
    </row>
    <row r="211" spans="1:12" x14ac:dyDescent="0.25">
      <c r="A211" s="29"/>
      <c r="B211" s="35" t="s">
        <v>139</v>
      </c>
      <c r="C211" s="33" t="s">
        <v>53</v>
      </c>
      <c r="D211" s="32">
        <v>110</v>
      </c>
      <c r="E211" s="32">
        <f>D211*E208</f>
        <v>100.7512</v>
      </c>
      <c r="F211" s="32"/>
      <c r="G211" s="32"/>
      <c r="H211" s="32"/>
      <c r="I211" s="32"/>
      <c r="J211" s="32"/>
      <c r="K211" s="32"/>
      <c r="L211" s="32"/>
    </row>
    <row r="212" spans="1:12" x14ac:dyDescent="0.25">
      <c r="A212" s="29"/>
      <c r="B212" s="35"/>
      <c r="C212" s="33"/>
      <c r="D212" s="32"/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29"/>
      <c r="B213" s="35" t="s">
        <v>140</v>
      </c>
      <c r="C213" s="33" t="s">
        <v>53</v>
      </c>
      <c r="D213" s="32"/>
      <c r="E213" s="32">
        <v>11.3325</v>
      </c>
      <c r="F213" s="32"/>
      <c r="G213" s="32"/>
      <c r="H213" s="32"/>
      <c r="I213" s="32"/>
      <c r="J213" s="32"/>
      <c r="K213" s="32"/>
      <c r="L213" s="32"/>
    </row>
    <row r="214" spans="1:12" x14ac:dyDescent="0.25">
      <c r="A214" s="29"/>
      <c r="B214" s="74"/>
      <c r="C214" s="69" t="s">
        <v>75</v>
      </c>
      <c r="D214" s="70"/>
      <c r="E214" s="75">
        <f>E213/100</f>
        <v>0.113325</v>
      </c>
      <c r="F214" s="76"/>
      <c r="G214" s="76"/>
      <c r="H214" s="76"/>
      <c r="I214" s="76"/>
      <c r="J214" s="70"/>
      <c r="K214" s="70"/>
      <c r="L214" s="70"/>
    </row>
    <row r="215" spans="1:12" x14ac:dyDescent="0.25">
      <c r="A215" s="29"/>
      <c r="B215" s="74" t="s">
        <v>48</v>
      </c>
      <c r="C215" s="69" t="s">
        <v>49</v>
      </c>
      <c r="D215" s="70">
        <v>29.9</v>
      </c>
      <c r="E215" s="70">
        <f>E214*D215</f>
        <v>3.3884174999999996</v>
      </c>
      <c r="F215" s="70"/>
      <c r="G215" s="70"/>
      <c r="H215" s="70"/>
      <c r="I215" s="70"/>
      <c r="J215" s="76"/>
      <c r="K215" s="76"/>
      <c r="L215" s="70"/>
    </row>
    <row r="216" spans="1:12" x14ac:dyDescent="0.25">
      <c r="A216" s="29"/>
      <c r="B216" s="35" t="s">
        <v>138</v>
      </c>
      <c r="C216" s="33" t="s">
        <v>13</v>
      </c>
      <c r="D216" s="32">
        <f>0.3+0.3</f>
        <v>0.6</v>
      </c>
      <c r="E216" s="32">
        <f>D216*E214</f>
        <v>6.7995E-2</v>
      </c>
      <c r="F216" s="32"/>
      <c r="G216" s="32"/>
      <c r="H216" s="32"/>
      <c r="I216" s="32"/>
      <c r="J216" s="32"/>
      <c r="K216" s="32"/>
      <c r="L216" s="32"/>
    </row>
    <row r="217" spans="1:12" x14ac:dyDescent="0.25">
      <c r="A217" s="29"/>
      <c r="B217" s="35" t="s">
        <v>141</v>
      </c>
      <c r="C217" s="33" t="s">
        <v>53</v>
      </c>
      <c r="D217" s="32">
        <v>110</v>
      </c>
      <c r="E217" s="32">
        <f>D217*E214</f>
        <v>12.46575</v>
      </c>
      <c r="F217" s="32"/>
      <c r="G217" s="32"/>
      <c r="H217" s="32"/>
      <c r="I217" s="32"/>
      <c r="J217" s="32"/>
      <c r="K217" s="32"/>
      <c r="L217" s="32"/>
    </row>
    <row r="218" spans="1:12" x14ac:dyDescent="0.25">
      <c r="A218" s="29"/>
      <c r="B218" s="35"/>
      <c r="C218" s="33"/>
      <c r="D218" s="32"/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1">
        <v>24</v>
      </c>
      <c r="B219" s="35" t="s">
        <v>29</v>
      </c>
      <c r="C219" s="33" t="s">
        <v>53</v>
      </c>
      <c r="D219" s="32"/>
      <c r="E219" s="32">
        <f>E173</f>
        <v>1570</v>
      </c>
      <c r="F219" s="32"/>
      <c r="G219" s="32"/>
      <c r="H219" s="32"/>
      <c r="I219" s="32"/>
      <c r="J219" s="32"/>
      <c r="K219" s="32"/>
      <c r="L219" s="32"/>
    </row>
    <row r="220" spans="1:12" x14ac:dyDescent="0.25">
      <c r="A220" s="31"/>
      <c r="B220" s="36"/>
      <c r="C220" s="33" t="s">
        <v>75</v>
      </c>
      <c r="D220" s="32"/>
      <c r="E220" s="118">
        <f>E219/100</f>
        <v>15.7</v>
      </c>
      <c r="F220" s="32"/>
      <c r="G220" s="32"/>
      <c r="H220" s="32"/>
      <c r="I220" s="32"/>
      <c r="J220" s="32"/>
      <c r="K220" s="32"/>
      <c r="L220" s="32"/>
    </row>
    <row r="221" spans="1:12" x14ac:dyDescent="0.25">
      <c r="A221" s="31"/>
      <c r="B221" s="35" t="s">
        <v>48</v>
      </c>
      <c r="C221" s="33" t="s">
        <v>49</v>
      </c>
      <c r="D221" s="32">
        <v>45.9</v>
      </c>
      <c r="E221" s="70">
        <f>E220*D221</f>
        <v>720.63</v>
      </c>
      <c r="F221" s="32"/>
      <c r="G221" s="32"/>
      <c r="H221" s="32"/>
      <c r="I221" s="32"/>
      <c r="J221" s="32"/>
      <c r="K221" s="32"/>
      <c r="L221" s="32"/>
    </row>
    <row r="222" spans="1:12" x14ac:dyDescent="0.25">
      <c r="A222" s="31"/>
      <c r="B222" s="35" t="s">
        <v>23</v>
      </c>
      <c r="C222" s="33" t="s">
        <v>8</v>
      </c>
      <c r="D222" s="32">
        <v>0.23</v>
      </c>
      <c r="E222" s="70">
        <f>D222*E220</f>
        <v>3.6110000000000002</v>
      </c>
      <c r="F222" s="32"/>
      <c r="G222" s="32"/>
      <c r="H222" s="32"/>
      <c r="I222" s="32"/>
      <c r="J222" s="32"/>
      <c r="K222" s="32"/>
      <c r="L222" s="32"/>
    </row>
    <row r="223" spans="1:12" x14ac:dyDescent="0.25">
      <c r="A223" s="31"/>
      <c r="B223" s="35" t="s">
        <v>79</v>
      </c>
      <c r="C223" s="33" t="s">
        <v>11</v>
      </c>
      <c r="D223" s="118">
        <v>3.5000000000000003E-2</v>
      </c>
      <c r="E223" s="70">
        <f>D223*E220</f>
        <v>0.54949999999999999</v>
      </c>
      <c r="F223" s="32"/>
      <c r="G223" s="32"/>
      <c r="H223" s="32"/>
      <c r="I223" s="32"/>
      <c r="J223" s="32"/>
      <c r="K223" s="32"/>
      <c r="L223" s="32"/>
    </row>
    <row r="224" spans="1:12" x14ac:dyDescent="0.25">
      <c r="A224" s="31"/>
      <c r="B224" s="35" t="s">
        <v>80</v>
      </c>
      <c r="C224" s="33" t="s">
        <v>54</v>
      </c>
      <c r="D224" s="118">
        <v>8.9999999999999993E-3</v>
      </c>
      <c r="E224" s="70">
        <f>D224*E220</f>
        <v>0.14129999999999998</v>
      </c>
      <c r="F224" s="32"/>
      <c r="G224" s="32"/>
      <c r="H224" s="32"/>
      <c r="I224" s="32"/>
      <c r="J224" s="32"/>
      <c r="K224" s="32"/>
      <c r="L224" s="32"/>
    </row>
    <row r="225" spans="1:12" x14ac:dyDescent="0.25">
      <c r="A225" s="31"/>
      <c r="B225" s="35" t="s">
        <v>81</v>
      </c>
      <c r="C225" s="33" t="s">
        <v>53</v>
      </c>
      <c r="D225" s="32">
        <v>3.4</v>
      </c>
      <c r="E225" s="70">
        <f>D225*E220</f>
        <v>53.379999999999995</v>
      </c>
      <c r="F225" s="32"/>
      <c r="G225" s="32"/>
      <c r="H225" s="32"/>
      <c r="I225" s="32"/>
      <c r="J225" s="32"/>
      <c r="K225" s="32"/>
      <c r="L225" s="32"/>
    </row>
    <row r="226" spans="1:12" x14ac:dyDescent="0.25">
      <c r="A226" s="31">
        <v>26</v>
      </c>
      <c r="B226" s="34" t="s">
        <v>31</v>
      </c>
      <c r="C226" s="33" t="s">
        <v>53</v>
      </c>
      <c r="D226" s="32"/>
      <c r="E226" s="32">
        <f>E56</f>
        <v>97.01</v>
      </c>
      <c r="F226" s="32"/>
      <c r="G226" s="32"/>
      <c r="H226" s="32"/>
      <c r="I226" s="32"/>
      <c r="J226" s="32"/>
      <c r="K226" s="32"/>
      <c r="L226" s="32"/>
    </row>
    <row r="227" spans="1:12" x14ac:dyDescent="0.25">
      <c r="A227" s="31"/>
      <c r="B227" s="36"/>
      <c r="C227" s="33" t="s">
        <v>75</v>
      </c>
      <c r="D227" s="32"/>
      <c r="E227" s="118">
        <f>E226/100</f>
        <v>0.97010000000000007</v>
      </c>
      <c r="F227" s="32"/>
      <c r="G227" s="32"/>
      <c r="H227" s="32"/>
      <c r="I227" s="32"/>
      <c r="J227" s="32"/>
      <c r="K227" s="32"/>
      <c r="L227" s="32"/>
    </row>
    <row r="228" spans="1:12" x14ac:dyDescent="0.25">
      <c r="A228" s="31"/>
      <c r="B228" s="35" t="s">
        <v>48</v>
      </c>
      <c r="C228" s="33" t="s">
        <v>49</v>
      </c>
      <c r="D228" s="32">
        <v>2.8</v>
      </c>
      <c r="E228" s="32">
        <f>D228*E227</f>
        <v>2.7162800000000002</v>
      </c>
      <c r="F228" s="32"/>
      <c r="G228" s="32"/>
      <c r="H228" s="32"/>
      <c r="I228" s="32"/>
      <c r="J228" s="32"/>
      <c r="K228" s="32"/>
      <c r="L228" s="32"/>
    </row>
    <row r="229" spans="1:12" x14ac:dyDescent="0.25">
      <c r="A229" s="31"/>
      <c r="B229" s="35" t="s">
        <v>76</v>
      </c>
      <c r="C229" s="33" t="s">
        <v>55</v>
      </c>
      <c r="D229" s="32">
        <v>2.8</v>
      </c>
      <c r="E229" s="32">
        <f>D229*E227</f>
        <v>2.7162800000000002</v>
      </c>
      <c r="F229" s="32"/>
      <c r="G229" s="32"/>
      <c r="H229" s="32"/>
      <c r="I229" s="32"/>
      <c r="J229" s="32"/>
      <c r="K229" s="32"/>
      <c r="L229" s="32"/>
    </row>
    <row r="230" spans="1:12" x14ac:dyDescent="0.25">
      <c r="A230" s="31"/>
      <c r="B230" s="34"/>
      <c r="C230" s="33"/>
      <c r="D230" s="32"/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29">
        <v>27</v>
      </c>
      <c r="B231" s="34" t="s">
        <v>32</v>
      </c>
      <c r="C231" s="33" t="s">
        <v>54</v>
      </c>
      <c r="D231" s="32">
        <v>0.15</v>
      </c>
      <c r="E231" s="32">
        <f>E226*D231</f>
        <v>14.551500000000001</v>
      </c>
      <c r="F231" s="32"/>
      <c r="G231" s="32"/>
      <c r="H231" s="32"/>
      <c r="I231" s="32"/>
      <c r="J231" s="32"/>
      <c r="K231" s="32"/>
      <c r="L231" s="32"/>
    </row>
    <row r="232" spans="1:12" x14ac:dyDescent="0.25">
      <c r="A232" s="29"/>
      <c r="B232" s="74" t="s">
        <v>48</v>
      </c>
      <c r="C232" s="69" t="s">
        <v>49</v>
      </c>
      <c r="D232" s="70">
        <v>0.89</v>
      </c>
      <c r="E232" s="70">
        <f>E231*D232</f>
        <v>12.950835000000001</v>
      </c>
      <c r="F232" s="70"/>
      <c r="G232" s="70"/>
      <c r="H232" s="70"/>
      <c r="I232" s="70"/>
      <c r="J232" s="76"/>
      <c r="K232" s="76"/>
      <c r="L232" s="70"/>
    </row>
    <row r="233" spans="1:12" x14ac:dyDescent="0.25">
      <c r="A233" s="29"/>
      <c r="B233" s="74" t="s">
        <v>52</v>
      </c>
      <c r="C233" s="69" t="s">
        <v>8</v>
      </c>
      <c r="D233" s="70">
        <v>0.37</v>
      </c>
      <c r="E233" s="70">
        <f>E231*D233</f>
        <v>5.384055</v>
      </c>
      <c r="F233" s="76"/>
      <c r="G233" s="76"/>
      <c r="H233" s="76"/>
      <c r="I233" s="76"/>
      <c r="J233" s="70"/>
      <c r="K233" s="70"/>
      <c r="L233" s="70"/>
    </row>
    <row r="234" spans="1:12" x14ac:dyDescent="0.25">
      <c r="A234" s="29"/>
      <c r="B234" s="74" t="s">
        <v>77</v>
      </c>
      <c r="C234" s="69" t="s">
        <v>54</v>
      </c>
      <c r="D234" s="70">
        <v>1.1499999999999999</v>
      </c>
      <c r="E234" s="70">
        <f>E231*D234</f>
        <v>16.734224999999999</v>
      </c>
      <c r="F234" s="70"/>
      <c r="G234" s="70"/>
      <c r="H234" s="70"/>
      <c r="I234" s="70"/>
      <c r="J234" s="76"/>
      <c r="K234" s="76"/>
      <c r="L234" s="70"/>
    </row>
    <row r="235" spans="1:12" x14ac:dyDescent="0.25">
      <c r="A235" s="29"/>
      <c r="B235" s="74" t="s">
        <v>7</v>
      </c>
      <c r="C235" s="69" t="s">
        <v>8</v>
      </c>
      <c r="D235" s="70">
        <v>0.02</v>
      </c>
      <c r="E235" s="70">
        <f>E231*D235</f>
        <v>0.29103000000000001</v>
      </c>
      <c r="F235" s="70"/>
      <c r="G235" s="70"/>
      <c r="H235" s="70"/>
      <c r="I235" s="70"/>
      <c r="J235" s="76"/>
      <c r="K235" s="76"/>
      <c r="L235" s="70"/>
    </row>
    <row r="236" spans="1:12" x14ac:dyDescent="0.25">
      <c r="A236" s="29"/>
      <c r="B236" s="35"/>
      <c r="C236" s="33"/>
      <c r="D236" s="32"/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29">
        <v>28</v>
      </c>
      <c r="B237" s="34" t="s">
        <v>33</v>
      </c>
      <c r="C237" s="33" t="s">
        <v>54</v>
      </c>
      <c r="D237" s="32">
        <v>0.1</v>
      </c>
      <c r="E237" s="32">
        <f>E226*D237</f>
        <v>9.7010000000000005</v>
      </c>
      <c r="F237" s="32"/>
      <c r="G237" s="32"/>
      <c r="H237" s="32"/>
      <c r="I237" s="32"/>
      <c r="J237" s="32"/>
      <c r="K237" s="32"/>
      <c r="L237" s="32"/>
    </row>
    <row r="238" spans="1:12" x14ac:dyDescent="0.25">
      <c r="A238" s="29"/>
      <c r="B238" s="74" t="s">
        <v>48</v>
      </c>
      <c r="C238" s="69" t="s">
        <v>49</v>
      </c>
      <c r="D238" s="70">
        <v>0.89</v>
      </c>
      <c r="E238" s="70">
        <f>E237*D238</f>
        <v>8.633890000000001</v>
      </c>
      <c r="F238" s="70"/>
      <c r="G238" s="70"/>
      <c r="H238" s="70"/>
      <c r="I238" s="70"/>
      <c r="J238" s="76"/>
      <c r="K238" s="76"/>
      <c r="L238" s="70"/>
    </row>
    <row r="239" spans="1:12" x14ac:dyDescent="0.25">
      <c r="A239" s="29"/>
      <c r="B239" s="74" t="s">
        <v>52</v>
      </c>
      <c r="C239" s="69" t="s">
        <v>8</v>
      </c>
      <c r="D239" s="70">
        <v>0.37</v>
      </c>
      <c r="E239" s="70">
        <f>E237*D239</f>
        <v>3.5893700000000002</v>
      </c>
      <c r="F239" s="76"/>
      <c r="G239" s="76"/>
      <c r="H239" s="76"/>
      <c r="I239" s="76"/>
      <c r="J239" s="70"/>
      <c r="K239" s="70"/>
      <c r="L239" s="70"/>
    </row>
    <row r="240" spans="1:12" x14ac:dyDescent="0.25">
      <c r="A240" s="29"/>
      <c r="B240" s="74" t="s">
        <v>78</v>
      </c>
      <c r="C240" s="69" t="s">
        <v>54</v>
      </c>
      <c r="D240" s="70">
        <v>1.1499999999999999</v>
      </c>
      <c r="E240" s="70">
        <f>E237*D240</f>
        <v>11.15615</v>
      </c>
      <c r="F240" s="70"/>
      <c r="G240" s="70"/>
      <c r="H240" s="70"/>
      <c r="I240" s="70"/>
      <c r="J240" s="76"/>
      <c r="K240" s="76"/>
      <c r="L240" s="70"/>
    </row>
    <row r="241" spans="1:12" x14ac:dyDescent="0.25">
      <c r="A241" s="29"/>
      <c r="B241" s="74" t="s">
        <v>7</v>
      </c>
      <c r="C241" s="69" t="s">
        <v>8</v>
      </c>
      <c r="D241" s="70">
        <v>0.02</v>
      </c>
      <c r="E241" s="70">
        <f>E237*D241</f>
        <v>0.19402000000000003</v>
      </c>
      <c r="F241" s="70"/>
      <c r="G241" s="70"/>
      <c r="H241" s="70"/>
      <c r="I241" s="70"/>
      <c r="J241" s="76"/>
      <c r="K241" s="76"/>
      <c r="L241" s="70"/>
    </row>
    <row r="242" spans="1:12" x14ac:dyDescent="0.25">
      <c r="A242" s="29"/>
      <c r="B242" s="35"/>
      <c r="C242" s="33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29">
        <v>29</v>
      </c>
      <c r="B243" s="34" t="s">
        <v>34</v>
      </c>
      <c r="C243" s="33" t="s">
        <v>53</v>
      </c>
      <c r="D243" s="32"/>
      <c r="E243" s="32">
        <f>E226</f>
        <v>97.01</v>
      </c>
      <c r="F243" s="32"/>
      <c r="G243" s="32"/>
      <c r="H243" s="32"/>
      <c r="I243" s="32"/>
      <c r="J243" s="32"/>
      <c r="K243" s="32"/>
      <c r="L243" s="32"/>
    </row>
    <row r="244" spans="1:12" x14ac:dyDescent="0.25">
      <c r="A244" s="29"/>
      <c r="B244" s="60"/>
      <c r="C244" s="57" t="s">
        <v>71</v>
      </c>
      <c r="D244" s="58">
        <v>0.15</v>
      </c>
      <c r="E244" s="105">
        <f>E243*D244/100</f>
        <v>0.14551500000000001</v>
      </c>
      <c r="F244" s="58"/>
      <c r="G244" s="58"/>
      <c r="H244" s="58"/>
      <c r="I244" s="58"/>
      <c r="J244" s="58"/>
      <c r="K244" s="58"/>
      <c r="L244" s="58"/>
    </row>
    <row r="245" spans="1:12" x14ac:dyDescent="0.25">
      <c r="A245" s="29"/>
      <c r="B245" s="74" t="s">
        <v>48</v>
      </c>
      <c r="C245" s="69" t="s">
        <v>49</v>
      </c>
      <c r="D245" s="32">
        <v>99</v>
      </c>
      <c r="E245" s="70">
        <f>E244*D245</f>
        <v>14.405985000000001</v>
      </c>
      <c r="F245" s="32"/>
      <c r="G245" s="70"/>
      <c r="H245" s="70"/>
      <c r="I245" s="70"/>
      <c r="J245" s="32"/>
      <c r="K245" s="70"/>
      <c r="L245" s="70"/>
    </row>
    <row r="246" spans="1:12" x14ac:dyDescent="0.25">
      <c r="A246" s="29"/>
      <c r="B246" s="74" t="s">
        <v>52</v>
      </c>
      <c r="C246" s="69" t="s">
        <v>8</v>
      </c>
      <c r="D246" s="32">
        <v>34</v>
      </c>
      <c r="E246" s="70">
        <f>D246*E244</f>
        <v>4.9475100000000003</v>
      </c>
      <c r="F246" s="32"/>
      <c r="G246" s="70"/>
      <c r="H246" s="32"/>
      <c r="I246" s="70"/>
      <c r="J246" s="32"/>
      <c r="K246" s="70"/>
      <c r="L246" s="70"/>
    </row>
    <row r="247" spans="1:12" x14ac:dyDescent="0.25">
      <c r="A247" s="29"/>
      <c r="B247" s="74" t="s">
        <v>72</v>
      </c>
      <c r="C247" s="69" t="s">
        <v>54</v>
      </c>
      <c r="D247" s="32">
        <v>102</v>
      </c>
      <c r="E247" s="123">
        <f>D247*E244</f>
        <v>14.84253</v>
      </c>
      <c r="F247" s="32"/>
      <c r="G247" s="70"/>
      <c r="H247" s="32"/>
      <c r="I247" s="70"/>
      <c r="J247" s="32"/>
      <c r="K247" s="70"/>
      <c r="L247" s="70"/>
    </row>
    <row r="248" spans="1:12" x14ac:dyDescent="0.25">
      <c r="A248" s="29"/>
      <c r="B248" s="74" t="s">
        <v>73</v>
      </c>
      <c r="C248" s="69" t="s">
        <v>54</v>
      </c>
      <c r="D248" s="70">
        <v>0.08</v>
      </c>
      <c r="E248" s="70">
        <f>E244*D248</f>
        <v>1.1641200000000001E-2</v>
      </c>
      <c r="F248" s="70"/>
      <c r="G248" s="70"/>
      <c r="H248" s="70"/>
      <c r="I248" s="70"/>
      <c r="J248" s="76"/>
      <c r="K248" s="76"/>
      <c r="L248" s="70"/>
    </row>
    <row r="249" spans="1:12" x14ac:dyDescent="0.25">
      <c r="A249" s="29"/>
      <c r="B249" s="74" t="s">
        <v>74</v>
      </c>
      <c r="C249" s="69" t="s">
        <v>53</v>
      </c>
      <c r="D249" s="70">
        <v>7.54</v>
      </c>
      <c r="E249" s="70">
        <f>E244*D249</f>
        <v>1.0971831000000001</v>
      </c>
      <c r="F249" s="70"/>
      <c r="G249" s="70"/>
      <c r="H249" s="70"/>
      <c r="I249" s="70"/>
      <c r="J249" s="76"/>
      <c r="K249" s="76"/>
      <c r="L249" s="70"/>
    </row>
    <row r="250" spans="1:12" x14ac:dyDescent="0.25">
      <c r="A250" s="29"/>
      <c r="B250" s="74" t="s">
        <v>7</v>
      </c>
      <c r="C250" s="69" t="s">
        <v>8</v>
      </c>
      <c r="D250" s="32">
        <v>16</v>
      </c>
      <c r="E250" s="123">
        <f>D250*E244</f>
        <v>2.3282400000000001</v>
      </c>
      <c r="F250" s="32"/>
      <c r="G250" s="70"/>
      <c r="H250" s="32"/>
      <c r="I250" s="70"/>
      <c r="J250" s="32"/>
      <c r="K250" s="70"/>
      <c r="L250" s="70"/>
    </row>
    <row r="251" spans="1:12" x14ac:dyDescent="0.25">
      <c r="A251" s="29"/>
      <c r="B251" s="34"/>
      <c r="C251" s="33"/>
      <c r="D251" s="32"/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29">
        <v>30</v>
      </c>
      <c r="B252" s="34" t="s">
        <v>35</v>
      </c>
      <c r="C252" s="33" t="s">
        <v>50</v>
      </c>
      <c r="D252" s="32"/>
      <c r="E252" s="32">
        <v>96</v>
      </c>
      <c r="F252" s="32"/>
      <c r="G252" s="32"/>
      <c r="H252" s="32"/>
      <c r="I252" s="32"/>
      <c r="J252" s="32"/>
      <c r="K252" s="32"/>
      <c r="L252" s="32"/>
    </row>
    <row r="253" spans="1:12" x14ac:dyDescent="0.25">
      <c r="A253" s="29"/>
      <c r="B253" s="36"/>
      <c r="C253" s="33" t="s">
        <v>56</v>
      </c>
      <c r="D253" s="32"/>
      <c r="E253" s="118">
        <f>E252/100</f>
        <v>0.96</v>
      </c>
      <c r="F253" s="32"/>
      <c r="G253" s="32"/>
      <c r="H253" s="32"/>
      <c r="I253" s="32"/>
      <c r="J253" s="32"/>
      <c r="K253" s="32"/>
      <c r="L253" s="32"/>
    </row>
    <row r="254" spans="1:12" x14ac:dyDescent="0.25">
      <c r="A254" s="29"/>
      <c r="B254" s="35" t="s">
        <v>48</v>
      </c>
      <c r="C254" s="33" t="s">
        <v>49</v>
      </c>
      <c r="D254" s="32">
        <v>74</v>
      </c>
      <c r="E254" s="70">
        <f>E253*D254</f>
        <v>71.039999999999992</v>
      </c>
      <c r="F254" s="32"/>
      <c r="G254" s="32"/>
      <c r="H254" s="32"/>
      <c r="I254" s="32"/>
      <c r="J254" s="32"/>
      <c r="K254" s="32"/>
      <c r="L254" s="32"/>
    </row>
    <row r="255" spans="1:12" x14ac:dyDescent="0.25">
      <c r="A255" s="29"/>
      <c r="B255" s="35" t="s">
        <v>23</v>
      </c>
      <c r="C255" s="33" t="s">
        <v>8</v>
      </c>
      <c r="D255" s="32">
        <v>0.71</v>
      </c>
      <c r="E255" s="70">
        <f>D255*E253</f>
        <v>0.68159999999999998</v>
      </c>
      <c r="F255" s="32"/>
      <c r="G255" s="32"/>
      <c r="H255" s="32"/>
      <c r="I255" s="32"/>
      <c r="J255" s="32"/>
      <c r="K255" s="32"/>
      <c r="L255" s="32"/>
    </row>
    <row r="256" spans="1:12" x14ac:dyDescent="0.25">
      <c r="A256" s="29"/>
      <c r="B256" s="34" t="s">
        <v>36</v>
      </c>
      <c r="C256" s="33" t="s">
        <v>50</v>
      </c>
      <c r="D256" s="32">
        <v>100</v>
      </c>
      <c r="E256" s="123">
        <f>D256*E253</f>
        <v>96</v>
      </c>
      <c r="F256" s="32"/>
      <c r="G256" s="32"/>
      <c r="H256" s="32"/>
      <c r="I256" s="32"/>
      <c r="J256" s="32"/>
      <c r="K256" s="32"/>
      <c r="L256" s="32"/>
    </row>
    <row r="257" spans="1:12" x14ac:dyDescent="0.25">
      <c r="A257" s="29"/>
      <c r="B257" s="34" t="s">
        <v>69</v>
      </c>
      <c r="C257" s="33" t="s">
        <v>54</v>
      </c>
      <c r="D257" s="32">
        <v>3.9</v>
      </c>
      <c r="E257" s="70">
        <f>E253*D257</f>
        <v>3.7439999999999998</v>
      </c>
      <c r="F257" s="32"/>
      <c r="G257" s="32"/>
      <c r="H257" s="32"/>
      <c r="I257" s="32"/>
      <c r="J257" s="32"/>
      <c r="K257" s="32"/>
      <c r="L257" s="32"/>
    </row>
    <row r="258" spans="1:12" x14ac:dyDescent="0.25">
      <c r="A258" s="29"/>
      <c r="B258" s="34" t="s">
        <v>70</v>
      </c>
      <c r="C258" s="33" t="s">
        <v>54</v>
      </c>
      <c r="D258" s="32">
        <v>0.06</v>
      </c>
      <c r="E258" s="70">
        <f>E253*D258</f>
        <v>5.7599999999999998E-2</v>
      </c>
      <c r="F258" s="32"/>
      <c r="G258" s="32"/>
      <c r="H258" s="32"/>
      <c r="I258" s="32"/>
      <c r="J258" s="32"/>
      <c r="K258" s="32"/>
      <c r="L258" s="32"/>
    </row>
    <row r="259" spans="1:12" x14ac:dyDescent="0.25">
      <c r="A259" s="29"/>
      <c r="B259" s="35" t="s">
        <v>7</v>
      </c>
      <c r="C259" s="33" t="s">
        <v>8</v>
      </c>
      <c r="D259" s="32">
        <v>9.6</v>
      </c>
      <c r="E259" s="123">
        <f>D259*E253</f>
        <v>9.2159999999999993</v>
      </c>
      <c r="F259" s="32"/>
      <c r="G259" s="32"/>
      <c r="H259" s="32"/>
      <c r="I259" s="32"/>
      <c r="J259" s="32"/>
      <c r="K259" s="32"/>
      <c r="L259" s="32"/>
    </row>
    <row r="260" spans="1:12" x14ac:dyDescent="0.25">
      <c r="A260" s="29"/>
      <c r="B260" s="34"/>
      <c r="C260" s="33"/>
      <c r="D260" s="32"/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29">
        <v>31</v>
      </c>
      <c r="B261" s="34" t="s">
        <v>37</v>
      </c>
      <c r="C261" s="33" t="s">
        <v>54</v>
      </c>
      <c r="D261" s="32"/>
      <c r="E261" s="32">
        <v>65</v>
      </c>
      <c r="F261" s="32"/>
      <c r="G261" s="32"/>
      <c r="H261" s="32"/>
      <c r="I261" s="32"/>
      <c r="J261" s="32"/>
      <c r="K261" s="32"/>
      <c r="L261" s="32"/>
    </row>
    <row r="262" spans="1:12" x14ac:dyDescent="0.25">
      <c r="A262" s="29"/>
      <c r="B262" s="35"/>
      <c r="C262" s="33" t="s">
        <v>67</v>
      </c>
      <c r="D262" s="32">
        <v>1.8</v>
      </c>
      <c r="E262" s="32">
        <f>E261*D262</f>
        <v>117</v>
      </c>
      <c r="F262" s="124"/>
      <c r="G262" s="124"/>
      <c r="H262" s="124"/>
      <c r="I262" s="124"/>
      <c r="J262" s="124"/>
      <c r="K262" s="124"/>
      <c r="L262" s="124"/>
    </row>
    <row r="263" spans="1:12" x14ac:dyDescent="0.25">
      <c r="A263" s="29"/>
      <c r="B263" s="35" t="s">
        <v>48</v>
      </c>
      <c r="C263" s="33" t="s">
        <v>49</v>
      </c>
      <c r="D263" s="32">
        <f>1.1+2*0.36</f>
        <v>1.82</v>
      </c>
      <c r="E263" s="32">
        <f>D263*E261</f>
        <v>118.3</v>
      </c>
      <c r="F263" s="32"/>
      <c r="G263" s="32"/>
      <c r="H263" s="32"/>
      <c r="I263" s="32"/>
      <c r="J263" s="32"/>
      <c r="K263" s="32"/>
      <c r="L263" s="32"/>
    </row>
    <row r="264" spans="1:12" x14ac:dyDescent="0.25">
      <c r="A264" s="29"/>
      <c r="B264" s="35"/>
      <c r="C264" s="33"/>
      <c r="D264" s="32"/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29">
        <v>32</v>
      </c>
      <c r="B265" s="35" t="s">
        <v>12</v>
      </c>
      <c r="C265" s="33" t="s">
        <v>11</v>
      </c>
      <c r="D265" s="124"/>
      <c r="E265" s="32">
        <f>E262</f>
        <v>117</v>
      </c>
      <c r="F265" s="124"/>
      <c r="G265" s="124"/>
      <c r="H265" s="124"/>
      <c r="I265" s="124"/>
      <c r="J265" s="124"/>
      <c r="K265" s="124"/>
      <c r="L265" s="124"/>
    </row>
    <row r="266" spans="1:12" x14ac:dyDescent="0.25">
      <c r="A266" s="29"/>
      <c r="B266" s="35" t="s">
        <v>48</v>
      </c>
      <c r="C266" s="33" t="s">
        <v>49</v>
      </c>
      <c r="D266" s="32">
        <v>0.53</v>
      </c>
      <c r="E266" s="32">
        <f>D266*E265</f>
        <v>62.010000000000005</v>
      </c>
      <c r="F266" s="32"/>
      <c r="G266" s="32"/>
      <c r="H266" s="32"/>
      <c r="I266" s="32"/>
      <c r="J266" s="32"/>
      <c r="K266" s="32"/>
      <c r="L266" s="32"/>
    </row>
    <row r="267" spans="1:12" x14ac:dyDescent="0.25">
      <c r="A267" s="29"/>
      <c r="B267" s="35"/>
      <c r="C267" s="33"/>
      <c r="D267" s="32"/>
      <c r="E267" s="32"/>
      <c r="F267" s="32"/>
      <c r="G267" s="32"/>
      <c r="H267" s="32"/>
      <c r="I267" s="32"/>
      <c r="J267" s="32"/>
      <c r="K267" s="32"/>
      <c r="L267" s="32"/>
    </row>
    <row r="268" spans="1:12" ht="25.5" x14ac:dyDescent="0.25">
      <c r="A268" s="29">
        <v>33</v>
      </c>
      <c r="B268" s="125" t="s">
        <v>160</v>
      </c>
      <c r="C268" s="33" t="s">
        <v>11</v>
      </c>
      <c r="D268" s="32"/>
      <c r="E268" s="32">
        <f>E262</f>
        <v>117</v>
      </c>
      <c r="F268" s="32"/>
      <c r="G268" s="32"/>
      <c r="H268" s="32"/>
      <c r="I268" s="32"/>
      <c r="J268" s="32"/>
      <c r="K268" s="32"/>
      <c r="L268" s="32"/>
    </row>
    <row r="269" spans="1:12" x14ac:dyDescent="0.25">
      <c r="A269" s="29"/>
      <c r="B269" s="125"/>
      <c r="C269" s="33"/>
      <c r="D269" s="32"/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28"/>
      <c r="B270" s="109" t="s">
        <v>0</v>
      </c>
      <c r="C270" s="109"/>
      <c r="D270" s="100"/>
      <c r="E270" s="100"/>
      <c r="F270" s="100"/>
      <c r="G270" s="100"/>
      <c r="H270" s="100"/>
      <c r="I270" s="100"/>
      <c r="J270" s="100"/>
      <c r="K270" s="100"/>
      <c r="L270" s="100"/>
    </row>
    <row r="271" spans="1:12" x14ac:dyDescent="0.25">
      <c r="A271" s="28"/>
      <c r="B271" s="126"/>
      <c r="C271" s="33"/>
      <c r="D271" s="32"/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29"/>
      <c r="B272" s="126" t="s">
        <v>38</v>
      </c>
      <c r="C272" s="111" t="s">
        <v>174</v>
      </c>
      <c r="D272" s="32"/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29"/>
      <c r="B273" s="127" t="s">
        <v>0</v>
      </c>
      <c r="C273" s="33"/>
      <c r="D273" s="32"/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29"/>
      <c r="B274" s="126" t="s">
        <v>39</v>
      </c>
      <c r="C274" s="111" t="s">
        <v>174</v>
      </c>
      <c r="D274" s="32"/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29"/>
      <c r="B275" s="127" t="s">
        <v>0</v>
      </c>
      <c r="C275" s="33"/>
      <c r="D275" s="32"/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29"/>
      <c r="B276" s="126" t="s">
        <v>40</v>
      </c>
      <c r="C276" s="111" t="s">
        <v>174</v>
      </c>
      <c r="D276" s="32"/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29"/>
      <c r="B277" s="127" t="s">
        <v>0</v>
      </c>
      <c r="C277" s="33"/>
      <c r="D277" s="32"/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29"/>
      <c r="B278" s="126" t="s">
        <v>41</v>
      </c>
      <c r="C278" s="111" t="s">
        <v>174</v>
      </c>
      <c r="D278" s="32"/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29"/>
      <c r="B279" s="127" t="s">
        <v>0</v>
      </c>
      <c r="C279" s="33"/>
      <c r="D279" s="32"/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29"/>
      <c r="B280" s="126" t="s">
        <v>42</v>
      </c>
      <c r="C280" s="111">
        <v>0.18</v>
      </c>
      <c r="D280" s="32"/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29"/>
      <c r="B281" s="33"/>
      <c r="C281" s="111"/>
      <c r="D281" s="32"/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28"/>
      <c r="B282" s="109" t="s">
        <v>43</v>
      </c>
      <c r="C282" s="109"/>
      <c r="D282" s="100"/>
      <c r="E282" s="100"/>
      <c r="F282" s="100"/>
      <c r="G282" s="100"/>
      <c r="H282" s="100"/>
      <c r="I282" s="100"/>
      <c r="J282" s="100"/>
      <c r="K282" s="100"/>
      <c r="L282" s="100"/>
    </row>
  </sheetData>
  <mergeCells count="9">
    <mergeCell ref="J3:K3"/>
    <mergeCell ref="A1:L1"/>
    <mergeCell ref="A2:L2"/>
    <mergeCell ref="A3:A4"/>
    <mergeCell ref="B3:B4"/>
    <mergeCell ref="C3:C4"/>
    <mergeCell ref="D3:E3"/>
    <mergeCell ref="F3:G3"/>
    <mergeCell ref="H3:I3"/>
  </mergeCells>
  <conditionalFormatting sqref="F131">
    <cfRule type="cellIs" dxfId="1" priority="2" stopIfTrue="1" operator="equal">
      <formula>8223.307275</formula>
    </cfRule>
  </conditionalFormatting>
  <conditionalFormatting sqref="F132">
    <cfRule type="cellIs" dxfId="0" priority="1" stopIfTrue="1" operator="equal">
      <formula>8223.307275</formula>
    </cfRule>
  </conditionalFormatting>
  <pageMargins left="0.7" right="0.7" top="0.75" bottom="0.75" header="0.3" footer="0.3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H14" sqref="H14"/>
    </sheetView>
  </sheetViews>
  <sheetFormatPr defaultRowHeight="15" x14ac:dyDescent="0.25"/>
  <cols>
    <col min="2" max="2" width="37.5703125" customWidth="1"/>
    <col min="3" max="3" width="48.42578125" customWidth="1"/>
    <col min="4" max="4" width="18.7109375" customWidth="1"/>
  </cols>
  <sheetData>
    <row r="1" spans="1:4" x14ac:dyDescent="0.25">
      <c r="A1" s="136" t="s">
        <v>168</v>
      </c>
      <c r="B1" s="136"/>
      <c r="C1" s="136"/>
      <c r="D1" s="136"/>
    </row>
    <row r="2" spans="1:4" x14ac:dyDescent="0.25">
      <c r="A2" s="136" t="s">
        <v>44</v>
      </c>
      <c r="B2" s="136"/>
      <c r="C2" s="136"/>
      <c r="D2" s="136"/>
    </row>
    <row r="3" spans="1:4" x14ac:dyDescent="0.25">
      <c r="A3" s="38" t="s">
        <v>161</v>
      </c>
      <c r="B3" s="38" t="s">
        <v>162</v>
      </c>
      <c r="C3" s="38" t="s">
        <v>163</v>
      </c>
      <c r="D3" s="38" t="s">
        <v>164</v>
      </c>
    </row>
    <row r="4" spans="1:4" x14ac:dyDescent="0.25">
      <c r="A4" s="39">
        <v>1</v>
      </c>
      <c r="B4" s="40" t="s">
        <v>166</v>
      </c>
      <c r="C4" s="41">
        <f>'მაიაკოვსკის  13'!L287</f>
        <v>0</v>
      </c>
      <c r="D4" s="39"/>
    </row>
    <row r="5" spans="1:4" x14ac:dyDescent="0.25">
      <c r="A5" s="39">
        <v>2</v>
      </c>
      <c r="B5" s="42" t="s">
        <v>167</v>
      </c>
      <c r="C5" s="41">
        <f>'კვარაცხელიას 7'!L282</f>
        <v>0</v>
      </c>
      <c r="D5" s="39"/>
    </row>
    <row r="6" spans="1:4" x14ac:dyDescent="0.25">
      <c r="A6" s="38"/>
      <c r="B6" s="38" t="s">
        <v>165</v>
      </c>
      <c r="C6" s="43">
        <f>C5+C4</f>
        <v>0</v>
      </c>
      <c r="D6" s="38"/>
    </row>
  </sheetData>
  <mergeCells count="2">
    <mergeCell ref="A1:D1"/>
    <mergeCell ref="A2:D2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მაიაკოვსკის  13</vt:lpstr>
      <vt:lpstr>კვარაცხელიას 7</vt:lpstr>
      <vt:lpstr>ნაკრები</vt:lpstr>
      <vt:lpstr>'მაიაკოვსკის  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2021-05-31T20:39:28Z</dcterms:modified>
</cp:coreProperties>
</file>