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878" activeTab="4"/>
  </bookViews>
  <sheets>
    <sheet name="AA" sheetId="1" r:id="rId1"/>
    <sheet name="სათავის რეაბილიტაცია" sheetId="2" r:id="rId2"/>
    <sheet name="რეზერვუარის მოწყობა" sheetId="3" r:id="rId3"/>
    <sheet name="საქლორატოროს ტექნოლ." sheetId="4" r:id="rId4"/>
    <sheet name=" და მაგისტრალი" sheetId="5" r:id="rId5"/>
  </sheets>
  <definedNames>
    <definedName name="_xlnm.Print_Area" localSheetId="4">' და მაგისტრალი'!$A$1:$M$119</definedName>
    <definedName name="_xlnm.Print_Area" localSheetId="0">'AA'!$A$1:$D$20</definedName>
    <definedName name="_xlnm.Print_Area" localSheetId="2">'რეზერვუარის მოწყობა'!$A$1:$M$127</definedName>
    <definedName name="_xlnm.Print_Area" localSheetId="1">'სათავის რეაბილიტაცია'!$A$1:$M$49</definedName>
    <definedName name="_xlnm.Print_Area" localSheetId="3">'საქლორატოროს ტექნოლ.'!$A$1:$M$65</definedName>
  </definedNames>
  <calcPr fullCalcOnLoad="1"/>
</workbook>
</file>

<file path=xl/sharedStrings.xml><?xml version="1.0" encoding="utf-8"?>
<sst xmlns="http://schemas.openxmlformats.org/spreadsheetml/2006/main" count="759" uniqueCount="274">
  <si>
    <t>lari</t>
  </si>
  <si>
    <t>#</t>
  </si>
  <si>
    <t xml:space="preserve">samuSaos dasaxeleba </t>
  </si>
  <si>
    <t>ganz. erT.</t>
  </si>
  <si>
    <t>raode-noba</t>
  </si>
  <si>
    <t xml:space="preserve">   xelfasi (l)</t>
  </si>
  <si>
    <t>manq.meq-zmebi (l)</t>
  </si>
  <si>
    <t>erT.fasi</t>
  </si>
  <si>
    <t>jami</t>
  </si>
  <si>
    <t xml:space="preserve">  jami</t>
  </si>
  <si>
    <t>(lari)</t>
  </si>
  <si>
    <t>norma      er-ze</t>
  </si>
  <si>
    <t>Sromis danaxarji</t>
  </si>
  <si>
    <t>t</t>
  </si>
  <si>
    <t>manqanebi</t>
  </si>
  <si>
    <t>kac/sT</t>
  </si>
  <si>
    <t xml:space="preserve">masalis transporti </t>
  </si>
  <si>
    <t>masalebi</t>
  </si>
  <si>
    <t>sxva masala</t>
  </si>
  <si>
    <t xml:space="preserve">gegmiuri dagroveba </t>
  </si>
  <si>
    <t>m</t>
  </si>
  <si>
    <t xml:space="preserve">   jami</t>
  </si>
  <si>
    <t>man/sT</t>
  </si>
  <si>
    <t>r e s u r s e b i</t>
  </si>
  <si>
    <t>c</t>
  </si>
  <si>
    <t>sxva manqanebi</t>
  </si>
  <si>
    <t>10 m3</t>
  </si>
  <si>
    <t>dRg</t>
  </si>
  <si>
    <t xml:space="preserve">zednadebi xarjebi </t>
  </si>
  <si>
    <t>gauTvaliswinebeli xarji</t>
  </si>
  <si>
    <t>aT.lari</t>
  </si>
  <si>
    <t>saxarjTaRricxvo Rirebuleba</t>
  </si>
  <si>
    <t>m.S. xelfasi</t>
  </si>
  <si>
    <t>proeqt</t>
  </si>
  <si>
    <t>m3</t>
  </si>
  <si>
    <t>sxva masalebi</t>
  </si>
  <si>
    <t xml:space="preserve">rk/b Wa d=1000mm </t>
  </si>
  <si>
    <t>kg</t>
  </si>
  <si>
    <t>lokaluri xarjTaRricxva #4</t>
  </si>
  <si>
    <r>
      <t>m</t>
    </r>
    <r>
      <rPr>
        <vertAlign val="superscript"/>
        <sz val="11"/>
        <rFont val="AcadMtavr"/>
        <family val="0"/>
      </rPr>
      <t>2</t>
    </r>
  </si>
  <si>
    <t>lari.</t>
  </si>
  <si>
    <t>kg.</t>
  </si>
  <si>
    <t>mavTuli</t>
  </si>
  <si>
    <t>grZ/m</t>
  </si>
  <si>
    <t>SromiTi resursebi</t>
  </si>
  <si>
    <t>Sromis danaxarjebi</t>
  </si>
  <si>
    <t xml:space="preserve">sxva manqana </t>
  </si>
  <si>
    <r>
      <t>m</t>
    </r>
    <r>
      <rPr>
        <vertAlign val="superscript"/>
        <sz val="10"/>
        <rFont val="AcadMtavr"/>
        <family val="0"/>
      </rPr>
      <t>2</t>
    </r>
  </si>
  <si>
    <t>zeTovani saRebavi</t>
  </si>
  <si>
    <t>olifa</t>
  </si>
  <si>
    <r>
      <t>m</t>
    </r>
    <r>
      <rPr>
        <b/>
        <vertAlign val="superscript"/>
        <sz val="11"/>
        <rFont val="AcadMtavr"/>
        <family val="0"/>
      </rPr>
      <t>3</t>
    </r>
  </si>
  <si>
    <t>saqloratoros teqnologiuri danadgarebisa da milgayvanilobis mowyoba</t>
  </si>
  <si>
    <t>ventilebisa da Zabrebis montaJi</t>
  </si>
  <si>
    <t>plastmasis Zabri d=20mm</t>
  </si>
  <si>
    <t xml:space="preserve">viniplastis ventili d=20 mm </t>
  </si>
  <si>
    <t>damxarjavi onkanis dayeneba</t>
  </si>
  <si>
    <t>viniplastis mili d-15 mm</t>
  </si>
  <si>
    <t>viniplastis mili d-20 mm</t>
  </si>
  <si>
    <t>Tboizolaciis mowyoba minbambiT</t>
  </si>
  <si>
    <t>minabamba</t>
  </si>
  <si>
    <t>moTuTiebuli furclovani foladi sisqiT 3-mm</t>
  </si>
  <si>
    <t xml:space="preserve">   sul</t>
  </si>
  <si>
    <t>obieqturi xarjTaRricxva</t>
  </si>
  <si>
    <t>saxarjTaRicxvo Rirebuleba:</t>
  </si>
  <si>
    <t>xarjTaRricxva</t>
  </si>
  <si>
    <t>dasaxeleba</t>
  </si>
  <si>
    <t>xarjTaRricxva #2</t>
  </si>
  <si>
    <t>xarjTaRricxva #3</t>
  </si>
  <si>
    <t>xarjTaRricxva #4</t>
  </si>
  <si>
    <t xml:space="preserve"> Sifri</t>
  </si>
  <si>
    <t xml:space="preserve"> Tavi I                                    წყალსადენის შიდა დამხარჯი ქსელი                         </t>
  </si>
  <si>
    <t>IV კატეგორიის  გრუნტის დამუშავება  თხრილში ექსკავატორით</t>
  </si>
  <si>
    <t>1-11-16</t>
  </si>
  <si>
    <t xml:space="preserve">eqskavatori </t>
  </si>
  <si>
    <t>IV kategoriis gruntis damuSaveba xeliT</t>
  </si>
  <si>
    <t xml:space="preserve">1-80-4 </t>
  </si>
  <si>
    <t>zedmeti gruntis gatana 1km-ze</t>
  </si>
  <si>
    <t>srf</t>
  </si>
  <si>
    <t>lamiT baliSis mowyoba  milebis garSemo</t>
  </si>
  <si>
    <t xml:space="preserve"> 23-1-1 </t>
  </si>
  <si>
    <t>resursebi</t>
  </si>
  <si>
    <t xml:space="preserve">lami </t>
  </si>
  <si>
    <r>
      <t>m</t>
    </r>
    <r>
      <rPr>
        <vertAlign val="superscript"/>
        <sz val="10"/>
        <rFont val="AcadNusx"/>
        <family val="0"/>
      </rPr>
      <t>3</t>
    </r>
  </si>
  <si>
    <t xml:space="preserve">22-8-3   </t>
  </si>
  <si>
    <t>ელ.ფუზიური უნაგირების მონტაჟი</t>
  </si>
  <si>
    <t>22-23-2</t>
  </si>
  <si>
    <t>ცალი</t>
  </si>
  <si>
    <t>ელ.ფუზიური საცობების მონტაჟი</t>
  </si>
  <si>
    <t>22-23-1</t>
  </si>
  <si>
    <t>ქურო პოლიეთ. ელ.ფუზიური მონტაჟი</t>
  </si>
  <si>
    <t>wyali</t>
  </si>
  <si>
    <t>22-20-2</t>
  </si>
  <si>
    <t>gruntis ukumiyra  xeliT</t>
  </si>
  <si>
    <t>1-81-3</t>
  </si>
  <si>
    <t>Tavi I</t>
  </si>
  <si>
    <t>22-30-1</t>
  </si>
  <si>
    <t>betoni saxuravi fila, xufiT</t>
  </si>
  <si>
    <t>rk/b Wis Ziris</t>
  </si>
  <si>
    <t>22-29-3</t>
  </si>
  <si>
    <t xml:space="preserve">polieTilenis miltuCa adaptoris montaJi d-90 </t>
  </si>
  <si>
    <t>miltuCa adaptori d-90</t>
  </si>
  <si>
    <t>foladis miltuCis montaJi d-90</t>
  </si>
  <si>
    <t>miltuCi d-90</t>
  </si>
  <si>
    <t>22-25-2 miyenebiT</t>
  </si>
  <si>
    <t>Tujis urduli d=80mm montaJi pn 10</t>
  </si>
  <si>
    <t xml:space="preserve">urduli d=80mm </t>
  </si>
  <si>
    <t>sabazro</t>
  </si>
  <si>
    <t>sul jami</t>
  </si>
  <si>
    <t>gegmiuri dagroveba</t>
  </si>
  <si>
    <t>gauTvaliwinebeli xarjebi</t>
  </si>
  <si>
    <t xml:space="preserve">22-8-5  </t>
  </si>
  <si>
    <t>milebis gamocda statikur wnevaze da gamorecxva qloriani wyliT</t>
  </si>
  <si>
    <t xml:space="preserve">mili d-219*4 მმ </t>
  </si>
  <si>
    <t>m2</t>
  </si>
  <si>
    <t>ჯამი</t>
  </si>
  <si>
    <t>სულ ჯამი</t>
  </si>
  <si>
    <t>150 m3-iani rezervuari</t>
  </si>
  <si>
    <t>danarCeni xarjebi</t>
  </si>
  <si>
    <t>100 m2</t>
  </si>
  <si>
    <t>8-4-4</t>
  </si>
  <si>
    <t>bade 50X50X3</t>
  </si>
  <si>
    <t>Tujis urduli d=150mm montaJi  pn-10</t>
  </si>
  <si>
    <t>22-25-3 miyenebiT</t>
  </si>
  <si>
    <t>urduli d=150mm pn-10</t>
  </si>
  <si>
    <t xml:space="preserve">polieTilenis miltuCa adaptoris montaJi d-160 </t>
  </si>
  <si>
    <t>miltuCa adaptori d-160</t>
  </si>
  <si>
    <t>foladis miltuCis montaJi d-160</t>
  </si>
  <si>
    <t>miltuCi d-160</t>
  </si>
  <si>
    <t xml:space="preserve">22-5-5.  </t>
  </si>
  <si>
    <t>anakrebi rk/b Wis mowyoba d=2000mm 1-c. simaRliT 1,0.m. xufiT</t>
  </si>
  <si>
    <t xml:space="preserve">rk/b Wa d=2000mm </t>
  </si>
  <si>
    <t>Ziris fila</t>
  </si>
  <si>
    <t>SemoRobva</t>
  </si>
  <si>
    <t>III kategoriis gruntis damuSaveba xeliT 40*40*60sm (72cali)</t>
  </si>
  <si>
    <t xml:space="preserve">1-80-7 </t>
  </si>
  <si>
    <t>დღგ</t>
  </si>
  <si>
    <t>xarjTaRricxva #1</t>
  </si>
  <si>
    <t>საბაზრო</t>
  </si>
  <si>
    <t xml:space="preserve">hidrosaizolacio cementis xsnari (hidrosaizolacio masala cementis 1,2%) </t>
  </si>
  <si>
    <t>7-21-1</t>
  </si>
  <si>
    <t xml:space="preserve">1-22-1             </t>
  </si>
  <si>
    <t>ბულდოზერი 80ცხ.ძ</t>
  </si>
  <si>
    <t>მ/სთ</t>
  </si>
  <si>
    <t>foladis milis montaJi d-152X4 mm-mde hidravlikuri SemowmebiT</t>
  </si>
  <si>
    <t>mili  d-152X4</t>
  </si>
  <si>
    <t>srf 2,1/61</t>
  </si>
  <si>
    <t>srf 4,1/103</t>
  </si>
  <si>
    <t>rezervuaris gadaxurvis ტერიტორიის დაკვალვა</t>
  </si>
  <si>
    <t>სნდაწ IV-2-82   48-3-3</t>
  </si>
  <si>
    <t>კვ.მ</t>
  </si>
  <si>
    <t>შრომითი დანახარჯი</t>
  </si>
  <si>
    <t>კაც.სთ</t>
  </si>
  <si>
    <t xml:space="preserve">კორდისთვის მცენარეული მიწის შეტანა </t>
  </si>
  <si>
    <t>სნდაწ IV-2-82    48-19-1</t>
  </si>
  <si>
    <t>მიწა მცენარეული</t>
  </si>
  <si>
    <t>კუბ.მ</t>
  </si>
  <si>
    <t>კორდის საფარის მოწყობა</t>
  </si>
  <si>
    <t>სნდაწ IV-2-82  ცხ. 48-21 მისადაგ.</t>
  </si>
  <si>
    <t>შრომითი დანახარჯი - 27,8/20</t>
  </si>
  <si>
    <t>კორდი -  20/20</t>
  </si>
  <si>
    <t>წყალი - 4/20</t>
  </si>
  <si>
    <t>სხვადასხვა მასალები - 3,82/20</t>
  </si>
  <si>
    <t>srf: 2,1/27</t>
  </si>
  <si>
    <t>samontaJo detalebi</t>
  </si>
  <si>
    <t>betoni m-100</t>
  </si>
  <si>
    <t>mavTul bade d=2,5 mm ujredi 50X50mm</t>
  </si>
  <si>
    <t>srf: 1,9/10</t>
  </si>
  <si>
    <t>glinula d-6,5 mm</t>
  </si>
  <si>
    <t>7-22-1</t>
  </si>
  <si>
    <t xml:space="preserve">svetebi (mili d-57X3.5mm </t>
  </si>
  <si>
    <t>kuTxovana 50X50X5</t>
  </si>
  <si>
    <t>srf: 1,4/48</t>
  </si>
  <si>
    <t>Robis SeRebva zeTovani saRebaviT</t>
  </si>
  <si>
    <t>15-164-8</t>
  </si>
  <si>
    <t>srf: 4,2/33</t>
  </si>
  <si>
    <t>srf: 4,2/16</t>
  </si>
  <si>
    <t>srf 4,1/346</t>
  </si>
  <si>
    <t xml:space="preserve"> Sedgenilia 1984 w. s.n.w. sabaziso normebiT.  s.r.f. 2019 wlis I kvartlis donenze</t>
  </si>
  <si>
    <t>safuZveli</t>
  </si>
  <si>
    <r>
      <t xml:space="preserve">plastmasis avzebis SeZena-montaJi </t>
    </r>
    <r>
      <rPr>
        <b/>
        <sz val="10"/>
        <rFont val="Arial"/>
        <family val="2"/>
      </rPr>
      <t>D</t>
    </r>
    <r>
      <rPr>
        <b/>
        <sz val="10"/>
        <rFont val="AcadMtavr"/>
        <family val="0"/>
      </rPr>
      <t>=750 l</t>
    </r>
  </si>
  <si>
    <r>
      <t xml:space="preserve">plastmasis avzi </t>
    </r>
    <r>
      <rPr>
        <sz val="10"/>
        <rFont val="Arial"/>
        <family val="2"/>
      </rPr>
      <t>D</t>
    </r>
    <r>
      <rPr>
        <sz val="10"/>
        <rFont val="AcadMtavr"/>
        <family val="0"/>
      </rPr>
      <t>=750 l</t>
    </r>
  </si>
  <si>
    <r>
      <t xml:space="preserve">plastmasis avzebis SeZena-montaJi </t>
    </r>
    <r>
      <rPr>
        <b/>
        <sz val="10"/>
        <rFont val="Arial"/>
        <family val="2"/>
      </rPr>
      <t>D</t>
    </r>
    <r>
      <rPr>
        <b/>
        <sz val="10"/>
        <rFont val="AcadMtavr"/>
        <family val="0"/>
      </rPr>
      <t>=500l</t>
    </r>
  </si>
  <si>
    <r>
      <t xml:space="preserve">plastmasis avzi </t>
    </r>
    <r>
      <rPr>
        <sz val="10"/>
        <rFont val="Arial"/>
        <family val="2"/>
      </rPr>
      <t>D</t>
    </r>
    <r>
      <rPr>
        <sz val="10"/>
        <rFont val="AcadMtavr"/>
        <family val="0"/>
      </rPr>
      <t>=500l</t>
    </r>
  </si>
  <si>
    <t>sn da w
16-12-1</t>
  </si>
  <si>
    <t xml:space="preserve">brinjaos ventili  d=15 mm </t>
  </si>
  <si>
    <t>sn da w
16-16-2</t>
  </si>
  <si>
    <t>პლასმასის gadamyvani 25X15</t>
  </si>
  <si>
    <t>milgayvaniloba plastmasisis milebiT diametriT 15 mm</t>
  </si>
  <si>
    <t>sn da w
16-24-1</t>
  </si>
  <si>
    <t>sn da w
16-24-2</t>
  </si>
  <si>
    <t>sn da w
26-4-3</t>
  </si>
  <si>
    <t>7-21-8</t>
  </si>
  <si>
    <t>WiSkriT mowyoba</t>
  </si>
  <si>
    <t>srf: 4,1/346</t>
  </si>
  <si>
    <t xml:space="preserve"> kutikaris mowyoba</t>
  </si>
  <si>
    <t>7-22-8</t>
  </si>
  <si>
    <t xml:space="preserve">22-6-6   </t>
  </si>
  <si>
    <t>srf 2,1/67</t>
  </si>
  <si>
    <t>srf 2,6/48 gv19</t>
  </si>
  <si>
    <t>srf 2,6/45 gv19</t>
  </si>
  <si>
    <t>masalis transportireba 14 km-ze</t>
  </si>
  <si>
    <t>srf 14/14</t>
  </si>
  <si>
    <t>pnevmatiuri satkepni</t>
  </si>
  <si>
    <t>13-339</t>
  </si>
  <si>
    <t>balastiT tranSeis Sevseba meqanizmiT</t>
  </si>
  <si>
    <t xml:space="preserve">balasti </t>
  </si>
  <si>
    <t xml:space="preserve">Sromis danaxarjebi </t>
  </si>
  <si>
    <t>srf 1,9/16</t>
  </si>
  <si>
    <t>srf 6/269</t>
  </si>
  <si>
    <t>srf 4,1/105</t>
  </si>
  <si>
    <t>რკინაბეტონის ფილა 2,0X2,0(m) (sisqiT 0,15m) Tujis mrgvali xufiT</t>
  </si>
  <si>
    <t>srf 4,1/119</t>
  </si>
  <si>
    <t>srf 4,1/141</t>
  </si>
  <si>
    <t>srf:1,1/50</t>
  </si>
  <si>
    <t>srf 4,1/236</t>
  </si>
  <si>
    <t>srf 4,1/111</t>
  </si>
  <si>
    <t>srf 4,1/139</t>
  </si>
  <si>
    <t>∅3X50X50 foladis badiT daarmatureba  kedlebze da Zirze</t>
  </si>
  <si>
    <t>rezervuaris Siga zedapiris fskerze da kedlebze hidrosaizolacio cementis xsnaris tolkretireba 3 sm sisqeze</t>
  </si>
  <si>
    <t xml:space="preserve">arsebuli gruntiT tranSeis Sevseba buldozeriT  80cx.Z/. </t>
  </si>
  <si>
    <t>muxli foladis ჩამოსხმ მონტაჟი</t>
  </si>
  <si>
    <t>Robis mowyoba liTonis badiT. liTonis dgarebze d-80X80X4mm dabetonebiT WiSkriT da kutikariT</t>
  </si>
  <si>
    <t>svetebi (milikvadrati  d-80X80X4 mm 1c-2.0 m )</t>
  </si>
  <si>
    <t xml:space="preserve">moTuTuebuli ekliani mavTuli d=1,8 mm </t>
  </si>
  <si>
    <t>wyalsadenis saTave nagebobis mowyoba</t>
  </si>
  <si>
    <t>30-54</t>
  </si>
  <si>
    <t>sab</t>
  </si>
  <si>
    <t>Tixa</t>
  </si>
  <si>
    <r>
      <t>m</t>
    </r>
    <r>
      <rPr>
        <vertAlign val="superscript"/>
        <sz val="12"/>
        <rFont val="AcadNusx"/>
        <family val="0"/>
      </rPr>
      <t>3</t>
    </r>
  </si>
  <si>
    <t>proeq.</t>
  </si>
  <si>
    <t>RorRi drenaJisaTvis, fraqcia 0-40 mm</t>
  </si>
  <si>
    <t>RorRi drenaJisaTvis, fraqcia 10-20mm</t>
  </si>
  <si>
    <t>RorRi drenaJisaTvis, fraqcia 20-70 mm</t>
  </si>
  <si>
    <t>sab.</t>
  </si>
  <si>
    <t xml:space="preserve">r/betonis m-300 mowoba </t>
  </si>
  <si>
    <t>6-26-2</t>
  </si>
  <si>
    <t>armatura a-III Ф14 mm</t>
  </si>
  <si>
    <t xml:space="preserve">armatura a-I Ф6 mm </t>
  </si>
  <si>
    <t>betoni m-300</t>
  </si>
  <si>
    <t>qsaipeqs-admiqsi 1.5%</t>
  </si>
  <si>
    <t>xis masala</t>
  </si>
  <si>
    <t>ჯამი თავი 1</t>
  </si>
  <si>
    <t xml:space="preserve">kaptaJebis reabilitacia  mowyoba </t>
  </si>
  <si>
    <t xml:space="preserve">rkinabetonis tixris mowyoba (0,2X1.0) </t>
  </si>
  <si>
    <t>Robis mowyoba reabilitacia</t>
  </si>
  <si>
    <t>სარწყავი არხების გადაკვეთაზე საპროექტო წყალსადენებისათვის გარცმის მოწყობა დ-219*4 მმ ფოლადის მილით და გაბიონის გამაგრება</t>
  </si>
  <si>
    <t>გაბიონის სეტკა 1,01,01,5 მ</t>
  </si>
  <si>
    <t>ქვა გაბიონის</t>
  </si>
  <si>
    <t>anakrebi rk/b Wis mowyoba d=1000mm 2 kompl. simaRliT 1,0.m. xufiT</t>
  </si>
  <si>
    <t>Tujis ვანტუზი d=50mm montaJi pn 10</t>
  </si>
  <si>
    <t xml:space="preserve">ვანტუზი d=50mm </t>
  </si>
  <si>
    <t>სათავის რეაბილიტაცია</t>
  </si>
  <si>
    <t>kurort goderZis sasmeli wylis sistemis reabilitacia mowyobis samuSaoebi</t>
  </si>
  <si>
    <t>lokaluri xarjTaRricxva #1</t>
  </si>
  <si>
    <t xml:space="preserve">550 m3-iani rezervuari </t>
  </si>
  <si>
    <t>lokaluri xarjTaRricxva #3</t>
  </si>
  <si>
    <t xml:space="preserve"> V=550 m3 რკინაბეტონის rezervuaris რეაბილიტაცია</t>
  </si>
  <si>
    <t>wyalsadenis Sida qselis და მაგისტრალის mowyoba</t>
  </si>
  <si>
    <t>IV jgufis gruntis damuSaveba ekskavatoriT</t>
  </si>
  <si>
    <r>
      <t xml:space="preserve">ქურო პოლიეთ. ელ.ფუზიური </t>
    </r>
    <r>
      <rPr>
        <sz val="11"/>
        <rFont val="Calibri"/>
        <family val="2"/>
      </rPr>
      <t>Ø</t>
    </r>
    <r>
      <rPr>
        <sz val="11"/>
        <rFont val="AcadNusx"/>
        <family val="0"/>
      </rPr>
      <t xml:space="preserve">–160 </t>
    </r>
  </si>
  <si>
    <r>
      <t>muxli პfoladis. ჩამოსხმ. 90</t>
    </r>
    <r>
      <rPr>
        <vertAlign val="superscript"/>
        <sz val="11"/>
        <rFont val="AcadNusx"/>
        <family val="0"/>
      </rPr>
      <t>0</t>
    </r>
  </si>
  <si>
    <r>
      <t>m</t>
    </r>
    <r>
      <rPr>
        <vertAlign val="superscript"/>
        <sz val="11"/>
        <rFont val="AcadNusx"/>
        <family val="0"/>
      </rPr>
      <t>3</t>
    </r>
  </si>
  <si>
    <r>
      <t>eqskavatori pnevmoTvlian svlaze 0.5 m</t>
    </r>
    <r>
      <rPr>
        <vertAlign val="superscript"/>
        <sz val="11"/>
        <rFont val="AcadMtavr"/>
        <family val="0"/>
      </rPr>
      <t>3</t>
    </r>
  </si>
  <si>
    <r>
      <t xml:space="preserve">polieTilenis milis montaJi d-110 mm-mde hidravlikuri SemowmebiT </t>
    </r>
    <r>
      <rPr>
        <b/>
        <sz val="11"/>
        <rFont val="Calibri"/>
        <family val="2"/>
      </rPr>
      <t>PN-9,5</t>
    </r>
  </si>
  <si>
    <r>
      <t xml:space="preserve">mili d-110 mm </t>
    </r>
    <r>
      <rPr>
        <sz val="11"/>
        <rFont val="Calibri"/>
        <family val="2"/>
      </rPr>
      <t>PN</t>
    </r>
    <r>
      <rPr>
        <sz val="11"/>
        <rFont val="AcadNusx"/>
        <family val="0"/>
      </rPr>
      <t>-9,5</t>
    </r>
  </si>
  <si>
    <r>
      <t xml:space="preserve">polieTilenis milis montaJi d-90 mm-mde hidravlikuri SemowmebiT </t>
    </r>
    <r>
      <rPr>
        <b/>
        <sz val="11"/>
        <rFont val="Calibri"/>
        <family val="2"/>
      </rPr>
      <t>PN-9,5</t>
    </r>
  </si>
  <si>
    <r>
      <t xml:space="preserve">mili d=90 mm </t>
    </r>
    <r>
      <rPr>
        <sz val="11"/>
        <rFont val="Calibri"/>
        <family val="2"/>
      </rPr>
      <t>PN</t>
    </r>
    <r>
      <rPr>
        <sz val="11"/>
        <rFont val="AcadNusx"/>
        <family val="0"/>
      </rPr>
      <t>-9,5</t>
    </r>
  </si>
  <si>
    <r>
      <t xml:space="preserve">უნაგირი ელ.ფუზიური </t>
    </r>
    <r>
      <rPr>
        <sz val="11"/>
        <rFont val="Calibri"/>
        <family val="2"/>
      </rPr>
      <t>Ø</t>
    </r>
    <r>
      <rPr>
        <sz val="11"/>
        <rFont val="AcadNusx"/>
        <family val="0"/>
      </rPr>
      <t>–90</t>
    </r>
    <r>
      <rPr>
        <sz val="11"/>
        <rFont val="Calibri"/>
        <family val="2"/>
      </rPr>
      <t>×</t>
    </r>
    <r>
      <rPr>
        <sz val="11"/>
        <rFont val="AcadNusx"/>
        <family val="0"/>
      </rPr>
      <t>50</t>
    </r>
  </si>
  <si>
    <r>
      <t xml:space="preserve">უნაგირი ელ.ფუზიური </t>
    </r>
    <r>
      <rPr>
        <sz val="11"/>
        <rFont val="Calibri"/>
        <family val="2"/>
      </rPr>
      <t>Ø</t>
    </r>
    <r>
      <rPr>
        <sz val="11"/>
        <rFont val="AcadNusx"/>
        <family val="0"/>
      </rPr>
      <t>–90</t>
    </r>
    <r>
      <rPr>
        <sz val="11"/>
        <rFont val="Calibri"/>
        <family val="2"/>
      </rPr>
      <t>×</t>
    </r>
    <r>
      <rPr>
        <sz val="11"/>
        <rFont val="AcadNusx"/>
        <family val="0"/>
      </rPr>
      <t>20</t>
    </r>
  </si>
  <si>
    <r>
      <t xml:space="preserve">საცობი ელ.ფუზიური </t>
    </r>
    <r>
      <rPr>
        <sz val="11"/>
        <rFont val="Calibri"/>
        <family val="2"/>
      </rPr>
      <t>Ø</t>
    </r>
    <r>
      <rPr>
        <sz val="11"/>
        <rFont val="AcadNusx"/>
        <family val="0"/>
      </rPr>
      <t>–90</t>
    </r>
  </si>
  <si>
    <r>
      <t xml:space="preserve">ქურო პოლიეთ. ელ.ფუზიური </t>
    </r>
    <r>
      <rPr>
        <sz val="11"/>
        <rFont val="Calibri"/>
        <family val="2"/>
      </rPr>
      <t>Ø</t>
    </r>
    <r>
      <rPr>
        <sz val="11"/>
        <rFont val="AcadNusx"/>
        <family val="0"/>
      </rPr>
      <t>–110</t>
    </r>
  </si>
  <si>
    <r>
      <t xml:space="preserve">ქურო პოლიეთ. ელ.ფუზიური </t>
    </r>
    <r>
      <rPr>
        <sz val="11"/>
        <rFont val="Calibri"/>
        <family val="2"/>
      </rPr>
      <t>Ø</t>
    </r>
    <r>
      <rPr>
        <sz val="11"/>
        <rFont val="AcadNusx"/>
        <family val="0"/>
      </rPr>
      <t xml:space="preserve">–90 </t>
    </r>
  </si>
  <si>
    <t xml:space="preserve"> Tavi II                                    წყალსადენის შიდა დამხარჯი ქსელიs Webi Camket-maregurilebeli armaturiT                         </t>
  </si>
  <si>
    <t>22-25-1 miyenebiT</t>
  </si>
</sst>
</file>

<file path=xl/styles.xml><?xml version="1.0" encoding="utf-8"?>
<styleSheet xmlns="http://schemas.openxmlformats.org/spreadsheetml/2006/main">
  <numFmts count="39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_-* #,##0_-;\-* #,##0_-;_-* &quot;-&quot;_-;_-@_-"/>
    <numFmt numFmtId="173" formatCode="_-* #,##0.00_-;\-* #,##0.00_-;_-* &quot;-&quot;??_-;_-@_-"/>
    <numFmt numFmtId="174" formatCode="_(* #,##0.00_);_(* \(#,##0.00\);_(* &quot;-&quot;??_);_(@_)"/>
    <numFmt numFmtId="175" formatCode="_-* #,##0.00_р_._-;\-* #,##0.00_р_._-;_-* &quot;-&quot;??_р_._-;_-@_-"/>
    <numFmt numFmtId="176" formatCode="0.000"/>
    <numFmt numFmtId="177" formatCode="0.0000"/>
    <numFmt numFmtId="178" formatCode="0.0"/>
    <numFmt numFmtId="179" formatCode="_-* #,##0.000_р_._-;\-* #,##0.000_р_._-;_-* &quot;-&quot;???_р_._-;_-@_-"/>
    <numFmt numFmtId="180" formatCode="_-* #,##0.00_р_._-;\-* #,##0.00_р_._-;_-* &quot;-&quot;???_р_._-;_-@_-"/>
    <numFmt numFmtId="181" formatCode="0.00000"/>
    <numFmt numFmtId="182" formatCode="0.0%"/>
    <numFmt numFmtId="183" formatCode="_-* #,##0.000_р_._-;\-* #,##0.000_р_._-;_-* &quot;-&quot;??_р_._-;_-@_-"/>
    <numFmt numFmtId="184" formatCode="_-* #,##0.0_р_._-;\-* #,##0.0_р_._-;_-* &quot;-&quot;??_р_._-;_-@_-"/>
    <numFmt numFmtId="185" formatCode="#,##0.000"/>
    <numFmt numFmtId="186" formatCode="_(* #,##0.0_);_(* \(#,##0.0\);_(* &quot;-&quot;??_);_(@_)"/>
    <numFmt numFmtId="187" formatCode="_(* #,##0.0000_);_(* \(#,##0.0000\);_(* &quot;-&quot;??_);_(@_)"/>
    <numFmt numFmtId="188" formatCode="_(* #,##0.000_);_(* \(#,##0.000\);_(* &quot;-&quot;??_);_(@_)"/>
    <numFmt numFmtId="189" formatCode="_-* #,##0.0\ _₾_-;\-* #,##0.0\ _₾_-;_-* &quot;-&quot;?\ _₾_-;_-@_-"/>
    <numFmt numFmtId="190" formatCode="0.00;[Red]0.00"/>
    <numFmt numFmtId="191" formatCode="0.000000"/>
    <numFmt numFmtId="192" formatCode="0.0000000"/>
    <numFmt numFmtId="193" formatCode="0.00000000"/>
    <numFmt numFmtId="194" formatCode="#,##0.0"/>
  </numFmts>
  <fonts count="90">
    <font>
      <sz val="10"/>
      <name val="Arial"/>
      <family val="0"/>
    </font>
    <font>
      <sz val="11"/>
      <color indexed="8"/>
      <name val="Sylfaen"/>
      <family val="2"/>
    </font>
    <font>
      <sz val="8"/>
      <name val="AcadMtavr"/>
      <family val="0"/>
    </font>
    <font>
      <sz val="10"/>
      <name val="AcadMtavr"/>
      <family val="0"/>
    </font>
    <font>
      <b/>
      <sz val="10"/>
      <name val="AcadMtavr"/>
      <family val="0"/>
    </font>
    <font>
      <vertAlign val="superscript"/>
      <sz val="10"/>
      <name val="AcadMtavr"/>
      <family val="0"/>
    </font>
    <font>
      <i/>
      <sz val="10"/>
      <name val="AcadMtavr"/>
      <family val="0"/>
    </font>
    <font>
      <b/>
      <i/>
      <sz val="10"/>
      <name val="AcadMtavr"/>
      <family val="0"/>
    </font>
    <font>
      <sz val="9"/>
      <name val="AcadMtavr"/>
      <family val="0"/>
    </font>
    <font>
      <b/>
      <sz val="12"/>
      <name val="AcadMtavr"/>
      <family val="0"/>
    </font>
    <font>
      <b/>
      <sz val="11"/>
      <name val="AcadMtavr"/>
      <family val="0"/>
    </font>
    <font>
      <sz val="10"/>
      <name val="AcadNusx"/>
      <family val="0"/>
    </font>
    <font>
      <b/>
      <sz val="8"/>
      <name val="AcadMtavr"/>
      <family val="0"/>
    </font>
    <font>
      <sz val="11"/>
      <name val="AcadMtavr"/>
      <family val="0"/>
    </font>
    <font>
      <sz val="12"/>
      <name val="AcadMtavr"/>
      <family val="0"/>
    </font>
    <font>
      <u val="single"/>
      <sz val="9"/>
      <name val="AcadMtavr"/>
      <family val="0"/>
    </font>
    <font>
      <b/>
      <sz val="10"/>
      <name val="Arial"/>
      <family val="2"/>
    </font>
    <font>
      <vertAlign val="superscript"/>
      <sz val="11"/>
      <name val="AcadMtavr"/>
      <family val="0"/>
    </font>
    <font>
      <b/>
      <vertAlign val="superscript"/>
      <sz val="11"/>
      <name val="AcadMtavr"/>
      <family val="0"/>
    </font>
    <font>
      <sz val="8"/>
      <name val="AcadNusx"/>
      <family val="0"/>
    </font>
    <font>
      <sz val="11"/>
      <name val="AcadNusx"/>
      <family val="0"/>
    </font>
    <font>
      <b/>
      <sz val="14"/>
      <name val="AcadMtavr"/>
      <family val="0"/>
    </font>
    <font>
      <b/>
      <u val="single"/>
      <sz val="14"/>
      <name val="AcadMtavr"/>
      <family val="0"/>
    </font>
    <font>
      <b/>
      <sz val="11"/>
      <name val="AcadNusx"/>
      <family val="0"/>
    </font>
    <font>
      <b/>
      <u val="single"/>
      <sz val="12"/>
      <name val="AcadMtavr"/>
      <family val="0"/>
    </font>
    <font>
      <sz val="12"/>
      <name val="AcadNusx"/>
      <family val="0"/>
    </font>
    <font>
      <sz val="9"/>
      <name val="AcadNusx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sz val="10"/>
      <name val="Times New Roman"/>
      <family val="1"/>
    </font>
    <font>
      <b/>
      <sz val="12"/>
      <name val="AcadNusx"/>
      <family val="0"/>
    </font>
    <font>
      <b/>
      <sz val="8"/>
      <name val="AcadNusx"/>
      <family val="0"/>
    </font>
    <font>
      <vertAlign val="superscript"/>
      <sz val="11"/>
      <name val="AcadNusx"/>
      <family val="0"/>
    </font>
    <font>
      <b/>
      <sz val="11"/>
      <name val="Arial"/>
      <family val="2"/>
    </font>
    <font>
      <sz val="10"/>
      <name val="Arial Cyr"/>
      <family val="2"/>
    </font>
    <font>
      <sz val="8"/>
      <name val="Arial"/>
      <family val="0"/>
    </font>
    <font>
      <sz val="7"/>
      <name val="AcadMtavr"/>
      <family val="0"/>
    </font>
    <font>
      <u val="single"/>
      <sz val="12"/>
      <name val="AcadNusx"/>
      <family val="0"/>
    </font>
    <font>
      <sz val="12"/>
      <color indexed="8"/>
      <name val="AcadNusx"/>
      <family val="0"/>
    </font>
    <font>
      <vertAlign val="superscript"/>
      <sz val="12"/>
      <name val="AcadNusx"/>
      <family val="0"/>
    </font>
    <font>
      <i/>
      <sz val="11"/>
      <name val="AcadNusx"/>
      <family val="0"/>
    </font>
    <font>
      <sz val="11"/>
      <name val="Calibri"/>
      <family val="2"/>
    </font>
    <font>
      <b/>
      <u val="single"/>
      <sz val="11"/>
      <name val="AcadNusx"/>
      <family val="0"/>
    </font>
    <font>
      <sz val="11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cadNusx"/>
      <family val="0"/>
    </font>
    <font>
      <b/>
      <u val="single"/>
      <sz val="11"/>
      <color indexed="8"/>
      <name val="AcadNusx"/>
      <family val="0"/>
    </font>
    <font>
      <sz val="11"/>
      <color indexed="8"/>
      <name val="AcadNusx"/>
      <family val="0"/>
    </font>
    <font>
      <sz val="11"/>
      <color indexed="8"/>
      <name val="Arial"/>
      <family val="2"/>
    </font>
    <font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cadNusx"/>
      <family val="0"/>
    </font>
    <font>
      <b/>
      <sz val="11"/>
      <color theme="1"/>
      <name val="AcadNusx"/>
      <family val="0"/>
    </font>
    <font>
      <b/>
      <u val="single"/>
      <sz val="11"/>
      <color theme="1"/>
      <name val="AcadNusx"/>
      <family val="0"/>
    </font>
    <font>
      <sz val="11"/>
      <color theme="1"/>
      <name val="AcadNusx"/>
      <family val="0"/>
    </font>
    <font>
      <sz val="11"/>
      <color theme="1"/>
      <name val="Arial"/>
      <family val="2"/>
    </font>
    <font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74" fontId="7" fillId="33" borderId="10" xfId="136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9" fontId="3" fillId="33" borderId="10" xfId="0" applyNumberFormat="1" applyFont="1" applyFill="1" applyBorder="1" applyAlignment="1">
      <alignment horizontal="center" vertical="center"/>
    </xf>
    <xf numFmtId="174" fontId="6" fillId="33" borderId="10" xfId="136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9" fillId="0" borderId="0" xfId="128" applyFont="1" applyAlignment="1">
      <alignment horizontal="center" vertical="center" wrapText="1" shrinkToFit="1"/>
      <protection/>
    </xf>
    <xf numFmtId="0" fontId="13" fillId="0" borderId="0" xfId="0" applyFont="1" applyAlignment="1">
      <alignment vertical="center"/>
    </xf>
    <xf numFmtId="0" fontId="3" fillId="0" borderId="0" xfId="95" applyFont="1" applyAlignment="1">
      <alignment horizontal="left"/>
      <protection/>
    </xf>
    <xf numFmtId="0" fontId="13" fillId="0" borderId="0" xfId="0" applyFont="1" applyAlignment="1">
      <alignment horizontal="center" vertical="center" wrapText="1"/>
    </xf>
    <xf numFmtId="0" fontId="13" fillId="0" borderId="0" xfId="95" applyFont="1" applyAlignment="1">
      <alignment horizontal="right"/>
      <protection/>
    </xf>
    <xf numFmtId="0" fontId="2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128" applyFont="1" applyBorder="1" applyAlignment="1">
      <alignment vertical="center" wrapText="1"/>
      <protection/>
    </xf>
    <xf numFmtId="0" fontId="20" fillId="0" borderId="0" xfId="128" applyFont="1" applyAlignment="1">
      <alignment vertical="center" wrapText="1"/>
      <protection/>
    </xf>
    <xf numFmtId="176" fontId="23" fillId="33" borderId="0" xfId="136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136" applyNumberFormat="1" applyFont="1" applyFill="1" applyBorder="1" applyAlignment="1">
      <alignment horizontal="center" vertical="center" wrapText="1"/>
    </xf>
    <xf numFmtId="2" fontId="10" fillId="0" borderId="10" xfId="136" applyNumberFormat="1" applyFont="1" applyBorder="1" applyAlignment="1">
      <alignment horizontal="center" vertical="center" wrapText="1"/>
    </xf>
    <xf numFmtId="2" fontId="2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9" fillId="33" borderId="0" xfId="0" applyFont="1" applyFill="1" applyAlignment="1">
      <alignment/>
    </xf>
    <xf numFmtId="1" fontId="19" fillId="33" borderId="10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49" fontId="19" fillId="33" borderId="10" xfId="77" applyNumberFormat="1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/>
    </xf>
    <xf numFmtId="0" fontId="11" fillId="33" borderId="10" xfId="77" applyFont="1" applyFill="1" applyBorder="1" applyAlignment="1">
      <alignment horizontal="center" vertical="center" wrapText="1"/>
      <protection/>
    </xf>
    <xf numFmtId="0" fontId="11" fillId="33" borderId="10" xfId="77" applyFont="1" applyFill="1" applyBorder="1" applyAlignment="1">
      <alignment horizontal="center" vertical="center"/>
      <protection/>
    </xf>
    <xf numFmtId="1" fontId="26" fillId="33" borderId="10" xfId="0" applyNumberFormat="1" applyFont="1" applyFill="1" applyBorder="1" applyAlignment="1">
      <alignment horizontal="center" vertical="center" wrapText="1"/>
    </xf>
    <xf numFmtId="1" fontId="26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178" fontId="11" fillId="33" borderId="10" xfId="77" applyNumberFormat="1" applyFont="1" applyFill="1" applyBorder="1" applyAlignment="1">
      <alignment horizontal="center" vertical="center" wrapText="1"/>
      <protection/>
    </xf>
    <xf numFmtId="0" fontId="11" fillId="33" borderId="10" xfId="104" applyFont="1" applyFill="1" applyBorder="1" applyAlignment="1">
      <alignment horizontal="center" vertical="center"/>
      <protection/>
    </xf>
    <xf numFmtId="178" fontId="11" fillId="33" borderId="10" xfId="60" applyNumberFormat="1" applyFont="1" applyFill="1" applyBorder="1" applyAlignment="1">
      <alignment horizontal="center" vertical="center"/>
      <protection/>
    </xf>
    <xf numFmtId="178" fontId="11" fillId="33" borderId="0" xfId="0" applyNumberFormat="1" applyFont="1" applyFill="1" applyAlignment="1">
      <alignment/>
    </xf>
    <xf numFmtId="0" fontId="20" fillId="33" borderId="0" xfId="0" applyFont="1" applyFill="1" applyAlignment="1">
      <alignment vertical="center"/>
    </xf>
    <xf numFmtId="0" fontId="19" fillId="33" borderId="10" xfId="0" applyFont="1" applyFill="1" applyBorder="1" applyAlignment="1" quotePrefix="1">
      <alignment horizontal="center" vertical="center" wrapText="1"/>
    </xf>
    <xf numFmtId="0" fontId="29" fillId="33" borderId="0" xfId="0" applyFont="1" applyFill="1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1" fontId="11" fillId="33" borderId="0" xfId="0" applyNumberFormat="1" applyFont="1" applyFill="1" applyAlignment="1">
      <alignment/>
    </xf>
    <xf numFmtId="2" fontId="13" fillId="0" borderId="0" xfId="0" applyNumberFormat="1" applyFont="1" applyAlignment="1">
      <alignment vertical="center"/>
    </xf>
    <xf numFmtId="0" fontId="19" fillId="33" borderId="10" xfId="77" applyFont="1" applyFill="1" applyBorder="1" applyAlignment="1">
      <alignment horizontal="center" vertical="center"/>
      <protection/>
    </xf>
    <xf numFmtId="0" fontId="11" fillId="33" borderId="10" xfId="129" applyFont="1" applyFill="1" applyBorder="1" applyAlignment="1">
      <alignment horizontal="center" vertical="center"/>
      <protection/>
    </xf>
    <xf numFmtId="0" fontId="19" fillId="33" borderId="0" xfId="129" applyFont="1" applyFill="1" applyAlignment="1">
      <alignment horizontal="center" vertical="center" shrinkToFit="1"/>
      <protection/>
    </xf>
    <xf numFmtId="0" fontId="0" fillId="33" borderId="0" xfId="0" applyFill="1" applyAlignment="1">
      <alignment/>
    </xf>
    <xf numFmtId="178" fontId="25" fillId="33" borderId="12" xfId="129" applyNumberFormat="1" applyFont="1" applyFill="1" applyBorder="1" applyAlignment="1">
      <alignment horizontal="center" vertical="center" shrinkToFit="1"/>
      <protection/>
    </xf>
    <xf numFmtId="2" fontId="25" fillId="33" borderId="10" xfId="0" applyNumberFormat="1" applyFont="1" applyFill="1" applyBorder="1" applyAlignment="1">
      <alignment horizontal="center" vertical="center"/>
    </xf>
    <xf numFmtId="178" fontId="25" fillId="33" borderId="10" xfId="0" applyNumberFormat="1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/>
    </xf>
    <xf numFmtId="1" fontId="25" fillId="33" borderId="11" xfId="0" applyNumberFormat="1" applyFont="1" applyFill="1" applyBorder="1" applyAlignment="1">
      <alignment horizontal="center" vertical="center"/>
    </xf>
    <xf numFmtId="178" fontId="25" fillId="33" borderId="11" xfId="0" applyNumberFormat="1" applyFont="1" applyFill="1" applyBorder="1" applyAlignment="1">
      <alignment horizontal="center" vertical="center"/>
    </xf>
    <xf numFmtId="2" fontId="25" fillId="33" borderId="11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49" fontId="25" fillId="33" borderId="10" xfId="77" applyNumberFormat="1" applyFont="1" applyFill="1" applyBorder="1" applyAlignment="1">
      <alignment horizontal="center" vertical="center" wrapText="1"/>
      <protection/>
    </xf>
    <xf numFmtId="2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0" fontId="25" fillId="33" borderId="10" xfId="77" applyFont="1" applyFill="1" applyBorder="1" applyAlignment="1">
      <alignment horizontal="center" vertical="center"/>
      <protection/>
    </xf>
    <xf numFmtId="2" fontId="25" fillId="33" borderId="10" xfId="77" applyNumberFormat="1" applyFont="1" applyFill="1" applyBorder="1" applyAlignment="1">
      <alignment horizontal="center" vertical="center" wrapText="1"/>
      <protection/>
    </xf>
    <xf numFmtId="0" fontId="25" fillId="33" borderId="10" xfId="0" applyFont="1" applyFill="1" applyBorder="1" applyAlignment="1">
      <alignment vertical="top" wrapText="1"/>
    </xf>
    <xf numFmtId="177" fontId="11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2" fontId="11" fillId="33" borderId="10" xfId="104" applyNumberFormat="1" applyFont="1" applyFill="1" applyBorder="1" applyAlignment="1">
      <alignment horizontal="center" vertical="center"/>
      <protection/>
    </xf>
    <xf numFmtId="0" fontId="11" fillId="33" borderId="10" xfId="60" applyFont="1" applyFill="1" applyBorder="1" applyAlignment="1">
      <alignment horizontal="center" vertical="center"/>
      <protection/>
    </xf>
    <xf numFmtId="0" fontId="19" fillId="33" borderId="10" xfId="0" applyFont="1" applyFill="1" applyBorder="1" applyAlignment="1">
      <alignment vertical="center"/>
    </xf>
    <xf numFmtId="0" fontId="25" fillId="33" borderId="10" xfId="129" applyFont="1" applyFill="1" applyBorder="1" applyAlignment="1">
      <alignment horizontal="center" vertical="center" wrapText="1"/>
      <protection/>
    </xf>
    <xf numFmtId="0" fontId="25" fillId="33" borderId="10" xfId="129" applyFont="1" applyFill="1" applyBorder="1" applyAlignment="1">
      <alignment horizontal="center" vertical="center"/>
      <protection/>
    </xf>
    <xf numFmtId="1" fontId="25" fillId="33" borderId="10" xfId="37" applyNumberFormat="1" applyFont="1" applyFill="1" applyBorder="1" applyAlignment="1">
      <alignment horizontal="center" vertical="center"/>
    </xf>
    <xf numFmtId="171" fontId="25" fillId="33" borderId="10" xfId="37" applyFont="1" applyFill="1" applyBorder="1" applyAlignment="1">
      <alignment horizontal="center" vertical="center"/>
    </xf>
    <xf numFmtId="178" fontId="25" fillId="33" borderId="10" xfId="37" applyNumberFormat="1" applyFont="1" applyFill="1" applyBorder="1" applyAlignment="1">
      <alignment horizontal="center" vertical="center"/>
    </xf>
    <xf numFmtId="9" fontId="25" fillId="33" borderId="10" xfId="0" applyNumberFormat="1" applyFont="1" applyFill="1" applyBorder="1" applyAlignment="1">
      <alignment horizontal="center" vertical="center" wrapText="1"/>
    </xf>
    <xf numFmtId="1" fontId="25" fillId="33" borderId="10" xfId="37" applyNumberFormat="1" applyFont="1" applyFill="1" applyBorder="1" applyAlignment="1">
      <alignment horizontal="center" vertical="center" wrapText="1"/>
    </xf>
    <xf numFmtId="171" fontId="25" fillId="33" borderId="10" xfId="37" applyFont="1" applyFill="1" applyBorder="1" applyAlignment="1">
      <alignment horizontal="center" vertical="center" wrapText="1"/>
    </xf>
    <xf numFmtId="178" fontId="25" fillId="33" borderId="10" xfId="37" applyNumberFormat="1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178" fontId="25" fillId="33" borderId="10" xfId="0" applyNumberFormat="1" applyFont="1" applyFill="1" applyBorder="1" applyAlignment="1">
      <alignment/>
    </xf>
    <xf numFmtId="9" fontId="25" fillId="33" borderId="10" xfId="0" applyNumberFormat="1" applyFont="1" applyFill="1" applyBorder="1" applyAlignment="1">
      <alignment horizontal="center"/>
    </xf>
    <xf numFmtId="2" fontId="11" fillId="33" borderId="11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49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176" fontId="23" fillId="33" borderId="10" xfId="0" applyNumberFormat="1" applyFont="1" applyFill="1" applyBorder="1" applyAlignment="1">
      <alignment horizontal="center" vertical="center"/>
    </xf>
    <xf numFmtId="174" fontId="23" fillId="33" borderId="10" xfId="136" applyFont="1" applyFill="1" applyBorder="1" applyAlignment="1">
      <alignment horizontal="center" vertical="center"/>
    </xf>
    <xf numFmtId="186" fontId="23" fillId="33" borderId="10" xfId="136" applyNumberFormat="1" applyFont="1" applyFill="1" applyBorder="1" applyAlignment="1">
      <alignment horizontal="center" vertical="center"/>
    </xf>
    <xf numFmtId="174" fontId="33" fillId="33" borderId="10" xfId="136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104" applyFont="1" applyFill="1" applyBorder="1" applyAlignment="1">
      <alignment horizontal="center" vertical="center"/>
      <protection/>
    </xf>
    <xf numFmtId="178" fontId="11" fillId="33" borderId="11" xfId="60" applyNumberFormat="1" applyFont="1" applyFill="1" applyBorder="1" applyAlignment="1">
      <alignment horizontal="center" vertical="center"/>
      <protection/>
    </xf>
    <xf numFmtId="0" fontId="11" fillId="33" borderId="11" xfId="60" applyFont="1" applyFill="1" applyBorder="1" applyAlignment="1">
      <alignment horizontal="center" vertical="center"/>
      <protection/>
    </xf>
    <xf numFmtId="0" fontId="11" fillId="33" borderId="11" xfId="0" applyFont="1" applyFill="1" applyBorder="1" applyAlignment="1">
      <alignment horizontal="left" vertical="center" wrapText="1"/>
    </xf>
    <xf numFmtId="2" fontId="11" fillId="33" borderId="11" xfId="104" applyNumberFormat="1" applyFont="1" applyFill="1" applyBorder="1" applyAlignment="1">
      <alignment horizontal="center" vertical="center"/>
      <protection/>
    </xf>
    <xf numFmtId="0" fontId="19" fillId="33" borderId="11" xfId="0" applyFont="1" applyFill="1" applyBorder="1" applyAlignment="1">
      <alignment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23" fillId="33" borderId="10" xfId="129" applyFont="1" applyFill="1" applyBorder="1" applyAlignment="1">
      <alignment horizontal="center" vertical="center" wrapText="1"/>
      <protection/>
    </xf>
    <xf numFmtId="1" fontId="23" fillId="33" borderId="10" xfId="37" applyNumberFormat="1" applyFont="1" applyFill="1" applyBorder="1" applyAlignment="1">
      <alignment horizontal="center" vertical="center"/>
    </xf>
    <xf numFmtId="171" fontId="23" fillId="33" borderId="10" xfId="37" applyFont="1" applyFill="1" applyBorder="1" applyAlignment="1">
      <alignment horizontal="center" vertical="center"/>
    </xf>
    <xf numFmtId="9" fontId="4" fillId="33" borderId="10" xfId="0" applyNumberFormat="1" applyFont="1" applyFill="1" applyBorder="1" applyAlignment="1">
      <alignment horizontal="center" vertical="center" wrapText="1"/>
    </xf>
    <xf numFmtId="0" fontId="4" fillId="33" borderId="10" xfId="95" applyFont="1" applyFill="1" applyBorder="1" applyAlignment="1">
      <alignment horizontal="left" vertical="center" wrapText="1"/>
      <protection/>
    </xf>
    <xf numFmtId="174" fontId="3" fillId="33" borderId="10" xfId="136" applyFont="1" applyFill="1" applyBorder="1" applyAlignment="1">
      <alignment horizontal="center" vertical="center"/>
    </xf>
    <xf numFmtId="0" fontId="3" fillId="33" borderId="10" xfId="95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95" applyFont="1" applyFill="1" applyBorder="1" applyAlignment="1">
      <alignment vertical="center" wrapText="1"/>
      <protection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174" fontId="4" fillId="33" borderId="13" xfId="136" applyFont="1" applyFill="1" applyBorder="1" applyAlignment="1">
      <alignment horizontal="center" vertical="center" wrapText="1"/>
    </xf>
    <xf numFmtId="174" fontId="7" fillId="33" borderId="13" xfId="136" applyFont="1" applyFill="1" applyBorder="1" applyAlignment="1">
      <alignment horizontal="center" vertical="center"/>
    </xf>
    <xf numFmtId="0" fontId="4" fillId="33" borderId="10" xfId="129" applyFont="1" applyFill="1" applyBorder="1" applyAlignment="1">
      <alignment horizontal="center" vertical="center"/>
      <protection/>
    </xf>
    <xf numFmtId="0" fontId="3" fillId="33" borderId="10" xfId="129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95" applyFont="1" applyFill="1" applyBorder="1" applyAlignment="1">
      <alignment vertical="center" wrapText="1"/>
      <protection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4" xfId="129" applyFont="1" applyFill="1" applyBorder="1" applyAlignment="1">
      <alignment horizontal="center" vertical="center"/>
      <protection/>
    </xf>
    <xf numFmtId="0" fontId="3" fillId="33" borderId="15" xfId="129" applyFont="1" applyFill="1" applyBorder="1" applyAlignment="1">
      <alignment horizontal="center" vertical="center"/>
      <protection/>
    </xf>
    <xf numFmtId="1" fontId="3" fillId="33" borderId="10" xfId="0" applyNumberFormat="1" applyFont="1" applyFill="1" applyBorder="1" applyAlignment="1">
      <alignment horizontal="center" vertical="center" wrapText="1"/>
    </xf>
    <xf numFmtId="0" fontId="2" fillId="33" borderId="0" xfId="128" applyFont="1" applyFill="1" applyAlignment="1">
      <alignment horizontal="left" vertical="center" shrinkToFit="1"/>
      <protection/>
    </xf>
    <xf numFmtId="0" fontId="3" fillId="33" borderId="15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9" fontId="3" fillId="33" borderId="15" xfId="0" applyNumberFormat="1" applyFont="1" applyFill="1" applyBorder="1" applyAlignment="1">
      <alignment horizontal="center" vertical="center" wrapText="1"/>
    </xf>
    <xf numFmtId="174" fontId="6" fillId="33" borderId="15" xfId="136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75" fontId="4" fillId="33" borderId="0" xfId="128" applyNumberFormat="1" applyFont="1" applyFill="1" applyAlignment="1">
      <alignment horizontal="center" vertical="center" shrinkToFit="1"/>
      <protection/>
    </xf>
    <xf numFmtId="2" fontId="3" fillId="33" borderId="15" xfId="0" applyNumberFormat="1" applyFont="1" applyFill="1" applyBorder="1" applyAlignment="1">
      <alignment horizontal="center" vertical="center" wrapText="1"/>
    </xf>
    <xf numFmtId="14" fontId="31" fillId="33" borderId="10" xfId="0" applyNumberFormat="1" applyFont="1" applyFill="1" applyBorder="1" applyAlignment="1">
      <alignment horizontal="center" vertical="center" wrapText="1"/>
    </xf>
    <xf numFmtId="0" fontId="28" fillId="33" borderId="10" xfId="77" applyFont="1" applyFill="1" applyBorder="1" applyAlignment="1">
      <alignment vertical="center" wrapText="1"/>
      <protection/>
    </xf>
    <xf numFmtId="49" fontId="19" fillId="33" borderId="10" xfId="0" applyNumberFormat="1" applyFont="1" applyFill="1" applyBorder="1" applyAlignment="1">
      <alignment horizontal="center" vertical="center" wrapText="1"/>
    </xf>
    <xf numFmtId="2" fontId="28" fillId="33" borderId="10" xfId="0" applyNumberFormat="1" applyFont="1" applyFill="1" applyBorder="1" applyAlignment="1">
      <alignment horizontal="center" vertical="center" wrapText="1"/>
    </xf>
    <xf numFmtId="2" fontId="10" fillId="33" borderId="10" xfId="136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33" borderId="10" xfId="60" applyNumberFormat="1" applyFont="1" applyFill="1" applyBorder="1" applyAlignment="1">
      <alignment horizontal="center" vertical="center" wrapText="1"/>
      <protection/>
    </xf>
    <xf numFmtId="49" fontId="2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0" fontId="25" fillId="33" borderId="0" xfId="129" applyFont="1" applyFill="1" applyAlignment="1">
      <alignment horizontal="center" vertical="center" wrapText="1" shrinkToFit="1"/>
      <protection/>
    </xf>
    <xf numFmtId="0" fontId="25" fillId="33" borderId="12" xfId="129" applyFont="1" applyFill="1" applyBorder="1" applyAlignment="1">
      <alignment horizontal="center" vertical="center" shrinkToFit="1"/>
      <protection/>
    </xf>
    <xf numFmtId="0" fontId="19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3" fillId="33" borderId="10" xfId="129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0" xfId="128" applyFont="1" applyFill="1" applyAlignment="1">
      <alignment horizontal="center" vertical="center" shrinkToFit="1"/>
      <protection/>
    </xf>
    <xf numFmtId="0" fontId="10" fillId="33" borderId="0" xfId="128" applyFont="1" applyFill="1" applyAlignment="1">
      <alignment horizontal="center" vertical="center" shrinkToFit="1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 quotePrefix="1">
      <alignment horizontal="center" vertical="top" wrapText="1"/>
    </xf>
    <xf numFmtId="0" fontId="4" fillId="33" borderId="0" xfId="129" applyFont="1" applyFill="1" applyAlignment="1">
      <alignment horizontal="center" vertical="center" shrinkToFit="1"/>
      <protection/>
    </xf>
    <xf numFmtId="0" fontId="12" fillId="33" borderId="16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33" borderId="10" xfId="0" applyFont="1" applyFill="1" applyBorder="1" applyAlignment="1">
      <alignment vertical="top" wrapText="1"/>
    </xf>
    <xf numFmtId="49" fontId="25" fillId="33" borderId="10" xfId="0" applyNumberFormat="1" applyFont="1" applyFill="1" applyBorder="1" applyAlignment="1">
      <alignment horizontal="center" vertical="center"/>
    </xf>
    <xf numFmtId="176" fontId="37" fillId="33" borderId="10" xfId="0" applyNumberFormat="1" applyFont="1" applyFill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 wrapText="1"/>
    </xf>
    <xf numFmtId="4" fontId="25" fillId="33" borderId="10" xfId="136" applyNumberFormat="1" applyFont="1" applyFill="1" applyBorder="1" applyAlignment="1" applyProtection="1">
      <alignment horizontal="center" vertical="center"/>
      <protection locked="0"/>
    </xf>
    <xf numFmtId="0" fontId="38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left" vertical="center" wrapText="1"/>
    </xf>
    <xf numFmtId="2" fontId="84" fillId="33" borderId="10" xfId="0" applyNumberFormat="1" applyFont="1" applyFill="1" applyBorder="1" applyAlignment="1">
      <alignment horizontal="center" vertical="center" wrapText="1"/>
    </xf>
    <xf numFmtId="185" fontId="38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2" fontId="1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34" borderId="17" xfId="129" applyFont="1" applyFill="1" applyBorder="1" applyAlignment="1">
      <alignment horizontal="center" vertical="center"/>
      <protection/>
    </xf>
    <xf numFmtId="0" fontId="4" fillId="34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 wrapText="1"/>
    </xf>
    <xf numFmtId="174" fontId="7" fillId="34" borderId="17" xfId="136" applyFont="1" applyFill="1" applyBorder="1" applyAlignment="1">
      <alignment horizontal="center" vertical="center"/>
    </xf>
    <xf numFmtId="174" fontId="4" fillId="34" borderId="17" xfId="136" applyFont="1" applyFill="1" applyBorder="1" applyAlignment="1">
      <alignment horizontal="center" vertical="center" wrapText="1"/>
    </xf>
    <xf numFmtId="0" fontId="4" fillId="0" borderId="15" xfId="129" applyFont="1" applyBorder="1" applyAlignment="1">
      <alignment horizontal="center" vertical="center"/>
      <protection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174" fontId="6" fillId="0" borderId="15" xfId="136" applyFont="1" applyBorder="1" applyAlignment="1">
      <alignment horizontal="center" vertical="center"/>
    </xf>
    <xf numFmtId="0" fontId="4" fillId="34" borderId="10" xfId="129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74" fontId="7" fillId="34" borderId="10" xfId="136" applyFont="1" applyFill="1" applyBorder="1" applyAlignment="1">
      <alignment horizontal="center" vertical="center"/>
    </xf>
    <xf numFmtId="0" fontId="4" fillId="0" borderId="10" xfId="129" applyFont="1" applyBorder="1" applyAlignment="1">
      <alignment horizontal="center" vertical="center"/>
      <protection/>
    </xf>
    <xf numFmtId="9" fontId="3" fillId="0" borderId="10" xfId="0" applyNumberFormat="1" applyFont="1" applyBorder="1" applyAlignment="1">
      <alignment horizontal="center" vertical="center" wrapText="1"/>
    </xf>
    <xf numFmtId="174" fontId="6" fillId="0" borderId="10" xfId="136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33" borderId="0" xfId="61" applyFill="1" applyAlignment="1">
      <alignment horizontal="center"/>
      <protection/>
    </xf>
    <xf numFmtId="0" fontId="14" fillId="34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49" fontId="20" fillId="33" borderId="10" xfId="77" applyNumberFormat="1" applyFont="1" applyFill="1" applyBorder="1" applyAlignment="1">
      <alignment horizontal="center" vertical="center" wrapText="1"/>
      <protection/>
    </xf>
    <xf numFmtId="0" fontId="20" fillId="33" borderId="10" xfId="0" applyFont="1" applyFill="1" applyBorder="1" applyAlignment="1">
      <alignment horizontal="center" vertical="center"/>
    </xf>
    <xf numFmtId="2" fontId="20" fillId="33" borderId="10" xfId="0" applyNumberFormat="1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/>
    </xf>
    <xf numFmtId="178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 wrapText="1"/>
    </xf>
    <xf numFmtId="176" fontId="20" fillId="33" borderId="10" xfId="0" applyNumberFormat="1" applyFont="1" applyFill="1" applyBorder="1" applyAlignment="1">
      <alignment horizontal="center" vertical="center"/>
    </xf>
    <xf numFmtId="0" fontId="20" fillId="33" borderId="10" xfId="77" applyFont="1" applyFill="1" applyBorder="1" applyAlignment="1">
      <alignment horizontal="center" vertical="center" wrapText="1"/>
      <protection/>
    </xf>
    <xf numFmtId="0" fontId="20" fillId="33" borderId="10" xfId="77" applyFont="1" applyFill="1" applyBorder="1" applyAlignment="1">
      <alignment horizontal="center" vertical="center"/>
      <protection/>
    </xf>
    <xf numFmtId="2" fontId="20" fillId="33" borderId="10" xfId="77" applyNumberFormat="1" applyFont="1" applyFill="1" applyBorder="1" applyAlignment="1">
      <alignment horizontal="center" vertical="center" wrapText="1"/>
      <protection/>
    </xf>
    <xf numFmtId="0" fontId="20" fillId="33" borderId="15" xfId="0" applyFont="1" applyFill="1" applyBorder="1" applyAlignment="1">
      <alignment horizontal="center" vertical="center" wrapText="1"/>
    </xf>
    <xf numFmtId="14" fontId="20" fillId="33" borderId="10" xfId="0" applyNumberFormat="1" applyFont="1" applyFill="1" applyBorder="1" applyAlignment="1">
      <alignment horizontal="center" vertical="center" wrapText="1"/>
    </xf>
    <xf numFmtId="2" fontId="20" fillId="33" borderId="11" xfId="0" applyNumberFormat="1" applyFont="1" applyFill="1" applyBorder="1" applyAlignment="1">
      <alignment horizontal="center" vertical="center" wrapText="1"/>
    </xf>
    <xf numFmtId="0" fontId="20" fillId="33" borderId="10" xfId="129" applyFont="1" applyFill="1" applyBorder="1" applyAlignment="1">
      <alignment horizontal="center" vertical="center"/>
      <protection/>
    </xf>
    <xf numFmtId="0" fontId="20" fillId="33" borderId="10" xfId="0" applyFont="1" applyFill="1" applyBorder="1" applyAlignment="1" quotePrefix="1">
      <alignment horizontal="center" vertical="center" wrapText="1"/>
    </xf>
    <xf numFmtId="178" fontId="20" fillId="33" borderId="10" xfId="0" applyNumberFormat="1" applyFont="1" applyFill="1" applyBorder="1" applyAlignment="1">
      <alignment horizontal="center" vertical="center" wrapText="1"/>
    </xf>
    <xf numFmtId="49" fontId="20" fillId="33" borderId="10" xfId="60" applyNumberFormat="1" applyFont="1" applyFill="1" applyBorder="1" applyAlignment="1">
      <alignment horizontal="center" vertical="center" wrapText="1"/>
      <protection/>
    </xf>
    <xf numFmtId="178" fontId="20" fillId="33" borderId="10" xfId="77" applyNumberFormat="1" applyFont="1" applyFill="1" applyBorder="1" applyAlignment="1">
      <alignment horizontal="center" vertical="center" wrapText="1"/>
      <protection/>
    </xf>
    <xf numFmtId="0" fontId="20" fillId="33" borderId="10" xfId="104" applyFont="1" applyFill="1" applyBorder="1" applyAlignment="1">
      <alignment horizontal="center" vertical="center"/>
      <protection/>
    </xf>
    <xf numFmtId="176" fontId="20" fillId="33" borderId="10" xfId="104" applyNumberFormat="1" applyFont="1" applyFill="1" applyBorder="1" applyAlignment="1">
      <alignment horizontal="center" vertical="center"/>
      <protection/>
    </xf>
    <xf numFmtId="0" fontId="23" fillId="33" borderId="10" xfId="95" applyFont="1" applyFill="1" applyBorder="1" applyAlignment="1">
      <alignment vertical="center" wrapText="1"/>
      <protection/>
    </xf>
    <xf numFmtId="49" fontId="20" fillId="33" borderId="10" xfId="95" applyNumberFormat="1" applyFont="1" applyFill="1" applyBorder="1" applyAlignment="1">
      <alignment horizontal="center" vertical="center" wrapText="1"/>
      <protection/>
    </xf>
    <xf numFmtId="0" fontId="23" fillId="33" borderId="10" xfId="95" applyFont="1" applyFill="1" applyBorder="1" applyAlignment="1">
      <alignment horizontal="center" vertical="center"/>
      <protection/>
    </xf>
    <xf numFmtId="0" fontId="20" fillId="33" borderId="10" xfId="95" applyFont="1" applyFill="1" applyBorder="1" applyAlignment="1">
      <alignment vertical="center" wrapText="1"/>
      <protection/>
    </xf>
    <xf numFmtId="0" fontId="20" fillId="33" borderId="10" xfId="95" applyFont="1" applyFill="1" applyBorder="1" applyAlignment="1">
      <alignment horizontal="center" vertical="center" wrapText="1"/>
      <protection/>
    </xf>
    <xf numFmtId="177" fontId="20" fillId="33" borderId="10" xfId="95" applyNumberFormat="1" applyFont="1" applyFill="1" applyBorder="1" applyAlignment="1">
      <alignment horizontal="center" vertical="center"/>
      <protection/>
    </xf>
    <xf numFmtId="0" fontId="20" fillId="33" borderId="10" xfId="0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center" vertical="center" wrapText="1"/>
    </xf>
    <xf numFmtId="180" fontId="20" fillId="33" borderId="10" xfId="0" applyNumberFormat="1" applyFont="1" applyFill="1" applyBorder="1" applyAlignment="1">
      <alignment horizontal="center" vertical="center"/>
    </xf>
    <xf numFmtId="2" fontId="20" fillId="33" borderId="10" xfId="0" applyNumberFormat="1" applyFont="1" applyFill="1" applyBorder="1" applyAlignment="1">
      <alignment horizontal="center" vertical="top" wrapText="1"/>
    </xf>
    <xf numFmtId="178" fontId="20" fillId="33" borderId="10" xfId="0" applyNumberFormat="1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179" fontId="20" fillId="33" borderId="10" xfId="0" applyNumberFormat="1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/>
    </xf>
    <xf numFmtId="3" fontId="20" fillId="33" borderId="10" xfId="0" applyNumberFormat="1" applyFont="1" applyFill="1" applyBorder="1" applyAlignment="1">
      <alignment horizontal="center" vertical="center"/>
    </xf>
    <xf numFmtId="0" fontId="20" fillId="33" borderId="10" xfId="73" applyFont="1" applyFill="1" applyBorder="1" applyAlignment="1">
      <alignment horizontal="left" vertical="center" wrapText="1"/>
      <protection/>
    </xf>
    <xf numFmtId="1" fontId="20" fillId="33" borderId="10" xfId="75" applyNumberFormat="1" applyFont="1" applyFill="1" applyBorder="1" applyAlignment="1">
      <alignment horizontal="center" vertical="center" wrapText="1"/>
      <protection/>
    </xf>
    <xf numFmtId="2" fontId="20" fillId="33" borderId="10" xfId="93" applyNumberFormat="1" applyFont="1" applyFill="1" applyBorder="1" applyAlignment="1">
      <alignment horizontal="center" vertical="center" wrapText="1"/>
      <protection/>
    </xf>
    <xf numFmtId="0" fontId="20" fillId="33" borderId="10" xfId="66" applyFont="1" applyFill="1" applyBorder="1" applyAlignment="1">
      <alignment horizontal="left" vertical="center" wrapText="1"/>
      <protection/>
    </xf>
    <xf numFmtId="2" fontId="20" fillId="33" borderId="10" xfId="68" applyNumberFormat="1" applyFont="1" applyFill="1" applyBorder="1" applyAlignment="1">
      <alignment horizontal="center" vertical="center" wrapText="1"/>
      <protection/>
    </xf>
    <xf numFmtId="176" fontId="20" fillId="33" borderId="10" xfId="0" applyNumberFormat="1" applyFont="1" applyFill="1" applyBorder="1" applyAlignment="1">
      <alignment horizontal="center" vertical="center" wrapText="1"/>
    </xf>
    <xf numFmtId="177" fontId="20" fillId="33" borderId="10" xfId="0" applyNumberFormat="1" applyFont="1" applyFill="1" applyBorder="1" applyAlignment="1">
      <alignment horizontal="center" vertical="center" wrapText="1"/>
    </xf>
    <xf numFmtId="185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/>
    </xf>
    <xf numFmtId="176" fontId="20" fillId="33" borderId="10" xfId="77" applyNumberFormat="1" applyFont="1" applyFill="1" applyBorder="1" applyAlignment="1">
      <alignment horizontal="center" vertical="center" wrapText="1"/>
      <protection/>
    </xf>
    <xf numFmtId="2" fontId="20" fillId="33" borderId="10" xfId="104" applyNumberFormat="1" applyFont="1" applyFill="1" applyBorder="1" applyAlignment="1">
      <alignment horizontal="center" vertical="center"/>
      <protection/>
    </xf>
    <xf numFmtId="178" fontId="20" fillId="33" borderId="10" xfId="60" applyNumberFormat="1" applyFont="1" applyFill="1" applyBorder="1" applyAlignment="1">
      <alignment horizontal="center" vertical="center"/>
      <protection/>
    </xf>
    <xf numFmtId="1" fontId="23" fillId="33" borderId="18" xfId="0" applyNumberFormat="1" applyFont="1" applyFill="1" applyBorder="1" applyAlignment="1">
      <alignment horizontal="center" vertical="center" wrapText="1"/>
    </xf>
    <xf numFmtId="0" fontId="85" fillId="33" borderId="15" xfId="0" applyFont="1" applyFill="1" applyBorder="1" applyAlignment="1">
      <alignment horizontal="left" vertical="center" wrapText="1"/>
    </xf>
    <xf numFmtId="49" fontId="85" fillId="33" borderId="15" xfId="0" applyNumberFormat="1" applyFont="1" applyFill="1" applyBorder="1" applyAlignment="1">
      <alignment horizontal="center" vertical="center" wrapText="1"/>
    </xf>
    <xf numFmtId="0" fontId="85" fillId="33" borderId="15" xfId="0" applyFont="1" applyFill="1" applyBorder="1" applyAlignment="1">
      <alignment horizontal="center" vertical="center"/>
    </xf>
    <xf numFmtId="174" fontId="85" fillId="33" borderId="15" xfId="136" applyFont="1" applyFill="1" applyBorder="1" applyAlignment="1">
      <alignment horizontal="center" vertical="center"/>
    </xf>
    <xf numFmtId="186" fontId="85" fillId="33" borderId="15" xfId="136" applyNumberFormat="1" applyFont="1" applyFill="1" applyBorder="1" applyAlignment="1">
      <alignment horizontal="center" vertical="center"/>
    </xf>
    <xf numFmtId="174" fontId="86" fillId="33" borderId="19" xfId="136" applyFont="1" applyFill="1" applyBorder="1" applyAlignment="1">
      <alignment horizontal="center" vertical="center"/>
    </xf>
    <xf numFmtId="49" fontId="20" fillId="33" borderId="20" xfId="0" applyNumberFormat="1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left" vertical="center" wrapText="1"/>
    </xf>
    <xf numFmtId="49" fontId="87" fillId="33" borderId="10" xfId="0" applyNumberFormat="1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/>
    </xf>
    <xf numFmtId="187" fontId="87" fillId="33" borderId="10" xfId="136" applyNumberFormat="1" applyFont="1" applyFill="1" applyBorder="1" applyAlignment="1">
      <alignment horizontal="center" vertical="center"/>
    </xf>
    <xf numFmtId="174" fontId="87" fillId="33" borderId="10" xfId="136" applyFont="1" applyFill="1" applyBorder="1" applyAlignment="1">
      <alignment horizontal="center" vertical="center"/>
    </xf>
    <xf numFmtId="4" fontId="88" fillId="33" borderId="10" xfId="136" applyNumberFormat="1" applyFont="1" applyFill="1" applyBorder="1" applyAlignment="1">
      <alignment horizontal="center" vertical="center"/>
    </xf>
    <xf numFmtId="174" fontId="88" fillId="33" borderId="10" xfId="136" applyFont="1" applyFill="1" applyBorder="1" applyAlignment="1">
      <alignment horizontal="right" vertical="center"/>
    </xf>
    <xf numFmtId="174" fontId="87" fillId="33" borderId="21" xfId="136" applyFont="1" applyFill="1" applyBorder="1" applyAlignment="1">
      <alignment horizontal="center" vertical="center"/>
    </xf>
    <xf numFmtId="1" fontId="23" fillId="33" borderId="20" xfId="0" applyNumberFormat="1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left" vertical="center" wrapText="1"/>
    </xf>
    <xf numFmtId="49" fontId="85" fillId="33" borderId="10" xfId="0" applyNumberFormat="1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/>
    </xf>
    <xf numFmtId="174" fontId="85" fillId="33" borderId="10" xfId="136" applyFont="1" applyFill="1" applyBorder="1" applyAlignment="1">
      <alignment horizontal="center" vertical="center"/>
    </xf>
    <xf numFmtId="186" fontId="85" fillId="33" borderId="10" xfId="136" applyNumberFormat="1" applyFont="1" applyFill="1" applyBorder="1" applyAlignment="1">
      <alignment horizontal="center" vertical="center"/>
    </xf>
    <xf numFmtId="174" fontId="86" fillId="33" borderId="21" xfId="136" applyFont="1" applyFill="1" applyBorder="1" applyAlignment="1">
      <alignment horizontal="center" vertical="center"/>
    </xf>
    <xf numFmtId="188" fontId="87" fillId="33" borderId="10" xfId="136" applyNumberFormat="1" applyFont="1" applyFill="1" applyBorder="1" applyAlignment="1">
      <alignment horizontal="center" vertical="center"/>
    </xf>
    <xf numFmtId="49" fontId="87" fillId="33" borderId="10" xfId="0" applyNumberFormat="1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 wrapText="1"/>
    </xf>
    <xf numFmtId="2" fontId="87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174" fontId="42" fillId="33" borderId="21" xfId="136" applyFont="1" applyFill="1" applyBorder="1" applyAlignment="1">
      <alignment horizontal="center" vertical="center"/>
    </xf>
    <xf numFmtId="186" fontId="20" fillId="33" borderId="10" xfId="136" applyNumberFormat="1" applyFont="1" applyFill="1" applyBorder="1" applyAlignment="1">
      <alignment horizontal="center" vertical="center"/>
    </xf>
    <xf numFmtId="4" fontId="43" fillId="33" borderId="10" xfId="136" applyNumberFormat="1" applyFont="1" applyFill="1" applyBorder="1" applyAlignment="1">
      <alignment horizontal="center" vertical="center"/>
    </xf>
    <xf numFmtId="174" fontId="43" fillId="33" borderId="10" xfId="136" applyFont="1" applyFill="1" applyBorder="1" applyAlignment="1">
      <alignment horizontal="right" vertical="center"/>
    </xf>
    <xf numFmtId="174" fontId="20" fillId="33" borderId="10" xfId="136" applyFont="1" applyFill="1" applyBorder="1" applyAlignment="1">
      <alignment horizontal="center" vertical="center"/>
    </xf>
    <xf numFmtId="174" fontId="20" fillId="33" borderId="21" xfId="136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174" fontId="89" fillId="33" borderId="10" xfId="136" applyFont="1" applyFill="1" applyBorder="1" applyAlignment="1">
      <alignment horizontal="right" vertical="center"/>
    </xf>
    <xf numFmtId="0" fontId="23" fillId="33" borderId="10" xfId="0" applyFont="1" applyFill="1" applyBorder="1" applyAlignment="1">
      <alignment vertical="center" wrapText="1"/>
    </xf>
    <xf numFmtId="176" fontId="23" fillId="33" borderId="10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14" fontId="23" fillId="33" borderId="10" xfId="0" applyNumberFormat="1" applyFont="1" applyFill="1" applyBorder="1" applyAlignment="1">
      <alignment horizontal="center" vertical="center" wrapText="1"/>
    </xf>
    <xf numFmtId="0" fontId="20" fillId="33" borderId="10" xfId="60" applyFont="1" applyFill="1" applyBorder="1" applyAlignment="1">
      <alignment horizontal="center" vertical="center"/>
      <protection/>
    </xf>
    <xf numFmtId="0" fontId="20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1" xfId="104" applyFont="1" applyFill="1" applyBorder="1" applyAlignment="1">
      <alignment horizontal="center" vertical="center"/>
      <protection/>
    </xf>
    <xf numFmtId="178" fontId="20" fillId="33" borderId="11" xfId="60" applyNumberFormat="1" applyFont="1" applyFill="1" applyBorder="1" applyAlignment="1">
      <alignment horizontal="center" vertical="center"/>
      <protection/>
    </xf>
    <xf numFmtId="0" fontId="20" fillId="33" borderId="11" xfId="60" applyFont="1" applyFill="1" applyBorder="1" applyAlignment="1">
      <alignment horizontal="center" vertical="center"/>
      <protection/>
    </xf>
    <xf numFmtId="0" fontId="20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vertical="center"/>
    </xf>
    <xf numFmtId="2" fontId="20" fillId="33" borderId="11" xfId="104" applyNumberFormat="1" applyFont="1" applyFill="1" applyBorder="1" applyAlignment="1">
      <alignment horizontal="center" vertical="center"/>
      <protection/>
    </xf>
    <xf numFmtId="2" fontId="23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 quotePrefix="1">
      <alignment horizontal="center" vertical="top" wrapText="1"/>
    </xf>
    <xf numFmtId="0" fontId="23" fillId="33" borderId="10" xfId="77" applyFont="1" applyFill="1" applyBorder="1" applyAlignment="1">
      <alignment vertical="center" wrapText="1"/>
      <protection/>
    </xf>
    <xf numFmtId="0" fontId="23" fillId="33" borderId="0" xfId="0" applyFont="1" applyFill="1" applyAlignment="1">
      <alignment horizontal="left" vertical="center" wrapText="1"/>
    </xf>
    <xf numFmtId="0" fontId="30" fillId="33" borderId="10" xfId="77" applyFont="1" applyFill="1" applyBorder="1" applyAlignment="1">
      <alignment vertical="center" wrapText="1"/>
      <protection/>
    </xf>
    <xf numFmtId="177" fontId="13" fillId="33" borderId="10" xfId="0" applyNumberFormat="1" applyFont="1" applyFill="1" applyBorder="1" applyAlignment="1">
      <alignment horizontal="center" vertical="center" wrapText="1"/>
    </xf>
    <xf numFmtId="0" fontId="20" fillId="33" borderId="10" xfId="128" applyFont="1" applyFill="1" applyBorder="1" applyAlignment="1">
      <alignment horizontal="center" vertical="center"/>
      <protection/>
    </xf>
    <xf numFmtId="1" fontId="20" fillId="33" borderId="10" xfId="104" applyNumberFormat="1" applyFont="1" applyFill="1" applyBorder="1" applyAlignment="1">
      <alignment horizontal="center" vertical="center"/>
      <protection/>
    </xf>
    <xf numFmtId="49" fontId="23" fillId="33" borderId="10" xfId="77" applyNumberFormat="1" applyFont="1" applyFill="1" applyBorder="1" applyAlignment="1">
      <alignment horizontal="center" vertical="center" wrapText="1"/>
      <protection/>
    </xf>
    <xf numFmtId="0" fontId="23" fillId="33" borderId="10" xfId="77" applyFont="1" applyFill="1" applyBorder="1" applyAlignment="1">
      <alignment horizontal="center" vertical="center"/>
      <protection/>
    </xf>
    <xf numFmtId="0" fontId="20" fillId="33" borderId="10" xfId="96" applyFont="1" applyFill="1" applyBorder="1" applyAlignment="1">
      <alignment horizontal="left" vertical="center" wrapText="1"/>
      <protection/>
    </xf>
    <xf numFmtId="0" fontId="20" fillId="33" borderId="10" xfId="98" applyFont="1" applyFill="1" applyBorder="1" applyAlignment="1">
      <alignment horizontal="center" vertical="center" wrapText="1"/>
      <protection/>
    </xf>
    <xf numFmtId="1" fontId="20" fillId="33" borderId="10" xfId="102" applyNumberFormat="1" applyFont="1" applyFill="1" applyBorder="1" applyAlignment="1">
      <alignment horizontal="center" vertical="center" wrapText="1"/>
      <protection/>
    </xf>
    <xf numFmtId="2" fontId="20" fillId="33" borderId="10" xfId="62" applyNumberFormat="1" applyFont="1" applyFill="1" applyBorder="1" applyAlignment="1">
      <alignment horizontal="center" vertical="center" wrapText="1"/>
      <protection/>
    </xf>
    <xf numFmtId="2" fontId="20" fillId="33" borderId="10" xfId="83" applyNumberFormat="1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 wrapText="1"/>
    </xf>
    <xf numFmtId="173" fontId="20" fillId="33" borderId="10" xfId="35" applyNumberFormat="1" applyFont="1" applyFill="1" applyBorder="1" applyAlignment="1">
      <alignment horizontal="left" vertical="center"/>
    </xf>
    <xf numFmtId="173" fontId="20" fillId="33" borderId="10" xfId="35" applyNumberFormat="1" applyFont="1" applyFill="1" applyBorder="1" applyAlignment="1">
      <alignment horizontal="center" vertical="center"/>
    </xf>
    <xf numFmtId="0" fontId="20" fillId="33" borderId="10" xfId="60" applyFont="1" applyFill="1" applyBorder="1" applyAlignment="1">
      <alignment horizontal="center"/>
      <protection/>
    </xf>
    <xf numFmtId="0" fontId="20" fillId="33" borderId="11" xfId="128" applyFont="1" applyFill="1" applyBorder="1" applyAlignment="1">
      <alignment horizontal="center" vertical="center"/>
      <protection/>
    </xf>
    <xf numFmtId="0" fontId="23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 quotePrefix="1">
      <alignment horizontal="center" vertical="center" wrapText="1"/>
    </xf>
    <xf numFmtId="176" fontId="20" fillId="33" borderId="11" xfId="0" applyNumberFormat="1" applyFont="1" applyFill="1" applyBorder="1" applyAlignment="1">
      <alignment horizontal="center" vertical="center" wrapText="1"/>
    </xf>
    <xf numFmtId="1" fontId="20" fillId="33" borderId="11" xfId="0" applyNumberFormat="1" applyFont="1" applyFill="1" applyBorder="1" applyAlignment="1">
      <alignment horizontal="center" vertical="center"/>
    </xf>
    <xf numFmtId="1" fontId="20" fillId="33" borderId="10" xfId="60" applyNumberFormat="1" applyFont="1" applyFill="1" applyBorder="1" applyAlignment="1">
      <alignment horizontal="center" vertical="center"/>
      <protection/>
    </xf>
    <xf numFmtId="1" fontId="20" fillId="33" borderId="10" xfId="0" applyNumberFormat="1" applyFont="1" applyFill="1" applyBorder="1" applyAlignment="1">
      <alignment horizontal="center" vertical="top" wrapText="1"/>
    </xf>
    <xf numFmtId="1" fontId="40" fillId="33" borderId="10" xfId="0" applyNumberFormat="1" applyFont="1" applyFill="1" applyBorder="1" applyAlignment="1">
      <alignment horizontal="left" vertical="top" wrapText="1"/>
    </xf>
    <xf numFmtId="0" fontId="20" fillId="33" borderId="10" xfId="128" applyFont="1" applyFill="1" applyBorder="1" applyAlignment="1">
      <alignment horizontal="center" vertical="center" wrapText="1"/>
      <protection/>
    </xf>
    <xf numFmtId="9" fontId="20" fillId="33" borderId="10" xfId="0" applyNumberFormat="1" applyFont="1" applyFill="1" applyBorder="1" applyAlignment="1">
      <alignment horizontal="center" vertical="center" wrapText="1"/>
    </xf>
    <xf numFmtId="1" fontId="20" fillId="33" borderId="10" xfId="36" applyNumberFormat="1" applyFont="1" applyFill="1" applyBorder="1" applyAlignment="1">
      <alignment horizontal="center" vertical="center" wrapText="1"/>
    </xf>
    <xf numFmtId="174" fontId="20" fillId="33" borderId="10" xfId="36" applyFont="1" applyFill="1" applyBorder="1" applyAlignment="1">
      <alignment horizontal="center" vertical="center" wrapText="1"/>
    </xf>
    <xf numFmtId="0" fontId="20" fillId="33" borderId="0" xfId="0" applyFont="1" applyFill="1" applyAlignment="1">
      <alignment/>
    </xf>
    <xf numFmtId="2" fontId="10" fillId="34" borderId="10" xfId="136" applyNumberFormat="1" applyFont="1" applyFill="1" applyBorder="1" applyAlignment="1">
      <alignment horizontal="center" vertical="center" wrapText="1"/>
    </xf>
    <xf numFmtId="174" fontId="87" fillId="33" borderId="10" xfId="136" applyNumberFormat="1" applyFont="1" applyFill="1" applyBorder="1" applyAlignment="1">
      <alignment horizontal="center" vertical="center"/>
    </xf>
    <xf numFmtId="4" fontId="25" fillId="33" borderId="10" xfId="37" applyNumberFormat="1" applyFont="1" applyFill="1" applyBorder="1" applyAlignment="1">
      <alignment horizontal="center" vertical="center"/>
    </xf>
    <xf numFmtId="4" fontId="25" fillId="33" borderId="10" xfId="37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/>
    </xf>
    <xf numFmtId="4" fontId="25" fillId="33" borderId="10" xfId="0" applyNumberFormat="1" applyFont="1" applyFill="1" applyBorder="1" applyAlignment="1">
      <alignment/>
    </xf>
    <xf numFmtId="2" fontId="20" fillId="33" borderId="10" xfId="77" applyNumberFormat="1" applyFont="1" applyFill="1" applyBorder="1" applyAlignment="1">
      <alignment horizontal="center" vertical="center"/>
      <protection/>
    </xf>
    <xf numFmtId="2" fontId="20" fillId="33" borderId="10" xfId="60" applyNumberFormat="1" applyFont="1" applyFill="1" applyBorder="1" applyAlignment="1">
      <alignment horizontal="center" vertical="center"/>
      <protection/>
    </xf>
    <xf numFmtId="4" fontId="20" fillId="33" borderId="10" xfId="0" applyNumberFormat="1" applyFont="1" applyFill="1" applyBorder="1" applyAlignment="1">
      <alignment horizontal="center" vertical="center"/>
    </xf>
    <xf numFmtId="4" fontId="23" fillId="33" borderId="11" xfId="0" applyNumberFormat="1" applyFont="1" applyFill="1" applyBorder="1" applyAlignment="1">
      <alignment horizontal="center" vertical="center" wrapText="1"/>
    </xf>
    <xf numFmtId="4" fontId="20" fillId="33" borderId="11" xfId="0" applyNumberFormat="1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top" wrapText="1"/>
    </xf>
    <xf numFmtId="4" fontId="20" fillId="33" borderId="10" xfId="36" applyNumberFormat="1" applyFont="1" applyFill="1" applyBorder="1" applyAlignment="1">
      <alignment horizontal="center" vertical="center"/>
    </xf>
    <xf numFmtId="4" fontId="20" fillId="33" borderId="10" xfId="36" applyNumberFormat="1" applyFont="1" applyFill="1" applyBorder="1" applyAlignment="1">
      <alignment horizontal="center" vertical="center" wrapText="1"/>
    </xf>
    <xf numFmtId="2" fontId="23" fillId="33" borderId="11" xfId="0" applyNumberFormat="1" applyFont="1" applyFill="1" applyBorder="1" applyAlignment="1">
      <alignment horizontal="center" vertical="center"/>
    </xf>
    <xf numFmtId="2" fontId="20" fillId="33" borderId="10" xfId="36" applyNumberFormat="1" applyFont="1" applyFill="1" applyBorder="1" applyAlignment="1">
      <alignment horizontal="center" vertical="center"/>
    </xf>
    <xf numFmtId="0" fontId="21" fillId="0" borderId="0" xfId="128" applyFont="1" applyAlignment="1">
      <alignment horizontal="center" vertical="center" wrapText="1" shrinkToFit="1"/>
      <protection/>
    </xf>
    <xf numFmtId="0" fontId="10" fillId="0" borderId="0" xfId="128" applyFont="1" applyAlignment="1">
      <alignment horizontal="center" vertical="center" wrapText="1" shrinkToFit="1"/>
      <protection/>
    </xf>
    <xf numFmtId="0" fontId="22" fillId="0" borderId="0" xfId="95" applyFont="1" applyAlignment="1">
      <alignment horizontal="center"/>
      <protection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9" fillId="33" borderId="0" xfId="129" applyFont="1" applyFill="1" applyAlignment="1">
      <alignment horizontal="center" vertical="center" shrinkToFit="1"/>
      <protection/>
    </xf>
    <xf numFmtId="0" fontId="4" fillId="33" borderId="0" xfId="129" applyFont="1" applyFill="1" applyAlignment="1">
      <alignment horizontal="center" vertical="center" shrinkToFit="1"/>
      <protection/>
    </xf>
    <xf numFmtId="0" fontId="3" fillId="33" borderId="0" xfId="129" applyFont="1" applyFill="1" applyAlignment="1">
      <alignment horizontal="center" vertical="center" shrinkToFit="1"/>
      <protection/>
    </xf>
    <xf numFmtId="0" fontId="12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0" fillId="33" borderId="0" xfId="61" applyFill="1" applyAlignment="1">
      <alignment horizontal="center"/>
      <protection/>
    </xf>
    <xf numFmtId="0" fontId="2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25" fillId="33" borderId="23" xfId="0" applyFont="1" applyFill="1" applyBorder="1" applyAlignment="1">
      <alignment horizontal="center"/>
    </xf>
    <xf numFmtId="0" fontId="25" fillId="33" borderId="0" xfId="129" applyFont="1" applyFill="1" applyAlignment="1">
      <alignment horizontal="center" vertical="center" shrinkToFit="1"/>
      <protection/>
    </xf>
    <xf numFmtId="0" fontId="25" fillId="33" borderId="0" xfId="129" applyFont="1" applyFill="1" applyAlignment="1">
      <alignment horizontal="center" vertical="center" wrapText="1" shrinkToFit="1"/>
      <protection/>
    </xf>
    <xf numFmtId="0" fontId="25" fillId="33" borderId="12" xfId="129" applyFont="1" applyFill="1" applyBorder="1" applyAlignment="1">
      <alignment horizontal="center" vertical="center" shrinkToFit="1"/>
      <protection/>
    </xf>
    <xf numFmtId="0" fontId="25" fillId="33" borderId="22" xfId="129" applyFont="1" applyFill="1" applyBorder="1" applyAlignment="1">
      <alignment horizontal="center" vertical="center" shrinkToFit="1"/>
      <protection/>
    </xf>
    <xf numFmtId="0" fontId="19" fillId="33" borderId="10" xfId="0" applyFont="1" applyFill="1" applyBorder="1" applyAlignment="1">
      <alignment horizontal="center" vertical="center" wrapText="1"/>
    </xf>
    <xf numFmtId="0" fontId="9" fillId="33" borderId="0" xfId="128" applyFont="1" applyFill="1" applyAlignment="1">
      <alignment horizontal="center" vertical="center" shrinkToFit="1"/>
      <protection/>
    </xf>
    <xf numFmtId="0" fontId="10" fillId="33" borderId="0" xfId="128" applyFont="1" applyFill="1" applyAlignment="1">
      <alignment horizontal="center" vertical="center" shrinkToFit="1"/>
      <protection/>
    </xf>
    <xf numFmtId="0" fontId="14" fillId="33" borderId="0" xfId="128" applyFont="1" applyFill="1" applyAlignment="1">
      <alignment horizontal="center" vertical="center" shrinkToFit="1"/>
      <protection/>
    </xf>
    <xf numFmtId="0" fontId="2" fillId="33" borderId="0" xfId="128" applyFont="1" applyFill="1" applyAlignment="1">
      <alignment horizontal="right" vertical="center" shrinkToFit="1"/>
      <protection/>
    </xf>
    <xf numFmtId="0" fontId="15" fillId="33" borderId="0" xfId="128" applyFont="1" applyFill="1" applyAlignment="1">
      <alignment horizontal="center" vertical="top" shrinkToFit="1"/>
      <protection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3" fillId="33" borderId="0" xfId="128" applyFont="1" applyFill="1" applyAlignment="1">
      <alignment horizontal="center" vertical="center" shrinkToFit="1"/>
      <protection/>
    </xf>
    <xf numFmtId="0" fontId="0" fillId="33" borderId="0" xfId="0" applyFill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</cellXfs>
  <cellStyles count="12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10" xfId="33"/>
    <cellStyle name="Comma 10 2" xfId="34"/>
    <cellStyle name="Comma 11" xfId="35"/>
    <cellStyle name="Comma 2" xfId="36"/>
    <cellStyle name="Comma 2 2" xfId="37"/>
    <cellStyle name="Comma 2 2 2 2" xfId="38"/>
    <cellStyle name="Comma 2 3" xfId="39"/>
    <cellStyle name="Comma 2 4" xfId="40"/>
    <cellStyle name="Comma 3" xfId="41"/>
    <cellStyle name="Comma 3 2" xfId="42"/>
    <cellStyle name="Comma 3 2 2" xfId="43"/>
    <cellStyle name="Comma 3 2 3" xfId="44"/>
    <cellStyle name="Comma 3 2 3 2" xfId="45"/>
    <cellStyle name="Comma 3 2 4" xfId="46"/>
    <cellStyle name="Comma 3 3" xfId="47"/>
    <cellStyle name="Comma 3 4" xfId="48"/>
    <cellStyle name="Comma 3 4 2" xfId="49"/>
    <cellStyle name="Comma 3 5" xfId="50"/>
    <cellStyle name="Comma 4" xfId="51"/>
    <cellStyle name="Comma 4 2" xfId="52"/>
    <cellStyle name="Comma 4 3" xfId="53"/>
    <cellStyle name="Comma 5" xfId="54"/>
    <cellStyle name="Comma 5 2" xfId="55"/>
    <cellStyle name="Comma 6" xfId="56"/>
    <cellStyle name="Comma 6 2" xfId="57"/>
    <cellStyle name="Comma 7" xfId="58"/>
    <cellStyle name="Comma 8" xfId="59"/>
    <cellStyle name="Normal 10" xfId="60"/>
    <cellStyle name="Normal 11 2 2" xfId="61"/>
    <cellStyle name="Normal 12" xfId="62"/>
    <cellStyle name="Normal 12 2" xfId="63"/>
    <cellStyle name="Normal 14" xfId="64"/>
    <cellStyle name="Normal 14 2" xfId="65"/>
    <cellStyle name="Normal 15" xfId="66"/>
    <cellStyle name="Normal 15 2" xfId="67"/>
    <cellStyle name="Normal 16" xfId="68"/>
    <cellStyle name="Normal 16 2" xfId="69"/>
    <cellStyle name="Normal 16_axalqalaqis skola " xfId="70"/>
    <cellStyle name="Normal 17" xfId="71"/>
    <cellStyle name="Normal 17 2" xfId="72"/>
    <cellStyle name="Normal 18" xfId="73"/>
    <cellStyle name="Normal 18 2" xfId="74"/>
    <cellStyle name="Normal 19" xfId="75"/>
    <cellStyle name="Normal 19 2" xfId="76"/>
    <cellStyle name="Normal 2" xfId="77"/>
    <cellStyle name="Normal 2 2" xfId="78"/>
    <cellStyle name="Normal 2 2 2" xfId="79"/>
    <cellStyle name="Normal 2 2_MCXETA yazarma- Copy" xfId="80"/>
    <cellStyle name="Normal 2 3" xfId="81"/>
    <cellStyle name="Normal 2_---SUL--- GORI-HOSPITALI-BOLO" xfId="82"/>
    <cellStyle name="Normal 20" xfId="83"/>
    <cellStyle name="Normal 20 2" xfId="84"/>
    <cellStyle name="Normal 21" xfId="85"/>
    <cellStyle name="Normal 21 2" xfId="86"/>
    <cellStyle name="Normal 22" xfId="87"/>
    <cellStyle name="Normal 22 2" xfId="88"/>
    <cellStyle name="Normal 23" xfId="89"/>
    <cellStyle name="Normal 23 2" xfId="90"/>
    <cellStyle name="Normal 24" xfId="91"/>
    <cellStyle name="Normal 24 2" xfId="92"/>
    <cellStyle name="Normal 25" xfId="93"/>
    <cellStyle name="Normal 25 2" xfId="94"/>
    <cellStyle name="Normal 3" xfId="95"/>
    <cellStyle name="Normal 6" xfId="96"/>
    <cellStyle name="Normal 6 2" xfId="97"/>
    <cellStyle name="Normal 7" xfId="98"/>
    <cellStyle name="Normal 7 2" xfId="99"/>
    <cellStyle name="Normal 7 3" xfId="100"/>
    <cellStyle name="Normal 8" xfId="101"/>
    <cellStyle name="Normal 9" xfId="102"/>
    <cellStyle name="Normal 9 2" xfId="103"/>
    <cellStyle name="Normal_gare wyalsadfenigagarini 2 2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Currency" xfId="114"/>
    <cellStyle name="Currency [0]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2 2" xfId="125"/>
    <cellStyle name="Обычный 3" xfId="126"/>
    <cellStyle name="Обычный 5 2" xfId="127"/>
    <cellStyle name="Обычный_Лист1" xfId="128"/>
    <cellStyle name="Обычный_Лист1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Финансовый 2" xfId="138"/>
    <cellStyle name="Финансовый 2 2" xfId="139"/>
    <cellStyle name="Финансовый 2 3" xfId="140"/>
    <cellStyle name="Хороший" xfId="141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9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6.00390625" style="0" customWidth="1"/>
    <col min="2" max="2" width="40.57421875" style="0" customWidth="1"/>
    <col min="3" max="3" width="63.140625" style="0" customWidth="1"/>
    <col min="4" max="4" width="23.7109375" style="0" customWidth="1"/>
  </cols>
  <sheetData>
    <row r="1" spans="1:4" ht="19.5">
      <c r="A1" s="392"/>
      <c r="B1" s="392"/>
      <c r="C1" s="392"/>
      <c r="D1" s="392"/>
    </row>
    <row r="2" spans="1:4" ht="14.25">
      <c r="A2" s="393" t="s">
        <v>252</v>
      </c>
      <c r="B2" s="393"/>
      <c r="C2" s="393"/>
      <c r="D2" s="393"/>
    </row>
    <row r="3" spans="1:4" ht="15">
      <c r="A3" s="17"/>
      <c r="B3" s="17"/>
      <c r="C3" s="17"/>
      <c r="D3" s="17"/>
    </row>
    <row r="4" spans="1:4" ht="19.5">
      <c r="A4" s="394" t="s">
        <v>62</v>
      </c>
      <c r="B4" s="394"/>
      <c r="C4" s="394"/>
      <c r="D4" s="394"/>
    </row>
    <row r="5" spans="1:4" ht="15">
      <c r="A5" s="18"/>
      <c r="B5" s="18"/>
      <c r="C5" s="19"/>
      <c r="D5" s="34"/>
    </row>
    <row r="6" spans="1:4" ht="24" customHeight="1">
      <c r="A6" s="20"/>
      <c r="B6" s="20"/>
      <c r="C6" s="21" t="s">
        <v>63</v>
      </c>
      <c r="D6" s="33">
        <f>D14</f>
        <v>0</v>
      </c>
    </row>
    <row r="7" spans="1:4" ht="14.25">
      <c r="A7" s="20"/>
      <c r="B7" s="20"/>
      <c r="C7" s="21"/>
      <c r="D7" s="61"/>
    </row>
    <row r="8" spans="1:4" ht="32.25" customHeight="1">
      <c r="A8" s="28" t="s">
        <v>1</v>
      </c>
      <c r="B8" s="28" t="s">
        <v>64</v>
      </c>
      <c r="C8" s="29" t="s">
        <v>65</v>
      </c>
      <c r="D8" s="29" t="s">
        <v>31</v>
      </c>
    </row>
    <row r="9" spans="1:4" ht="12.75">
      <c r="A9" s="30">
        <v>1</v>
      </c>
      <c r="B9" s="30">
        <v>2</v>
      </c>
      <c r="C9" s="30">
        <v>3</v>
      </c>
      <c r="D9" s="31">
        <v>4</v>
      </c>
    </row>
    <row r="10" spans="1:4" ht="19.5" customHeight="1">
      <c r="A10" s="30"/>
      <c r="B10" s="28" t="s">
        <v>136</v>
      </c>
      <c r="C10" s="222" t="s">
        <v>251</v>
      </c>
      <c r="D10" s="375">
        <f>'სათავის რეაბილიტაცია'!M49</f>
        <v>0</v>
      </c>
    </row>
    <row r="11" spans="1:4" ht="15.75">
      <c r="A11" s="22">
        <v>2</v>
      </c>
      <c r="B11" s="28" t="s">
        <v>66</v>
      </c>
      <c r="C11" s="23" t="s">
        <v>256</v>
      </c>
      <c r="D11" s="151">
        <f>'რეზერვუარის მოწყობა'!M127</f>
        <v>0</v>
      </c>
    </row>
    <row r="12" spans="1:4" ht="28.5">
      <c r="A12" s="22">
        <v>5</v>
      </c>
      <c r="B12" s="28" t="s">
        <v>67</v>
      </c>
      <c r="C12" s="24" t="s">
        <v>51</v>
      </c>
      <c r="D12" s="151">
        <f>'საქლორატოროს ტექნოლ.'!M65</f>
        <v>0</v>
      </c>
    </row>
    <row r="13" spans="1:4" ht="15.75">
      <c r="A13" s="22">
        <v>6</v>
      </c>
      <c r="B13" s="28" t="s">
        <v>68</v>
      </c>
      <c r="C13" s="23" t="s">
        <v>257</v>
      </c>
      <c r="D13" s="151">
        <f>' და მაგისტრალი'!M119</f>
        <v>0</v>
      </c>
    </row>
    <row r="14" spans="1:4" ht="15.75">
      <c r="A14" s="22">
        <v>7</v>
      </c>
      <c r="B14" s="28" t="s">
        <v>8</v>
      </c>
      <c r="C14" s="23"/>
      <c r="D14" s="32">
        <f>SUM(D10:D13)</f>
        <v>0</v>
      </c>
    </row>
    <row r="15" spans="1:4" ht="15.75">
      <c r="A15" s="16"/>
      <c r="B15" s="16"/>
      <c r="C15" s="25"/>
      <c r="D15" s="26"/>
    </row>
    <row r="16" spans="1:13" ht="15.75">
      <c r="A16" s="16"/>
      <c r="B16" s="14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5.75">
      <c r="A17" s="16"/>
      <c r="B17" s="144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ht="15.75">
      <c r="A18" s="16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</row>
    <row r="19" spans="1:13" ht="15.75">
      <c r="A19" s="16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15.75">
      <c r="A20" s="16"/>
      <c r="B20" s="152"/>
      <c r="C20" s="152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2:13" ht="12.75">
      <c r="B21" s="152"/>
      <c r="D21" s="65"/>
      <c r="E21" s="65"/>
      <c r="F21" s="65"/>
      <c r="G21" s="65"/>
      <c r="H21" s="65"/>
      <c r="I21" s="65"/>
      <c r="J21" s="65"/>
      <c r="K21" s="65"/>
      <c r="L21" s="65"/>
      <c r="M21" s="65"/>
    </row>
    <row r="22" spans="2:13" ht="12.75">
      <c r="B22" s="395"/>
      <c r="C22" s="395"/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2:13" ht="12.7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2:13" ht="12.75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2:13" ht="12.75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2:13" ht="12.75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2:13" ht="12.75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spans="2:13" ht="12.75">
      <c r="B28" s="14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2:13" ht="12.75">
      <c r="B29" s="144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</sheetData>
  <sheetProtection/>
  <mergeCells count="4">
    <mergeCell ref="A1:D1"/>
    <mergeCell ref="A2:D2"/>
    <mergeCell ref="A4:D4"/>
    <mergeCell ref="B22:C22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SheetLayoutView="100" zoomScalePageLayoutView="0" workbookViewId="0" topLeftCell="C1">
      <selection activeCell="B9" sqref="B9"/>
    </sheetView>
  </sheetViews>
  <sheetFormatPr defaultColWidth="9.140625" defaultRowHeight="12.75"/>
  <cols>
    <col min="1" max="1" width="9.140625" style="220" customWidth="1"/>
    <col min="2" max="2" width="73.28125" style="0" customWidth="1"/>
    <col min="3" max="3" width="12.00390625" style="0" customWidth="1"/>
    <col min="4" max="5" width="12.7109375" style="0" customWidth="1"/>
    <col min="6" max="6" width="16.421875" style="0" customWidth="1"/>
    <col min="7" max="7" width="10.28125" style="0" bestFit="1" customWidth="1"/>
    <col min="8" max="8" width="14.140625" style="0" bestFit="1" customWidth="1"/>
    <col min="10" max="10" width="12.7109375" style="0" bestFit="1" customWidth="1"/>
    <col min="12" max="12" width="10.140625" style="0" bestFit="1" customWidth="1"/>
    <col min="13" max="13" width="14.140625" style="0" bestFit="1" customWidth="1"/>
  </cols>
  <sheetData>
    <row r="1" spans="1:13" ht="15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13.5">
      <c r="A2" s="398" t="str">
        <f>'AA'!A2</f>
        <v>kurort goderZis sasmeli wylis sistemis reabilitacia mowyobis samuSaoebi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60"/>
    </row>
    <row r="3" spans="1:13" ht="13.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60"/>
    </row>
    <row r="4" spans="1:13" ht="13.5">
      <c r="A4" s="399" t="s">
        <v>253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60"/>
    </row>
    <row r="5" spans="1:13" ht="13.5">
      <c r="A5" s="398" t="s">
        <v>224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60"/>
    </row>
    <row r="6" spans="1:13" ht="12.75">
      <c r="A6" s="400" t="s">
        <v>1</v>
      </c>
      <c r="B6" s="401" t="s">
        <v>2</v>
      </c>
      <c r="C6" s="402" t="s">
        <v>178</v>
      </c>
      <c r="D6" s="396" t="s">
        <v>3</v>
      </c>
      <c r="E6" s="396" t="s">
        <v>11</v>
      </c>
      <c r="F6" s="396" t="s">
        <v>4</v>
      </c>
      <c r="G6" s="405" t="s">
        <v>17</v>
      </c>
      <c r="H6" s="405"/>
      <c r="I6" s="405" t="s">
        <v>5</v>
      </c>
      <c r="J6" s="405"/>
      <c r="K6" s="396" t="s">
        <v>6</v>
      </c>
      <c r="L6" s="396"/>
      <c r="M6" s="4" t="s">
        <v>21</v>
      </c>
    </row>
    <row r="7" spans="1:13" ht="12.75">
      <c r="A7" s="400"/>
      <c r="B7" s="401"/>
      <c r="C7" s="403"/>
      <c r="D7" s="396"/>
      <c r="E7" s="396"/>
      <c r="F7" s="396"/>
      <c r="G7" s="164" t="s">
        <v>7</v>
      </c>
      <c r="H7" s="5" t="s">
        <v>8</v>
      </c>
      <c r="I7" s="164" t="s">
        <v>7</v>
      </c>
      <c r="J7" s="5" t="s">
        <v>8</v>
      </c>
      <c r="K7" s="164" t="s">
        <v>7</v>
      </c>
      <c r="L7" s="5" t="s">
        <v>9</v>
      </c>
      <c r="M7" s="164" t="s">
        <v>10</v>
      </c>
    </row>
    <row r="8" spans="1:13" ht="12.75">
      <c r="A8" s="179">
        <v>1</v>
      </c>
      <c r="B8" s="165">
        <v>3</v>
      </c>
      <c r="C8" s="166">
        <v>2</v>
      </c>
      <c r="D8" s="165">
        <v>4</v>
      </c>
      <c r="E8" s="165">
        <v>5</v>
      </c>
      <c r="F8" s="165">
        <v>6</v>
      </c>
      <c r="G8" s="164">
        <v>7</v>
      </c>
      <c r="H8" s="180">
        <v>8</v>
      </c>
      <c r="I8" s="164">
        <v>9</v>
      </c>
      <c r="J8" s="180">
        <v>10</v>
      </c>
      <c r="K8" s="164">
        <v>11</v>
      </c>
      <c r="L8" s="180">
        <v>12</v>
      </c>
      <c r="M8" s="164">
        <v>13</v>
      </c>
    </row>
    <row r="9" spans="1:13" ht="39.75" customHeight="1">
      <c r="A9" s="47">
        <v>1</v>
      </c>
      <c r="B9" s="344" t="s">
        <v>74</v>
      </c>
      <c r="C9" s="75" t="s">
        <v>75</v>
      </c>
      <c r="D9" s="78" t="s">
        <v>34</v>
      </c>
      <c r="E9" s="78"/>
      <c r="F9" s="79">
        <v>88</v>
      </c>
      <c r="G9" s="78"/>
      <c r="H9" s="76"/>
      <c r="I9" s="78"/>
      <c r="J9" s="68"/>
      <c r="K9" s="78"/>
      <c r="L9" s="76"/>
      <c r="M9" s="67"/>
    </row>
    <row r="10" spans="1:13" ht="15" customHeight="1">
      <c r="A10" s="41"/>
      <c r="B10" s="77" t="s">
        <v>12</v>
      </c>
      <c r="C10" s="161"/>
      <c r="D10" s="160" t="s">
        <v>15</v>
      </c>
      <c r="E10" s="160">
        <v>2.99</v>
      </c>
      <c r="F10" s="67">
        <f>F9*E10</f>
        <v>263.12</v>
      </c>
      <c r="G10" s="160"/>
      <c r="H10" s="67"/>
      <c r="I10" s="67"/>
      <c r="J10" s="68">
        <f>F10*I10</f>
        <v>0</v>
      </c>
      <c r="K10" s="160"/>
      <c r="L10" s="67"/>
      <c r="M10" s="67">
        <f>J10</f>
        <v>0</v>
      </c>
    </row>
    <row r="11" spans="1:13" ht="16.5">
      <c r="A11" s="181">
        <v>2</v>
      </c>
      <c r="B11" s="182" t="s">
        <v>242</v>
      </c>
      <c r="C11" s="183" t="s">
        <v>225</v>
      </c>
      <c r="D11" s="161" t="s">
        <v>118</v>
      </c>
      <c r="E11" s="161"/>
      <c r="F11" s="184">
        <v>0.088</v>
      </c>
      <c r="G11" s="185"/>
      <c r="H11" s="185"/>
      <c r="I11" s="185"/>
      <c r="J11" s="185"/>
      <c r="K11" s="186"/>
      <c r="L11" s="185"/>
      <c r="M11" s="185"/>
    </row>
    <row r="12" spans="1:13" ht="16.5">
      <c r="A12" s="181"/>
      <c r="B12" s="80" t="s">
        <v>12</v>
      </c>
      <c r="C12" s="183" t="s">
        <v>226</v>
      </c>
      <c r="D12" s="187" t="s">
        <v>15</v>
      </c>
      <c r="E12" s="185">
        <v>488</v>
      </c>
      <c r="F12" s="185">
        <f>F11*E12</f>
        <v>42.943999999999996</v>
      </c>
      <c r="G12" s="185"/>
      <c r="H12" s="185"/>
      <c r="I12" s="76"/>
      <c r="J12" s="76">
        <f>F12*I12</f>
        <v>0</v>
      </c>
      <c r="K12" s="76"/>
      <c r="L12" s="76"/>
      <c r="M12" s="76">
        <f>H12+J12+L12</f>
        <v>0</v>
      </c>
    </row>
    <row r="13" spans="1:13" ht="20.25">
      <c r="A13" s="181"/>
      <c r="B13" s="80" t="s">
        <v>227</v>
      </c>
      <c r="C13" s="183"/>
      <c r="D13" s="161" t="s">
        <v>228</v>
      </c>
      <c r="E13" s="161" t="s">
        <v>229</v>
      </c>
      <c r="F13" s="76">
        <v>17.5</v>
      </c>
      <c r="G13" s="76"/>
      <c r="H13" s="76">
        <f>F13*G13</f>
        <v>0</v>
      </c>
      <c r="I13" s="76"/>
      <c r="J13" s="76"/>
      <c r="K13" s="76"/>
      <c r="L13" s="76"/>
      <c r="M13" s="76">
        <f>H13+J13+L13</f>
        <v>0</v>
      </c>
    </row>
    <row r="14" spans="1:13" ht="20.25">
      <c r="A14" s="181"/>
      <c r="B14" s="80" t="s">
        <v>230</v>
      </c>
      <c r="C14" s="160"/>
      <c r="D14" s="161" t="s">
        <v>228</v>
      </c>
      <c r="E14" s="185" t="s">
        <v>229</v>
      </c>
      <c r="F14" s="185">
        <v>22</v>
      </c>
      <c r="G14" s="76"/>
      <c r="H14" s="76">
        <f>F14*G14</f>
        <v>0</v>
      </c>
      <c r="I14" s="76"/>
      <c r="J14" s="76"/>
      <c r="K14" s="76"/>
      <c r="L14" s="76"/>
      <c r="M14" s="76">
        <f>H14+J14+L14</f>
        <v>0</v>
      </c>
    </row>
    <row r="15" spans="1:13" ht="20.25">
      <c r="A15" s="181"/>
      <c r="B15" s="80" t="s">
        <v>231</v>
      </c>
      <c r="C15" s="160"/>
      <c r="D15" s="161" t="s">
        <v>228</v>
      </c>
      <c r="E15" s="185" t="s">
        <v>229</v>
      </c>
      <c r="F15" s="185">
        <v>22</v>
      </c>
      <c r="G15" s="76"/>
      <c r="H15" s="76">
        <f>F15*G15</f>
        <v>0</v>
      </c>
      <c r="I15" s="76"/>
      <c r="J15" s="76"/>
      <c r="K15" s="76"/>
      <c r="L15" s="76"/>
      <c r="M15" s="76">
        <f>H15+J15+L15</f>
        <v>0</v>
      </c>
    </row>
    <row r="16" spans="1:13" ht="20.25">
      <c r="A16" s="181"/>
      <c r="B16" s="80" t="s">
        <v>232</v>
      </c>
      <c r="C16" s="160"/>
      <c r="D16" s="161" t="s">
        <v>228</v>
      </c>
      <c r="E16" s="185" t="s">
        <v>229</v>
      </c>
      <c r="F16" s="185">
        <v>26.4</v>
      </c>
      <c r="G16" s="76"/>
      <c r="H16" s="76">
        <f>F16*G16</f>
        <v>0</v>
      </c>
      <c r="I16" s="76"/>
      <c r="J16" s="76"/>
      <c r="K16" s="76"/>
      <c r="L16" s="76"/>
      <c r="M16" s="76">
        <f>H16+J16+L16</f>
        <v>0</v>
      </c>
    </row>
    <row r="17" spans="1:13" ht="33">
      <c r="A17" s="181">
        <v>3</v>
      </c>
      <c r="B17" s="188" t="s">
        <v>243</v>
      </c>
      <c r="C17" s="160" t="s">
        <v>233</v>
      </c>
      <c r="D17" s="161" t="s">
        <v>24</v>
      </c>
      <c r="E17" s="161" t="s">
        <v>229</v>
      </c>
      <c r="F17" s="76">
        <v>3</v>
      </c>
      <c r="G17" s="189"/>
      <c r="H17" s="76"/>
      <c r="I17" s="76"/>
      <c r="J17" s="76"/>
      <c r="K17" s="76"/>
      <c r="L17" s="76"/>
      <c r="M17" s="76"/>
    </row>
    <row r="18" spans="1:13" ht="20.25">
      <c r="A18" s="181"/>
      <c r="B18" s="182" t="s">
        <v>234</v>
      </c>
      <c r="C18" s="149" t="s">
        <v>235</v>
      </c>
      <c r="D18" s="161" t="s">
        <v>228</v>
      </c>
      <c r="E18" s="161"/>
      <c r="F18" s="161">
        <v>1</v>
      </c>
      <c r="G18" s="59"/>
      <c r="H18" s="150"/>
      <c r="I18" s="82"/>
      <c r="J18" s="150"/>
      <c r="K18" s="59"/>
      <c r="L18" s="150"/>
      <c r="M18" s="150"/>
    </row>
    <row r="19" spans="1:13" ht="16.5">
      <c r="A19" s="181"/>
      <c r="B19" s="80" t="s">
        <v>206</v>
      </c>
      <c r="C19" s="159"/>
      <c r="D19" s="190" t="s">
        <v>15</v>
      </c>
      <c r="E19" s="190">
        <f>1270/100</f>
        <v>12.7</v>
      </c>
      <c r="F19" s="190">
        <f>F18*E19</f>
        <v>12.7</v>
      </c>
      <c r="G19" s="190"/>
      <c r="H19" s="190"/>
      <c r="I19" s="185"/>
      <c r="J19" s="190">
        <f>F19*I19</f>
        <v>0</v>
      </c>
      <c r="K19" s="190"/>
      <c r="L19" s="190"/>
      <c r="M19" s="190">
        <f aca="true" t="shared" si="0" ref="M19:M27">H19+J19+L19</f>
        <v>0</v>
      </c>
    </row>
    <row r="20" spans="1:13" ht="16.5">
      <c r="A20" s="181"/>
      <c r="B20" s="80" t="s">
        <v>25</v>
      </c>
      <c r="C20" s="159"/>
      <c r="D20" s="190" t="s">
        <v>0</v>
      </c>
      <c r="E20" s="190">
        <f>108/100</f>
        <v>1.08</v>
      </c>
      <c r="F20" s="190">
        <f>F18*E20</f>
        <v>1.08</v>
      </c>
      <c r="G20" s="190"/>
      <c r="H20" s="190"/>
      <c r="I20" s="190"/>
      <c r="J20" s="190"/>
      <c r="K20" s="190"/>
      <c r="L20" s="190">
        <f>F20*K20</f>
        <v>0</v>
      </c>
      <c r="M20" s="190">
        <f t="shared" si="0"/>
        <v>0</v>
      </c>
    </row>
    <row r="21" spans="1:13" ht="16.5">
      <c r="A21" s="181"/>
      <c r="B21" s="80" t="s">
        <v>236</v>
      </c>
      <c r="C21" s="159"/>
      <c r="D21" s="190" t="s">
        <v>13</v>
      </c>
      <c r="E21" s="190"/>
      <c r="F21" s="190">
        <v>0.015</v>
      </c>
      <c r="G21" s="190"/>
      <c r="H21" s="190">
        <f aca="true" t="shared" si="1" ref="H21:H26">G21*F21</f>
        <v>0</v>
      </c>
      <c r="I21" s="190"/>
      <c r="J21" s="190"/>
      <c r="K21" s="190"/>
      <c r="L21" s="190"/>
      <c r="M21" s="190">
        <f>H21+J21+L21</f>
        <v>0</v>
      </c>
    </row>
    <row r="22" spans="1:13" ht="16.5">
      <c r="A22" s="181"/>
      <c r="B22" s="80" t="s">
        <v>237</v>
      </c>
      <c r="C22" s="159"/>
      <c r="D22" s="190" t="s">
        <v>13</v>
      </c>
      <c r="E22" s="190"/>
      <c r="F22" s="190">
        <v>0.005</v>
      </c>
      <c r="G22" s="190"/>
      <c r="H22" s="190">
        <f t="shared" si="1"/>
        <v>0</v>
      </c>
      <c r="I22" s="190"/>
      <c r="J22" s="190"/>
      <c r="K22" s="190"/>
      <c r="L22" s="190"/>
      <c r="M22" s="190">
        <f t="shared" si="0"/>
        <v>0</v>
      </c>
    </row>
    <row r="23" spans="1:13" ht="16.5">
      <c r="A23" s="181"/>
      <c r="B23" s="80" t="s">
        <v>238</v>
      </c>
      <c r="C23" s="159"/>
      <c r="D23" s="190" t="s">
        <v>34</v>
      </c>
      <c r="E23" s="190">
        <f>101.5/100</f>
        <v>1.015</v>
      </c>
      <c r="F23" s="190">
        <f>F18*E23</f>
        <v>1.015</v>
      </c>
      <c r="G23" s="190"/>
      <c r="H23" s="190">
        <f t="shared" si="1"/>
        <v>0</v>
      </c>
      <c r="I23" s="190"/>
      <c r="J23" s="190"/>
      <c r="K23" s="190"/>
      <c r="L23" s="190"/>
      <c r="M23" s="190">
        <f t="shared" si="0"/>
        <v>0</v>
      </c>
    </row>
    <row r="24" spans="1:13" ht="16.5">
      <c r="A24" s="181"/>
      <c r="B24" s="80" t="s">
        <v>239</v>
      </c>
      <c r="C24" s="159"/>
      <c r="D24" s="190" t="s">
        <v>37</v>
      </c>
      <c r="E24" s="190">
        <v>4.905</v>
      </c>
      <c r="F24" s="190">
        <f>F18*E24</f>
        <v>4.905</v>
      </c>
      <c r="G24" s="190"/>
      <c r="H24" s="190">
        <f t="shared" si="1"/>
        <v>0</v>
      </c>
      <c r="I24" s="190"/>
      <c r="J24" s="190"/>
      <c r="K24" s="190"/>
      <c r="L24" s="190"/>
      <c r="M24" s="190">
        <f t="shared" si="0"/>
        <v>0</v>
      </c>
    </row>
    <row r="25" spans="1:13" ht="16.5">
      <c r="A25" s="181"/>
      <c r="B25" s="80" t="s">
        <v>240</v>
      </c>
      <c r="C25" s="159"/>
      <c r="D25" s="190" t="s">
        <v>34</v>
      </c>
      <c r="E25" s="190">
        <f>17.5/100</f>
        <v>0.175</v>
      </c>
      <c r="F25" s="190">
        <f>F18*E25</f>
        <v>0.175</v>
      </c>
      <c r="G25" s="190"/>
      <c r="H25" s="190">
        <f t="shared" si="1"/>
        <v>0</v>
      </c>
      <c r="I25" s="190"/>
      <c r="J25" s="190"/>
      <c r="K25" s="190"/>
      <c r="L25" s="190"/>
      <c r="M25" s="190">
        <f t="shared" si="0"/>
        <v>0</v>
      </c>
    </row>
    <row r="26" spans="1:13" ht="16.5">
      <c r="A26" s="181"/>
      <c r="B26" s="80" t="s">
        <v>117</v>
      </c>
      <c r="C26" s="159"/>
      <c r="D26" s="190" t="s">
        <v>0</v>
      </c>
      <c r="E26" s="190">
        <f>167/100</f>
        <v>1.67</v>
      </c>
      <c r="F26" s="190">
        <f>F18*E26</f>
        <v>1.67</v>
      </c>
      <c r="G26" s="190"/>
      <c r="H26" s="190">
        <f t="shared" si="1"/>
        <v>0</v>
      </c>
      <c r="I26" s="190"/>
      <c r="J26" s="190"/>
      <c r="K26" s="190"/>
      <c r="L26" s="190"/>
      <c r="M26" s="190">
        <f t="shared" si="0"/>
        <v>0</v>
      </c>
    </row>
    <row r="27" spans="1:13" ht="13.5">
      <c r="A27" s="47">
        <v>4</v>
      </c>
      <c r="B27" s="148" t="s">
        <v>76</v>
      </c>
      <c r="C27" s="43" t="s">
        <v>77</v>
      </c>
      <c r="D27" s="48" t="s">
        <v>13</v>
      </c>
      <c r="E27" s="62">
        <v>1.9</v>
      </c>
      <c r="F27" s="52">
        <f>E27*F9</f>
        <v>167.2</v>
      </c>
      <c r="G27" s="48"/>
      <c r="H27" s="49"/>
      <c r="I27" s="48"/>
      <c r="J27" s="50"/>
      <c r="K27" s="48"/>
      <c r="L27" s="49">
        <f>K27*F27</f>
        <v>0</v>
      </c>
      <c r="M27" s="46">
        <f t="shared" si="0"/>
        <v>0</v>
      </c>
    </row>
    <row r="28" spans="1:13" ht="13.5">
      <c r="A28" s="162">
        <v>5</v>
      </c>
      <c r="B28" s="108" t="s">
        <v>244</v>
      </c>
      <c r="C28" s="147" t="s">
        <v>191</v>
      </c>
      <c r="D28" s="59" t="s">
        <v>20</v>
      </c>
      <c r="E28" s="59"/>
      <c r="F28" s="100">
        <v>10</v>
      </c>
      <c r="G28" s="41"/>
      <c r="H28" s="41"/>
      <c r="I28" s="41"/>
      <c r="J28" s="41"/>
      <c r="K28" s="41"/>
      <c r="L28" s="41"/>
      <c r="M28" s="41"/>
    </row>
    <row r="29" spans="1:13" ht="13.5">
      <c r="A29" s="162"/>
      <c r="B29" s="42" t="s">
        <v>44</v>
      </c>
      <c r="C29" s="159"/>
      <c r="D29" s="44" t="s">
        <v>15</v>
      </c>
      <c r="E29" s="41">
        <v>2.23</v>
      </c>
      <c r="F29" s="45">
        <f>E29*F28</f>
        <v>22.3</v>
      </c>
      <c r="G29" s="41"/>
      <c r="H29" s="45"/>
      <c r="I29" s="45"/>
      <c r="J29" s="45">
        <f>I29*F29</f>
        <v>0</v>
      </c>
      <c r="K29" s="41"/>
      <c r="L29" s="41"/>
      <c r="M29" s="45">
        <f>L29+J29+H29</f>
        <v>0</v>
      </c>
    </row>
    <row r="30" spans="1:13" ht="13.5">
      <c r="A30" s="162"/>
      <c r="B30" s="42" t="s">
        <v>25</v>
      </c>
      <c r="C30" s="159"/>
      <c r="D30" s="44" t="s">
        <v>0</v>
      </c>
      <c r="E30" s="41">
        <v>0.05</v>
      </c>
      <c r="F30" s="45">
        <f>E30*F28</f>
        <v>0.5</v>
      </c>
      <c r="G30" s="41"/>
      <c r="H30" s="41"/>
      <c r="I30" s="41"/>
      <c r="J30" s="41"/>
      <c r="K30" s="41"/>
      <c r="L30" s="45">
        <f>K30*F30</f>
        <v>0</v>
      </c>
      <c r="M30" s="45">
        <f>L30+J30+H30</f>
        <v>0</v>
      </c>
    </row>
    <row r="31" spans="1:13" ht="13.5">
      <c r="A31" s="162"/>
      <c r="B31" s="41" t="s">
        <v>80</v>
      </c>
      <c r="C31" s="57"/>
      <c r="D31" s="41"/>
      <c r="E31" s="41"/>
      <c r="F31" s="45"/>
      <c r="G31" s="41"/>
      <c r="H31" s="45"/>
      <c r="I31" s="41"/>
      <c r="J31" s="45"/>
      <c r="K31" s="41"/>
      <c r="L31" s="45"/>
      <c r="M31" s="45"/>
    </row>
    <row r="32" spans="1:13" ht="13.5">
      <c r="A32" s="162"/>
      <c r="B32" s="42" t="s">
        <v>222</v>
      </c>
      <c r="C32" s="117" t="s">
        <v>162</v>
      </c>
      <c r="D32" s="44" t="s">
        <v>24</v>
      </c>
      <c r="E32" s="41">
        <v>0.333</v>
      </c>
      <c r="F32" s="45">
        <f>E32*F28</f>
        <v>3.33</v>
      </c>
      <c r="G32" s="83"/>
      <c r="H32" s="83">
        <f aca="true" t="shared" si="2" ref="H32:H37">G32*F32</f>
        <v>0</v>
      </c>
      <c r="I32" s="54"/>
      <c r="J32" s="84"/>
      <c r="K32" s="53"/>
      <c r="L32" s="53"/>
      <c r="M32" s="45">
        <f aca="true" t="shared" si="3" ref="M32:M37">L32+J32+H32</f>
        <v>0</v>
      </c>
    </row>
    <row r="33" spans="1:13" ht="13.5">
      <c r="A33" s="162"/>
      <c r="B33" s="42" t="s">
        <v>163</v>
      </c>
      <c r="C33" s="85"/>
      <c r="D33" s="44" t="s">
        <v>13</v>
      </c>
      <c r="E33" s="41">
        <f>0.002/100</f>
        <v>2E-05</v>
      </c>
      <c r="F33" s="81">
        <f>E33*F28</f>
        <v>0.0002</v>
      </c>
      <c r="G33" s="53"/>
      <c r="H33" s="83">
        <f t="shared" si="2"/>
        <v>0</v>
      </c>
      <c r="I33" s="54"/>
      <c r="J33" s="84"/>
      <c r="K33" s="53"/>
      <c r="L33" s="53"/>
      <c r="M33" s="45">
        <f t="shared" si="3"/>
        <v>0</v>
      </c>
    </row>
    <row r="34" spans="1:13" ht="27">
      <c r="A34" s="162"/>
      <c r="B34" s="42" t="s">
        <v>164</v>
      </c>
      <c r="C34" s="153" t="s">
        <v>176</v>
      </c>
      <c r="D34" s="44" t="s">
        <v>82</v>
      </c>
      <c r="E34" s="41">
        <v>0.0353</v>
      </c>
      <c r="F34" s="45">
        <f>E34*F29</f>
        <v>0.78719</v>
      </c>
      <c r="G34" s="53"/>
      <c r="H34" s="83">
        <f t="shared" si="2"/>
        <v>0</v>
      </c>
      <c r="I34" s="54"/>
      <c r="J34" s="84"/>
      <c r="K34" s="53"/>
      <c r="L34" s="53"/>
      <c r="M34" s="45">
        <f t="shared" si="3"/>
        <v>0</v>
      </c>
    </row>
    <row r="35" spans="1:13" ht="13.5">
      <c r="A35" s="162"/>
      <c r="B35" s="42" t="s">
        <v>223</v>
      </c>
      <c r="C35" s="117" t="s">
        <v>166</v>
      </c>
      <c r="D35" s="44" t="s">
        <v>113</v>
      </c>
      <c r="E35" s="41">
        <v>5</v>
      </c>
      <c r="F35" s="45">
        <v>850</v>
      </c>
      <c r="G35" s="53"/>
      <c r="H35" s="83">
        <f t="shared" si="2"/>
        <v>0</v>
      </c>
      <c r="I35" s="54"/>
      <c r="J35" s="84"/>
      <c r="K35" s="53"/>
      <c r="L35" s="53"/>
      <c r="M35" s="45">
        <f t="shared" si="3"/>
        <v>0</v>
      </c>
    </row>
    <row r="36" spans="1:13" ht="13.5">
      <c r="A36" s="162"/>
      <c r="B36" s="3" t="s">
        <v>167</v>
      </c>
      <c r="C36" s="117" t="s">
        <v>213</v>
      </c>
      <c r="D36" s="109" t="s">
        <v>13</v>
      </c>
      <c r="E36" s="40"/>
      <c r="F36" s="81">
        <v>0.0499</v>
      </c>
      <c r="G36" s="110"/>
      <c r="H36" s="83">
        <f t="shared" si="2"/>
        <v>0</v>
      </c>
      <c r="I36" s="111"/>
      <c r="J36" s="112"/>
      <c r="K36" s="110"/>
      <c r="L36" s="110"/>
      <c r="M36" s="45">
        <f t="shared" si="3"/>
        <v>0</v>
      </c>
    </row>
    <row r="37" spans="1:13" ht="13.5">
      <c r="A37" s="162"/>
      <c r="B37" s="113" t="s">
        <v>18</v>
      </c>
      <c r="C37" s="115"/>
      <c r="D37" s="109" t="s">
        <v>0</v>
      </c>
      <c r="E37" s="40">
        <v>0.05</v>
      </c>
      <c r="F37" s="100">
        <f>E37*F28</f>
        <v>0.5</v>
      </c>
      <c r="G37" s="110"/>
      <c r="H37" s="114">
        <f t="shared" si="2"/>
        <v>0</v>
      </c>
      <c r="I37" s="111"/>
      <c r="J37" s="112"/>
      <c r="K37" s="110"/>
      <c r="L37" s="110"/>
      <c r="M37" s="100">
        <f t="shared" si="3"/>
        <v>0</v>
      </c>
    </row>
    <row r="38" spans="1:13" ht="12.75">
      <c r="A38" s="191"/>
      <c r="B38" s="192" t="s">
        <v>241</v>
      </c>
      <c r="C38" s="192"/>
      <c r="D38" s="192"/>
      <c r="E38" s="192"/>
      <c r="F38" s="192"/>
      <c r="G38" s="192"/>
      <c r="H38" s="193">
        <f>SUM(H13:H37)</f>
        <v>0</v>
      </c>
      <c r="I38" s="192"/>
      <c r="J38" s="193">
        <f>SUM(J9:J37)</f>
        <v>0</v>
      </c>
      <c r="K38" s="192"/>
      <c r="L38" s="193">
        <f>SUM(L12:L37)</f>
        <v>0</v>
      </c>
      <c r="M38" s="193">
        <f>L38+J38+H38</f>
        <v>0</v>
      </c>
    </row>
    <row r="39" spans="1:13" ht="12.75">
      <c r="A39" s="197"/>
      <c r="B39" s="198" t="s">
        <v>115</v>
      </c>
      <c r="C39" s="198"/>
      <c r="D39" s="199"/>
      <c r="E39" s="199"/>
      <c r="F39" s="199"/>
      <c r="G39" s="199"/>
      <c r="H39" s="200">
        <f>H38</f>
        <v>0</v>
      </c>
      <c r="I39" s="201"/>
      <c r="J39" s="200">
        <f>J38</f>
        <v>0</v>
      </c>
      <c r="K39" s="200"/>
      <c r="L39" s="200">
        <f>L38</f>
        <v>0</v>
      </c>
      <c r="M39" s="200">
        <f>L39+J39+H39</f>
        <v>0</v>
      </c>
    </row>
    <row r="40" spans="1:13" ht="12.75">
      <c r="A40" s="202"/>
      <c r="B40" s="203" t="s">
        <v>16</v>
      </c>
      <c r="C40" s="203"/>
      <c r="D40" s="204"/>
      <c r="E40" s="205">
        <v>0.04</v>
      </c>
      <c r="F40" s="204"/>
      <c r="G40" s="204"/>
      <c r="H40" s="206"/>
      <c r="I40" s="204"/>
      <c r="J40" s="206"/>
      <c r="K40" s="204"/>
      <c r="L40" s="206"/>
      <c r="M40" s="207">
        <f>H39*E40</f>
        <v>0</v>
      </c>
    </row>
    <row r="41" spans="1:13" ht="12.75">
      <c r="A41" s="208"/>
      <c r="B41" s="209" t="s">
        <v>8</v>
      </c>
      <c r="C41" s="209"/>
      <c r="D41" s="210"/>
      <c r="E41" s="210"/>
      <c r="F41" s="210"/>
      <c r="G41" s="210"/>
      <c r="H41" s="211"/>
      <c r="I41" s="212"/>
      <c r="J41" s="211"/>
      <c r="K41" s="212"/>
      <c r="L41" s="211"/>
      <c r="M41" s="213">
        <f>M40+M39</f>
        <v>0</v>
      </c>
    </row>
    <row r="42" spans="1:13" ht="12.75">
      <c r="A42" s="214"/>
      <c r="B42" s="195" t="s">
        <v>28</v>
      </c>
      <c r="C42" s="195"/>
      <c r="D42" s="194"/>
      <c r="E42" s="215">
        <v>0.1</v>
      </c>
      <c r="F42" s="194"/>
      <c r="G42" s="194"/>
      <c r="H42" s="194"/>
      <c r="I42" s="194"/>
      <c r="J42" s="194"/>
      <c r="K42" s="194"/>
      <c r="L42" s="194"/>
      <c r="M42" s="216">
        <f>M41*E42</f>
        <v>0</v>
      </c>
    </row>
    <row r="43" spans="1:13" ht="12.75">
      <c r="A43" s="208"/>
      <c r="B43" s="209" t="s">
        <v>8</v>
      </c>
      <c r="C43" s="209"/>
      <c r="D43" s="210"/>
      <c r="E43" s="210"/>
      <c r="F43" s="210"/>
      <c r="G43" s="210"/>
      <c r="H43" s="212"/>
      <c r="I43" s="212"/>
      <c r="J43" s="212"/>
      <c r="K43" s="212"/>
      <c r="L43" s="211"/>
      <c r="M43" s="213">
        <f>M41+M42</f>
        <v>0</v>
      </c>
    </row>
    <row r="44" spans="1:13" ht="12.75">
      <c r="A44" s="214"/>
      <c r="B44" s="195" t="s">
        <v>19</v>
      </c>
      <c r="C44" s="195"/>
      <c r="D44" s="194"/>
      <c r="E44" s="215">
        <v>0.08</v>
      </c>
      <c r="F44" s="194"/>
      <c r="G44" s="194"/>
      <c r="H44" s="217"/>
      <c r="I44" s="217"/>
      <c r="J44" s="217"/>
      <c r="K44" s="217"/>
      <c r="L44" s="196"/>
      <c r="M44" s="216">
        <f>M43*E44</f>
        <v>0</v>
      </c>
    </row>
    <row r="45" spans="1:13" ht="12.75">
      <c r="A45" s="208"/>
      <c r="B45" s="209" t="s">
        <v>8</v>
      </c>
      <c r="C45" s="209"/>
      <c r="D45" s="210"/>
      <c r="E45" s="210"/>
      <c r="F45" s="210"/>
      <c r="G45" s="210"/>
      <c r="H45" s="211"/>
      <c r="I45" s="212"/>
      <c r="J45" s="211"/>
      <c r="K45" s="212"/>
      <c r="L45" s="211"/>
      <c r="M45" s="213">
        <f>M43+M44</f>
        <v>0</v>
      </c>
    </row>
    <row r="46" spans="1:13" ht="12.75">
      <c r="A46" s="131"/>
      <c r="B46" s="3" t="s">
        <v>29</v>
      </c>
      <c r="C46" s="3"/>
      <c r="D46" s="162"/>
      <c r="E46" s="9">
        <v>0.03</v>
      </c>
      <c r="F46" s="162"/>
      <c r="G46" s="162"/>
      <c r="H46" s="7"/>
      <c r="I46" s="10"/>
      <c r="J46" s="7"/>
      <c r="K46" s="10"/>
      <c r="L46" s="7"/>
      <c r="M46" s="11">
        <f>M45*E46</f>
        <v>0</v>
      </c>
    </row>
    <row r="47" spans="1:13" ht="12.75">
      <c r="A47" s="208"/>
      <c r="B47" s="209" t="s">
        <v>8</v>
      </c>
      <c r="C47" s="209"/>
      <c r="D47" s="210"/>
      <c r="E47" s="210"/>
      <c r="F47" s="210"/>
      <c r="G47" s="210"/>
      <c r="H47" s="211"/>
      <c r="I47" s="212"/>
      <c r="J47" s="211"/>
      <c r="K47" s="212"/>
      <c r="L47" s="211"/>
      <c r="M47" s="213">
        <f>M45+M46</f>
        <v>0</v>
      </c>
    </row>
    <row r="48" spans="1:13" ht="12.75">
      <c r="A48" s="12"/>
      <c r="B48" s="13" t="s">
        <v>27</v>
      </c>
      <c r="C48" s="13"/>
      <c r="D48" s="13"/>
      <c r="E48" s="14">
        <v>0.18</v>
      </c>
      <c r="F48" s="13"/>
      <c r="G48" s="13"/>
      <c r="H48" s="13"/>
      <c r="I48" s="13"/>
      <c r="J48" s="13"/>
      <c r="K48" s="13"/>
      <c r="L48" s="13"/>
      <c r="M48" s="15">
        <f>M47*E48</f>
        <v>0</v>
      </c>
    </row>
    <row r="49" spans="1:13" ht="12.75">
      <c r="A49" s="218"/>
      <c r="B49" s="218" t="s">
        <v>8</v>
      </c>
      <c r="C49" s="218"/>
      <c r="D49" s="219"/>
      <c r="E49" s="219"/>
      <c r="F49" s="219"/>
      <c r="G49" s="219"/>
      <c r="H49" s="219"/>
      <c r="I49" s="219"/>
      <c r="J49" s="219"/>
      <c r="K49" s="219"/>
      <c r="L49" s="219"/>
      <c r="M49" s="213">
        <f>M47+M48</f>
        <v>0</v>
      </c>
    </row>
    <row r="52" spans="8:9" ht="12.75">
      <c r="H52" s="404"/>
      <c r="I52" s="404"/>
    </row>
    <row r="53" ht="12.75">
      <c r="B53" s="221"/>
    </row>
  </sheetData>
  <sheetProtection/>
  <mergeCells count="14">
    <mergeCell ref="F6:F7"/>
    <mergeCell ref="H52:I52"/>
    <mergeCell ref="G6:H6"/>
    <mergeCell ref="I6:J6"/>
    <mergeCell ref="K6:L6"/>
    <mergeCell ref="A1:M1"/>
    <mergeCell ref="A2:L2"/>
    <mergeCell ref="A4:L4"/>
    <mergeCell ref="A5:L5"/>
    <mergeCell ref="A6:A7"/>
    <mergeCell ref="B6:B7"/>
    <mergeCell ref="C6:C7"/>
    <mergeCell ref="D6:D7"/>
    <mergeCell ref="E6:E7"/>
  </mergeCells>
  <printOptions/>
  <pageMargins left="0.59" right="0.39" top="0.75" bottom="0.75" header="0.3" footer="0.3"/>
  <pageSetup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M134"/>
  <sheetViews>
    <sheetView view="pageBreakPreview" zoomScaleSheetLayoutView="100" zoomScalePageLayoutView="0" workbookViewId="0" topLeftCell="C1">
      <selection activeCell="B11" sqref="B11"/>
    </sheetView>
  </sheetViews>
  <sheetFormatPr defaultColWidth="9.140625" defaultRowHeight="12.75"/>
  <cols>
    <col min="1" max="1" width="6.421875" style="65" customWidth="1"/>
    <col min="2" max="2" width="52.8515625" style="65" customWidth="1"/>
    <col min="3" max="3" width="13.140625" style="65" customWidth="1"/>
    <col min="4" max="6" width="9.140625" style="65" customWidth="1"/>
    <col min="7" max="7" width="10.57421875" style="65" customWidth="1"/>
    <col min="8" max="8" width="12.7109375" style="65" customWidth="1"/>
    <col min="9" max="9" width="10.7109375" style="65" customWidth="1"/>
    <col min="10" max="10" width="11.57421875" style="65" bestFit="1" customWidth="1"/>
    <col min="11" max="11" width="11.140625" style="65" customWidth="1"/>
    <col min="12" max="12" width="16.140625" style="65" bestFit="1" customWidth="1"/>
    <col min="13" max="13" width="13.7109375" style="65" bestFit="1" customWidth="1"/>
    <col min="14" max="16384" width="9.140625" style="65" customWidth="1"/>
  </cols>
  <sheetData>
    <row r="1" spans="1:13" ht="16.5">
      <c r="A1" s="64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ht="16.5">
      <c r="A2" s="157"/>
      <c r="B2" s="413" t="str">
        <f>'AA'!A2</f>
        <v>kurort goderZis sasmeli wylis sistemis reabilitacia mowyobis samuSaoebi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16.5">
      <c r="A3" s="64"/>
      <c r="B3" s="414" t="s">
        <v>64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</row>
    <row r="4" spans="1:13" ht="16.5">
      <c r="A4" s="64"/>
      <c r="B4" s="158"/>
      <c r="C4" s="158"/>
      <c r="D4" s="415" t="s">
        <v>254</v>
      </c>
      <c r="E4" s="415"/>
      <c r="F4" s="415"/>
      <c r="G4" s="415"/>
      <c r="H4" s="415"/>
      <c r="I4" s="415"/>
      <c r="J4" s="66"/>
      <c r="K4" s="158"/>
      <c r="L4" s="158"/>
      <c r="M4" s="158"/>
    </row>
    <row r="5" spans="1:13" ht="16.5">
      <c r="A5" s="416" t="s">
        <v>1</v>
      </c>
      <c r="B5" s="407" t="s">
        <v>2</v>
      </c>
      <c r="C5" s="407" t="s">
        <v>69</v>
      </c>
      <c r="D5" s="407" t="s">
        <v>3</v>
      </c>
      <c r="E5" s="407" t="s">
        <v>11</v>
      </c>
      <c r="F5" s="407" t="s">
        <v>4</v>
      </c>
      <c r="G5" s="406" t="s">
        <v>17</v>
      </c>
      <c r="H5" s="406"/>
      <c r="I5" s="406" t="s">
        <v>5</v>
      </c>
      <c r="J5" s="406"/>
      <c r="K5" s="407" t="s">
        <v>6</v>
      </c>
      <c r="L5" s="407"/>
      <c r="M5" s="160" t="s">
        <v>61</v>
      </c>
    </row>
    <row r="6" spans="1:13" ht="16.5">
      <c r="A6" s="416"/>
      <c r="B6" s="407"/>
      <c r="C6" s="407"/>
      <c r="D6" s="407"/>
      <c r="E6" s="407"/>
      <c r="F6" s="407"/>
      <c r="G6" s="160" t="s">
        <v>7</v>
      </c>
      <c r="H6" s="67" t="s">
        <v>8</v>
      </c>
      <c r="I6" s="160" t="s">
        <v>7</v>
      </c>
      <c r="J6" s="68" t="s">
        <v>8</v>
      </c>
      <c r="K6" s="160" t="s">
        <v>7</v>
      </c>
      <c r="L6" s="67" t="s">
        <v>9</v>
      </c>
      <c r="M6" s="160" t="s">
        <v>10</v>
      </c>
    </row>
    <row r="7" spans="1:13" ht="16.5">
      <c r="A7" s="37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70">
        <v>7</v>
      </c>
      <c r="H7" s="71">
        <v>8</v>
      </c>
      <c r="I7" s="70">
        <v>9</v>
      </c>
      <c r="J7" s="72">
        <v>10</v>
      </c>
      <c r="K7" s="70">
        <v>11</v>
      </c>
      <c r="L7" s="71">
        <v>12</v>
      </c>
      <c r="M7" s="70">
        <v>13</v>
      </c>
    </row>
    <row r="8" spans="1:13" ht="16.5">
      <c r="A8" s="37"/>
      <c r="B8" s="70" t="s">
        <v>94</v>
      </c>
      <c r="C8" s="69"/>
      <c r="D8" s="69"/>
      <c r="E8" s="69"/>
      <c r="F8" s="69"/>
      <c r="G8" s="70"/>
      <c r="H8" s="73"/>
      <c r="I8" s="73"/>
      <c r="J8" s="72"/>
      <c r="K8" s="73"/>
      <c r="L8" s="73"/>
      <c r="M8" s="73"/>
    </row>
    <row r="9" spans="1:13" ht="16.5">
      <c r="A9" s="37"/>
      <c r="B9" s="69" t="s">
        <v>116</v>
      </c>
      <c r="C9" s="69"/>
      <c r="D9" s="69"/>
      <c r="E9" s="69"/>
      <c r="F9" s="69"/>
      <c r="G9" s="70"/>
      <c r="H9" s="71"/>
      <c r="I9" s="70"/>
      <c r="J9" s="72"/>
      <c r="K9" s="70"/>
      <c r="L9" s="71"/>
      <c r="M9" s="70"/>
    </row>
    <row r="10" spans="1:13" ht="31.5">
      <c r="A10" s="224">
        <v>1</v>
      </c>
      <c r="B10" s="101" t="s">
        <v>258</v>
      </c>
      <c r="C10" s="226" t="s">
        <v>72</v>
      </c>
      <c r="D10" s="227" t="s">
        <v>34</v>
      </c>
      <c r="E10" s="227"/>
      <c r="F10" s="228">
        <v>20</v>
      </c>
      <c r="G10" s="227"/>
      <c r="H10" s="229"/>
      <c r="I10" s="227"/>
      <c r="J10" s="230"/>
      <c r="K10" s="227"/>
      <c r="L10" s="229"/>
      <c r="M10" s="229"/>
    </row>
    <row r="11" spans="1:13" ht="15.75">
      <c r="A11" s="224"/>
      <c r="B11" s="231" t="s">
        <v>12</v>
      </c>
      <c r="C11" s="224"/>
      <c r="D11" s="227" t="s">
        <v>15</v>
      </c>
      <c r="E11" s="227">
        <v>0.0215</v>
      </c>
      <c r="F11" s="229">
        <f>F10*E11</f>
        <v>0.42999999999999994</v>
      </c>
      <c r="G11" s="227"/>
      <c r="H11" s="229"/>
      <c r="I11" s="227"/>
      <c r="J11" s="230">
        <f>F11*I11</f>
        <v>0</v>
      </c>
      <c r="K11" s="227"/>
      <c r="L11" s="229"/>
      <c r="M11" s="232">
        <f>J11</f>
        <v>0</v>
      </c>
    </row>
    <row r="12" spans="1:13" ht="15.75">
      <c r="A12" s="224"/>
      <c r="B12" s="231" t="s">
        <v>73</v>
      </c>
      <c r="C12" s="224"/>
      <c r="D12" s="224" t="s">
        <v>22</v>
      </c>
      <c r="E12" s="227">
        <v>0.0482</v>
      </c>
      <c r="F12" s="229">
        <f>E12*F10</f>
        <v>0.964</v>
      </c>
      <c r="G12" s="229"/>
      <c r="H12" s="229"/>
      <c r="I12" s="229"/>
      <c r="J12" s="230"/>
      <c r="K12" s="229"/>
      <c r="L12" s="229">
        <f>F12*K12</f>
        <v>0</v>
      </c>
      <c r="M12" s="229">
        <f>L12</f>
        <v>0</v>
      </c>
    </row>
    <row r="13" spans="1:13" ht="31.5">
      <c r="A13" s="233">
        <v>2</v>
      </c>
      <c r="B13" s="342" t="s">
        <v>74</v>
      </c>
      <c r="C13" s="226" t="s">
        <v>75</v>
      </c>
      <c r="D13" s="234" t="s">
        <v>34</v>
      </c>
      <c r="E13" s="234"/>
      <c r="F13" s="235">
        <v>2</v>
      </c>
      <c r="G13" s="234"/>
      <c r="H13" s="228"/>
      <c r="I13" s="234"/>
      <c r="J13" s="230"/>
      <c r="K13" s="234"/>
      <c r="L13" s="228"/>
      <c r="M13" s="229"/>
    </row>
    <row r="14" spans="1:13" ht="15.75">
      <c r="A14" s="224"/>
      <c r="B14" s="231" t="s">
        <v>12</v>
      </c>
      <c r="C14" s="224"/>
      <c r="D14" s="227" t="s">
        <v>15</v>
      </c>
      <c r="E14" s="227">
        <v>2.99</v>
      </c>
      <c r="F14" s="229">
        <f>F13*E14</f>
        <v>5.98</v>
      </c>
      <c r="G14" s="227"/>
      <c r="H14" s="229"/>
      <c r="I14" s="227"/>
      <c r="J14" s="230">
        <f>F14*I14</f>
        <v>0</v>
      </c>
      <c r="K14" s="227"/>
      <c r="L14" s="229"/>
      <c r="M14" s="229">
        <f>J14</f>
        <v>0</v>
      </c>
    </row>
    <row r="15" spans="1:13" ht="31.5">
      <c r="A15" s="236">
        <v>11</v>
      </c>
      <c r="B15" s="343" t="s">
        <v>217</v>
      </c>
      <c r="C15" s="237" t="s">
        <v>139</v>
      </c>
      <c r="D15" s="224" t="s">
        <v>20</v>
      </c>
      <c r="E15" s="224"/>
      <c r="F15" s="238">
        <v>285</v>
      </c>
      <c r="G15" s="224"/>
      <c r="H15" s="224"/>
      <c r="I15" s="224"/>
      <c r="J15" s="224"/>
      <c r="K15" s="224"/>
      <c r="L15" s="224"/>
      <c r="M15" s="224"/>
    </row>
    <row r="16" spans="1:13" ht="15.75">
      <c r="A16" s="239"/>
      <c r="B16" s="225" t="s">
        <v>44</v>
      </c>
      <c r="C16" s="224"/>
      <c r="D16" s="227" t="s">
        <v>15</v>
      </c>
      <c r="E16" s="224">
        <v>1.24</v>
      </c>
      <c r="F16" s="228">
        <f>E16*F15</f>
        <v>353.4</v>
      </c>
      <c r="G16" s="224"/>
      <c r="H16" s="228"/>
      <c r="I16" s="224"/>
      <c r="J16" s="228">
        <f>I16*F16</f>
        <v>0</v>
      </c>
      <c r="K16" s="224"/>
      <c r="L16" s="224"/>
      <c r="M16" s="228">
        <f>L16+J16+H16</f>
        <v>0</v>
      </c>
    </row>
    <row r="17" spans="1:13" ht="15.75">
      <c r="A17" s="239"/>
      <c r="B17" s="231" t="s">
        <v>46</v>
      </c>
      <c r="C17" s="224"/>
      <c r="D17" s="227" t="s">
        <v>0</v>
      </c>
      <c r="E17" s="224">
        <v>0.18</v>
      </c>
      <c r="F17" s="228">
        <f>E17*F15</f>
        <v>51.3</v>
      </c>
      <c r="G17" s="224"/>
      <c r="H17" s="224"/>
      <c r="I17" s="224"/>
      <c r="J17" s="224"/>
      <c r="K17" s="224"/>
      <c r="L17" s="228">
        <f>K17*F17</f>
        <v>0</v>
      </c>
      <c r="M17" s="228">
        <f>L17+J17+H17</f>
        <v>0</v>
      </c>
    </row>
    <row r="18" spans="1:13" ht="15.75">
      <c r="A18" s="239"/>
      <c r="B18" s="224" t="s">
        <v>80</v>
      </c>
      <c r="C18" s="240"/>
      <c r="D18" s="224"/>
      <c r="E18" s="224"/>
      <c r="F18" s="228"/>
      <c r="G18" s="224"/>
      <c r="H18" s="228"/>
      <c r="I18" s="224"/>
      <c r="J18" s="241"/>
      <c r="K18" s="224"/>
      <c r="L18" s="228"/>
      <c r="M18" s="228"/>
    </row>
    <row r="19" spans="1:13" ht="15.75">
      <c r="A19" s="239"/>
      <c r="B19" s="231" t="s">
        <v>120</v>
      </c>
      <c r="C19" s="242" t="s">
        <v>207</v>
      </c>
      <c r="D19" s="224" t="s">
        <v>113</v>
      </c>
      <c r="E19" s="224">
        <v>1</v>
      </c>
      <c r="F19" s="228">
        <f>F15*E19</f>
        <v>285</v>
      </c>
      <c r="G19" s="228"/>
      <c r="H19" s="228">
        <f>F19*G19</f>
        <v>0</v>
      </c>
      <c r="I19" s="224"/>
      <c r="J19" s="241"/>
      <c r="K19" s="224"/>
      <c r="L19" s="228"/>
      <c r="M19" s="228">
        <f>H19+J19+L19</f>
        <v>0</v>
      </c>
    </row>
    <row r="20" spans="1:13" ht="15.75">
      <c r="A20" s="239"/>
      <c r="B20" s="231" t="s">
        <v>18</v>
      </c>
      <c r="C20" s="240"/>
      <c r="D20" s="224" t="s">
        <v>0</v>
      </c>
      <c r="E20" s="224">
        <v>0.064</v>
      </c>
      <c r="F20" s="228">
        <f>F15*E20</f>
        <v>18.240000000000002</v>
      </c>
      <c r="G20" s="224"/>
      <c r="H20" s="228">
        <f>F20*G20</f>
        <v>0</v>
      </c>
      <c r="I20" s="224"/>
      <c r="J20" s="241"/>
      <c r="K20" s="224"/>
      <c r="L20" s="228"/>
      <c r="M20" s="228">
        <f>H20+J20+L20</f>
        <v>0</v>
      </c>
    </row>
    <row r="21" spans="1:13" ht="47.25">
      <c r="A21" s="233">
        <v>9</v>
      </c>
      <c r="B21" s="342" t="s">
        <v>218</v>
      </c>
      <c r="C21" s="226" t="s">
        <v>119</v>
      </c>
      <c r="D21" s="234" t="s">
        <v>113</v>
      </c>
      <c r="E21" s="234"/>
      <c r="F21" s="243">
        <v>285</v>
      </c>
      <c r="G21" s="234"/>
      <c r="H21" s="228"/>
      <c r="I21" s="234"/>
      <c r="J21" s="230"/>
      <c r="K21" s="234"/>
      <c r="L21" s="228"/>
      <c r="M21" s="229"/>
    </row>
    <row r="22" spans="1:13" ht="15.75">
      <c r="A22" s="224"/>
      <c r="B22" s="231" t="s">
        <v>12</v>
      </c>
      <c r="C22" s="224"/>
      <c r="D22" s="244" t="s">
        <v>15</v>
      </c>
      <c r="E22" s="244">
        <v>0.814</v>
      </c>
      <c r="F22" s="245">
        <f>F21*E22</f>
        <v>231.98999999999998</v>
      </c>
      <c r="G22" s="244"/>
      <c r="H22" s="244"/>
      <c r="I22" s="227"/>
      <c r="J22" s="230">
        <f>F22*I22</f>
        <v>0</v>
      </c>
      <c r="K22" s="227"/>
      <c r="L22" s="229"/>
      <c r="M22" s="229">
        <f>H22+J22+L22</f>
        <v>0</v>
      </c>
    </row>
    <row r="23" spans="1:13" ht="15.75">
      <c r="A23" s="224"/>
      <c r="B23" s="231" t="s">
        <v>14</v>
      </c>
      <c r="C23" s="224"/>
      <c r="D23" s="244" t="s">
        <v>0</v>
      </c>
      <c r="E23" s="244">
        <v>0.0138</v>
      </c>
      <c r="F23" s="245">
        <f>E23*F21</f>
        <v>3.933</v>
      </c>
      <c r="G23" s="244"/>
      <c r="H23" s="244"/>
      <c r="I23" s="227"/>
      <c r="J23" s="230"/>
      <c r="K23" s="227"/>
      <c r="L23" s="229">
        <f>F23*K23</f>
        <v>0</v>
      </c>
      <c r="M23" s="229">
        <f>L23*1</f>
        <v>0</v>
      </c>
    </row>
    <row r="24" spans="1:13" ht="15.75">
      <c r="A24" s="239"/>
      <c r="B24" s="224" t="s">
        <v>80</v>
      </c>
      <c r="C24" s="240"/>
      <c r="D24" s="244"/>
      <c r="E24" s="244"/>
      <c r="F24" s="245"/>
      <c r="G24" s="244"/>
      <c r="H24" s="244"/>
      <c r="I24" s="227"/>
      <c r="J24" s="241"/>
      <c r="K24" s="224"/>
      <c r="L24" s="228"/>
      <c r="M24" s="228"/>
    </row>
    <row r="25" spans="1:13" ht="31.5">
      <c r="A25" s="239"/>
      <c r="B25" s="231" t="s">
        <v>138</v>
      </c>
      <c r="C25" s="240" t="s">
        <v>106</v>
      </c>
      <c r="D25" s="224" t="s">
        <v>34</v>
      </c>
      <c r="E25" s="224">
        <v>0.028</v>
      </c>
      <c r="F25" s="228">
        <f>F21*E25</f>
        <v>7.98</v>
      </c>
      <c r="G25" s="228"/>
      <c r="H25" s="228">
        <f>F25*G25</f>
        <v>0</v>
      </c>
      <c r="I25" s="224"/>
      <c r="J25" s="241"/>
      <c r="K25" s="224"/>
      <c r="L25" s="228"/>
      <c r="M25" s="228">
        <f>H25+J25+L25</f>
        <v>0</v>
      </c>
    </row>
    <row r="26" spans="1:13" ht="15.75">
      <c r="A26" s="239"/>
      <c r="B26" s="231" t="s">
        <v>18</v>
      </c>
      <c r="C26" s="240"/>
      <c r="D26" s="244" t="s">
        <v>0</v>
      </c>
      <c r="E26" s="244">
        <v>0.0024</v>
      </c>
      <c r="F26" s="245">
        <f>E26*F21</f>
        <v>0.6839999999999999</v>
      </c>
      <c r="G26" s="244"/>
      <c r="H26" s="245">
        <f>F26*G26</f>
        <v>0</v>
      </c>
      <c r="I26" s="227"/>
      <c r="J26" s="241"/>
      <c r="K26" s="224"/>
      <c r="L26" s="228"/>
      <c r="M26" s="228">
        <f>H26+J26+L26</f>
        <v>0</v>
      </c>
    </row>
    <row r="27" spans="1:13" ht="31.5">
      <c r="A27" s="233">
        <v>13</v>
      </c>
      <c r="B27" s="246" t="s">
        <v>219</v>
      </c>
      <c r="C27" s="247" t="s">
        <v>140</v>
      </c>
      <c r="D27" s="248" t="s">
        <v>34</v>
      </c>
      <c r="E27" s="248"/>
      <c r="F27" s="243">
        <v>150</v>
      </c>
      <c r="G27" s="234"/>
      <c r="H27" s="228"/>
      <c r="I27" s="234"/>
      <c r="J27" s="230"/>
      <c r="K27" s="234"/>
      <c r="L27" s="228"/>
      <c r="M27" s="229"/>
    </row>
    <row r="28" spans="1:13" ht="15.75">
      <c r="A28" s="224"/>
      <c r="B28" s="249" t="s">
        <v>141</v>
      </c>
      <c r="C28" s="250"/>
      <c r="D28" s="250" t="s">
        <v>142</v>
      </c>
      <c r="E28" s="251">
        <v>0.00923</v>
      </c>
      <c r="F28" s="229">
        <f>F27*E28</f>
        <v>1.3845</v>
      </c>
      <c r="G28" s="227"/>
      <c r="H28" s="229"/>
      <c r="I28" s="227"/>
      <c r="J28" s="230"/>
      <c r="K28" s="224"/>
      <c r="L28" s="229">
        <f>K28*F28</f>
        <v>0</v>
      </c>
      <c r="M28" s="229">
        <f>H28+J28+L28</f>
        <v>0</v>
      </c>
    </row>
    <row r="29" spans="1:13" ht="31.5">
      <c r="A29" s="252">
        <v>14</v>
      </c>
      <c r="B29" s="313" t="s">
        <v>121</v>
      </c>
      <c r="C29" s="253" t="s">
        <v>122</v>
      </c>
      <c r="D29" s="224" t="s">
        <v>24</v>
      </c>
      <c r="E29" s="224"/>
      <c r="F29" s="254">
        <v>2</v>
      </c>
      <c r="G29" s="255"/>
      <c r="H29" s="256"/>
      <c r="I29" s="252"/>
      <c r="J29" s="257"/>
      <c r="K29" s="252"/>
      <c r="L29" s="256"/>
      <c r="M29" s="256"/>
    </row>
    <row r="30" spans="1:13" ht="15.75">
      <c r="A30" s="252"/>
      <c r="B30" s="258" t="s">
        <v>45</v>
      </c>
      <c r="C30" s="259"/>
      <c r="D30" s="252" t="s">
        <v>15</v>
      </c>
      <c r="E30" s="224">
        <v>3.1</v>
      </c>
      <c r="F30" s="256">
        <f>F29*E30</f>
        <v>6.2</v>
      </c>
      <c r="G30" s="260"/>
      <c r="H30" s="261"/>
      <c r="I30" s="252"/>
      <c r="J30" s="257">
        <f>F30*I30</f>
        <v>0</v>
      </c>
      <c r="K30" s="252"/>
      <c r="L30" s="256"/>
      <c r="M30" s="256">
        <f>H30+J30+L30</f>
        <v>0</v>
      </c>
    </row>
    <row r="31" spans="1:13" ht="15.75">
      <c r="A31" s="252"/>
      <c r="B31" s="258" t="s">
        <v>46</v>
      </c>
      <c r="C31" s="177"/>
      <c r="D31" s="252" t="s">
        <v>0</v>
      </c>
      <c r="E31" s="224">
        <v>1.23</v>
      </c>
      <c r="F31" s="256">
        <f>F29*E31</f>
        <v>2.46</v>
      </c>
      <c r="G31" s="252"/>
      <c r="H31" s="256"/>
      <c r="I31" s="252"/>
      <c r="J31" s="257"/>
      <c r="K31" s="252"/>
      <c r="L31" s="256">
        <f>F31*K31</f>
        <v>0</v>
      </c>
      <c r="M31" s="256">
        <f>H31+J31+L31</f>
        <v>0</v>
      </c>
    </row>
    <row r="32" spans="1:13" ht="15.75">
      <c r="A32" s="252"/>
      <c r="B32" s="224" t="s">
        <v>80</v>
      </c>
      <c r="C32" s="177"/>
      <c r="D32" s="252"/>
      <c r="E32" s="224"/>
      <c r="F32" s="252"/>
      <c r="G32" s="252"/>
      <c r="H32" s="256"/>
      <c r="I32" s="252"/>
      <c r="J32" s="257"/>
      <c r="K32" s="252"/>
      <c r="L32" s="256"/>
      <c r="M32" s="256"/>
    </row>
    <row r="33" spans="1:13" ht="15.75">
      <c r="A33" s="252"/>
      <c r="B33" s="258" t="s">
        <v>123</v>
      </c>
      <c r="C33" s="177" t="s">
        <v>208</v>
      </c>
      <c r="D33" s="252" t="s">
        <v>24</v>
      </c>
      <c r="E33" s="224">
        <v>1</v>
      </c>
      <c r="F33" s="252">
        <f>F29*E33</f>
        <v>2</v>
      </c>
      <c r="G33" s="252"/>
      <c r="H33" s="256">
        <f>F33*G33</f>
        <v>0</v>
      </c>
      <c r="I33" s="252"/>
      <c r="J33" s="257"/>
      <c r="K33" s="252"/>
      <c r="L33" s="256"/>
      <c r="M33" s="256">
        <f aca="true" t="shared" si="0" ref="M33:M39">H33+J33+L33</f>
        <v>0</v>
      </c>
    </row>
    <row r="34" spans="1:13" ht="15.75">
      <c r="A34" s="252"/>
      <c r="B34" s="258" t="s">
        <v>18</v>
      </c>
      <c r="C34" s="177"/>
      <c r="D34" s="252" t="s">
        <v>0</v>
      </c>
      <c r="E34" s="224">
        <v>1.18</v>
      </c>
      <c r="F34" s="252">
        <f>F29*E34</f>
        <v>2.36</v>
      </c>
      <c r="G34" s="252"/>
      <c r="H34" s="256">
        <f>F34*G34</f>
        <v>0</v>
      </c>
      <c r="I34" s="252"/>
      <c r="J34" s="257"/>
      <c r="K34" s="252"/>
      <c r="L34" s="256"/>
      <c r="M34" s="256">
        <f t="shared" si="0"/>
        <v>0</v>
      </c>
    </row>
    <row r="35" spans="1:13" ht="15.75">
      <c r="A35" s="224">
        <v>15</v>
      </c>
      <c r="B35" s="313" t="s">
        <v>89</v>
      </c>
      <c r="C35" s="253" t="s">
        <v>88</v>
      </c>
      <c r="D35" s="227" t="s">
        <v>24</v>
      </c>
      <c r="E35" s="227"/>
      <c r="F35" s="241">
        <v>2</v>
      </c>
      <c r="G35" s="262"/>
      <c r="H35" s="263"/>
      <c r="I35" s="227"/>
      <c r="J35" s="263"/>
      <c r="K35" s="227"/>
      <c r="L35" s="263"/>
      <c r="M35" s="264">
        <f t="shared" si="0"/>
        <v>0</v>
      </c>
    </row>
    <row r="36" spans="1:13" ht="15.75">
      <c r="A36" s="224"/>
      <c r="B36" s="231" t="s">
        <v>12</v>
      </c>
      <c r="C36" s="224"/>
      <c r="D36" s="227" t="s">
        <v>15</v>
      </c>
      <c r="E36" s="227">
        <v>0.389</v>
      </c>
      <c r="F36" s="229">
        <f>F35*E36</f>
        <v>0.778</v>
      </c>
      <c r="G36" s="227"/>
      <c r="H36" s="263"/>
      <c r="I36" s="227"/>
      <c r="J36" s="263">
        <f>F36*I36</f>
        <v>0</v>
      </c>
      <c r="K36" s="227"/>
      <c r="L36" s="263"/>
      <c r="M36" s="264">
        <f t="shared" si="0"/>
        <v>0</v>
      </c>
    </row>
    <row r="37" spans="1:13" ht="15.75">
      <c r="A37" s="224"/>
      <c r="B37" s="231" t="s">
        <v>14</v>
      </c>
      <c r="C37" s="224"/>
      <c r="D37" s="224" t="s">
        <v>0</v>
      </c>
      <c r="E37" s="227">
        <v>0.151</v>
      </c>
      <c r="F37" s="232">
        <f>E37*F35</f>
        <v>0.302</v>
      </c>
      <c r="G37" s="227"/>
      <c r="H37" s="263"/>
      <c r="I37" s="227"/>
      <c r="J37" s="263"/>
      <c r="K37" s="227"/>
      <c r="L37" s="263">
        <f>F37*K37</f>
        <v>0</v>
      </c>
      <c r="M37" s="264">
        <f t="shared" si="0"/>
        <v>0</v>
      </c>
    </row>
    <row r="38" spans="1:13" ht="15.75">
      <c r="A38" s="239"/>
      <c r="B38" s="224" t="s">
        <v>80</v>
      </c>
      <c r="C38" s="240"/>
      <c r="D38" s="224"/>
      <c r="E38" s="224"/>
      <c r="F38" s="228"/>
      <c r="G38" s="224"/>
      <c r="H38" s="254"/>
      <c r="I38" s="227"/>
      <c r="J38" s="254"/>
      <c r="K38" s="224"/>
      <c r="L38" s="254"/>
      <c r="M38" s="264">
        <f t="shared" si="0"/>
        <v>0</v>
      </c>
    </row>
    <row r="39" spans="1:13" ht="15.75">
      <c r="A39" s="239"/>
      <c r="B39" s="265" t="s">
        <v>259</v>
      </c>
      <c r="C39" s="240" t="s">
        <v>106</v>
      </c>
      <c r="D39" s="224" t="s">
        <v>24</v>
      </c>
      <c r="E39" s="224"/>
      <c r="F39" s="266">
        <v>12</v>
      </c>
      <c r="G39" s="267"/>
      <c r="H39" s="254">
        <f>F39*G39</f>
        <v>0</v>
      </c>
      <c r="I39" s="227"/>
      <c r="J39" s="254"/>
      <c r="K39" s="224"/>
      <c r="L39" s="254"/>
      <c r="M39" s="264">
        <f t="shared" si="0"/>
        <v>0</v>
      </c>
    </row>
    <row r="40" spans="1:13" ht="15.75">
      <c r="A40" s="224">
        <v>17</v>
      </c>
      <c r="B40" s="313" t="s">
        <v>220</v>
      </c>
      <c r="C40" s="253" t="s">
        <v>88</v>
      </c>
      <c r="D40" s="227" t="s">
        <v>24</v>
      </c>
      <c r="E40" s="227"/>
      <c r="F40" s="241">
        <f>SUM(F44:F44)</f>
        <v>2</v>
      </c>
      <c r="G40" s="262"/>
      <c r="H40" s="263"/>
      <c r="I40" s="227"/>
      <c r="J40" s="263"/>
      <c r="K40" s="227"/>
      <c r="L40" s="263"/>
      <c r="M40" s="264">
        <f aca="true" t="shared" si="1" ref="M40:M45">H40+J40+L40</f>
        <v>0</v>
      </c>
    </row>
    <row r="41" spans="1:13" ht="15.75">
      <c r="A41" s="224"/>
      <c r="B41" s="231" t="s">
        <v>12</v>
      </c>
      <c r="C41" s="224"/>
      <c r="D41" s="227" t="s">
        <v>15</v>
      </c>
      <c r="E41" s="227">
        <v>0.389</v>
      </c>
      <c r="F41" s="229">
        <f>F40*E41</f>
        <v>0.778</v>
      </c>
      <c r="G41" s="227"/>
      <c r="H41" s="263"/>
      <c r="I41" s="227"/>
      <c r="J41" s="263">
        <f>F41*I41</f>
        <v>0</v>
      </c>
      <c r="K41" s="227"/>
      <c r="L41" s="263"/>
      <c r="M41" s="264">
        <f t="shared" si="1"/>
        <v>0</v>
      </c>
    </row>
    <row r="42" spans="1:13" ht="15.75">
      <c r="A42" s="224"/>
      <c r="B42" s="231" t="s">
        <v>14</v>
      </c>
      <c r="C42" s="224"/>
      <c r="D42" s="224" t="s">
        <v>0</v>
      </c>
      <c r="E42" s="227">
        <v>0.151</v>
      </c>
      <c r="F42" s="232">
        <f>E42*F40</f>
        <v>0.302</v>
      </c>
      <c r="G42" s="227"/>
      <c r="H42" s="263"/>
      <c r="I42" s="227"/>
      <c r="J42" s="263"/>
      <c r="K42" s="227"/>
      <c r="L42" s="263">
        <f>F42*K42</f>
        <v>0</v>
      </c>
      <c r="M42" s="264">
        <f t="shared" si="1"/>
        <v>0</v>
      </c>
    </row>
    <row r="43" spans="1:13" ht="15.75">
      <c r="A43" s="239"/>
      <c r="B43" s="224" t="s">
        <v>80</v>
      </c>
      <c r="C43" s="240"/>
      <c r="D43" s="224"/>
      <c r="E43" s="224"/>
      <c r="F43" s="228"/>
      <c r="G43" s="224"/>
      <c r="H43" s="254"/>
      <c r="I43" s="227"/>
      <c r="J43" s="254"/>
      <c r="K43" s="224"/>
      <c r="L43" s="254"/>
      <c r="M43" s="264">
        <f t="shared" si="1"/>
        <v>0</v>
      </c>
    </row>
    <row r="44" spans="1:13" ht="18">
      <c r="A44" s="239"/>
      <c r="B44" s="268" t="s">
        <v>260</v>
      </c>
      <c r="C44" s="240" t="s">
        <v>106</v>
      </c>
      <c r="D44" s="224" t="s">
        <v>24</v>
      </c>
      <c r="E44" s="224"/>
      <c r="F44" s="228">
        <v>2</v>
      </c>
      <c r="G44" s="269"/>
      <c r="H44" s="254">
        <f>F44*G44</f>
        <v>0</v>
      </c>
      <c r="I44" s="227"/>
      <c r="J44" s="254"/>
      <c r="K44" s="224"/>
      <c r="L44" s="254"/>
      <c r="M44" s="264">
        <f t="shared" si="1"/>
        <v>0</v>
      </c>
    </row>
    <row r="45" spans="1:13" ht="15.75">
      <c r="A45" s="239"/>
      <c r="B45" s="231" t="s">
        <v>18</v>
      </c>
      <c r="C45" s="240"/>
      <c r="D45" s="224" t="s">
        <v>0</v>
      </c>
      <c r="E45" s="224">
        <v>0.024</v>
      </c>
      <c r="F45" s="270">
        <f>E45*F40</f>
        <v>0.048</v>
      </c>
      <c r="G45" s="224"/>
      <c r="H45" s="271">
        <f>G45*F45</f>
        <v>0</v>
      </c>
      <c r="I45" s="227"/>
      <c r="J45" s="254"/>
      <c r="K45" s="224"/>
      <c r="L45" s="254"/>
      <c r="M45" s="272">
        <f t="shared" si="1"/>
        <v>0</v>
      </c>
    </row>
    <row r="46" spans="1:13" ht="31.5">
      <c r="A46" s="224">
        <v>18</v>
      </c>
      <c r="B46" s="313" t="s">
        <v>124</v>
      </c>
      <c r="C46" s="224" t="s">
        <v>88</v>
      </c>
      <c r="D46" s="227" t="s">
        <v>24</v>
      </c>
      <c r="E46" s="227"/>
      <c r="F46" s="228">
        <v>2</v>
      </c>
      <c r="G46" s="262"/>
      <c r="H46" s="263"/>
      <c r="I46" s="227"/>
      <c r="J46" s="263"/>
      <c r="K46" s="227"/>
      <c r="L46" s="263"/>
      <c r="M46" s="263"/>
    </row>
    <row r="47" spans="1:13" ht="15.75">
      <c r="A47" s="224"/>
      <c r="B47" s="231" t="s">
        <v>12</v>
      </c>
      <c r="C47" s="224"/>
      <c r="D47" s="227" t="s">
        <v>15</v>
      </c>
      <c r="E47" s="227">
        <v>0.389</v>
      </c>
      <c r="F47" s="229">
        <f>F46*E47</f>
        <v>0.778</v>
      </c>
      <c r="G47" s="227"/>
      <c r="H47" s="263"/>
      <c r="I47" s="227"/>
      <c r="J47" s="263">
        <f>F47*I47</f>
        <v>0</v>
      </c>
      <c r="K47" s="227"/>
      <c r="L47" s="263"/>
      <c r="M47" s="263">
        <f>H47+J47+L47</f>
        <v>0</v>
      </c>
    </row>
    <row r="48" spans="1:13" ht="15.75">
      <c r="A48" s="224"/>
      <c r="B48" s="231" t="s">
        <v>14</v>
      </c>
      <c r="C48" s="224"/>
      <c r="D48" s="224" t="s">
        <v>0</v>
      </c>
      <c r="E48" s="227">
        <v>0.151</v>
      </c>
      <c r="F48" s="232">
        <f>E48*F46</f>
        <v>0.302</v>
      </c>
      <c r="G48" s="227"/>
      <c r="H48" s="263"/>
      <c r="I48" s="227"/>
      <c r="J48" s="263"/>
      <c r="K48" s="227"/>
      <c r="L48" s="263">
        <f>F48*K48</f>
        <v>0</v>
      </c>
      <c r="M48" s="263">
        <f>L48*1</f>
        <v>0</v>
      </c>
    </row>
    <row r="49" spans="1:13" ht="15.75">
      <c r="A49" s="239"/>
      <c r="B49" s="224" t="s">
        <v>80</v>
      </c>
      <c r="C49" s="240"/>
      <c r="D49" s="224"/>
      <c r="E49" s="224"/>
      <c r="F49" s="228"/>
      <c r="G49" s="224"/>
      <c r="H49" s="254"/>
      <c r="I49" s="227"/>
      <c r="J49" s="254"/>
      <c r="K49" s="224"/>
      <c r="L49" s="254"/>
      <c r="M49" s="254"/>
    </row>
    <row r="50" spans="1:13" ht="15.75">
      <c r="A50" s="239"/>
      <c r="B50" s="273" t="s">
        <v>125</v>
      </c>
      <c r="C50" s="240" t="s">
        <v>106</v>
      </c>
      <c r="D50" s="224" t="s">
        <v>24</v>
      </c>
      <c r="E50" s="224">
        <v>1</v>
      </c>
      <c r="F50" s="228">
        <f>E50*F46</f>
        <v>2</v>
      </c>
      <c r="G50" s="228"/>
      <c r="H50" s="254">
        <f>F50*G50</f>
        <v>0</v>
      </c>
      <c r="I50" s="227"/>
      <c r="J50" s="254"/>
      <c r="K50" s="224"/>
      <c r="L50" s="254"/>
      <c r="M50" s="254">
        <f>H50+J50+L50</f>
        <v>0</v>
      </c>
    </row>
    <row r="51" spans="1:13" ht="15.75">
      <c r="A51" s="239"/>
      <c r="B51" s="231" t="s">
        <v>18</v>
      </c>
      <c r="C51" s="240"/>
      <c r="D51" s="224" t="s">
        <v>0</v>
      </c>
      <c r="E51" s="224">
        <v>0.024</v>
      </c>
      <c r="F51" s="228">
        <f>E51*F46</f>
        <v>0.048</v>
      </c>
      <c r="G51" s="224"/>
      <c r="H51" s="254">
        <f>F51*G51</f>
        <v>0</v>
      </c>
      <c r="I51" s="227"/>
      <c r="J51" s="254"/>
      <c r="K51" s="224"/>
      <c r="L51" s="254"/>
      <c r="M51" s="254">
        <f>H51+J51+L51</f>
        <v>0</v>
      </c>
    </row>
    <row r="52" spans="1:13" ht="15.75">
      <c r="A52" s="224">
        <v>19</v>
      </c>
      <c r="B52" s="313" t="s">
        <v>126</v>
      </c>
      <c r="C52" s="253" t="s">
        <v>98</v>
      </c>
      <c r="D52" s="227" t="s">
        <v>24</v>
      </c>
      <c r="E52" s="227"/>
      <c r="F52" s="228">
        <v>4</v>
      </c>
      <c r="G52" s="262"/>
      <c r="H52" s="263"/>
      <c r="I52" s="227"/>
      <c r="J52" s="263"/>
      <c r="K52" s="227"/>
      <c r="L52" s="263"/>
      <c r="M52" s="263"/>
    </row>
    <row r="53" spans="1:13" ht="15.75">
      <c r="A53" s="224"/>
      <c r="B53" s="231" t="s">
        <v>12</v>
      </c>
      <c r="C53" s="224"/>
      <c r="D53" s="227" t="s">
        <v>15</v>
      </c>
      <c r="E53" s="227">
        <v>0.62</v>
      </c>
      <c r="F53" s="229">
        <f>F52*E53</f>
        <v>2.48</v>
      </c>
      <c r="G53" s="227"/>
      <c r="H53" s="263"/>
      <c r="I53" s="227"/>
      <c r="J53" s="263">
        <f>F53*I53</f>
        <v>0</v>
      </c>
      <c r="K53" s="227"/>
      <c r="L53" s="263"/>
      <c r="M53" s="263">
        <f>H53+J53+L53</f>
        <v>0</v>
      </c>
    </row>
    <row r="54" spans="1:13" ht="15.75">
      <c r="A54" s="224"/>
      <c r="B54" s="231" t="s">
        <v>14</v>
      </c>
      <c r="C54" s="224"/>
      <c r="D54" s="224" t="s">
        <v>0</v>
      </c>
      <c r="E54" s="227">
        <v>0.41</v>
      </c>
      <c r="F54" s="232">
        <f>E54*F52</f>
        <v>1.64</v>
      </c>
      <c r="G54" s="227"/>
      <c r="H54" s="263"/>
      <c r="I54" s="227"/>
      <c r="J54" s="263"/>
      <c r="K54" s="227"/>
      <c r="L54" s="263">
        <f>F54*K54</f>
        <v>0</v>
      </c>
      <c r="M54" s="263">
        <f>L54*1</f>
        <v>0</v>
      </c>
    </row>
    <row r="55" spans="1:13" ht="15.75">
      <c r="A55" s="239"/>
      <c r="B55" s="224" t="s">
        <v>80</v>
      </c>
      <c r="C55" s="240"/>
      <c r="D55" s="224"/>
      <c r="E55" s="224"/>
      <c r="F55" s="228"/>
      <c r="G55" s="224"/>
      <c r="H55" s="254"/>
      <c r="I55" s="227"/>
      <c r="J55" s="254"/>
      <c r="K55" s="224"/>
      <c r="L55" s="254"/>
      <c r="M55" s="254"/>
    </row>
    <row r="56" spans="1:13" ht="15.75">
      <c r="A56" s="239"/>
      <c r="B56" s="273" t="s">
        <v>127</v>
      </c>
      <c r="C56" s="240" t="s">
        <v>106</v>
      </c>
      <c r="D56" s="224" t="s">
        <v>24</v>
      </c>
      <c r="E56" s="224">
        <v>1</v>
      </c>
      <c r="F56" s="228">
        <f>E56*F52</f>
        <v>4</v>
      </c>
      <c r="G56" s="228"/>
      <c r="H56" s="254">
        <f>F56*G56</f>
        <v>0</v>
      </c>
      <c r="I56" s="227"/>
      <c r="J56" s="254"/>
      <c r="K56" s="224"/>
      <c r="L56" s="254"/>
      <c r="M56" s="254">
        <f>H56+J56+L56</f>
        <v>0</v>
      </c>
    </row>
    <row r="57" spans="1:13" ht="31.5">
      <c r="A57" s="233">
        <v>20</v>
      </c>
      <c r="B57" s="342" t="s">
        <v>143</v>
      </c>
      <c r="C57" s="226" t="s">
        <v>128</v>
      </c>
      <c r="D57" s="234" t="s">
        <v>20</v>
      </c>
      <c r="E57" s="234"/>
      <c r="F57" s="243">
        <v>20</v>
      </c>
      <c r="G57" s="234"/>
      <c r="H57" s="228"/>
      <c r="I57" s="234"/>
      <c r="J57" s="230"/>
      <c r="K57" s="234"/>
      <c r="L57" s="228"/>
      <c r="M57" s="229"/>
    </row>
    <row r="58" spans="1:13" ht="15.75">
      <c r="A58" s="224"/>
      <c r="B58" s="231" t="s">
        <v>12</v>
      </c>
      <c r="C58" s="224"/>
      <c r="D58" s="227" t="s">
        <v>15</v>
      </c>
      <c r="E58" s="227">
        <v>0.403</v>
      </c>
      <c r="F58" s="229">
        <f>F57*E58</f>
        <v>8.06</v>
      </c>
      <c r="G58" s="227"/>
      <c r="H58" s="229"/>
      <c r="I58" s="227"/>
      <c r="J58" s="230">
        <f>F58*I58</f>
        <v>0</v>
      </c>
      <c r="K58" s="227"/>
      <c r="L58" s="229"/>
      <c r="M58" s="229">
        <f>H58+J58+L58</f>
        <v>0</v>
      </c>
    </row>
    <row r="59" spans="1:13" ht="15.75">
      <c r="A59" s="224"/>
      <c r="B59" s="231" t="s">
        <v>14</v>
      </c>
      <c r="C59" s="224"/>
      <c r="D59" s="224" t="s">
        <v>0</v>
      </c>
      <c r="E59" s="227">
        <v>0.105</v>
      </c>
      <c r="F59" s="232">
        <f>E59*F57</f>
        <v>2.1</v>
      </c>
      <c r="G59" s="227"/>
      <c r="H59" s="229"/>
      <c r="I59" s="227"/>
      <c r="J59" s="230"/>
      <c r="K59" s="227"/>
      <c r="L59" s="229">
        <f>F59*K59</f>
        <v>0</v>
      </c>
      <c r="M59" s="229">
        <f>L59*1</f>
        <v>0</v>
      </c>
    </row>
    <row r="60" spans="1:13" ht="15.75">
      <c r="A60" s="239"/>
      <c r="B60" s="224" t="s">
        <v>80</v>
      </c>
      <c r="C60" s="240"/>
      <c r="D60" s="224"/>
      <c r="E60" s="224"/>
      <c r="F60" s="228"/>
      <c r="G60" s="224"/>
      <c r="H60" s="228"/>
      <c r="I60" s="227"/>
      <c r="J60" s="241"/>
      <c r="K60" s="224"/>
      <c r="L60" s="228"/>
      <c r="M60" s="228"/>
    </row>
    <row r="61" spans="1:13" ht="15.75">
      <c r="A61" s="239"/>
      <c r="B61" s="273" t="s">
        <v>144</v>
      </c>
      <c r="C61" s="240" t="s">
        <v>145</v>
      </c>
      <c r="D61" s="224" t="s">
        <v>20</v>
      </c>
      <c r="E61" s="224">
        <v>0.999</v>
      </c>
      <c r="F61" s="228">
        <f>E61*F57</f>
        <v>19.98</v>
      </c>
      <c r="G61" s="228"/>
      <c r="H61" s="228">
        <f>F61*G61</f>
        <v>0</v>
      </c>
      <c r="I61" s="227"/>
      <c r="J61" s="241"/>
      <c r="K61" s="224"/>
      <c r="L61" s="228"/>
      <c r="M61" s="228">
        <f>H61+J61+L61</f>
        <v>0</v>
      </c>
    </row>
    <row r="62" spans="1:13" ht="15.75">
      <c r="A62" s="239"/>
      <c r="B62" s="231" t="s">
        <v>18</v>
      </c>
      <c r="C62" s="240"/>
      <c r="D62" s="224" t="s">
        <v>0</v>
      </c>
      <c r="E62" s="224">
        <v>0.0973</v>
      </c>
      <c r="F62" s="228">
        <f>E62*F57</f>
        <v>1.946</v>
      </c>
      <c r="G62" s="224"/>
      <c r="H62" s="228">
        <f>F62*G62</f>
        <v>0</v>
      </c>
      <c r="I62" s="227"/>
      <c r="J62" s="241"/>
      <c r="K62" s="224"/>
      <c r="L62" s="228"/>
      <c r="M62" s="228">
        <f>H62+J62+L62</f>
        <v>0</v>
      </c>
    </row>
    <row r="63" spans="1:13" ht="31.5">
      <c r="A63" s="233">
        <v>21</v>
      </c>
      <c r="B63" s="342" t="s">
        <v>129</v>
      </c>
      <c r="C63" s="226" t="s">
        <v>95</v>
      </c>
      <c r="D63" s="234" t="s">
        <v>26</v>
      </c>
      <c r="E63" s="234"/>
      <c r="F63" s="274">
        <f>(0.35*3*2+0.32+0.32)/10*1</f>
        <v>0.2739999999999999</v>
      </c>
      <c r="G63" s="234"/>
      <c r="H63" s="228"/>
      <c r="I63" s="234"/>
      <c r="J63" s="230"/>
      <c r="K63" s="234"/>
      <c r="L63" s="228"/>
      <c r="M63" s="229"/>
    </row>
    <row r="64" spans="1:13" ht="15.75">
      <c r="A64" s="239"/>
      <c r="B64" s="225" t="s">
        <v>44</v>
      </c>
      <c r="C64" s="224"/>
      <c r="D64" s="227" t="s">
        <v>15</v>
      </c>
      <c r="E64" s="229">
        <v>106</v>
      </c>
      <c r="F64" s="229">
        <f>F63*E64</f>
        <v>29.04399999999999</v>
      </c>
      <c r="G64" s="224"/>
      <c r="H64" s="228"/>
      <c r="I64" s="224"/>
      <c r="J64" s="241">
        <f>I64*F64</f>
        <v>0</v>
      </c>
      <c r="K64" s="224"/>
      <c r="L64" s="224"/>
      <c r="M64" s="228">
        <f>L64+J64+H64</f>
        <v>0</v>
      </c>
    </row>
    <row r="65" spans="1:13" ht="15.75">
      <c r="A65" s="253"/>
      <c r="B65" s="225" t="s">
        <v>25</v>
      </c>
      <c r="C65" s="224"/>
      <c r="D65" s="227" t="s">
        <v>0</v>
      </c>
      <c r="E65" s="224">
        <v>71.4</v>
      </c>
      <c r="F65" s="228">
        <f>E65*F63</f>
        <v>19.563599999999994</v>
      </c>
      <c r="G65" s="224"/>
      <c r="H65" s="224"/>
      <c r="I65" s="224"/>
      <c r="J65" s="241"/>
      <c r="K65" s="224"/>
      <c r="L65" s="228">
        <f>K65*F65</f>
        <v>0</v>
      </c>
      <c r="M65" s="228">
        <f>L65+J65+H65</f>
        <v>0</v>
      </c>
    </row>
    <row r="66" spans="1:13" ht="15.75">
      <c r="A66" s="224"/>
      <c r="B66" s="224" t="s">
        <v>23</v>
      </c>
      <c r="C66" s="224"/>
      <c r="D66" s="224"/>
      <c r="E66" s="270"/>
      <c r="F66" s="228"/>
      <c r="G66" s="227"/>
      <c r="H66" s="263"/>
      <c r="I66" s="227"/>
      <c r="J66" s="230"/>
      <c r="K66" s="227"/>
      <c r="L66" s="263"/>
      <c r="M66" s="228"/>
    </row>
    <row r="67" spans="1:13" ht="15.75">
      <c r="A67" s="239"/>
      <c r="B67" s="225" t="s">
        <v>130</v>
      </c>
      <c r="C67" s="226" t="s">
        <v>209</v>
      </c>
      <c r="D67" s="227" t="s">
        <v>24</v>
      </c>
      <c r="E67" s="229"/>
      <c r="F67" s="229">
        <v>4</v>
      </c>
      <c r="G67" s="244"/>
      <c r="H67" s="275">
        <f>G67*F67</f>
        <v>0</v>
      </c>
      <c r="I67" s="276"/>
      <c r="J67" s="276"/>
      <c r="K67" s="244"/>
      <c r="L67" s="244"/>
      <c r="M67" s="228">
        <f>L67+J67+H67</f>
        <v>0</v>
      </c>
    </row>
    <row r="68" spans="1:13" ht="31.5">
      <c r="A68" s="239"/>
      <c r="B68" s="225" t="s">
        <v>210</v>
      </c>
      <c r="C68" s="226" t="s">
        <v>211</v>
      </c>
      <c r="D68" s="227" t="s">
        <v>24</v>
      </c>
      <c r="E68" s="229"/>
      <c r="F68" s="229">
        <v>1</v>
      </c>
      <c r="G68" s="244"/>
      <c r="H68" s="275">
        <f>G68*F68</f>
        <v>0</v>
      </c>
      <c r="I68" s="276"/>
      <c r="J68" s="276"/>
      <c r="K68" s="244"/>
      <c r="L68" s="244"/>
      <c r="M68" s="228">
        <f>L68+J68+H68</f>
        <v>0</v>
      </c>
    </row>
    <row r="69" spans="1:13" ht="15.75">
      <c r="A69" s="239"/>
      <c r="B69" s="225" t="s">
        <v>131</v>
      </c>
      <c r="C69" s="226" t="s">
        <v>212</v>
      </c>
      <c r="D69" s="227" t="s">
        <v>24</v>
      </c>
      <c r="E69" s="229"/>
      <c r="F69" s="229">
        <v>1</v>
      </c>
      <c r="G69" s="244"/>
      <c r="H69" s="275">
        <f>G69*F69</f>
        <v>0</v>
      </c>
      <c r="I69" s="276"/>
      <c r="J69" s="276"/>
      <c r="K69" s="244"/>
      <c r="L69" s="244"/>
      <c r="M69" s="228">
        <f>L69+J69+H69</f>
        <v>0</v>
      </c>
    </row>
    <row r="70" spans="1:13" ht="15.75">
      <c r="A70" s="239"/>
      <c r="B70" s="231" t="s">
        <v>18</v>
      </c>
      <c r="C70" s="227"/>
      <c r="D70" s="227" t="s">
        <v>0</v>
      </c>
      <c r="E70" s="229">
        <v>66.1</v>
      </c>
      <c r="F70" s="229">
        <f>F63*E70</f>
        <v>18.111399999999993</v>
      </c>
      <c r="G70" s="244"/>
      <c r="H70" s="275">
        <f>G70*F70</f>
        <v>0</v>
      </c>
      <c r="I70" s="276"/>
      <c r="J70" s="276"/>
      <c r="K70" s="244"/>
      <c r="L70" s="244"/>
      <c r="M70" s="228">
        <f>L70+J70+H70</f>
        <v>0</v>
      </c>
    </row>
    <row r="71" spans="1:13" ht="47.25">
      <c r="A71" s="277">
        <v>22</v>
      </c>
      <c r="B71" s="278" t="s">
        <v>147</v>
      </c>
      <c r="C71" s="279" t="s">
        <v>148</v>
      </c>
      <c r="D71" s="280" t="s">
        <v>149</v>
      </c>
      <c r="E71" s="281"/>
      <c r="F71" s="282">
        <v>125</v>
      </c>
      <c r="G71" s="281"/>
      <c r="H71" s="281"/>
      <c r="I71" s="281"/>
      <c r="J71" s="281"/>
      <c r="K71" s="281"/>
      <c r="L71" s="281"/>
      <c r="M71" s="283"/>
    </row>
    <row r="72" spans="1:13" ht="15.75">
      <c r="A72" s="284"/>
      <c r="B72" s="285" t="s">
        <v>150</v>
      </c>
      <c r="C72" s="286"/>
      <c r="D72" s="287" t="s">
        <v>151</v>
      </c>
      <c r="E72" s="288">
        <f>7.62/100</f>
        <v>0.0762</v>
      </c>
      <c r="F72" s="289">
        <f>E72*F71</f>
        <v>9.525</v>
      </c>
      <c r="G72" s="290"/>
      <c r="H72" s="291"/>
      <c r="I72" s="289"/>
      <c r="J72" s="289">
        <f>F72*I72</f>
        <v>0</v>
      </c>
      <c r="K72" s="289"/>
      <c r="L72" s="289"/>
      <c r="M72" s="292">
        <f>H72+J72+L72</f>
        <v>0</v>
      </c>
    </row>
    <row r="73" spans="1:13" ht="47.25">
      <c r="A73" s="293">
        <v>23</v>
      </c>
      <c r="B73" s="294" t="s">
        <v>152</v>
      </c>
      <c r="C73" s="295" t="s">
        <v>153</v>
      </c>
      <c r="D73" s="296" t="s">
        <v>149</v>
      </c>
      <c r="E73" s="297"/>
      <c r="F73" s="298">
        <v>125</v>
      </c>
      <c r="G73" s="298"/>
      <c r="H73" s="297"/>
      <c r="I73" s="297"/>
      <c r="J73" s="297"/>
      <c r="K73" s="297"/>
      <c r="L73" s="297"/>
      <c r="M73" s="299"/>
    </row>
    <row r="74" spans="1:13" ht="15.75">
      <c r="A74" s="284"/>
      <c r="B74" s="285" t="s">
        <v>150</v>
      </c>
      <c r="C74" s="286"/>
      <c r="D74" s="287" t="s">
        <v>151</v>
      </c>
      <c r="E74" s="300">
        <f>44.1/100</f>
        <v>0.441</v>
      </c>
      <c r="F74" s="289">
        <f>E74*F73</f>
        <v>55.125</v>
      </c>
      <c r="G74" s="290"/>
      <c r="H74" s="291"/>
      <c r="I74" s="289"/>
      <c r="J74" s="289">
        <f>F74*I74</f>
        <v>0</v>
      </c>
      <c r="K74" s="289"/>
      <c r="L74" s="289"/>
      <c r="M74" s="292">
        <f>H74+J74+L74</f>
        <v>0</v>
      </c>
    </row>
    <row r="75" spans="1:13" ht="15.75">
      <c r="A75" s="284"/>
      <c r="B75" s="285" t="s">
        <v>154</v>
      </c>
      <c r="C75" s="301" t="s">
        <v>137</v>
      </c>
      <c r="D75" s="302" t="s">
        <v>155</v>
      </c>
      <c r="E75" s="303">
        <f>20/100</f>
        <v>0.2</v>
      </c>
      <c r="F75" s="289">
        <f>F73*E75</f>
        <v>25</v>
      </c>
      <c r="G75" s="376"/>
      <c r="H75" s="289">
        <f>F75*G75</f>
        <v>0</v>
      </c>
      <c r="I75" s="291"/>
      <c r="J75" s="291"/>
      <c r="K75" s="289"/>
      <c r="L75" s="289"/>
      <c r="M75" s="292">
        <f>H75+J75+L75</f>
        <v>0</v>
      </c>
    </row>
    <row r="76" spans="1:13" ht="63">
      <c r="A76" s="293">
        <v>24</v>
      </c>
      <c r="B76" s="101" t="s">
        <v>156</v>
      </c>
      <c r="C76" s="154" t="s">
        <v>157</v>
      </c>
      <c r="D76" s="304" t="s">
        <v>149</v>
      </c>
      <c r="E76" s="304"/>
      <c r="F76" s="106">
        <f>F73/3*2</f>
        <v>83.33333333333333</v>
      </c>
      <c r="G76" s="106"/>
      <c r="H76" s="105"/>
      <c r="I76" s="105"/>
      <c r="J76" s="106"/>
      <c r="K76" s="105"/>
      <c r="L76" s="105"/>
      <c r="M76" s="305"/>
    </row>
    <row r="77" spans="1:13" ht="15.75">
      <c r="A77" s="284"/>
      <c r="B77" s="225" t="s">
        <v>158</v>
      </c>
      <c r="C77" s="224"/>
      <c r="D77" s="224" t="s">
        <v>151</v>
      </c>
      <c r="E77" s="232">
        <f>27.8/20</f>
        <v>1.3900000000000001</v>
      </c>
      <c r="F77" s="306">
        <f>E77*F76</f>
        <v>115.83333333333334</v>
      </c>
      <c r="G77" s="307"/>
      <c r="H77" s="308"/>
      <c r="I77" s="309"/>
      <c r="J77" s="306">
        <f>F77*I77</f>
        <v>0</v>
      </c>
      <c r="K77" s="309"/>
      <c r="L77" s="309"/>
      <c r="M77" s="310">
        <f>H77+J77+L77</f>
        <v>0</v>
      </c>
    </row>
    <row r="78" spans="1:13" ht="15.75">
      <c r="A78" s="284"/>
      <c r="B78" s="225" t="s">
        <v>159</v>
      </c>
      <c r="C78" s="311" t="s">
        <v>137</v>
      </c>
      <c r="D78" s="224" t="s">
        <v>149</v>
      </c>
      <c r="E78" s="230">
        <f>20/20</f>
        <v>1</v>
      </c>
      <c r="F78" s="306">
        <f>F76*E78</f>
        <v>83.33333333333333</v>
      </c>
      <c r="G78" s="308"/>
      <c r="H78" s="306">
        <f>F78*G78</f>
        <v>0</v>
      </c>
      <c r="I78" s="308"/>
      <c r="J78" s="308">
        <f>ROUND(F78*I78,2)</f>
        <v>0</v>
      </c>
      <c r="K78" s="309"/>
      <c r="L78" s="309"/>
      <c r="M78" s="310">
        <f>H78+J78+L78</f>
        <v>0</v>
      </c>
    </row>
    <row r="79" spans="1:13" ht="15.75">
      <c r="A79" s="284"/>
      <c r="B79" s="225" t="s">
        <v>160</v>
      </c>
      <c r="C79" s="311" t="s">
        <v>137</v>
      </c>
      <c r="D79" s="224" t="s">
        <v>155</v>
      </c>
      <c r="E79" s="229">
        <f>4/20</f>
        <v>0.2</v>
      </c>
      <c r="F79" s="306">
        <f>F76*E79</f>
        <v>16.666666666666668</v>
      </c>
      <c r="G79" s="312"/>
      <c r="H79" s="306">
        <f>F79*G79</f>
        <v>0</v>
      </c>
      <c r="I79" s="312"/>
      <c r="J79" s="308">
        <f>ROUND(F79*I79,2)</f>
        <v>0</v>
      </c>
      <c r="K79" s="309"/>
      <c r="L79" s="309"/>
      <c r="M79" s="310">
        <f>H79+J79+L79</f>
        <v>0</v>
      </c>
    </row>
    <row r="80" spans="1:13" ht="15.75">
      <c r="A80" s="284"/>
      <c r="B80" s="225" t="s">
        <v>161</v>
      </c>
      <c r="C80" s="311"/>
      <c r="D80" s="224" t="s">
        <v>149</v>
      </c>
      <c r="E80" s="232">
        <f>3.82/20</f>
        <v>0.191</v>
      </c>
      <c r="F80" s="309">
        <f>F76*E80</f>
        <v>15.916666666666666</v>
      </c>
      <c r="G80" s="308"/>
      <c r="H80" s="306">
        <f>F80*G80</f>
        <v>0</v>
      </c>
      <c r="I80" s="308"/>
      <c r="J80" s="308">
        <f>ROUND(F80*I80,2)</f>
        <v>0</v>
      </c>
      <c r="K80" s="309"/>
      <c r="L80" s="309"/>
      <c r="M80" s="310">
        <f>H80+J80+L80</f>
        <v>0</v>
      </c>
    </row>
    <row r="81" spans="1:13" ht="15.75">
      <c r="A81" s="154"/>
      <c r="B81" s="101" t="s">
        <v>114</v>
      </c>
      <c r="C81" s="102"/>
      <c r="D81" s="103"/>
      <c r="E81" s="104"/>
      <c r="F81" s="105"/>
      <c r="G81" s="106"/>
      <c r="H81" s="106">
        <f>SUM(H12:H80)</f>
        <v>0</v>
      </c>
      <c r="I81" s="107"/>
      <c r="J81" s="107">
        <f>SUM(J10:J80)</f>
        <v>0</v>
      </c>
      <c r="K81" s="105"/>
      <c r="L81" s="105">
        <f>SUM(L11:L80)</f>
        <v>0</v>
      </c>
      <c r="M81" s="105">
        <f>SUM(M11:M80)</f>
        <v>0</v>
      </c>
    </row>
    <row r="82" spans="1:13" ht="13.5" customHeight="1">
      <c r="A82" s="408" t="s">
        <v>132</v>
      </c>
      <c r="B82" s="409"/>
      <c r="C82" s="409"/>
      <c r="D82" s="409"/>
      <c r="E82" s="409"/>
      <c r="F82" s="409"/>
      <c r="G82" s="409"/>
      <c r="H82" s="409"/>
      <c r="I82" s="409"/>
      <c r="J82" s="409"/>
      <c r="K82" s="409"/>
      <c r="L82" s="409"/>
      <c r="M82" s="409"/>
    </row>
    <row r="83" spans="1:13" ht="31.5">
      <c r="A83" s="103">
        <v>1</v>
      </c>
      <c r="B83" s="313" t="s">
        <v>133</v>
      </c>
      <c r="C83" s="253" t="s">
        <v>134</v>
      </c>
      <c r="D83" s="304" t="s">
        <v>34</v>
      </c>
      <c r="E83" s="304"/>
      <c r="F83" s="314">
        <v>4.06</v>
      </c>
      <c r="G83" s="304"/>
      <c r="H83" s="315"/>
      <c r="I83" s="304"/>
      <c r="J83" s="315"/>
      <c r="K83" s="304"/>
      <c r="L83" s="315"/>
      <c r="M83" s="315"/>
    </row>
    <row r="84" spans="1:13" ht="15.75">
      <c r="A84" s="103"/>
      <c r="B84" s="231" t="s">
        <v>12</v>
      </c>
      <c r="C84" s="224"/>
      <c r="D84" s="227" t="s">
        <v>15</v>
      </c>
      <c r="E84" s="227">
        <v>3.88</v>
      </c>
      <c r="F84" s="229">
        <f>F83*E84</f>
        <v>15.752799999999999</v>
      </c>
      <c r="G84" s="227"/>
      <c r="H84" s="229"/>
      <c r="I84" s="227"/>
      <c r="J84" s="229">
        <f>F84*I84</f>
        <v>0</v>
      </c>
      <c r="K84" s="227"/>
      <c r="L84" s="229"/>
      <c r="M84" s="229">
        <f>H84+J84+L84</f>
        <v>0</v>
      </c>
    </row>
    <row r="85" spans="1:13" ht="42.75">
      <c r="A85" s="316"/>
      <c r="B85" s="317" t="s">
        <v>221</v>
      </c>
      <c r="C85" s="318" t="s">
        <v>191</v>
      </c>
      <c r="D85" s="103" t="s">
        <v>20</v>
      </c>
      <c r="E85" s="103"/>
      <c r="F85" s="238">
        <v>170</v>
      </c>
      <c r="G85" s="224"/>
      <c r="H85" s="224"/>
      <c r="I85" s="224"/>
      <c r="J85" s="224"/>
      <c r="K85" s="224"/>
      <c r="L85" s="224"/>
      <c r="M85" s="224"/>
    </row>
    <row r="86" spans="1:13" ht="15.75">
      <c r="A86" s="316"/>
      <c r="B86" s="225" t="s">
        <v>44</v>
      </c>
      <c r="C86" s="224"/>
      <c r="D86" s="227" t="s">
        <v>15</v>
      </c>
      <c r="E86" s="224">
        <v>2.23</v>
      </c>
      <c r="F86" s="228">
        <f>E86*F85</f>
        <v>379.1</v>
      </c>
      <c r="G86" s="224"/>
      <c r="H86" s="228"/>
      <c r="I86" s="224"/>
      <c r="J86" s="228">
        <f>I86*F86</f>
        <v>0</v>
      </c>
      <c r="K86" s="224"/>
      <c r="L86" s="224"/>
      <c r="M86" s="228">
        <f>L86+J86+H86</f>
        <v>0</v>
      </c>
    </row>
    <row r="87" spans="1:13" ht="15.75">
      <c r="A87" s="316"/>
      <c r="B87" s="225" t="s">
        <v>25</v>
      </c>
      <c r="C87" s="224"/>
      <c r="D87" s="227" t="s">
        <v>0</v>
      </c>
      <c r="E87" s="224">
        <v>0.05</v>
      </c>
      <c r="F87" s="228">
        <f>E87*F85</f>
        <v>8.5</v>
      </c>
      <c r="G87" s="224"/>
      <c r="H87" s="224"/>
      <c r="I87" s="224"/>
      <c r="J87" s="224"/>
      <c r="K87" s="224"/>
      <c r="L87" s="228">
        <f>K87*F87</f>
        <v>0</v>
      </c>
      <c r="M87" s="228">
        <f>L87+J87+H87</f>
        <v>0</v>
      </c>
    </row>
    <row r="88" spans="1:13" ht="15.75">
      <c r="A88" s="316"/>
      <c r="B88" s="224" t="s">
        <v>80</v>
      </c>
      <c r="C88" s="240"/>
      <c r="D88" s="224"/>
      <c r="E88" s="224"/>
      <c r="F88" s="228"/>
      <c r="G88" s="224"/>
      <c r="H88" s="228"/>
      <c r="I88" s="224"/>
      <c r="J88" s="228"/>
      <c r="K88" s="224"/>
      <c r="L88" s="228"/>
      <c r="M88" s="228"/>
    </row>
    <row r="89" spans="1:13" ht="15.75">
      <c r="A89" s="316"/>
      <c r="B89" s="225" t="s">
        <v>222</v>
      </c>
      <c r="C89" s="231" t="s">
        <v>162</v>
      </c>
      <c r="D89" s="227" t="s">
        <v>24</v>
      </c>
      <c r="E89" s="224">
        <v>0.333</v>
      </c>
      <c r="F89" s="228">
        <f>E89*F85</f>
        <v>56.61000000000001</v>
      </c>
      <c r="G89" s="275"/>
      <c r="H89" s="275">
        <f aca="true" t="shared" si="2" ref="H89:H94">G89*F89</f>
        <v>0</v>
      </c>
      <c r="I89" s="276"/>
      <c r="J89" s="319"/>
      <c r="K89" s="244"/>
      <c r="L89" s="244"/>
      <c r="M89" s="228">
        <f aca="true" t="shared" si="3" ref="M89:M94">L89+J89+H89</f>
        <v>0</v>
      </c>
    </row>
    <row r="90" spans="1:13" ht="15.75">
      <c r="A90" s="316"/>
      <c r="B90" s="225" t="s">
        <v>163</v>
      </c>
      <c r="C90" s="320"/>
      <c r="D90" s="227" t="s">
        <v>13</v>
      </c>
      <c r="E90" s="224">
        <f>0.002/100</f>
        <v>2E-05</v>
      </c>
      <c r="F90" s="271">
        <f>E90*F85</f>
        <v>0.0034000000000000002</v>
      </c>
      <c r="G90" s="244"/>
      <c r="H90" s="275">
        <f t="shared" si="2"/>
        <v>0</v>
      </c>
      <c r="I90" s="276"/>
      <c r="J90" s="319"/>
      <c r="K90" s="244"/>
      <c r="L90" s="244"/>
      <c r="M90" s="228">
        <f t="shared" si="3"/>
        <v>0</v>
      </c>
    </row>
    <row r="91" spans="1:13" ht="18">
      <c r="A91" s="316"/>
      <c r="B91" s="225" t="s">
        <v>164</v>
      </c>
      <c r="C91" s="242" t="s">
        <v>176</v>
      </c>
      <c r="D91" s="227" t="s">
        <v>261</v>
      </c>
      <c r="E91" s="224">
        <v>0.0353</v>
      </c>
      <c r="F91" s="228">
        <f>E91*F86</f>
        <v>13.38223</v>
      </c>
      <c r="G91" s="244"/>
      <c r="H91" s="275">
        <f t="shared" si="2"/>
        <v>0</v>
      </c>
      <c r="I91" s="276"/>
      <c r="J91" s="319"/>
      <c r="K91" s="244"/>
      <c r="L91" s="244"/>
      <c r="M91" s="228">
        <f t="shared" si="3"/>
        <v>0</v>
      </c>
    </row>
    <row r="92" spans="1:13" ht="15.75">
      <c r="A92" s="316"/>
      <c r="B92" s="225" t="s">
        <v>223</v>
      </c>
      <c r="C92" s="231" t="s">
        <v>166</v>
      </c>
      <c r="D92" s="227" t="s">
        <v>113</v>
      </c>
      <c r="E92" s="224">
        <v>5</v>
      </c>
      <c r="F92" s="228">
        <v>850</v>
      </c>
      <c r="G92" s="244"/>
      <c r="H92" s="275">
        <f t="shared" si="2"/>
        <v>0</v>
      </c>
      <c r="I92" s="276"/>
      <c r="J92" s="319"/>
      <c r="K92" s="244"/>
      <c r="L92" s="244"/>
      <c r="M92" s="228">
        <f t="shared" si="3"/>
        <v>0</v>
      </c>
    </row>
    <row r="93" spans="1:13" ht="15.75">
      <c r="A93" s="316"/>
      <c r="B93" s="321" t="s">
        <v>167</v>
      </c>
      <c r="C93" s="231" t="s">
        <v>213</v>
      </c>
      <c r="D93" s="322" t="s">
        <v>13</v>
      </c>
      <c r="E93" s="323"/>
      <c r="F93" s="271">
        <v>0.0499</v>
      </c>
      <c r="G93" s="324"/>
      <c r="H93" s="275">
        <f t="shared" si="2"/>
        <v>0</v>
      </c>
      <c r="I93" s="325"/>
      <c r="J93" s="326"/>
      <c r="K93" s="324"/>
      <c r="L93" s="324"/>
      <c r="M93" s="228">
        <f t="shared" si="3"/>
        <v>0</v>
      </c>
    </row>
    <row r="94" spans="1:13" ht="15.75">
      <c r="A94" s="316"/>
      <c r="B94" s="327" t="s">
        <v>18</v>
      </c>
      <c r="C94" s="328"/>
      <c r="D94" s="322" t="s">
        <v>0</v>
      </c>
      <c r="E94" s="323">
        <v>0.05</v>
      </c>
      <c r="F94" s="238">
        <f>E94*F85</f>
        <v>8.5</v>
      </c>
      <c r="G94" s="324"/>
      <c r="H94" s="329">
        <f t="shared" si="2"/>
        <v>0</v>
      </c>
      <c r="I94" s="325"/>
      <c r="J94" s="326"/>
      <c r="K94" s="324"/>
      <c r="L94" s="324"/>
      <c r="M94" s="238">
        <f t="shared" si="3"/>
        <v>0</v>
      </c>
    </row>
    <row r="95" spans="1:13" ht="15.75">
      <c r="A95" s="316"/>
      <c r="B95" s="317" t="s">
        <v>192</v>
      </c>
      <c r="C95" s="318" t="s">
        <v>168</v>
      </c>
      <c r="D95" s="103" t="s">
        <v>24</v>
      </c>
      <c r="E95" s="103"/>
      <c r="F95" s="330">
        <v>1</v>
      </c>
      <c r="G95" s="103"/>
      <c r="H95" s="103"/>
      <c r="I95" s="103"/>
      <c r="J95" s="103"/>
      <c r="K95" s="103"/>
      <c r="L95" s="103"/>
      <c r="M95" s="103"/>
    </row>
    <row r="96" spans="1:13" ht="15.75">
      <c r="A96" s="316"/>
      <c r="B96" s="225" t="s">
        <v>44</v>
      </c>
      <c r="C96" s="224"/>
      <c r="D96" s="227" t="s">
        <v>15</v>
      </c>
      <c r="E96" s="224">
        <v>17.2</v>
      </c>
      <c r="F96" s="228">
        <f>E96*F95</f>
        <v>17.2</v>
      </c>
      <c r="G96" s="224"/>
      <c r="H96" s="228"/>
      <c r="I96" s="224"/>
      <c r="J96" s="228">
        <f>I96*F96</f>
        <v>0</v>
      </c>
      <c r="K96" s="224"/>
      <c r="L96" s="224"/>
      <c r="M96" s="228">
        <f>L96+J96+H96</f>
        <v>0</v>
      </c>
    </row>
    <row r="97" spans="1:13" ht="15.75">
      <c r="A97" s="316"/>
      <c r="B97" s="225" t="s">
        <v>25</v>
      </c>
      <c r="C97" s="224"/>
      <c r="D97" s="227" t="s">
        <v>0</v>
      </c>
      <c r="E97" s="224">
        <v>0.7</v>
      </c>
      <c r="F97" s="228">
        <f>E97*F95</f>
        <v>0.7</v>
      </c>
      <c r="G97" s="224"/>
      <c r="H97" s="224"/>
      <c r="I97" s="224"/>
      <c r="J97" s="228"/>
      <c r="K97" s="224"/>
      <c r="L97" s="228">
        <f>K97*F97</f>
        <v>0</v>
      </c>
      <c r="M97" s="228">
        <f>L97+J97+H97</f>
        <v>0</v>
      </c>
    </row>
    <row r="98" spans="1:13" ht="15.75">
      <c r="A98" s="316"/>
      <c r="B98" s="224" t="s">
        <v>80</v>
      </c>
      <c r="C98" s="240"/>
      <c r="D98" s="224"/>
      <c r="E98" s="224"/>
      <c r="F98" s="228"/>
      <c r="G98" s="224"/>
      <c r="H98" s="228"/>
      <c r="I98" s="224"/>
      <c r="J98" s="228"/>
      <c r="K98" s="224"/>
      <c r="L98" s="228"/>
      <c r="M98" s="228"/>
    </row>
    <row r="99" spans="1:13" ht="15.75">
      <c r="A99" s="316"/>
      <c r="B99" s="225" t="s">
        <v>169</v>
      </c>
      <c r="C99" s="231" t="s">
        <v>162</v>
      </c>
      <c r="D99" s="227" t="s">
        <v>20</v>
      </c>
      <c r="E99" s="224"/>
      <c r="F99" s="228">
        <v>6.15</v>
      </c>
      <c r="G99" s="275"/>
      <c r="H99" s="275">
        <f>G99*F99</f>
        <v>0</v>
      </c>
      <c r="I99" s="276"/>
      <c r="J99" s="228"/>
      <c r="K99" s="244"/>
      <c r="L99" s="228"/>
      <c r="M99" s="228">
        <f>L99+J99+H99</f>
        <v>0</v>
      </c>
    </row>
    <row r="100" spans="1:13" ht="18">
      <c r="A100" s="316"/>
      <c r="B100" s="225" t="s">
        <v>164</v>
      </c>
      <c r="C100" s="231" t="s">
        <v>193</v>
      </c>
      <c r="D100" s="227" t="s">
        <v>261</v>
      </c>
      <c r="E100" s="224">
        <v>0.297</v>
      </c>
      <c r="F100" s="228">
        <f>E100*F95</f>
        <v>0.297</v>
      </c>
      <c r="G100" s="244"/>
      <c r="H100" s="275">
        <f>G100*F100</f>
        <v>0</v>
      </c>
      <c r="I100" s="276"/>
      <c r="J100" s="228"/>
      <c r="K100" s="244"/>
      <c r="L100" s="228"/>
      <c r="M100" s="228">
        <f>L100+J100+H100</f>
        <v>0</v>
      </c>
    </row>
    <row r="101" spans="1:13" ht="15.75">
      <c r="A101" s="316"/>
      <c r="B101" s="225" t="s">
        <v>165</v>
      </c>
      <c r="C101" s="231" t="s">
        <v>166</v>
      </c>
      <c r="D101" s="227" t="s">
        <v>113</v>
      </c>
      <c r="E101" s="224"/>
      <c r="F101" s="228">
        <v>7</v>
      </c>
      <c r="G101" s="244"/>
      <c r="H101" s="275">
        <f>G101*F101</f>
        <v>0</v>
      </c>
      <c r="I101" s="276"/>
      <c r="J101" s="228"/>
      <c r="K101" s="244"/>
      <c r="L101" s="228"/>
      <c r="M101" s="228">
        <f>L101+J101+H101</f>
        <v>0</v>
      </c>
    </row>
    <row r="102" spans="1:13" ht="15.75">
      <c r="A102" s="316"/>
      <c r="B102" s="321" t="s">
        <v>170</v>
      </c>
      <c r="C102" s="231" t="s">
        <v>171</v>
      </c>
      <c r="D102" s="322" t="s">
        <v>20</v>
      </c>
      <c r="E102" s="323"/>
      <c r="F102" s="271">
        <v>18.2</v>
      </c>
      <c r="G102" s="324"/>
      <c r="H102" s="275">
        <f>G102*F102</f>
        <v>0</v>
      </c>
      <c r="I102" s="325"/>
      <c r="J102" s="228"/>
      <c r="K102" s="324"/>
      <c r="L102" s="228"/>
      <c r="M102" s="228">
        <f>L102+J102+H102</f>
        <v>0</v>
      </c>
    </row>
    <row r="103" spans="1:13" ht="15.75">
      <c r="A103" s="316"/>
      <c r="B103" s="327" t="s">
        <v>18</v>
      </c>
      <c r="C103" s="328"/>
      <c r="D103" s="322" t="s">
        <v>0</v>
      </c>
      <c r="E103" s="323">
        <v>0.2</v>
      </c>
      <c r="F103" s="238">
        <f>E103*F95</f>
        <v>0.2</v>
      </c>
      <c r="G103" s="324"/>
      <c r="H103" s="329">
        <f>G103*F103</f>
        <v>0</v>
      </c>
      <c r="I103" s="325"/>
      <c r="J103" s="228"/>
      <c r="K103" s="324"/>
      <c r="L103" s="228"/>
      <c r="M103" s="238">
        <f>L103+J103+H103</f>
        <v>0</v>
      </c>
    </row>
    <row r="104" spans="1:13" ht="15.75">
      <c r="A104" s="316"/>
      <c r="B104" s="317" t="s">
        <v>194</v>
      </c>
      <c r="C104" s="318" t="s">
        <v>195</v>
      </c>
      <c r="D104" s="103" t="s">
        <v>24</v>
      </c>
      <c r="E104" s="103"/>
      <c r="F104" s="330">
        <v>1</v>
      </c>
      <c r="G104" s="103"/>
      <c r="H104" s="103"/>
      <c r="I104" s="103"/>
      <c r="J104" s="103"/>
      <c r="K104" s="103"/>
      <c r="L104" s="103"/>
      <c r="M104" s="103"/>
    </row>
    <row r="105" spans="1:13" ht="15.75">
      <c r="A105" s="316"/>
      <c r="B105" s="225" t="s">
        <v>44</v>
      </c>
      <c r="C105" s="224"/>
      <c r="D105" s="227" t="s">
        <v>15</v>
      </c>
      <c r="E105" s="224">
        <v>7.33</v>
      </c>
      <c r="F105" s="228">
        <f>E105*F104</f>
        <v>7.33</v>
      </c>
      <c r="G105" s="224"/>
      <c r="H105" s="228"/>
      <c r="I105" s="224"/>
      <c r="J105" s="228">
        <f>I105*F105</f>
        <v>0</v>
      </c>
      <c r="K105" s="224"/>
      <c r="L105" s="224"/>
      <c r="M105" s="228">
        <f>L105+J105+H105</f>
        <v>0</v>
      </c>
    </row>
    <row r="106" spans="1:13" ht="15.75">
      <c r="A106" s="316"/>
      <c r="B106" s="225" t="s">
        <v>25</v>
      </c>
      <c r="C106" s="224"/>
      <c r="D106" s="227" t="s">
        <v>0</v>
      </c>
      <c r="E106" s="224">
        <v>0.11</v>
      </c>
      <c r="F106" s="228">
        <f>E106*F104</f>
        <v>0.11</v>
      </c>
      <c r="G106" s="224"/>
      <c r="H106" s="224"/>
      <c r="I106" s="224"/>
      <c r="J106" s="228"/>
      <c r="K106" s="224"/>
      <c r="L106" s="228">
        <f>K106*F106</f>
        <v>0</v>
      </c>
      <c r="M106" s="228">
        <f>L106+J106+H106</f>
        <v>0</v>
      </c>
    </row>
    <row r="107" spans="1:13" ht="15.75">
      <c r="A107" s="316"/>
      <c r="B107" s="224" t="s">
        <v>80</v>
      </c>
      <c r="C107" s="240"/>
      <c r="D107" s="224"/>
      <c r="E107" s="224"/>
      <c r="F107" s="228"/>
      <c r="G107" s="224"/>
      <c r="H107" s="228"/>
      <c r="I107" s="224"/>
      <c r="J107" s="228"/>
      <c r="K107" s="224"/>
      <c r="L107" s="228"/>
      <c r="M107" s="228"/>
    </row>
    <row r="108" spans="1:13" ht="15.75">
      <c r="A108" s="316"/>
      <c r="B108" s="327" t="s">
        <v>18</v>
      </c>
      <c r="C108" s="328"/>
      <c r="D108" s="322" t="s">
        <v>0</v>
      </c>
      <c r="E108" s="323">
        <v>0.02</v>
      </c>
      <c r="F108" s="238">
        <f>E108*F104</f>
        <v>0.02</v>
      </c>
      <c r="G108" s="324"/>
      <c r="H108" s="329">
        <f>G108*F108</f>
        <v>0</v>
      </c>
      <c r="I108" s="325"/>
      <c r="J108" s="228"/>
      <c r="K108" s="324"/>
      <c r="L108" s="228"/>
      <c r="M108" s="238">
        <f>L108+J108+H108</f>
        <v>0</v>
      </c>
    </row>
    <row r="109" spans="1:13" ht="15.75">
      <c r="A109" s="331">
        <v>4</v>
      </c>
      <c r="B109" s="332" t="s">
        <v>172</v>
      </c>
      <c r="C109" s="333" t="s">
        <v>173</v>
      </c>
      <c r="D109" s="316" t="s">
        <v>113</v>
      </c>
      <c r="E109" s="316"/>
      <c r="F109" s="334">
        <v>170</v>
      </c>
      <c r="G109" s="229"/>
      <c r="H109" s="329">
        <f aca="true" t="shared" si="4" ref="H109:H115">G109*F109</f>
        <v>0</v>
      </c>
      <c r="I109" s="335"/>
      <c r="J109" s="228">
        <f aca="true" t="shared" si="5" ref="J109:J115">I109*F109</f>
        <v>0</v>
      </c>
      <c r="K109" s="335"/>
      <c r="L109" s="228">
        <f aca="true" t="shared" si="6" ref="L109:L115">K109*F109</f>
        <v>0</v>
      </c>
      <c r="M109" s="238">
        <f aca="true" t="shared" si="7" ref="M109:M117">L109+J109+H109</f>
        <v>0</v>
      </c>
    </row>
    <row r="110" spans="1:13" ht="15.75">
      <c r="A110" s="336"/>
      <c r="B110" s="337" t="s">
        <v>45</v>
      </c>
      <c r="C110" s="338"/>
      <c r="D110" s="336" t="s">
        <v>15</v>
      </c>
      <c r="E110" s="339">
        <v>0.68</v>
      </c>
      <c r="F110" s="340">
        <f>E110*F109</f>
        <v>115.60000000000001</v>
      </c>
      <c r="G110" s="229"/>
      <c r="H110" s="329">
        <f t="shared" si="4"/>
        <v>0</v>
      </c>
      <c r="I110" s="339"/>
      <c r="J110" s="228">
        <f t="shared" si="5"/>
        <v>0</v>
      </c>
      <c r="K110" s="340"/>
      <c r="L110" s="228">
        <f t="shared" si="6"/>
        <v>0</v>
      </c>
      <c r="M110" s="238">
        <f t="shared" si="7"/>
        <v>0</v>
      </c>
    </row>
    <row r="111" spans="1:13" ht="15.75">
      <c r="A111" s="336"/>
      <c r="B111" s="337" t="s">
        <v>46</v>
      </c>
      <c r="C111" s="341"/>
      <c r="D111" s="336" t="s">
        <v>0</v>
      </c>
      <c r="E111" s="339">
        <v>0.0003</v>
      </c>
      <c r="F111" s="340">
        <f>E111*F109</f>
        <v>0.051</v>
      </c>
      <c r="G111" s="229"/>
      <c r="H111" s="329">
        <f t="shared" si="4"/>
        <v>0</v>
      </c>
      <c r="I111" s="340"/>
      <c r="J111" s="228">
        <f t="shared" si="5"/>
        <v>0</v>
      </c>
      <c r="K111" s="340"/>
      <c r="L111" s="228">
        <f t="shared" si="6"/>
        <v>0</v>
      </c>
      <c r="M111" s="238">
        <f t="shared" si="7"/>
        <v>0</v>
      </c>
    </row>
    <row r="112" spans="1:13" ht="15.75">
      <c r="A112" s="336"/>
      <c r="B112" s="339" t="s">
        <v>80</v>
      </c>
      <c r="C112" s="341"/>
      <c r="D112" s="336"/>
      <c r="E112" s="339"/>
      <c r="F112" s="336"/>
      <c r="G112" s="229"/>
      <c r="H112" s="329">
        <f t="shared" si="4"/>
        <v>0</v>
      </c>
      <c r="I112" s="340"/>
      <c r="J112" s="228">
        <f t="shared" si="5"/>
        <v>0</v>
      </c>
      <c r="K112" s="340"/>
      <c r="L112" s="228">
        <f t="shared" si="6"/>
        <v>0</v>
      </c>
      <c r="M112" s="238">
        <f t="shared" si="7"/>
        <v>0</v>
      </c>
    </row>
    <row r="113" spans="1:13" ht="15.75">
      <c r="A113" s="336"/>
      <c r="B113" s="337" t="s">
        <v>48</v>
      </c>
      <c r="C113" s="231" t="s">
        <v>174</v>
      </c>
      <c r="D113" s="336" t="s">
        <v>37</v>
      </c>
      <c r="E113" s="339">
        <v>0.253</v>
      </c>
      <c r="F113" s="340">
        <f>E113*F109</f>
        <v>43.01</v>
      </c>
      <c r="G113" s="229"/>
      <c r="H113" s="329">
        <f t="shared" si="4"/>
        <v>0</v>
      </c>
      <c r="I113" s="340"/>
      <c r="J113" s="228">
        <f t="shared" si="5"/>
        <v>0</v>
      </c>
      <c r="K113" s="340"/>
      <c r="L113" s="228">
        <f t="shared" si="6"/>
        <v>0</v>
      </c>
      <c r="M113" s="238">
        <f t="shared" si="7"/>
        <v>0</v>
      </c>
    </row>
    <row r="114" spans="1:13" ht="15.75">
      <c r="A114" s="336"/>
      <c r="B114" s="337" t="s">
        <v>49</v>
      </c>
      <c r="C114" s="231" t="s">
        <v>175</v>
      </c>
      <c r="D114" s="336" t="s">
        <v>37</v>
      </c>
      <c r="E114" s="339">
        <v>0.027</v>
      </c>
      <c r="F114" s="340">
        <f>E114*F109</f>
        <v>4.59</v>
      </c>
      <c r="G114" s="229"/>
      <c r="H114" s="329">
        <f t="shared" si="4"/>
        <v>0</v>
      </c>
      <c r="I114" s="340"/>
      <c r="J114" s="228">
        <f t="shared" si="5"/>
        <v>0</v>
      </c>
      <c r="K114" s="340"/>
      <c r="L114" s="228">
        <f t="shared" si="6"/>
        <v>0</v>
      </c>
      <c r="M114" s="238">
        <f t="shared" si="7"/>
        <v>0</v>
      </c>
    </row>
    <row r="115" spans="1:13" ht="15.75">
      <c r="A115" s="336"/>
      <c r="B115" s="337" t="s">
        <v>18</v>
      </c>
      <c r="C115" s="341"/>
      <c r="D115" s="336" t="s">
        <v>0</v>
      </c>
      <c r="E115" s="339">
        <v>0.019</v>
      </c>
      <c r="F115" s="336">
        <f>E115*F109</f>
        <v>3.23</v>
      </c>
      <c r="G115" s="229"/>
      <c r="H115" s="329">
        <f t="shared" si="4"/>
        <v>0</v>
      </c>
      <c r="I115" s="340"/>
      <c r="J115" s="228">
        <f t="shared" si="5"/>
        <v>0</v>
      </c>
      <c r="K115" s="340"/>
      <c r="L115" s="228">
        <f t="shared" si="6"/>
        <v>0</v>
      </c>
      <c r="M115" s="238">
        <f t="shared" si="7"/>
        <v>0</v>
      </c>
    </row>
    <row r="116" spans="1:13" ht="15.75">
      <c r="A116" s="167"/>
      <c r="B116" s="101" t="s">
        <v>8</v>
      </c>
      <c r="C116" s="118"/>
      <c r="D116" s="167"/>
      <c r="E116" s="167"/>
      <c r="F116" s="167"/>
      <c r="G116" s="167"/>
      <c r="H116" s="119">
        <f>SUM(H87:H115)</f>
        <v>0</v>
      </c>
      <c r="I116" s="120"/>
      <c r="J116" s="119">
        <f>SUM(J83:J115)</f>
        <v>0</v>
      </c>
      <c r="K116" s="120"/>
      <c r="L116" s="119">
        <f>SUM(L86:L115)</f>
        <v>0</v>
      </c>
      <c r="M116" s="119">
        <f t="shared" si="7"/>
        <v>0</v>
      </c>
    </row>
    <row r="117" spans="1:13" ht="16.5">
      <c r="A117" s="63"/>
      <c r="B117" s="74" t="s">
        <v>8</v>
      </c>
      <c r="C117" s="86"/>
      <c r="D117" s="87"/>
      <c r="E117" s="87"/>
      <c r="F117" s="87"/>
      <c r="G117" s="87"/>
      <c r="H117" s="88">
        <f>H116+H81</f>
        <v>0</v>
      </c>
      <c r="I117" s="89"/>
      <c r="J117" s="90">
        <f>J116+J81</f>
        <v>0</v>
      </c>
      <c r="K117" s="89"/>
      <c r="L117" s="89">
        <f>L116+L81</f>
        <v>0</v>
      </c>
      <c r="M117" s="377">
        <f t="shared" si="7"/>
        <v>0</v>
      </c>
    </row>
    <row r="118" spans="1:13" ht="16.5">
      <c r="A118" s="63"/>
      <c r="B118" s="77" t="s">
        <v>16</v>
      </c>
      <c r="C118" s="91">
        <v>0.04</v>
      </c>
      <c r="D118" s="87"/>
      <c r="E118" s="87"/>
      <c r="F118" s="87"/>
      <c r="G118" s="87"/>
      <c r="H118" s="88"/>
      <c r="I118" s="89"/>
      <c r="J118" s="90"/>
      <c r="K118" s="89"/>
      <c r="L118" s="89"/>
      <c r="M118" s="377">
        <f>H117*C118</f>
        <v>0</v>
      </c>
    </row>
    <row r="119" spans="1:13" ht="16.5">
      <c r="A119" s="63"/>
      <c r="B119" s="74" t="s">
        <v>8</v>
      </c>
      <c r="C119" s="91"/>
      <c r="D119" s="87"/>
      <c r="E119" s="87"/>
      <c r="F119" s="87"/>
      <c r="G119" s="87"/>
      <c r="H119" s="88"/>
      <c r="I119" s="89"/>
      <c r="J119" s="90"/>
      <c r="K119" s="89"/>
      <c r="L119" s="89"/>
      <c r="M119" s="377">
        <f>SUM(M117:M118)</f>
        <v>0</v>
      </c>
    </row>
    <row r="120" spans="1:13" ht="16.5">
      <c r="A120" s="63"/>
      <c r="B120" s="74" t="s">
        <v>28</v>
      </c>
      <c r="C120" s="91">
        <v>0.1</v>
      </c>
      <c r="D120" s="161"/>
      <c r="E120" s="161"/>
      <c r="F120" s="161"/>
      <c r="G120" s="161"/>
      <c r="H120" s="92"/>
      <c r="I120" s="93"/>
      <c r="J120" s="94"/>
      <c r="K120" s="93"/>
      <c r="L120" s="93"/>
      <c r="M120" s="378">
        <f>M119*C120</f>
        <v>0</v>
      </c>
    </row>
    <row r="121" spans="1:13" ht="16.5">
      <c r="A121" s="63"/>
      <c r="B121" s="74" t="s">
        <v>8</v>
      </c>
      <c r="C121" s="161"/>
      <c r="D121" s="161"/>
      <c r="E121" s="161"/>
      <c r="F121" s="161"/>
      <c r="G121" s="161"/>
      <c r="H121" s="92"/>
      <c r="I121" s="93"/>
      <c r="J121" s="94"/>
      <c r="K121" s="93"/>
      <c r="L121" s="93"/>
      <c r="M121" s="378">
        <f>SUM(M119:M120)</f>
        <v>0</v>
      </c>
    </row>
    <row r="122" spans="1:13" ht="16.5">
      <c r="A122" s="63"/>
      <c r="B122" s="74" t="s">
        <v>108</v>
      </c>
      <c r="C122" s="91">
        <v>0.08</v>
      </c>
      <c r="D122" s="161"/>
      <c r="E122" s="161"/>
      <c r="F122" s="161"/>
      <c r="G122" s="161"/>
      <c r="H122" s="92"/>
      <c r="I122" s="93"/>
      <c r="J122" s="94"/>
      <c r="K122" s="93"/>
      <c r="L122" s="93"/>
      <c r="M122" s="378">
        <f>M121*C122</f>
        <v>0</v>
      </c>
    </row>
    <row r="123" spans="1:13" ht="16.5">
      <c r="A123" s="63"/>
      <c r="B123" s="74" t="s">
        <v>8</v>
      </c>
      <c r="C123" s="91"/>
      <c r="D123" s="161"/>
      <c r="E123" s="161"/>
      <c r="F123" s="161"/>
      <c r="G123" s="161"/>
      <c r="H123" s="92"/>
      <c r="I123" s="93"/>
      <c r="J123" s="94"/>
      <c r="K123" s="93"/>
      <c r="L123" s="93"/>
      <c r="M123" s="378">
        <f>SUM(M121:M122)</f>
        <v>0</v>
      </c>
    </row>
    <row r="124" spans="1:13" ht="16.5">
      <c r="A124" s="63"/>
      <c r="B124" s="3" t="s">
        <v>29</v>
      </c>
      <c r="C124" s="121">
        <v>0.03</v>
      </c>
      <c r="D124" s="9"/>
      <c r="E124" s="161"/>
      <c r="F124" s="161"/>
      <c r="G124" s="161"/>
      <c r="H124" s="92"/>
      <c r="I124" s="93"/>
      <c r="J124" s="94"/>
      <c r="K124" s="93"/>
      <c r="L124" s="93"/>
      <c r="M124" s="378">
        <f>M123*C124</f>
        <v>0</v>
      </c>
    </row>
    <row r="125" spans="1:13" ht="16.5">
      <c r="A125" s="63"/>
      <c r="B125" s="125" t="s">
        <v>8</v>
      </c>
      <c r="C125" s="162"/>
      <c r="D125" s="162"/>
      <c r="E125" s="161"/>
      <c r="F125" s="161"/>
      <c r="G125" s="161"/>
      <c r="H125" s="92"/>
      <c r="I125" s="93"/>
      <c r="J125" s="94"/>
      <c r="K125" s="93"/>
      <c r="L125" s="93"/>
      <c r="M125" s="378">
        <f>M124+M123</f>
        <v>0</v>
      </c>
    </row>
    <row r="126" spans="1:13" ht="16.5">
      <c r="A126" s="96"/>
      <c r="B126" s="97" t="s">
        <v>135</v>
      </c>
      <c r="C126" s="99">
        <v>0.18</v>
      </c>
      <c r="D126" s="97"/>
      <c r="E126" s="97"/>
      <c r="F126" s="97"/>
      <c r="G126" s="97"/>
      <c r="H126" s="97"/>
      <c r="I126" s="97"/>
      <c r="J126" s="98"/>
      <c r="K126" s="97"/>
      <c r="L126" s="97"/>
      <c r="M126" s="379">
        <f>M125*C126</f>
        <v>0</v>
      </c>
    </row>
    <row r="127" spans="1:13" ht="16.5">
      <c r="A127" s="96"/>
      <c r="B127" s="97" t="s">
        <v>114</v>
      </c>
      <c r="C127" s="97"/>
      <c r="D127" s="97"/>
      <c r="E127" s="97"/>
      <c r="F127" s="97"/>
      <c r="G127" s="97"/>
      <c r="H127" s="97"/>
      <c r="I127" s="97"/>
      <c r="J127" s="98"/>
      <c r="K127" s="97"/>
      <c r="L127" s="97"/>
      <c r="M127" s="380">
        <f>M126+M125</f>
        <v>0</v>
      </c>
    </row>
    <row r="128" spans="1:13" ht="16.5">
      <c r="A128" s="51"/>
      <c r="B128" s="95"/>
      <c r="C128" s="411"/>
      <c r="D128" s="411"/>
      <c r="E128" s="95"/>
      <c r="F128" s="95"/>
      <c r="G128" s="95"/>
      <c r="H128" s="95"/>
      <c r="I128" s="411"/>
      <c r="J128" s="411"/>
      <c r="K128" s="95"/>
      <c r="L128" s="95"/>
      <c r="M128" s="95"/>
    </row>
    <row r="131" spans="2:3" ht="12.75">
      <c r="B131" s="155"/>
      <c r="C131" s="155"/>
    </row>
    <row r="132" ht="12.75">
      <c r="B132" s="155"/>
    </row>
    <row r="133" spans="2:10" ht="25.5" customHeight="1">
      <c r="B133" s="156"/>
      <c r="I133" s="404"/>
      <c r="J133" s="404"/>
    </row>
    <row r="134" spans="2:3" ht="12.75">
      <c r="B134" s="410"/>
      <c r="C134" s="410"/>
    </row>
  </sheetData>
  <sheetProtection/>
  <mergeCells count="18">
    <mergeCell ref="A82:M82"/>
    <mergeCell ref="B134:C134"/>
    <mergeCell ref="I133:J133"/>
    <mergeCell ref="C128:D128"/>
    <mergeCell ref="I128:J128"/>
    <mergeCell ref="B1:M1"/>
    <mergeCell ref="B2:M2"/>
    <mergeCell ref="B3:M3"/>
    <mergeCell ref="D4:I4"/>
    <mergeCell ref="A5:A6"/>
    <mergeCell ref="I5:J5"/>
    <mergeCell ref="K5:L5"/>
    <mergeCell ref="B5:B6"/>
    <mergeCell ref="C5:C6"/>
    <mergeCell ref="D5:D6"/>
    <mergeCell ref="E5:E6"/>
    <mergeCell ref="F5:F6"/>
    <mergeCell ref="G5:H5"/>
  </mergeCells>
  <printOptions/>
  <pageMargins left="0.2" right="0.31496062992125984" top="0.5511811023622047" bottom="0.35433070866141736" header="0.11811023622047245" footer="0.11811023622047245"/>
  <pageSetup horizontalDpi="1200" verticalDpi="1200" orientation="landscape" paperSize="9" scale="77" r:id="rId1"/>
  <rowBreaks count="2" manualBreakCount="2">
    <brk id="72" max="12" man="1"/>
    <brk id="10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2:M70"/>
  <sheetViews>
    <sheetView view="pageBreakPreview" zoomScaleSheetLayoutView="100" zoomScalePageLayoutView="0" workbookViewId="0" topLeftCell="A43">
      <selection activeCell="B15" sqref="B15"/>
    </sheetView>
  </sheetViews>
  <sheetFormatPr defaultColWidth="9.140625" defaultRowHeight="12.75"/>
  <cols>
    <col min="1" max="1" width="2.7109375" style="65" customWidth="1"/>
    <col min="2" max="2" width="47.140625" style="65" customWidth="1"/>
    <col min="3" max="3" width="7.7109375" style="65" customWidth="1"/>
    <col min="4" max="4" width="7.57421875" style="65" customWidth="1"/>
    <col min="5" max="5" width="10.8515625" style="65" customWidth="1"/>
    <col min="6" max="6" width="9.140625" style="65" customWidth="1"/>
    <col min="7" max="7" width="10.7109375" style="65" customWidth="1"/>
    <col min="8" max="8" width="12.7109375" style="65" bestFit="1" customWidth="1"/>
    <col min="9" max="9" width="10.7109375" style="65" customWidth="1"/>
    <col min="10" max="10" width="10.421875" style="65" bestFit="1" customWidth="1"/>
    <col min="11" max="11" width="10.7109375" style="65" customWidth="1"/>
    <col min="12" max="12" width="12.00390625" style="65" customWidth="1"/>
    <col min="13" max="13" width="12.7109375" style="65" bestFit="1" customWidth="1"/>
    <col min="14" max="16384" width="9.140625" style="65" customWidth="1"/>
  </cols>
  <sheetData>
    <row r="2" spans="1:12" ht="15">
      <c r="A2" s="417" t="str">
        <f>'AA'!A2</f>
        <v>kurort goderZis sasmeli wylis sistemis reabilitacia mowyobis samuSaoebi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</row>
    <row r="3" spans="1:12" ht="14.25">
      <c r="A3" s="418"/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</row>
    <row r="4" spans="1:12" ht="15">
      <c r="A4" s="419" t="s">
        <v>255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</row>
    <row r="5" spans="1:12" ht="15">
      <c r="A5" s="417" t="s">
        <v>51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</row>
    <row r="6" spans="1:12" ht="15">
      <c r="A6" s="170"/>
      <c r="B6" s="170"/>
      <c r="C6" s="170"/>
      <c r="D6" s="170"/>
      <c r="E6" s="170"/>
      <c r="F6" s="170"/>
      <c r="G6" s="420" t="s">
        <v>31</v>
      </c>
      <c r="H6" s="420"/>
      <c r="I6" s="420"/>
      <c r="J6" s="420"/>
      <c r="K6" s="145">
        <f>M65</f>
        <v>0</v>
      </c>
      <c r="L6" s="139" t="s">
        <v>30</v>
      </c>
    </row>
    <row r="7" spans="1:12" ht="15">
      <c r="A7" s="170"/>
      <c r="B7" s="421" t="s">
        <v>177</v>
      </c>
      <c r="C7" s="421"/>
      <c r="D7" s="421"/>
      <c r="E7" s="421"/>
      <c r="F7" s="421"/>
      <c r="G7" s="420" t="s">
        <v>32</v>
      </c>
      <c r="H7" s="420"/>
      <c r="I7" s="420"/>
      <c r="J7" s="420"/>
      <c r="K7" s="145">
        <f>J55/1000</f>
        <v>0</v>
      </c>
      <c r="L7" s="139" t="s">
        <v>30</v>
      </c>
    </row>
    <row r="8" spans="1:13" ht="12.75">
      <c r="A8" s="422" t="s">
        <v>1</v>
      </c>
      <c r="B8" s="396" t="s">
        <v>2</v>
      </c>
      <c r="C8" s="423"/>
      <c r="D8" s="396" t="s">
        <v>3</v>
      </c>
      <c r="E8" s="396" t="s">
        <v>11</v>
      </c>
      <c r="F8" s="396" t="s">
        <v>4</v>
      </c>
      <c r="G8" s="405" t="s">
        <v>17</v>
      </c>
      <c r="H8" s="405"/>
      <c r="I8" s="405" t="s">
        <v>5</v>
      </c>
      <c r="J8" s="405"/>
      <c r="K8" s="396" t="s">
        <v>6</v>
      </c>
      <c r="L8" s="396"/>
      <c r="M8" s="4" t="s">
        <v>21</v>
      </c>
    </row>
    <row r="9" spans="1:13" ht="12.75">
      <c r="A9" s="422"/>
      <c r="B9" s="396"/>
      <c r="C9" s="424"/>
      <c r="D9" s="396"/>
      <c r="E9" s="396"/>
      <c r="F9" s="396"/>
      <c r="G9" s="174" t="s">
        <v>7</v>
      </c>
      <c r="H9" s="5" t="s">
        <v>8</v>
      </c>
      <c r="I9" s="174" t="s">
        <v>7</v>
      </c>
      <c r="J9" s="5" t="s">
        <v>8</v>
      </c>
      <c r="K9" s="174" t="s">
        <v>7</v>
      </c>
      <c r="L9" s="5" t="s">
        <v>9</v>
      </c>
      <c r="M9" s="174" t="s">
        <v>10</v>
      </c>
    </row>
    <row r="10" spans="1:13" ht="12.75">
      <c r="A10" s="175">
        <v>1</v>
      </c>
      <c r="B10" s="173">
        <v>2</v>
      </c>
      <c r="C10" s="175">
        <v>3</v>
      </c>
      <c r="D10" s="175">
        <v>4</v>
      </c>
      <c r="E10" s="173">
        <v>5</v>
      </c>
      <c r="F10" s="175">
        <v>6</v>
      </c>
      <c r="G10" s="173">
        <v>7</v>
      </c>
      <c r="H10" s="175">
        <v>8</v>
      </c>
      <c r="I10" s="173">
        <v>9</v>
      </c>
      <c r="J10" s="175">
        <v>10</v>
      </c>
      <c r="K10" s="173">
        <v>11</v>
      </c>
      <c r="L10" s="175">
        <v>12</v>
      </c>
      <c r="M10" s="173">
        <v>13</v>
      </c>
    </row>
    <row r="11" spans="1:13" ht="25.5">
      <c r="A11" s="425">
        <v>2</v>
      </c>
      <c r="B11" s="126" t="s">
        <v>179</v>
      </c>
      <c r="C11" s="133"/>
      <c r="D11" s="169" t="s">
        <v>24</v>
      </c>
      <c r="E11" s="172"/>
      <c r="F11" s="7">
        <v>3</v>
      </c>
      <c r="G11" s="163"/>
      <c r="H11" s="123">
        <f aca="true" t="shared" si="0" ref="H11:H54">F11*G11</f>
        <v>0</v>
      </c>
      <c r="I11" s="163"/>
      <c r="J11" s="123">
        <f aca="true" t="shared" si="1" ref="J11:J54">F11*I11</f>
        <v>0</v>
      </c>
      <c r="K11" s="163"/>
      <c r="L11" s="123">
        <f aca="true" t="shared" si="2" ref="L11:L54">F11*K11</f>
        <v>0</v>
      </c>
      <c r="M11" s="123">
        <f aca="true" t="shared" si="3" ref="M11:M54">H11+J11+L11</f>
        <v>0</v>
      </c>
    </row>
    <row r="12" spans="1:13" ht="18" customHeight="1">
      <c r="A12" s="425"/>
      <c r="B12" s="3" t="s">
        <v>12</v>
      </c>
      <c r="C12" s="223" t="s">
        <v>226</v>
      </c>
      <c r="D12" s="163" t="s">
        <v>15</v>
      </c>
      <c r="E12" s="172">
        <v>1</v>
      </c>
      <c r="F12" s="2">
        <f>E12*F11</f>
        <v>3</v>
      </c>
      <c r="G12" s="163"/>
      <c r="H12" s="123">
        <f t="shared" si="0"/>
        <v>0</v>
      </c>
      <c r="I12" s="1"/>
      <c r="J12" s="123">
        <f t="shared" si="1"/>
        <v>0</v>
      </c>
      <c r="K12" s="163"/>
      <c r="L12" s="123">
        <f t="shared" si="2"/>
        <v>0</v>
      </c>
      <c r="M12" s="123">
        <f t="shared" si="3"/>
        <v>0</v>
      </c>
    </row>
    <row r="13" spans="1:13" ht="18" customHeight="1">
      <c r="A13" s="425"/>
      <c r="B13" s="172" t="s">
        <v>23</v>
      </c>
      <c r="C13" s="172"/>
      <c r="D13" s="172"/>
      <c r="E13" s="172"/>
      <c r="F13" s="2"/>
      <c r="G13" s="163"/>
      <c r="H13" s="123">
        <f t="shared" si="0"/>
        <v>0</v>
      </c>
      <c r="I13" s="163"/>
      <c r="J13" s="123">
        <f t="shared" si="1"/>
        <v>0</v>
      </c>
      <c r="K13" s="163"/>
      <c r="L13" s="123">
        <f t="shared" si="2"/>
        <v>0</v>
      </c>
      <c r="M13" s="123">
        <f t="shared" si="3"/>
        <v>0</v>
      </c>
    </row>
    <row r="14" spans="1:13" ht="18" customHeight="1">
      <c r="A14" s="425"/>
      <c r="B14" s="134" t="s">
        <v>180</v>
      </c>
      <c r="C14" s="172"/>
      <c r="D14" s="172" t="s">
        <v>24</v>
      </c>
      <c r="E14" s="172">
        <v>1</v>
      </c>
      <c r="F14" s="2">
        <f>E14*F11</f>
        <v>3</v>
      </c>
      <c r="G14" s="163"/>
      <c r="H14" s="123">
        <f t="shared" si="0"/>
        <v>0</v>
      </c>
      <c r="I14" s="163"/>
      <c r="J14" s="123">
        <f t="shared" si="1"/>
        <v>0</v>
      </c>
      <c r="K14" s="163"/>
      <c r="L14" s="123">
        <f t="shared" si="2"/>
        <v>0</v>
      </c>
      <c r="M14" s="123">
        <f t="shared" si="3"/>
        <v>0</v>
      </c>
    </row>
    <row r="15" spans="1:13" ht="25.5">
      <c r="A15" s="425">
        <v>3</v>
      </c>
      <c r="B15" s="126" t="s">
        <v>181</v>
      </c>
      <c r="C15" s="133"/>
      <c r="D15" s="169" t="s">
        <v>24</v>
      </c>
      <c r="E15" s="172"/>
      <c r="F15" s="7">
        <v>1</v>
      </c>
      <c r="G15" s="163"/>
      <c r="H15" s="123">
        <f t="shared" si="0"/>
        <v>0</v>
      </c>
      <c r="I15" s="163"/>
      <c r="J15" s="123">
        <f t="shared" si="1"/>
        <v>0</v>
      </c>
      <c r="K15" s="163"/>
      <c r="L15" s="123">
        <f t="shared" si="2"/>
        <v>0</v>
      </c>
      <c r="M15" s="123">
        <f t="shared" si="3"/>
        <v>0</v>
      </c>
    </row>
    <row r="16" spans="1:13" ht="12.75">
      <c r="A16" s="425"/>
      <c r="B16" s="3" t="s">
        <v>12</v>
      </c>
      <c r="C16" s="223" t="s">
        <v>226</v>
      </c>
      <c r="D16" s="163" t="s">
        <v>15</v>
      </c>
      <c r="E16" s="172">
        <v>1</v>
      </c>
      <c r="F16" s="2">
        <f>E16*F15</f>
        <v>1</v>
      </c>
      <c r="G16" s="163"/>
      <c r="H16" s="123">
        <f t="shared" si="0"/>
        <v>0</v>
      </c>
      <c r="I16" s="1"/>
      <c r="J16" s="123">
        <f t="shared" si="1"/>
        <v>0</v>
      </c>
      <c r="K16" s="163"/>
      <c r="L16" s="123">
        <f t="shared" si="2"/>
        <v>0</v>
      </c>
      <c r="M16" s="123">
        <f t="shared" si="3"/>
        <v>0</v>
      </c>
    </row>
    <row r="17" spans="1:13" ht="12.75">
      <c r="A17" s="425"/>
      <c r="B17" s="172" t="s">
        <v>23</v>
      </c>
      <c r="C17" s="172"/>
      <c r="D17" s="172"/>
      <c r="E17" s="172"/>
      <c r="F17" s="2"/>
      <c r="G17" s="163"/>
      <c r="H17" s="123">
        <f t="shared" si="0"/>
        <v>0</v>
      </c>
      <c r="I17" s="163"/>
      <c r="J17" s="123">
        <f t="shared" si="1"/>
        <v>0</v>
      </c>
      <c r="K17" s="163"/>
      <c r="L17" s="123">
        <f t="shared" si="2"/>
        <v>0</v>
      </c>
      <c r="M17" s="123">
        <f t="shared" si="3"/>
        <v>0</v>
      </c>
    </row>
    <row r="18" spans="1:13" ht="12.75">
      <c r="A18" s="425"/>
      <c r="B18" s="134" t="s">
        <v>182</v>
      </c>
      <c r="C18" s="172"/>
      <c r="D18" s="172" t="s">
        <v>24</v>
      </c>
      <c r="E18" s="172">
        <v>1</v>
      </c>
      <c r="F18" s="2">
        <f>E18*F15</f>
        <v>1</v>
      </c>
      <c r="G18" s="163"/>
      <c r="H18" s="123">
        <f t="shared" si="0"/>
        <v>0</v>
      </c>
      <c r="I18" s="163"/>
      <c r="J18" s="123">
        <f t="shared" si="1"/>
        <v>0</v>
      </c>
      <c r="K18" s="163"/>
      <c r="L18" s="123">
        <f t="shared" si="2"/>
        <v>0</v>
      </c>
      <c r="M18" s="123">
        <f t="shared" si="3"/>
        <v>0</v>
      </c>
    </row>
    <row r="19" spans="1:13" ht="31.5">
      <c r="A19" s="425">
        <v>4</v>
      </c>
      <c r="B19" s="125" t="s">
        <v>52</v>
      </c>
      <c r="C19" s="116" t="s">
        <v>183</v>
      </c>
      <c r="D19" s="169" t="s">
        <v>24</v>
      </c>
      <c r="E19" s="172"/>
      <c r="F19" s="7">
        <v>4</v>
      </c>
      <c r="G19" s="163"/>
      <c r="H19" s="123">
        <f t="shared" si="0"/>
        <v>0</v>
      </c>
      <c r="I19" s="163"/>
      <c r="J19" s="123">
        <f t="shared" si="1"/>
        <v>0</v>
      </c>
      <c r="K19" s="163"/>
      <c r="L19" s="123">
        <f t="shared" si="2"/>
        <v>0</v>
      </c>
      <c r="M19" s="123">
        <f t="shared" si="3"/>
        <v>0</v>
      </c>
    </row>
    <row r="20" spans="1:13" ht="20.25" customHeight="1">
      <c r="A20" s="425"/>
      <c r="B20" s="3" t="s">
        <v>12</v>
      </c>
      <c r="C20" s="172"/>
      <c r="D20" s="163" t="s">
        <v>15</v>
      </c>
      <c r="E20" s="172">
        <v>1.51</v>
      </c>
      <c r="F20" s="8">
        <f>E20*F19</f>
        <v>6.04</v>
      </c>
      <c r="G20" s="163"/>
      <c r="H20" s="123">
        <f t="shared" si="0"/>
        <v>0</v>
      </c>
      <c r="I20" s="1"/>
      <c r="J20" s="123">
        <f t="shared" si="1"/>
        <v>0</v>
      </c>
      <c r="K20" s="163"/>
      <c r="L20" s="123">
        <f t="shared" si="2"/>
        <v>0</v>
      </c>
      <c r="M20" s="123">
        <f t="shared" si="3"/>
        <v>0</v>
      </c>
    </row>
    <row r="21" spans="1:13" ht="20.25" customHeight="1">
      <c r="A21" s="425"/>
      <c r="B21" s="3" t="s">
        <v>25</v>
      </c>
      <c r="C21" s="172"/>
      <c r="D21" s="172" t="s">
        <v>0</v>
      </c>
      <c r="E21" s="172">
        <v>0.13</v>
      </c>
      <c r="F21" s="8">
        <f>E21*F19</f>
        <v>0.52</v>
      </c>
      <c r="G21" s="163"/>
      <c r="H21" s="123">
        <f t="shared" si="0"/>
        <v>0</v>
      </c>
      <c r="I21" s="163"/>
      <c r="J21" s="123">
        <f t="shared" si="1"/>
        <v>0</v>
      </c>
      <c r="K21" s="1"/>
      <c r="L21" s="123">
        <f t="shared" si="2"/>
        <v>0</v>
      </c>
      <c r="M21" s="123">
        <f t="shared" si="3"/>
        <v>0</v>
      </c>
    </row>
    <row r="22" spans="1:13" ht="20.25" customHeight="1">
      <c r="A22" s="425"/>
      <c r="B22" s="172" t="s">
        <v>23</v>
      </c>
      <c r="C22" s="172"/>
      <c r="D22" s="172"/>
      <c r="E22" s="172"/>
      <c r="F22" s="8"/>
      <c r="G22" s="163"/>
      <c r="H22" s="123">
        <f t="shared" si="0"/>
        <v>0</v>
      </c>
      <c r="I22" s="163"/>
      <c r="J22" s="123">
        <f t="shared" si="1"/>
        <v>0</v>
      </c>
      <c r="K22" s="163"/>
      <c r="L22" s="123">
        <f t="shared" si="2"/>
        <v>0</v>
      </c>
      <c r="M22" s="123">
        <f t="shared" si="3"/>
        <v>0</v>
      </c>
    </row>
    <row r="23" spans="1:13" ht="20.25" customHeight="1">
      <c r="A23" s="425"/>
      <c r="B23" s="134" t="s">
        <v>53</v>
      </c>
      <c r="C23" s="172"/>
      <c r="D23" s="172" t="s">
        <v>24</v>
      </c>
      <c r="E23" s="133" t="s">
        <v>33</v>
      </c>
      <c r="F23" s="2">
        <v>1</v>
      </c>
      <c r="G23" s="1"/>
      <c r="H23" s="123">
        <f t="shared" si="0"/>
        <v>0</v>
      </c>
      <c r="I23" s="163"/>
      <c r="J23" s="123">
        <f t="shared" si="1"/>
        <v>0</v>
      </c>
      <c r="K23" s="163"/>
      <c r="L23" s="123">
        <f t="shared" si="2"/>
        <v>0</v>
      </c>
      <c r="M23" s="123">
        <f t="shared" si="3"/>
        <v>0</v>
      </c>
    </row>
    <row r="24" spans="1:13" ht="20.25" customHeight="1">
      <c r="A24" s="425"/>
      <c r="B24" s="134" t="s">
        <v>54</v>
      </c>
      <c r="C24" s="172"/>
      <c r="D24" s="172" t="s">
        <v>24</v>
      </c>
      <c r="E24" s="133" t="s">
        <v>33</v>
      </c>
      <c r="F24" s="2">
        <v>2</v>
      </c>
      <c r="G24" s="1"/>
      <c r="H24" s="123">
        <f t="shared" si="0"/>
        <v>0</v>
      </c>
      <c r="I24" s="163"/>
      <c r="J24" s="123">
        <f t="shared" si="1"/>
        <v>0</v>
      </c>
      <c r="K24" s="163"/>
      <c r="L24" s="123">
        <f t="shared" si="2"/>
        <v>0</v>
      </c>
      <c r="M24" s="123">
        <f t="shared" si="3"/>
        <v>0</v>
      </c>
    </row>
    <row r="25" spans="1:13" ht="20.25" customHeight="1">
      <c r="A25" s="425"/>
      <c r="B25" s="134" t="s">
        <v>184</v>
      </c>
      <c r="C25" s="172"/>
      <c r="D25" s="172" t="s">
        <v>24</v>
      </c>
      <c r="E25" s="133" t="s">
        <v>33</v>
      </c>
      <c r="F25" s="2">
        <v>1</v>
      </c>
      <c r="G25" s="1"/>
      <c r="H25" s="123">
        <f t="shared" si="0"/>
        <v>0</v>
      </c>
      <c r="I25" s="163"/>
      <c r="J25" s="123">
        <f t="shared" si="1"/>
        <v>0</v>
      </c>
      <c r="K25" s="163"/>
      <c r="L25" s="123">
        <f t="shared" si="2"/>
        <v>0</v>
      </c>
      <c r="M25" s="123">
        <f t="shared" si="3"/>
        <v>0</v>
      </c>
    </row>
    <row r="26" spans="1:13" ht="20.25" customHeight="1">
      <c r="A26" s="425"/>
      <c r="B26" s="3" t="s">
        <v>35</v>
      </c>
      <c r="C26" s="172"/>
      <c r="D26" s="172" t="s">
        <v>0</v>
      </c>
      <c r="E26" s="172">
        <v>0.07</v>
      </c>
      <c r="F26" s="2">
        <f>E26*F19</f>
        <v>0.28</v>
      </c>
      <c r="G26" s="1"/>
      <c r="H26" s="123">
        <f t="shared" si="0"/>
        <v>0</v>
      </c>
      <c r="I26" s="163"/>
      <c r="J26" s="123">
        <f t="shared" si="1"/>
        <v>0</v>
      </c>
      <c r="K26" s="163"/>
      <c r="L26" s="123">
        <f t="shared" si="2"/>
        <v>0</v>
      </c>
      <c r="M26" s="123">
        <f t="shared" si="3"/>
        <v>0</v>
      </c>
    </row>
    <row r="27" spans="1:13" ht="31.5">
      <c r="A27" s="425">
        <v>5</v>
      </c>
      <c r="B27" s="125" t="s">
        <v>55</v>
      </c>
      <c r="C27" s="116" t="s">
        <v>185</v>
      </c>
      <c r="D27" s="169" t="s">
        <v>24</v>
      </c>
      <c r="E27" s="172"/>
      <c r="F27" s="7">
        <v>5</v>
      </c>
      <c r="G27" s="163"/>
      <c r="H27" s="123">
        <f t="shared" si="0"/>
        <v>0</v>
      </c>
      <c r="I27" s="163"/>
      <c r="J27" s="123">
        <f t="shared" si="1"/>
        <v>0</v>
      </c>
      <c r="K27" s="163"/>
      <c r="L27" s="123">
        <f t="shared" si="2"/>
        <v>0</v>
      </c>
      <c r="M27" s="123">
        <f t="shared" si="3"/>
        <v>0</v>
      </c>
    </row>
    <row r="28" spans="1:13" ht="20.25" customHeight="1">
      <c r="A28" s="425"/>
      <c r="B28" s="3" t="s">
        <v>12</v>
      </c>
      <c r="C28" s="172"/>
      <c r="D28" s="163" t="s">
        <v>15</v>
      </c>
      <c r="E28" s="172">
        <v>0.31</v>
      </c>
      <c r="F28" s="8">
        <f>E28*F27</f>
        <v>1.55</v>
      </c>
      <c r="G28" s="163"/>
      <c r="H28" s="123">
        <f t="shared" si="0"/>
        <v>0</v>
      </c>
      <c r="I28" s="1"/>
      <c r="J28" s="123">
        <f t="shared" si="1"/>
        <v>0</v>
      </c>
      <c r="K28" s="163"/>
      <c r="L28" s="123">
        <f t="shared" si="2"/>
        <v>0</v>
      </c>
      <c r="M28" s="123">
        <f t="shared" si="3"/>
        <v>0</v>
      </c>
    </row>
    <row r="29" spans="1:13" ht="20.25" customHeight="1">
      <c r="A29" s="425"/>
      <c r="B29" s="3" t="s">
        <v>25</v>
      </c>
      <c r="C29" s="172"/>
      <c r="D29" s="172" t="s">
        <v>0</v>
      </c>
      <c r="E29" s="172">
        <v>0.01</v>
      </c>
      <c r="F29" s="8">
        <f>E29*F27</f>
        <v>0.05</v>
      </c>
      <c r="G29" s="163"/>
      <c r="H29" s="123">
        <f t="shared" si="0"/>
        <v>0</v>
      </c>
      <c r="I29" s="163"/>
      <c r="J29" s="123">
        <f t="shared" si="1"/>
        <v>0</v>
      </c>
      <c r="K29" s="1"/>
      <c r="L29" s="123">
        <f t="shared" si="2"/>
        <v>0</v>
      </c>
      <c r="M29" s="123">
        <f t="shared" si="3"/>
        <v>0</v>
      </c>
    </row>
    <row r="30" spans="1:13" ht="20.25" customHeight="1">
      <c r="A30" s="425"/>
      <c r="B30" s="172" t="s">
        <v>23</v>
      </c>
      <c r="C30" s="172"/>
      <c r="D30" s="172"/>
      <c r="E30" s="172"/>
      <c r="F30" s="8"/>
      <c r="G30" s="163"/>
      <c r="H30" s="123">
        <f t="shared" si="0"/>
        <v>0</v>
      </c>
      <c r="I30" s="163"/>
      <c r="J30" s="123">
        <f t="shared" si="1"/>
        <v>0</v>
      </c>
      <c r="K30" s="163"/>
      <c r="L30" s="123">
        <f t="shared" si="2"/>
        <v>0</v>
      </c>
      <c r="M30" s="123">
        <f t="shared" si="3"/>
        <v>0</v>
      </c>
    </row>
    <row r="31" spans="1:13" ht="20.25" customHeight="1">
      <c r="A31" s="425"/>
      <c r="B31" s="134" t="s">
        <v>54</v>
      </c>
      <c r="C31" s="172"/>
      <c r="D31" s="172" t="s">
        <v>24</v>
      </c>
      <c r="E31" s="133" t="s">
        <v>33</v>
      </c>
      <c r="F31" s="2">
        <v>2</v>
      </c>
      <c r="G31" s="1"/>
      <c r="H31" s="123">
        <f t="shared" si="0"/>
        <v>0</v>
      </c>
      <c r="I31" s="163"/>
      <c r="J31" s="123">
        <f t="shared" si="1"/>
        <v>0</v>
      </c>
      <c r="K31" s="163"/>
      <c r="L31" s="123">
        <f t="shared" si="2"/>
        <v>0</v>
      </c>
      <c r="M31" s="123">
        <f t="shared" si="3"/>
        <v>0</v>
      </c>
    </row>
    <row r="32" spans="1:13" ht="20.25" customHeight="1">
      <c r="A32" s="425"/>
      <c r="B32" s="134" t="s">
        <v>184</v>
      </c>
      <c r="C32" s="172"/>
      <c r="D32" s="172" t="s">
        <v>24</v>
      </c>
      <c r="E32" s="133" t="s">
        <v>33</v>
      </c>
      <c r="F32" s="2">
        <v>3</v>
      </c>
      <c r="G32" s="1"/>
      <c r="H32" s="123">
        <f t="shared" si="0"/>
        <v>0</v>
      </c>
      <c r="I32" s="163"/>
      <c r="J32" s="123">
        <f t="shared" si="1"/>
        <v>0</v>
      </c>
      <c r="K32" s="163"/>
      <c r="L32" s="123">
        <f t="shared" si="2"/>
        <v>0</v>
      </c>
      <c r="M32" s="123">
        <f t="shared" si="3"/>
        <v>0</v>
      </c>
    </row>
    <row r="33" spans="1:13" ht="20.25" customHeight="1">
      <c r="A33" s="425"/>
      <c r="B33" s="3" t="s">
        <v>35</v>
      </c>
      <c r="C33" s="172"/>
      <c r="D33" s="172" t="s">
        <v>0</v>
      </c>
      <c r="E33" s="172">
        <v>0.04</v>
      </c>
      <c r="F33" s="2">
        <f>E33*F27</f>
        <v>0.2</v>
      </c>
      <c r="G33" s="1"/>
      <c r="H33" s="123">
        <f t="shared" si="0"/>
        <v>0</v>
      </c>
      <c r="I33" s="163"/>
      <c r="J33" s="123">
        <f t="shared" si="1"/>
        <v>0</v>
      </c>
      <c r="K33" s="163"/>
      <c r="L33" s="123">
        <f t="shared" si="2"/>
        <v>0</v>
      </c>
      <c r="M33" s="123">
        <f t="shared" si="3"/>
        <v>0</v>
      </c>
    </row>
    <row r="34" spans="1:13" ht="31.5">
      <c r="A34" s="425">
        <v>6</v>
      </c>
      <c r="B34" s="122" t="s">
        <v>187</v>
      </c>
      <c r="C34" s="116" t="s">
        <v>188</v>
      </c>
      <c r="D34" s="169" t="s">
        <v>43</v>
      </c>
      <c r="E34" s="172"/>
      <c r="F34" s="7">
        <v>5</v>
      </c>
      <c r="G34" s="163"/>
      <c r="H34" s="123">
        <f t="shared" si="0"/>
        <v>0</v>
      </c>
      <c r="I34" s="163"/>
      <c r="J34" s="123">
        <f t="shared" si="1"/>
        <v>0</v>
      </c>
      <c r="K34" s="163"/>
      <c r="L34" s="123">
        <f t="shared" si="2"/>
        <v>0</v>
      </c>
      <c r="M34" s="123">
        <f t="shared" si="3"/>
        <v>0</v>
      </c>
    </row>
    <row r="35" spans="1:13" ht="18" customHeight="1">
      <c r="A35" s="425"/>
      <c r="B35" s="3" t="s">
        <v>12</v>
      </c>
      <c r="C35" s="3"/>
      <c r="D35" s="163" t="s">
        <v>15</v>
      </c>
      <c r="E35" s="172">
        <v>1.82</v>
      </c>
      <c r="F35" s="2">
        <f>E35*F34</f>
        <v>9.1</v>
      </c>
      <c r="G35" s="163"/>
      <c r="H35" s="123">
        <f t="shared" si="0"/>
        <v>0</v>
      </c>
      <c r="I35" s="1"/>
      <c r="J35" s="123">
        <f t="shared" si="1"/>
        <v>0</v>
      </c>
      <c r="K35" s="163"/>
      <c r="L35" s="123">
        <f t="shared" si="2"/>
        <v>0</v>
      </c>
      <c r="M35" s="123">
        <f t="shared" si="3"/>
        <v>0</v>
      </c>
    </row>
    <row r="36" spans="1:13" ht="18" customHeight="1">
      <c r="A36" s="425"/>
      <c r="B36" s="3" t="s">
        <v>25</v>
      </c>
      <c r="C36" s="3"/>
      <c r="D36" s="172" t="s">
        <v>0</v>
      </c>
      <c r="E36" s="172">
        <v>0.0397</v>
      </c>
      <c r="F36" s="2">
        <f>E36*F34</f>
        <v>0.1985</v>
      </c>
      <c r="G36" s="163"/>
      <c r="H36" s="123">
        <f t="shared" si="0"/>
        <v>0</v>
      </c>
      <c r="I36" s="163"/>
      <c r="J36" s="123">
        <f t="shared" si="1"/>
        <v>0</v>
      </c>
      <c r="K36" s="1"/>
      <c r="L36" s="123">
        <f t="shared" si="2"/>
        <v>0</v>
      </c>
      <c r="M36" s="123">
        <f t="shared" si="3"/>
        <v>0</v>
      </c>
    </row>
    <row r="37" spans="1:13" ht="18" customHeight="1">
      <c r="A37" s="425"/>
      <c r="B37" s="172" t="s">
        <v>23</v>
      </c>
      <c r="C37" s="172"/>
      <c r="D37" s="172"/>
      <c r="E37" s="172"/>
      <c r="F37" s="2"/>
      <c r="G37" s="163"/>
      <c r="H37" s="123">
        <f t="shared" si="0"/>
        <v>0</v>
      </c>
      <c r="I37" s="163"/>
      <c r="J37" s="123">
        <f t="shared" si="1"/>
        <v>0</v>
      </c>
      <c r="K37" s="163"/>
      <c r="L37" s="123">
        <f t="shared" si="2"/>
        <v>0</v>
      </c>
      <c r="M37" s="123">
        <f t="shared" si="3"/>
        <v>0</v>
      </c>
    </row>
    <row r="38" spans="1:13" ht="18" customHeight="1">
      <c r="A38" s="425"/>
      <c r="B38" s="3" t="s">
        <v>56</v>
      </c>
      <c r="C38" s="172"/>
      <c r="D38" s="172" t="s">
        <v>43</v>
      </c>
      <c r="E38" s="133" t="s">
        <v>33</v>
      </c>
      <c r="F38" s="2">
        <v>5</v>
      </c>
      <c r="G38" s="1"/>
      <c r="H38" s="123">
        <f t="shared" si="0"/>
        <v>0</v>
      </c>
      <c r="I38" s="163"/>
      <c r="J38" s="123">
        <f t="shared" si="1"/>
        <v>0</v>
      </c>
      <c r="K38" s="163"/>
      <c r="L38" s="123">
        <f t="shared" si="2"/>
        <v>0</v>
      </c>
      <c r="M38" s="123">
        <f t="shared" si="3"/>
        <v>0</v>
      </c>
    </row>
    <row r="39" spans="1:13" ht="18" customHeight="1">
      <c r="A39" s="425"/>
      <c r="B39" s="3" t="s">
        <v>186</v>
      </c>
      <c r="C39" s="172"/>
      <c r="D39" s="172" t="s">
        <v>24</v>
      </c>
      <c r="E39" s="133" t="s">
        <v>33</v>
      </c>
      <c r="F39" s="2">
        <v>1</v>
      </c>
      <c r="G39" s="1"/>
      <c r="H39" s="123">
        <f t="shared" si="0"/>
        <v>0</v>
      </c>
      <c r="I39" s="163"/>
      <c r="J39" s="123">
        <f t="shared" si="1"/>
        <v>0</v>
      </c>
      <c r="K39" s="163"/>
      <c r="L39" s="123">
        <f t="shared" si="2"/>
        <v>0</v>
      </c>
      <c r="M39" s="123">
        <f t="shared" si="3"/>
        <v>0</v>
      </c>
    </row>
    <row r="40" spans="1:13" ht="18" customHeight="1">
      <c r="A40" s="425"/>
      <c r="B40" s="3" t="s">
        <v>35</v>
      </c>
      <c r="C40" s="3"/>
      <c r="D40" s="172" t="s">
        <v>0</v>
      </c>
      <c r="E40" s="172">
        <v>0.0602</v>
      </c>
      <c r="F40" s="2">
        <f>E40*F34</f>
        <v>0.301</v>
      </c>
      <c r="G40" s="1"/>
      <c r="H40" s="123">
        <f t="shared" si="0"/>
        <v>0</v>
      </c>
      <c r="I40" s="163"/>
      <c r="J40" s="123">
        <f t="shared" si="1"/>
        <v>0</v>
      </c>
      <c r="K40" s="163"/>
      <c r="L40" s="123">
        <f t="shared" si="2"/>
        <v>0</v>
      </c>
      <c r="M40" s="123">
        <f t="shared" si="3"/>
        <v>0</v>
      </c>
    </row>
    <row r="41" spans="1:13" ht="31.5">
      <c r="A41" s="425">
        <v>6</v>
      </c>
      <c r="B41" s="122" t="s">
        <v>187</v>
      </c>
      <c r="C41" s="116" t="s">
        <v>189</v>
      </c>
      <c r="D41" s="169" t="s">
        <v>43</v>
      </c>
      <c r="E41" s="172"/>
      <c r="F41" s="7">
        <v>11</v>
      </c>
      <c r="G41" s="163"/>
      <c r="H41" s="123">
        <f t="shared" si="0"/>
        <v>0</v>
      </c>
      <c r="I41" s="163"/>
      <c r="J41" s="123">
        <f t="shared" si="1"/>
        <v>0</v>
      </c>
      <c r="K41" s="163"/>
      <c r="L41" s="123">
        <f t="shared" si="2"/>
        <v>0</v>
      </c>
      <c r="M41" s="123">
        <f t="shared" si="3"/>
        <v>0</v>
      </c>
    </row>
    <row r="42" spans="1:13" ht="18" customHeight="1">
      <c r="A42" s="425"/>
      <c r="B42" s="3" t="s">
        <v>12</v>
      </c>
      <c r="C42" s="3"/>
      <c r="D42" s="163" t="s">
        <v>15</v>
      </c>
      <c r="E42" s="172">
        <v>1.43</v>
      </c>
      <c r="F42" s="2">
        <f>E42*F41</f>
        <v>15.729999999999999</v>
      </c>
      <c r="G42" s="163"/>
      <c r="H42" s="123">
        <f t="shared" si="0"/>
        <v>0</v>
      </c>
      <c r="I42" s="1"/>
      <c r="J42" s="123">
        <f t="shared" si="1"/>
        <v>0</v>
      </c>
      <c r="K42" s="163"/>
      <c r="L42" s="123">
        <f t="shared" si="2"/>
        <v>0</v>
      </c>
      <c r="M42" s="123">
        <f t="shared" si="3"/>
        <v>0</v>
      </c>
    </row>
    <row r="43" spans="1:13" ht="18" customHeight="1">
      <c r="A43" s="425"/>
      <c r="B43" s="3" t="s">
        <v>25</v>
      </c>
      <c r="C43" s="3"/>
      <c r="D43" s="172" t="s">
        <v>0</v>
      </c>
      <c r="E43" s="172">
        <v>0.0257</v>
      </c>
      <c r="F43" s="2">
        <f>E43*F41</f>
        <v>0.2827</v>
      </c>
      <c r="G43" s="163"/>
      <c r="H43" s="123">
        <f t="shared" si="0"/>
        <v>0</v>
      </c>
      <c r="I43" s="163"/>
      <c r="J43" s="123">
        <f t="shared" si="1"/>
        <v>0</v>
      </c>
      <c r="K43" s="1"/>
      <c r="L43" s="123">
        <f t="shared" si="2"/>
        <v>0</v>
      </c>
      <c r="M43" s="123">
        <f t="shared" si="3"/>
        <v>0</v>
      </c>
    </row>
    <row r="44" spans="1:13" ht="18" customHeight="1">
      <c r="A44" s="425"/>
      <c r="B44" s="172" t="s">
        <v>23</v>
      </c>
      <c r="C44" s="172"/>
      <c r="D44" s="172"/>
      <c r="E44" s="172"/>
      <c r="F44" s="2"/>
      <c r="G44" s="163"/>
      <c r="H44" s="123">
        <f t="shared" si="0"/>
        <v>0</v>
      </c>
      <c r="I44" s="163"/>
      <c r="J44" s="123">
        <f t="shared" si="1"/>
        <v>0</v>
      </c>
      <c r="K44" s="163"/>
      <c r="L44" s="123">
        <f t="shared" si="2"/>
        <v>0</v>
      </c>
      <c r="M44" s="123">
        <f t="shared" si="3"/>
        <v>0</v>
      </c>
    </row>
    <row r="45" spans="1:13" ht="18" customHeight="1">
      <c r="A45" s="425"/>
      <c r="B45" s="3" t="s">
        <v>57</v>
      </c>
      <c r="C45" s="172"/>
      <c r="D45" s="172" t="s">
        <v>43</v>
      </c>
      <c r="E45" s="133" t="s">
        <v>33</v>
      </c>
      <c r="F45" s="2">
        <v>11</v>
      </c>
      <c r="G45" s="1"/>
      <c r="H45" s="123">
        <f t="shared" si="0"/>
        <v>0</v>
      </c>
      <c r="I45" s="163"/>
      <c r="J45" s="123">
        <f t="shared" si="1"/>
        <v>0</v>
      </c>
      <c r="K45" s="163"/>
      <c r="L45" s="123">
        <f t="shared" si="2"/>
        <v>0</v>
      </c>
      <c r="M45" s="123">
        <f t="shared" si="3"/>
        <v>0</v>
      </c>
    </row>
    <row r="46" spans="1:13" ht="18" customHeight="1">
      <c r="A46" s="425"/>
      <c r="B46" s="3" t="s">
        <v>35</v>
      </c>
      <c r="C46" s="3"/>
      <c r="D46" s="172" t="s">
        <v>0</v>
      </c>
      <c r="E46" s="172">
        <v>0.0457</v>
      </c>
      <c r="F46" s="2">
        <f>E46*F41</f>
        <v>0.5026999999999999</v>
      </c>
      <c r="G46" s="1"/>
      <c r="H46" s="123">
        <f t="shared" si="0"/>
        <v>0</v>
      </c>
      <c r="I46" s="163"/>
      <c r="J46" s="123">
        <f t="shared" si="1"/>
        <v>0</v>
      </c>
      <c r="K46" s="163"/>
      <c r="L46" s="123">
        <f t="shared" si="2"/>
        <v>0</v>
      </c>
      <c r="M46" s="123">
        <f t="shared" si="3"/>
        <v>0</v>
      </c>
    </row>
    <row r="47" spans="1:13" ht="31.5">
      <c r="A47" s="425">
        <v>8</v>
      </c>
      <c r="B47" s="126" t="s">
        <v>58</v>
      </c>
      <c r="C47" s="116" t="s">
        <v>190</v>
      </c>
      <c r="D47" s="169" t="s">
        <v>50</v>
      </c>
      <c r="E47" s="172"/>
      <c r="F47" s="135">
        <v>0.1</v>
      </c>
      <c r="G47" s="163"/>
      <c r="H47" s="123">
        <f t="shared" si="0"/>
        <v>0</v>
      </c>
      <c r="I47" s="163"/>
      <c r="J47" s="123">
        <f t="shared" si="1"/>
        <v>0</v>
      </c>
      <c r="K47" s="163"/>
      <c r="L47" s="123">
        <f t="shared" si="2"/>
        <v>0</v>
      </c>
      <c r="M47" s="123">
        <f t="shared" si="3"/>
        <v>0</v>
      </c>
    </row>
    <row r="48" spans="1:13" ht="12.75">
      <c r="A48" s="425"/>
      <c r="B48" s="6" t="s">
        <v>12</v>
      </c>
      <c r="C48" s="172"/>
      <c r="D48" s="133" t="s">
        <v>15</v>
      </c>
      <c r="E48" s="2">
        <v>13.8</v>
      </c>
      <c r="F48" s="8">
        <f>F47*E48</f>
        <v>1.3800000000000001</v>
      </c>
      <c r="G48" s="163"/>
      <c r="H48" s="123">
        <f t="shared" si="0"/>
        <v>0</v>
      </c>
      <c r="I48" s="1"/>
      <c r="J48" s="123">
        <f t="shared" si="1"/>
        <v>0</v>
      </c>
      <c r="K48" s="163"/>
      <c r="L48" s="123">
        <f t="shared" si="2"/>
        <v>0</v>
      </c>
      <c r="M48" s="123">
        <f t="shared" si="3"/>
        <v>0</v>
      </c>
    </row>
    <row r="49" spans="1:13" ht="12.75">
      <c r="A49" s="425"/>
      <c r="B49" s="3" t="s">
        <v>25</v>
      </c>
      <c r="C49" s="172"/>
      <c r="D49" s="172" t="s">
        <v>40</v>
      </c>
      <c r="E49" s="172">
        <v>0.17</v>
      </c>
      <c r="F49" s="8">
        <f>E49*F47</f>
        <v>0.017</v>
      </c>
      <c r="G49" s="163"/>
      <c r="H49" s="123">
        <f t="shared" si="0"/>
        <v>0</v>
      </c>
      <c r="I49" s="163"/>
      <c r="J49" s="123">
        <f t="shared" si="1"/>
        <v>0</v>
      </c>
      <c r="K49" s="1"/>
      <c r="L49" s="123">
        <f t="shared" si="2"/>
        <v>0</v>
      </c>
      <c r="M49" s="123">
        <f t="shared" si="3"/>
        <v>0</v>
      </c>
    </row>
    <row r="50" spans="1:13" ht="12.75">
      <c r="A50" s="425"/>
      <c r="B50" s="172" t="s">
        <v>23</v>
      </c>
      <c r="C50" s="172"/>
      <c r="D50" s="172"/>
      <c r="E50" s="172"/>
      <c r="F50" s="8"/>
      <c r="G50" s="163"/>
      <c r="H50" s="123">
        <f t="shared" si="0"/>
        <v>0</v>
      </c>
      <c r="I50" s="163"/>
      <c r="J50" s="123">
        <f t="shared" si="1"/>
        <v>0</v>
      </c>
      <c r="K50" s="163"/>
      <c r="L50" s="123">
        <f t="shared" si="2"/>
        <v>0</v>
      </c>
      <c r="M50" s="123">
        <f t="shared" si="3"/>
        <v>0</v>
      </c>
    </row>
    <row r="51" spans="1:13" ht="16.5">
      <c r="A51" s="425"/>
      <c r="B51" s="124" t="s">
        <v>59</v>
      </c>
      <c r="C51" s="172"/>
      <c r="D51" s="172" t="s">
        <v>39</v>
      </c>
      <c r="E51" s="65">
        <v>1.52</v>
      </c>
      <c r="F51" s="8">
        <f>E51*F47</f>
        <v>0.15200000000000002</v>
      </c>
      <c r="G51" s="1"/>
      <c r="H51" s="123">
        <f t="shared" si="0"/>
        <v>0</v>
      </c>
      <c r="I51" s="163"/>
      <c r="J51" s="123">
        <f t="shared" si="1"/>
        <v>0</v>
      </c>
      <c r="K51" s="163"/>
      <c r="L51" s="123">
        <f t="shared" si="2"/>
        <v>0</v>
      </c>
      <c r="M51" s="123">
        <f t="shared" si="3"/>
        <v>0</v>
      </c>
    </row>
    <row r="52" spans="1:13" ht="25.5">
      <c r="A52" s="425"/>
      <c r="B52" s="124" t="s">
        <v>60</v>
      </c>
      <c r="C52" s="172"/>
      <c r="D52" s="172" t="s">
        <v>47</v>
      </c>
      <c r="E52" s="172">
        <v>4.22</v>
      </c>
      <c r="F52" s="8">
        <f>E52*F47</f>
        <v>0.422</v>
      </c>
      <c r="G52" s="1"/>
      <c r="H52" s="123">
        <f t="shared" si="0"/>
        <v>0</v>
      </c>
      <c r="I52" s="163"/>
      <c r="J52" s="123">
        <f t="shared" si="1"/>
        <v>0</v>
      </c>
      <c r="K52" s="163"/>
      <c r="L52" s="123">
        <f t="shared" si="2"/>
        <v>0</v>
      </c>
      <c r="M52" s="123">
        <f t="shared" si="3"/>
        <v>0</v>
      </c>
    </row>
    <row r="53" spans="1:13" ht="12.75">
      <c r="A53" s="425"/>
      <c r="B53" s="124" t="s">
        <v>42</v>
      </c>
      <c r="C53" s="172"/>
      <c r="D53" s="172" t="s">
        <v>41</v>
      </c>
      <c r="E53" s="2">
        <v>1</v>
      </c>
      <c r="F53" s="8">
        <f>E53*F47</f>
        <v>0.1</v>
      </c>
      <c r="G53" s="1"/>
      <c r="H53" s="123">
        <f t="shared" si="0"/>
        <v>0</v>
      </c>
      <c r="I53" s="163"/>
      <c r="J53" s="123">
        <f t="shared" si="1"/>
        <v>0</v>
      </c>
      <c r="K53" s="163"/>
      <c r="L53" s="123">
        <f t="shared" si="2"/>
        <v>0</v>
      </c>
      <c r="M53" s="123">
        <f t="shared" si="3"/>
        <v>0</v>
      </c>
    </row>
    <row r="54" spans="1:13" ht="13.5" thickBot="1">
      <c r="A54" s="425"/>
      <c r="B54" s="3" t="s">
        <v>35</v>
      </c>
      <c r="C54" s="172"/>
      <c r="D54" s="172" t="s">
        <v>40</v>
      </c>
      <c r="E54" s="2">
        <v>0.9</v>
      </c>
      <c r="F54" s="8">
        <f>E54*F47</f>
        <v>0.09000000000000001</v>
      </c>
      <c r="G54" s="1"/>
      <c r="H54" s="123">
        <f t="shared" si="0"/>
        <v>0</v>
      </c>
      <c r="I54" s="163"/>
      <c r="J54" s="123">
        <f t="shared" si="1"/>
        <v>0</v>
      </c>
      <c r="K54" s="163"/>
      <c r="L54" s="123">
        <f t="shared" si="2"/>
        <v>0</v>
      </c>
      <c r="M54" s="123">
        <f t="shared" si="3"/>
        <v>0</v>
      </c>
    </row>
    <row r="55" spans="1:13" ht="13.5" thickBot="1">
      <c r="A55" s="136"/>
      <c r="B55" s="127" t="s">
        <v>8</v>
      </c>
      <c r="C55" s="127"/>
      <c r="D55" s="128"/>
      <c r="E55" s="128"/>
      <c r="F55" s="128"/>
      <c r="G55" s="128"/>
      <c r="H55" s="130">
        <f>SUM(H11:H54)</f>
        <v>0</v>
      </c>
      <c r="I55" s="129"/>
      <c r="J55" s="130">
        <f>SUM(J11:J54)</f>
        <v>0</v>
      </c>
      <c r="K55" s="130"/>
      <c r="L55" s="130">
        <f>SUM(L11:L54)</f>
        <v>0</v>
      </c>
      <c r="M55" s="130">
        <f>SUM(M11:M54)</f>
        <v>0</v>
      </c>
    </row>
    <row r="56" spans="1:13" ht="12.75">
      <c r="A56" s="137"/>
      <c r="B56" s="140" t="s">
        <v>16</v>
      </c>
      <c r="C56" s="140"/>
      <c r="D56" s="141"/>
      <c r="E56" s="142">
        <v>0.04</v>
      </c>
      <c r="F56" s="141"/>
      <c r="G56" s="141"/>
      <c r="H56" s="146"/>
      <c r="I56" s="141"/>
      <c r="J56" s="146"/>
      <c r="K56" s="141"/>
      <c r="L56" s="146"/>
      <c r="M56" s="143">
        <f>H55*E56</f>
        <v>0</v>
      </c>
    </row>
    <row r="57" spans="1:13" ht="12.75">
      <c r="A57" s="131"/>
      <c r="B57" s="125" t="s">
        <v>8</v>
      </c>
      <c r="C57" s="125"/>
      <c r="D57" s="169"/>
      <c r="E57" s="169"/>
      <c r="F57" s="169"/>
      <c r="G57" s="169"/>
      <c r="H57" s="7"/>
      <c r="I57" s="10"/>
      <c r="J57" s="7"/>
      <c r="K57" s="10"/>
      <c r="L57" s="7"/>
      <c r="M57" s="11">
        <f>M55+M56</f>
        <v>0</v>
      </c>
    </row>
    <row r="58" spans="1:13" ht="12.75">
      <c r="A58" s="132"/>
      <c r="B58" s="3" t="s">
        <v>28</v>
      </c>
      <c r="C58" s="3"/>
      <c r="D58" s="172"/>
      <c r="E58" s="9">
        <v>0.1</v>
      </c>
      <c r="F58" s="172"/>
      <c r="G58" s="172"/>
      <c r="H58" s="172"/>
      <c r="I58" s="172"/>
      <c r="J58" s="172"/>
      <c r="K58" s="172"/>
      <c r="L58" s="172"/>
      <c r="M58" s="15">
        <f>M57*E58</f>
        <v>0</v>
      </c>
    </row>
    <row r="59" spans="1:13" ht="12.75">
      <c r="A59" s="131"/>
      <c r="B59" s="125" t="s">
        <v>8</v>
      </c>
      <c r="C59" s="125"/>
      <c r="D59" s="169"/>
      <c r="E59" s="169"/>
      <c r="F59" s="169"/>
      <c r="G59" s="169"/>
      <c r="H59" s="10"/>
      <c r="I59" s="10"/>
      <c r="J59" s="10"/>
      <c r="K59" s="10"/>
      <c r="L59" s="7"/>
      <c r="M59" s="11">
        <f>M57+M58</f>
        <v>0</v>
      </c>
    </row>
    <row r="60" spans="1:13" ht="12.75">
      <c r="A60" s="132"/>
      <c r="B60" s="3" t="s">
        <v>19</v>
      </c>
      <c r="C60" s="3"/>
      <c r="D60" s="172"/>
      <c r="E60" s="9">
        <v>0.08</v>
      </c>
      <c r="F60" s="172"/>
      <c r="G60" s="172"/>
      <c r="H60" s="138"/>
      <c r="I60" s="138"/>
      <c r="J60" s="138"/>
      <c r="K60" s="138"/>
      <c r="L60" s="2"/>
      <c r="M60" s="15">
        <f>M59*E60</f>
        <v>0</v>
      </c>
    </row>
    <row r="61" spans="1:13" ht="12.75">
      <c r="A61" s="131"/>
      <c r="B61" s="125" t="s">
        <v>8</v>
      </c>
      <c r="C61" s="125"/>
      <c r="D61" s="169"/>
      <c r="E61" s="169"/>
      <c r="F61" s="169"/>
      <c r="G61" s="169"/>
      <c r="H61" s="7"/>
      <c r="I61" s="10"/>
      <c r="J61" s="7"/>
      <c r="K61" s="10"/>
      <c r="L61" s="7"/>
      <c r="M61" s="11">
        <f>M59+M60</f>
        <v>0</v>
      </c>
    </row>
    <row r="62" spans="1:13" ht="12.75">
      <c r="A62" s="131"/>
      <c r="B62" s="3" t="s">
        <v>29</v>
      </c>
      <c r="C62" s="3"/>
      <c r="D62" s="169"/>
      <c r="E62" s="9">
        <v>0.03</v>
      </c>
      <c r="F62" s="169"/>
      <c r="G62" s="169"/>
      <c r="H62" s="7"/>
      <c r="I62" s="10"/>
      <c r="J62" s="7"/>
      <c r="K62" s="10"/>
      <c r="L62" s="7"/>
      <c r="M62" s="11">
        <f>M61*E62</f>
        <v>0</v>
      </c>
    </row>
    <row r="63" spans="1:13" ht="12.75">
      <c r="A63" s="131"/>
      <c r="B63" s="125" t="s">
        <v>8</v>
      </c>
      <c r="C63" s="125"/>
      <c r="D63" s="169"/>
      <c r="E63" s="169"/>
      <c r="F63" s="169"/>
      <c r="G63" s="169"/>
      <c r="H63" s="7"/>
      <c r="I63" s="10"/>
      <c r="J63" s="7"/>
      <c r="K63" s="10"/>
      <c r="L63" s="7"/>
      <c r="M63" s="11">
        <f>M61+M62</f>
        <v>0</v>
      </c>
    </row>
    <row r="64" spans="1:13" ht="12.75">
      <c r="A64" s="13"/>
      <c r="B64" s="13" t="s">
        <v>27</v>
      </c>
      <c r="C64" s="13"/>
      <c r="D64" s="13"/>
      <c r="E64" s="14">
        <v>0.18</v>
      </c>
      <c r="F64" s="13"/>
      <c r="G64" s="13"/>
      <c r="H64" s="13"/>
      <c r="I64" s="13"/>
      <c r="J64" s="13"/>
      <c r="K64" s="13"/>
      <c r="L64" s="13"/>
      <c r="M64" s="15">
        <f>M63*E64</f>
        <v>0</v>
      </c>
    </row>
    <row r="65" spans="1:13" ht="12.75">
      <c r="A65" s="13"/>
      <c r="B65" s="12" t="s">
        <v>8</v>
      </c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1">
        <f>M63+M64</f>
        <v>0</v>
      </c>
    </row>
    <row r="68" ht="12.75">
      <c r="B68" s="144"/>
    </row>
    <row r="69" ht="12.75">
      <c r="B69" s="144"/>
    </row>
    <row r="70" ht="12.75">
      <c r="B70" s="144"/>
    </row>
  </sheetData>
  <sheetProtection/>
  <mergeCells count="23">
    <mergeCell ref="A47:A54"/>
    <mergeCell ref="A11:A14"/>
    <mergeCell ref="A15:A18"/>
    <mergeCell ref="A19:A26"/>
    <mergeCell ref="A27:A33"/>
    <mergeCell ref="A34:A40"/>
    <mergeCell ref="A41:A46"/>
    <mergeCell ref="I8:J8"/>
    <mergeCell ref="K8:L8"/>
    <mergeCell ref="A8:A9"/>
    <mergeCell ref="B8:B9"/>
    <mergeCell ref="C8:C9"/>
    <mergeCell ref="D8:D9"/>
    <mergeCell ref="E8:E9"/>
    <mergeCell ref="F8:F9"/>
    <mergeCell ref="G8:H8"/>
    <mergeCell ref="A2:L2"/>
    <mergeCell ref="A3:L3"/>
    <mergeCell ref="A4:L4"/>
    <mergeCell ref="A5:L5"/>
    <mergeCell ref="G6:J6"/>
    <mergeCell ref="G7:J7"/>
    <mergeCell ref="B7:F7"/>
  </mergeCells>
  <printOptions/>
  <pageMargins left="0.2755905511811024" right="0.31496062992125984" top="0.23" bottom="0.2362204724409449" header="0.11811023622047245" footer="0.11811023622047245"/>
  <pageSetup horizontalDpi="1200" verticalDpi="12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8"/>
  <sheetViews>
    <sheetView tabSelected="1" view="pageBreakPreview" zoomScaleNormal="80" zoomScaleSheetLayoutView="100" workbookViewId="0" topLeftCell="A1">
      <selection activeCell="D13" sqref="D13"/>
    </sheetView>
  </sheetViews>
  <sheetFormatPr defaultColWidth="9.140625" defaultRowHeight="12.75"/>
  <cols>
    <col min="1" max="1" width="3.57421875" style="51" customWidth="1"/>
    <col min="2" max="2" width="55.8515625" style="51" customWidth="1"/>
    <col min="3" max="3" width="8.7109375" style="35" bestFit="1" customWidth="1"/>
    <col min="4" max="4" width="9.28125" style="51" customWidth="1"/>
    <col min="5" max="5" width="8.421875" style="51" customWidth="1"/>
    <col min="6" max="6" width="10.00390625" style="51" bestFit="1" customWidth="1"/>
    <col min="7" max="7" width="7.28125" style="51" customWidth="1"/>
    <col min="8" max="8" width="10.28125" style="60" bestFit="1" customWidth="1"/>
    <col min="9" max="9" width="6.57421875" style="51" customWidth="1"/>
    <col min="10" max="10" width="10.140625" style="60" customWidth="1"/>
    <col min="11" max="11" width="7.28125" style="51" customWidth="1"/>
    <col min="12" max="12" width="10.8515625" style="60" bestFit="1" customWidth="1"/>
    <col min="13" max="13" width="14.421875" style="60" customWidth="1"/>
    <col min="14" max="14" width="10.57421875" style="51" customWidth="1"/>
    <col min="15" max="16384" width="9.140625" style="51" customWidth="1"/>
  </cols>
  <sheetData>
    <row r="1" spans="1:12" ht="15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</row>
    <row r="2" spans="1:12" ht="14.25">
      <c r="A2" s="418" t="str">
        <f>'AA'!A2</f>
        <v>kurort goderZis sasmeli wylis sistemis reabilitacia mowyobis samuSaoebi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spans="1:12" ht="14.2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4.25">
      <c r="A4" s="426" t="s">
        <v>38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</row>
    <row r="5" spans="1:12" ht="15">
      <c r="A5" s="417" t="s">
        <v>257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</row>
    <row r="7" spans="1:13" s="35" customFormat="1" ht="11.25">
      <c r="A7" s="416" t="s">
        <v>1</v>
      </c>
      <c r="B7" s="416" t="s">
        <v>2</v>
      </c>
      <c r="C7" s="416" t="s">
        <v>69</v>
      </c>
      <c r="D7" s="416" t="s">
        <v>3</v>
      </c>
      <c r="E7" s="416" t="s">
        <v>11</v>
      </c>
      <c r="F7" s="416" t="s">
        <v>4</v>
      </c>
      <c r="G7" s="428" t="s">
        <v>17</v>
      </c>
      <c r="H7" s="428"/>
      <c r="I7" s="428" t="s">
        <v>5</v>
      </c>
      <c r="J7" s="428"/>
      <c r="K7" s="416" t="s">
        <v>6</v>
      </c>
      <c r="L7" s="416"/>
      <c r="M7" s="36" t="s">
        <v>61</v>
      </c>
    </row>
    <row r="8" spans="1:13" s="35" customFormat="1" ht="11.25">
      <c r="A8" s="416"/>
      <c r="B8" s="416"/>
      <c r="C8" s="416"/>
      <c r="D8" s="416"/>
      <c r="E8" s="416"/>
      <c r="F8" s="416"/>
      <c r="G8" s="176" t="s">
        <v>7</v>
      </c>
      <c r="H8" s="36" t="s">
        <v>8</v>
      </c>
      <c r="I8" s="176" t="s">
        <v>7</v>
      </c>
      <c r="J8" s="36" t="s">
        <v>8</v>
      </c>
      <c r="K8" s="176" t="s">
        <v>7</v>
      </c>
      <c r="L8" s="36" t="s">
        <v>9</v>
      </c>
      <c r="M8" s="36" t="s">
        <v>10</v>
      </c>
    </row>
    <row r="9" spans="1:13" s="35" customFormat="1" ht="11.25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8">
        <v>7</v>
      </c>
      <c r="H9" s="39">
        <v>8</v>
      </c>
      <c r="I9" s="38">
        <v>9</v>
      </c>
      <c r="J9" s="39">
        <v>10</v>
      </c>
      <c r="K9" s="38">
        <v>11</v>
      </c>
      <c r="L9" s="39">
        <v>12</v>
      </c>
      <c r="M9" s="39">
        <v>13</v>
      </c>
    </row>
    <row r="10" spans="1:13" s="35" customFormat="1" ht="27">
      <c r="A10" s="37"/>
      <c r="B10" s="40" t="s">
        <v>70</v>
      </c>
      <c r="C10" s="37"/>
      <c r="D10" s="37"/>
      <c r="E10" s="37"/>
      <c r="F10" s="37"/>
      <c r="G10" s="38"/>
      <c r="H10" s="39"/>
      <c r="I10" s="38"/>
      <c r="J10" s="39"/>
      <c r="K10" s="38"/>
      <c r="L10" s="39"/>
      <c r="M10" s="39"/>
    </row>
    <row r="11" spans="1:13" s="27" customFormat="1" ht="31.5">
      <c r="A11" s="224">
        <v>1</v>
      </c>
      <c r="B11" s="101" t="s">
        <v>71</v>
      </c>
      <c r="C11" s="226" t="s">
        <v>72</v>
      </c>
      <c r="D11" s="227" t="s">
        <v>34</v>
      </c>
      <c r="E11" s="227"/>
      <c r="F11" s="228">
        <v>420</v>
      </c>
      <c r="G11" s="227"/>
      <c r="H11" s="263"/>
      <c r="I11" s="227"/>
      <c r="J11" s="263"/>
      <c r="K11" s="227"/>
      <c r="L11" s="263"/>
      <c r="M11" s="263"/>
    </row>
    <row r="12" spans="1:13" s="27" customFormat="1" ht="15.75">
      <c r="A12" s="224"/>
      <c r="B12" s="231" t="s">
        <v>12</v>
      </c>
      <c r="C12" s="224"/>
      <c r="D12" s="227" t="s">
        <v>15</v>
      </c>
      <c r="E12" s="345">
        <f>21.5*0.001</f>
        <v>0.021500000000000002</v>
      </c>
      <c r="F12" s="229">
        <f>F11*E12</f>
        <v>9.030000000000001</v>
      </c>
      <c r="G12" s="227"/>
      <c r="H12" s="263"/>
      <c r="I12" s="229"/>
      <c r="J12" s="229">
        <f>F12*I12</f>
        <v>0</v>
      </c>
      <c r="K12" s="227"/>
      <c r="L12" s="229"/>
      <c r="M12" s="383">
        <f>H12+J12+L12</f>
        <v>0</v>
      </c>
    </row>
    <row r="13" spans="1:13" s="27" customFormat="1" ht="16.5">
      <c r="A13" s="224"/>
      <c r="B13" s="321" t="s">
        <v>262</v>
      </c>
      <c r="C13" s="224"/>
      <c r="D13" s="224" t="s">
        <v>22</v>
      </c>
      <c r="E13" s="345">
        <f>48.2*0.001</f>
        <v>0.04820000000000001</v>
      </c>
      <c r="F13" s="229">
        <f>E13*F11</f>
        <v>20.244000000000003</v>
      </c>
      <c r="G13" s="229"/>
      <c r="H13" s="263"/>
      <c r="I13" s="229"/>
      <c r="J13" s="229"/>
      <c r="K13" s="229"/>
      <c r="L13" s="229">
        <f>F13*K13</f>
        <v>0</v>
      </c>
      <c r="M13" s="383">
        <f aca="true" t="shared" si="0" ref="M13:M40">H13+J13+L13</f>
        <v>0</v>
      </c>
    </row>
    <row r="14" spans="1:13" ht="15.75">
      <c r="A14" s="233">
        <v>2</v>
      </c>
      <c r="B14" s="342" t="s">
        <v>74</v>
      </c>
      <c r="C14" s="226" t="s">
        <v>75</v>
      </c>
      <c r="D14" s="234" t="s">
        <v>34</v>
      </c>
      <c r="E14" s="234"/>
      <c r="F14" s="235">
        <v>40</v>
      </c>
      <c r="G14" s="234"/>
      <c r="H14" s="254"/>
      <c r="I14" s="381"/>
      <c r="J14" s="229"/>
      <c r="K14" s="234"/>
      <c r="L14" s="228"/>
      <c r="M14" s="383">
        <f t="shared" si="0"/>
        <v>0</v>
      </c>
    </row>
    <row r="15" spans="1:13" s="27" customFormat="1" ht="15.75">
      <c r="A15" s="224"/>
      <c r="B15" s="231" t="s">
        <v>12</v>
      </c>
      <c r="C15" s="224"/>
      <c r="D15" s="227" t="s">
        <v>15</v>
      </c>
      <c r="E15" s="227">
        <v>2.99</v>
      </c>
      <c r="F15" s="229">
        <f>F14*E15</f>
        <v>119.60000000000001</v>
      </c>
      <c r="G15" s="227"/>
      <c r="H15" s="263"/>
      <c r="I15" s="229"/>
      <c r="J15" s="229">
        <f>F15*I15</f>
        <v>0</v>
      </c>
      <c r="K15" s="227"/>
      <c r="L15" s="229"/>
      <c r="M15" s="383">
        <f t="shared" si="0"/>
        <v>0</v>
      </c>
    </row>
    <row r="16" spans="1:13" s="27" customFormat="1" ht="15.75">
      <c r="A16" s="233">
        <v>6</v>
      </c>
      <c r="B16" s="342" t="s">
        <v>76</v>
      </c>
      <c r="C16" s="226" t="s">
        <v>77</v>
      </c>
      <c r="D16" s="234" t="s">
        <v>13</v>
      </c>
      <c r="E16" s="234"/>
      <c r="F16" s="243">
        <f>F11*1.9</f>
        <v>798</v>
      </c>
      <c r="G16" s="234"/>
      <c r="H16" s="254"/>
      <c r="I16" s="381"/>
      <c r="J16" s="229"/>
      <c r="K16" s="234"/>
      <c r="L16" s="228">
        <f>K16*F16</f>
        <v>0</v>
      </c>
      <c r="M16" s="383">
        <f t="shared" si="0"/>
        <v>0</v>
      </c>
    </row>
    <row r="17" spans="1:13" ht="15.75">
      <c r="A17" s="233">
        <v>7</v>
      </c>
      <c r="B17" s="342" t="s">
        <v>78</v>
      </c>
      <c r="C17" s="226" t="s">
        <v>79</v>
      </c>
      <c r="D17" s="234" t="s">
        <v>34</v>
      </c>
      <c r="E17" s="234"/>
      <c r="F17" s="243">
        <v>75</v>
      </c>
      <c r="G17" s="234"/>
      <c r="H17" s="254"/>
      <c r="I17" s="381"/>
      <c r="J17" s="229"/>
      <c r="K17" s="234"/>
      <c r="L17" s="228">
        <f>K17*F17</f>
        <v>0</v>
      </c>
      <c r="M17" s="383">
        <f t="shared" si="0"/>
        <v>0</v>
      </c>
    </row>
    <row r="18" spans="1:13" s="27" customFormat="1" ht="15.75">
      <c r="A18" s="253"/>
      <c r="B18" s="225" t="s">
        <v>44</v>
      </c>
      <c r="C18" s="224"/>
      <c r="D18" s="227" t="s">
        <v>15</v>
      </c>
      <c r="E18" s="224">
        <v>1.8</v>
      </c>
      <c r="F18" s="228">
        <f>E18*F17</f>
        <v>135</v>
      </c>
      <c r="G18" s="224"/>
      <c r="H18" s="254"/>
      <c r="I18" s="228"/>
      <c r="J18" s="228">
        <f>I18*F18</f>
        <v>0</v>
      </c>
      <c r="K18" s="224"/>
      <c r="L18" s="228">
        <f>K18*F18</f>
        <v>0</v>
      </c>
      <c r="M18" s="383">
        <f t="shared" si="0"/>
        <v>0</v>
      </c>
    </row>
    <row r="19" spans="1:13" s="27" customFormat="1" ht="15.75">
      <c r="A19" s="346"/>
      <c r="B19" s="224" t="s">
        <v>80</v>
      </c>
      <c r="C19" s="240"/>
      <c r="D19" s="224"/>
      <c r="E19" s="224"/>
      <c r="F19" s="228"/>
      <c r="G19" s="224"/>
      <c r="H19" s="254"/>
      <c r="I19" s="228"/>
      <c r="J19" s="228">
        <f>I19*F19</f>
        <v>0</v>
      </c>
      <c r="K19" s="224"/>
      <c r="L19" s="228">
        <f>K19*F19</f>
        <v>0</v>
      </c>
      <c r="M19" s="383">
        <f t="shared" si="0"/>
        <v>0</v>
      </c>
    </row>
    <row r="20" spans="1:13" s="27" customFormat="1" ht="18">
      <c r="A20" s="346"/>
      <c r="B20" s="225" t="s">
        <v>81</v>
      </c>
      <c r="C20" s="320"/>
      <c r="D20" s="227" t="s">
        <v>261</v>
      </c>
      <c r="E20" s="224">
        <v>1.1</v>
      </c>
      <c r="F20" s="224">
        <f>E20*F17</f>
        <v>82.5</v>
      </c>
      <c r="G20" s="275"/>
      <c r="H20" s="275">
        <f>G20*F20</f>
        <v>0</v>
      </c>
      <c r="I20" s="382"/>
      <c r="J20" s="228">
        <f>I20*F20</f>
        <v>0</v>
      </c>
      <c r="K20" s="244"/>
      <c r="L20" s="228">
        <f>K20*F20</f>
        <v>0</v>
      </c>
      <c r="M20" s="383">
        <f t="shared" si="0"/>
        <v>0</v>
      </c>
    </row>
    <row r="21" spans="1:13" s="27" customFormat="1" ht="63">
      <c r="A21" s="233">
        <v>8</v>
      </c>
      <c r="B21" s="342" t="s">
        <v>245</v>
      </c>
      <c r="C21" s="348" t="s">
        <v>196</v>
      </c>
      <c r="D21" s="234" t="s">
        <v>20</v>
      </c>
      <c r="E21" s="234"/>
      <c r="F21" s="243">
        <v>20</v>
      </c>
      <c r="G21" s="234"/>
      <c r="H21" s="347">
        <f aca="true" t="shared" si="1" ref="H21:H28">G21*F21</f>
        <v>0</v>
      </c>
      <c r="I21" s="234"/>
      <c r="J21" s="263"/>
      <c r="K21" s="234"/>
      <c r="L21" s="254"/>
      <c r="M21" s="383">
        <f t="shared" si="0"/>
        <v>0</v>
      </c>
    </row>
    <row r="22" spans="1:13" s="27" customFormat="1" ht="15.75">
      <c r="A22" s="224"/>
      <c r="B22" s="231" t="s">
        <v>12</v>
      </c>
      <c r="C22" s="224"/>
      <c r="D22" s="227" t="s">
        <v>15</v>
      </c>
      <c r="E22" s="227">
        <v>0.528</v>
      </c>
      <c r="F22" s="229">
        <f>F21*E22</f>
        <v>10.56</v>
      </c>
      <c r="G22" s="227"/>
      <c r="H22" s="347">
        <f t="shared" si="1"/>
        <v>0</v>
      </c>
      <c r="I22" s="227"/>
      <c r="J22" s="263">
        <f>F22*I22</f>
        <v>0</v>
      </c>
      <c r="K22" s="227"/>
      <c r="L22" s="263"/>
      <c r="M22" s="383">
        <f t="shared" si="0"/>
        <v>0</v>
      </c>
    </row>
    <row r="23" spans="1:13" s="27" customFormat="1" ht="15.75">
      <c r="A23" s="224"/>
      <c r="B23" s="231" t="s">
        <v>14</v>
      </c>
      <c r="C23" s="224"/>
      <c r="D23" s="224" t="s">
        <v>0</v>
      </c>
      <c r="E23" s="227">
        <v>0.312</v>
      </c>
      <c r="F23" s="232">
        <f>E23*F21</f>
        <v>6.24</v>
      </c>
      <c r="G23" s="227"/>
      <c r="H23" s="347">
        <f t="shared" si="1"/>
        <v>0</v>
      </c>
      <c r="I23" s="227"/>
      <c r="J23" s="263">
        <f aca="true" t="shared" si="2" ref="J23:J28">F23*I23</f>
        <v>0</v>
      </c>
      <c r="K23" s="227"/>
      <c r="L23" s="263">
        <f>F23*K23</f>
        <v>0</v>
      </c>
      <c r="M23" s="383">
        <f t="shared" si="0"/>
        <v>0</v>
      </c>
    </row>
    <row r="24" spans="1:13" s="27" customFormat="1" ht="15.75">
      <c r="A24" s="239"/>
      <c r="B24" s="224" t="s">
        <v>80</v>
      </c>
      <c r="C24" s="240"/>
      <c r="D24" s="224"/>
      <c r="E24" s="224"/>
      <c r="F24" s="228"/>
      <c r="G24" s="224"/>
      <c r="H24" s="347">
        <f t="shared" si="1"/>
        <v>0</v>
      </c>
      <c r="I24" s="227"/>
      <c r="J24" s="263">
        <f t="shared" si="2"/>
        <v>0</v>
      </c>
      <c r="K24" s="224"/>
      <c r="L24" s="263">
        <f>F24*K24</f>
        <v>0</v>
      </c>
      <c r="M24" s="383">
        <f t="shared" si="0"/>
        <v>0</v>
      </c>
    </row>
    <row r="25" spans="1:13" s="27" customFormat="1" ht="31.5">
      <c r="A25" s="239"/>
      <c r="B25" s="273" t="s">
        <v>112</v>
      </c>
      <c r="C25" s="226" t="s">
        <v>197</v>
      </c>
      <c r="D25" s="224" t="s">
        <v>20</v>
      </c>
      <c r="E25" s="224">
        <v>0.999</v>
      </c>
      <c r="F25" s="228">
        <f>E25*F21</f>
        <v>19.98</v>
      </c>
      <c r="G25" s="228"/>
      <c r="H25" s="347">
        <f t="shared" si="1"/>
        <v>0</v>
      </c>
      <c r="I25" s="227"/>
      <c r="J25" s="263">
        <f t="shared" si="2"/>
        <v>0</v>
      </c>
      <c r="K25" s="224"/>
      <c r="L25" s="263">
        <f>F25*K25</f>
        <v>0</v>
      </c>
      <c r="M25" s="383">
        <f t="shared" si="0"/>
        <v>0</v>
      </c>
    </row>
    <row r="26" spans="1:13" s="27" customFormat="1" ht="15.75">
      <c r="A26" s="239"/>
      <c r="B26" s="273" t="s">
        <v>246</v>
      </c>
      <c r="C26" s="226"/>
      <c r="D26" s="224"/>
      <c r="E26" s="224">
        <v>1</v>
      </c>
      <c r="F26" s="228">
        <v>13</v>
      </c>
      <c r="G26" s="228"/>
      <c r="H26" s="347">
        <f t="shared" si="1"/>
        <v>0</v>
      </c>
      <c r="I26" s="227"/>
      <c r="J26" s="263"/>
      <c r="K26" s="224"/>
      <c r="L26" s="263"/>
      <c r="M26" s="383">
        <f t="shared" si="0"/>
        <v>0</v>
      </c>
    </row>
    <row r="27" spans="1:13" s="27" customFormat="1" ht="15.75">
      <c r="A27" s="239"/>
      <c r="B27" s="273" t="s">
        <v>247</v>
      </c>
      <c r="C27" s="226"/>
      <c r="D27" s="224"/>
      <c r="E27" s="224"/>
      <c r="F27" s="228">
        <v>19.5</v>
      </c>
      <c r="G27" s="228"/>
      <c r="H27" s="347">
        <f t="shared" si="1"/>
        <v>0</v>
      </c>
      <c r="I27" s="227"/>
      <c r="J27" s="263"/>
      <c r="K27" s="224"/>
      <c r="L27" s="263"/>
      <c r="M27" s="383">
        <f t="shared" si="0"/>
        <v>0</v>
      </c>
    </row>
    <row r="28" spans="1:13" s="27" customFormat="1" ht="15.75">
      <c r="A28" s="239"/>
      <c r="B28" s="231" t="s">
        <v>18</v>
      </c>
      <c r="C28" s="240"/>
      <c r="D28" s="224" t="s">
        <v>0</v>
      </c>
      <c r="E28" s="224">
        <v>0.099</v>
      </c>
      <c r="F28" s="270">
        <f>E28*F21</f>
        <v>1.98</v>
      </c>
      <c r="G28" s="224"/>
      <c r="H28" s="347">
        <f t="shared" si="1"/>
        <v>0</v>
      </c>
      <c r="I28" s="227"/>
      <c r="J28" s="263">
        <f t="shared" si="2"/>
        <v>0</v>
      </c>
      <c r="K28" s="224"/>
      <c r="L28" s="263">
        <f>F28*K28</f>
        <v>0</v>
      </c>
      <c r="M28" s="383">
        <f t="shared" si="0"/>
        <v>0</v>
      </c>
    </row>
    <row r="29" spans="1:13" s="27" customFormat="1" ht="31.5">
      <c r="A29" s="233">
        <v>9</v>
      </c>
      <c r="B29" s="342" t="s">
        <v>263</v>
      </c>
      <c r="C29" s="348" t="s">
        <v>110</v>
      </c>
      <c r="D29" s="349" t="s">
        <v>20</v>
      </c>
      <c r="E29" s="349"/>
      <c r="F29" s="243">
        <v>30</v>
      </c>
      <c r="G29" s="234"/>
      <c r="H29" s="254"/>
      <c r="I29" s="234"/>
      <c r="J29" s="263"/>
      <c r="K29" s="234"/>
      <c r="L29" s="254"/>
      <c r="M29" s="383">
        <f t="shared" si="0"/>
        <v>0</v>
      </c>
    </row>
    <row r="30" spans="1:13" s="27" customFormat="1" ht="15.75">
      <c r="A30" s="224"/>
      <c r="B30" s="231" t="s">
        <v>12</v>
      </c>
      <c r="C30" s="224"/>
      <c r="D30" s="227" t="s">
        <v>15</v>
      </c>
      <c r="E30" s="227">
        <v>0.181</v>
      </c>
      <c r="F30" s="229">
        <f>F29*E30</f>
        <v>5.43</v>
      </c>
      <c r="G30" s="227"/>
      <c r="H30" s="263"/>
      <c r="I30" s="227"/>
      <c r="J30" s="263">
        <f>F30*I30</f>
        <v>0</v>
      </c>
      <c r="K30" s="227"/>
      <c r="L30" s="263"/>
      <c r="M30" s="383">
        <f t="shared" si="0"/>
        <v>0</v>
      </c>
    </row>
    <row r="31" spans="1:13" s="27" customFormat="1" ht="15.75">
      <c r="A31" s="224"/>
      <c r="B31" s="231" t="s">
        <v>14</v>
      </c>
      <c r="C31" s="224"/>
      <c r="D31" s="224" t="s">
        <v>0</v>
      </c>
      <c r="E31" s="227">
        <v>0.0921</v>
      </c>
      <c r="F31" s="232">
        <f>E31*F29</f>
        <v>2.763</v>
      </c>
      <c r="G31" s="227"/>
      <c r="H31" s="263"/>
      <c r="I31" s="227"/>
      <c r="J31" s="263"/>
      <c r="K31" s="227"/>
      <c r="L31" s="263">
        <f>F31*K31</f>
        <v>0</v>
      </c>
      <c r="M31" s="383">
        <f t="shared" si="0"/>
        <v>0</v>
      </c>
    </row>
    <row r="32" spans="1:13" s="27" customFormat="1" ht="15.75">
      <c r="A32" s="239"/>
      <c r="B32" s="224" t="s">
        <v>80</v>
      </c>
      <c r="C32" s="240"/>
      <c r="D32" s="224"/>
      <c r="E32" s="224"/>
      <c r="F32" s="228"/>
      <c r="G32" s="224"/>
      <c r="H32" s="254"/>
      <c r="I32" s="227"/>
      <c r="J32" s="254"/>
      <c r="K32" s="224"/>
      <c r="L32" s="254"/>
      <c r="M32" s="383">
        <f t="shared" si="0"/>
        <v>0</v>
      </c>
    </row>
    <row r="33" spans="1:13" s="27" customFormat="1" ht="47.25">
      <c r="A33" s="239"/>
      <c r="B33" s="273" t="s">
        <v>264</v>
      </c>
      <c r="C33" s="226" t="s">
        <v>198</v>
      </c>
      <c r="D33" s="224" t="s">
        <v>20</v>
      </c>
      <c r="E33" s="224">
        <v>1.01</v>
      </c>
      <c r="F33" s="228">
        <f>E33*F29</f>
        <v>30.3</v>
      </c>
      <c r="G33" s="228"/>
      <c r="H33" s="254">
        <f>F33*G33</f>
        <v>0</v>
      </c>
      <c r="I33" s="227"/>
      <c r="J33" s="254"/>
      <c r="K33" s="224"/>
      <c r="L33" s="254"/>
      <c r="M33" s="383">
        <f t="shared" si="0"/>
        <v>0</v>
      </c>
    </row>
    <row r="34" spans="1:13" s="27" customFormat="1" ht="15.75">
      <c r="A34" s="239"/>
      <c r="B34" s="231" t="s">
        <v>18</v>
      </c>
      <c r="C34" s="240"/>
      <c r="D34" s="224" t="s">
        <v>0</v>
      </c>
      <c r="E34" s="224">
        <v>0.00516</v>
      </c>
      <c r="F34" s="270">
        <f>E34*F29</f>
        <v>0.1548</v>
      </c>
      <c r="G34" s="224"/>
      <c r="H34" s="254">
        <f>F34*G34</f>
        <v>0</v>
      </c>
      <c r="I34" s="227"/>
      <c r="J34" s="254"/>
      <c r="K34" s="224"/>
      <c r="L34" s="254"/>
      <c r="M34" s="383">
        <f t="shared" si="0"/>
        <v>0</v>
      </c>
    </row>
    <row r="35" spans="1:14" ht="31.5">
      <c r="A35" s="233">
        <v>10</v>
      </c>
      <c r="B35" s="342" t="s">
        <v>265</v>
      </c>
      <c r="C35" s="348" t="s">
        <v>83</v>
      </c>
      <c r="D35" s="349" t="s">
        <v>20</v>
      </c>
      <c r="E35" s="349"/>
      <c r="F35" s="243">
        <v>340</v>
      </c>
      <c r="G35" s="234"/>
      <c r="H35" s="254"/>
      <c r="I35" s="234"/>
      <c r="J35" s="263"/>
      <c r="K35" s="234"/>
      <c r="L35" s="254"/>
      <c r="M35" s="383">
        <f t="shared" si="0"/>
        <v>0</v>
      </c>
      <c r="N35" s="55"/>
    </row>
    <row r="36" spans="1:13" ht="15.75">
      <c r="A36" s="224"/>
      <c r="B36" s="231" t="s">
        <v>12</v>
      </c>
      <c r="C36" s="224"/>
      <c r="D36" s="227" t="s">
        <v>15</v>
      </c>
      <c r="E36" s="227">
        <v>0.119</v>
      </c>
      <c r="F36" s="229">
        <f>F35*E36</f>
        <v>40.46</v>
      </c>
      <c r="G36" s="227"/>
      <c r="H36" s="263"/>
      <c r="I36" s="227"/>
      <c r="J36" s="263">
        <f>F36*I36</f>
        <v>0</v>
      </c>
      <c r="K36" s="227"/>
      <c r="L36" s="263"/>
      <c r="M36" s="383">
        <f t="shared" si="0"/>
        <v>0</v>
      </c>
    </row>
    <row r="37" spans="1:13" ht="15.75">
      <c r="A37" s="224"/>
      <c r="B37" s="231" t="s">
        <v>14</v>
      </c>
      <c r="C37" s="224"/>
      <c r="D37" s="224" t="s">
        <v>0</v>
      </c>
      <c r="E37" s="227">
        <v>0.0675</v>
      </c>
      <c r="F37" s="232">
        <f>E37*F35</f>
        <v>22.950000000000003</v>
      </c>
      <c r="G37" s="227"/>
      <c r="H37" s="263"/>
      <c r="I37" s="227"/>
      <c r="J37" s="263"/>
      <c r="K37" s="227"/>
      <c r="L37" s="263">
        <f>F37*K37</f>
        <v>0</v>
      </c>
      <c r="M37" s="383">
        <f t="shared" si="0"/>
        <v>0</v>
      </c>
    </row>
    <row r="38" spans="1:13" s="56" customFormat="1" ht="15.75">
      <c r="A38" s="346"/>
      <c r="B38" s="224" t="s">
        <v>80</v>
      </c>
      <c r="C38" s="240"/>
      <c r="D38" s="224"/>
      <c r="E38" s="224"/>
      <c r="F38" s="228"/>
      <c r="G38" s="224"/>
      <c r="H38" s="254"/>
      <c r="I38" s="227"/>
      <c r="J38" s="254"/>
      <c r="K38" s="224"/>
      <c r="L38" s="254"/>
      <c r="M38" s="383">
        <f t="shared" si="0"/>
        <v>0</v>
      </c>
    </row>
    <row r="39" spans="1:13" s="56" customFormat="1" ht="47.25">
      <c r="A39" s="346"/>
      <c r="B39" s="273" t="s">
        <v>266</v>
      </c>
      <c r="C39" s="226" t="s">
        <v>199</v>
      </c>
      <c r="D39" s="224" t="s">
        <v>20</v>
      </c>
      <c r="E39" s="224">
        <v>1.01</v>
      </c>
      <c r="F39" s="228">
        <f>E39*F35</f>
        <v>343.4</v>
      </c>
      <c r="G39" s="228"/>
      <c r="H39" s="254">
        <f>F39*G39</f>
        <v>0</v>
      </c>
      <c r="I39" s="227"/>
      <c r="J39" s="254"/>
      <c r="K39" s="224"/>
      <c r="L39" s="254"/>
      <c r="M39" s="383">
        <f t="shared" si="0"/>
        <v>0</v>
      </c>
    </row>
    <row r="40" spans="1:13" s="56" customFormat="1" ht="15.75">
      <c r="A40" s="346"/>
      <c r="B40" s="231" t="s">
        <v>18</v>
      </c>
      <c r="C40" s="240"/>
      <c r="D40" s="224" t="s">
        <v>0</v>
      </c>
      <c r="E40" s="224">
        <v>0.00216</v>
      </c>
      <c r="F40" s="270">
        <f>E40*F35</f>
        <v>0.7344</v>
      </c>
      <c r="G40" s="224"/>
      <c r="H40" s="254">
        <f>F40*G40</f>
        <v>0</v>
      </c>
      <c r="I40" s="227"/>
      <c r="J40" s="254"/>
      <c r="K40" s="224"/>
      <c r="L40" s="254"/>
      <c r="M40" s="383">
        <f t="shared" si="0"/>
        <v>0</v>
      </c>
    </row>
    <row r="41" spans="1:13" ht="15.75">
      <c r="A41" s="224">
        <v>16</v>
      </c>
      <c r="B41" s="313" t="s">
        <v>84</v>
      </c>
      <c r="C41" s="253" t="s">
        <v>85</v>
      </c>
      <c r="D41" s="227" t="s">
        <v>24</v>
      </c>
      <c r="E41" s="227"/>
      <c r="F41" s="241">
        <f>SUM(F45:F46)</f>
        <v>7</v>
      </c>
      <c r="G41" s="262"/>
      <c r="H41" s="263"/>
      <c r="I41" s="227"/>
      <c r="J41" s="263"/>
      <c r="K41" s="227"/>
      <c r="L41" s="263"/>
      <c r="M41" s="383">
        <f aca="true" t="shared" si="3" ref="M41:M60">H41+J41+L41</f>
        <v>0</v>
      </c>
    </row>
    <row r="42" spans="1:13" ht="15.75">
      <c r="A42" s="224"/>
      <c r="B42" s="231" t="s">
        <v>12</v>
      </c>
      <c r="C42" s="224"/>
      <c r="D42" s="227" t="s">
        <v>15</v>
      </c>
      <c r="E42" s="227">
        <v>0.584</v>
      </c>
      <c r="F42" s="229">
        <f>F41*E42</f>
        <v>4.088</v>
      </c>
      <c r="G42" s="227"/>
      <c r="H42" s="263"/>
      <c r="I42" s="227"/>
      <c r="J42" s="263">
        <f>F42*I42</f>
        <v>0</v>
      </c>
      <c r="K42" s="227"/>
      <c r="L42" s="263"/>
      <c r="M42" s="383">
        <f t="shared" si="3"/>
        <v>0</v>
      </c>
    </row>
    <row r="43" spans="1:13" ht="15.75">
      <c r="A43" s="224"/>
      <c r="B43" s="231" t="s">
        <v>14</v>
      </c>
      <c r="C43" s="224"/>
      <c r="D43" s="224" t="s">
        <v>0</v>
      </c>
      <c r="E43" s="227">
        <v>0.227</v>
      </c>
      <c r="F43" s="232">
        <f>E43*F41</f>
        <v>1.589</v>
      </c>
      <c r="G43" s="227"/>
      <c r="H43" s="263"/>
      <c r="I43" s="227"/>
      <c r="J43" s="263"/>
      <c r="K43" s="227"/>
      <c r="L43" s="263">
        <f>F43*K43</f>
        <v>0</v>
      </c>
      <c r="M43" s="383">
        <f t="shared" si="3"/>
        <v>0</v>
      </c>
    </row>
    <row r="44" spans="1:13" s="27" customFormat="1" ht="15.75">
      <c r="A44" s="346"/>
      <c r="B44" s="224" t="s">
        <v>80</v>
      </c>
      <c r="C44" s="240"/>
      <c r="D44" s="224"/>
      <c r="E44" s="224"/>
      <c r="F44" s="228"/>
      <c r="G44" s="224"/>
      <c r="H44" s="254"/>
      <c r="I44" s="227"/>
      <c r="J44" s="254"/>
      <c r="K44" s="224"/>
      <c r="L44" s="254"/>
      <c r="M44" s="383">
        <f t="shared" si="3"/>
        <v>0</v>
      </c>
    </row>
    <row r="45" spans="1:13" s="27" customFormat="1" ht="15.75">
      <c r="A45" s="346"/>
      <c r="B45" s="350" t="s">
        <v>267</v>
      </c>
      <c r="C45" s="240"/>
      <c r="D45" s="351" t="s">
        <v>86</v>
      </c>
      <c r="E45" s="224"/>
      <c r="F45" s="352">
        <v>5</v>
      </c>
      <c r="G45" s="353"/>
      <c r="H45" s="254">
        <f>F45*G45</f>
        <v>0</v>
      </c>
      <c r="I45" s="227"/>
      <c r="J45" s="254"/>
      <c r="K45" s="224"/>
      <c r="L45" s="254"/>
      <c r="M45" s="383">
        <f t="shared" si="3"/>
        <v>0</v>
      </c>
    </row>
    <row r="46" spans="1:13" s="27" customFormat="1" ht="15.75">
      <c r="A46" s="346"/>
      <c r="B46" s="350" t="s">
        <v>268</v>
      </c>
      <c r="C46" s="240"/>
      <c r="D46" s="351" t="s">
        <v>86</v>
      </c>
      <c r="E46" s="224"/>
      <c r="F46" s="352">
        <v>2</v>
      </c>
      <c r="G46" s="353"/>
      <c r="H46" s="254">
        <f>F46*G46</f>
        <v>0</v>
      </c>
      <c r="I46" s="227"/>
      <c r="J46" s="254"/>
      <c r="K46" s="224"/>
      <c r="L46" s="254"/>
      <c r="M46" s="383">
        <f>H46+J46+L46</f>
        <v>0</v>
      </c>
    </row>
    <row r="47" spans="1:13" s="27" customFormat="1" ht="15.75">
      <c r="A47" s="346"/>
      <c r="B47" s="231" t="s">
        <v>18</v>
      </c>
      <c r="C47" s="240"/>
      <c r="D47" s="224" t="s">
        <v>0</v>
      </c>
      <c r="E47" s="224">
        <v>0.024</v>
      </c>
      <c r="F47" s="270">
        <f>E47*F41</f>
        <v>0.168</v>
      </c>
      <c r="G47" s="224"/>
      <c r="H47" s="254">
        <f>F47*G47</f>
        <v>0</v>
      </c>
      <c r="I47" s="227"/>
      <c r="J47" s="254"/>
      <c r="K47" s="224"/>
      <c r="L47" s="254"/>
      <c r="M47" s="383">
        <f t="shared" si="3"/>
        <v>0</v>
      </c>
    </row>
    <row r="48" spans="1:13" ht="15.75">
      <c r="A48" s="224">
        <v>18</v>
      </c>
      <c r="B48" s="313" t="s">
        <v>87</v>
      </c>
      <c r="C48" s="253" t="s">
        <v>88</v>
      </c>
      <c r="D48" s="227" t="s">
        <v>24</v>
      </c>
      <c r="E48" s="227"/>
      <c r="F48" s="241">
        <f>SUM(F52:F52)</f>
        <v>1</v>
      </c>
      <c r="G48" s="262"/>
      <c r="H48" s="263"/>
      <c r="I48" s="227"/>
      <c r="J48" s="263"/>
      <c r="K48" s="227"/>
      <c r="L48" s="263"/>
      <c r="M48" s="383">
        <f t="shared" si="3"/>
        <v>0</v>
      </c>
    </row>
    <row r="49" spans="1:13" ht="15.75">
      <c r="A49" s="224"/>
      <c r="B49" s="231" t="s">
        <v>12</v>
      </c>
      <c r="C49" s="224"/>
      <c r="D49" s="227" t="s">
        <v>15</v>
      </c>
      <c r="E49" s="227">
        <v>0.389</v>
      </c>
      <c r="F49" s="229">
        <f>F48*E49</f>
        <v>0.389</v>
      </c>
      <c r="G49" s="227"/>
      <c r="H49" s="263"/>
      <c r="I49" s="227"/>
      <c r="J49" s="263">
        <f>F49*I49</f>
        <v>0</v>
      </c>
      <c r="K49" s="227"/>
      <c r="L49" s="263"/>
      <c r="M49" s="383">
        <f t="shared" si="3"/>
        <v>0</v>
      </c>
    </row>
    <row r="50" spans="1:13" ht="15.75">
      <c r="A50" s="224"/>
      <c r="B50" s="231" t="s">
        <v>14</v>
      </c>
      <c r="C50" s="224"/>
      <c r="D50" s="224" t="s">
        <v>0</v>
      </c>
      <c r="E50" s="227">
        <v>0.151</v>
      </c>
      <c r="F50" s="232">
        <f>E50*F48</f>
        <v>0.151</v>
      </c>
      <c r="G50" s="227"/>
      <c r="H50" s="263"/>
      <c r="I50" s="227"/>
      <c r="J50" s="263"/>
      <c r="K50" s="227"/>
      <c r="L50" s="263">
        <f>F50*K50</f>
        <v>0</v>
      </c>
      <c r="M50" s="383">
        <f t="shared" si="3"/>
        <v>0</v>
      </c>
    </row>
    <row r="51" spans="1:13" s="27" customFormat="1" ht="15.75">
      <c r="A51" s="346"/>
      <c r="B51" s="224" t="s">
        <v>80</v>
      </c>
      <c r="C51" s="240"/>
      <c r="D51" s="224"/>
      <c r="E51" s="224"/>
      <c r="F51" s="228"/>
      <c r="G51" s="224"/>
      <c r="H51" s="254"/>
      <c r="I51" s="227"/>
      <c r="J51" s="254"/>
      <c r="K51" s="224"/>
      <c r="L51" s="254"/>
      <c r="M51" s="383">
        <f t="shared" si="3"/>
        <v>0</v>
      </c>
    </row>
    <row r="52" spans="1:13" s="27" customFormat="1" ht="15.75">
      <c r="A52" s="346"/>
      <c r="B52" s="268" t="s">
        <v>269</v>
      </c>
      <c r="C52" s="240"/>
      <c r="D52" s="224" t="s">
        <v>24</v>
      </c>
      <c r="E52" s="224"/>
      <c r="F52" s="228">
        <v>1</v>
      </c>
      <c r="G52" s="269"/>
      <c r="H52" s="254">
        <f>F52*G52</f>
        <v>0</v>
      </c>
      <c r="I52" s="227"/>
      <c r="J52" s="254"/>
      <c r="K52" s="224"/>
      <c r="L52" s="254"/>
      <c r="M52" s="383">
        <f t="shared" si="3"/>
        <v>0</v>
      </c>
    </row>
    <row r="53" spans="1:13" s="27" customFormat="1" ht="15.75">
      <c r="A53" s="346"/>
      <c r="B53" s="231" t="s">
        <v>18</v>
      </c>
      <c r="C53" s="240"/>
      <c r="D53" s="224" t="s">
        <v>0</v>
      </c>
      <c r="E53" s="224">
        <v>0.024</v>
      </c>
      <c r="F53" s="270">
        <f>E53*F48</f>
        <v>0.024</v>
      </c>
      <c r="G53" s="224"/>
      <c r="H53" s="254">
        <f>F53*G53</f>
        <v>0</v>
      </c>
      <c r="I53" s="227"/>
      <c r="J53" s="254"/>
      <c r="K53" s="224"/>
      <c r="L53" s="254"/>
      <c r="M53" s="383">
        <f t="shared" si="3"/>
        <v>0</v>
      </c>
    </row>
    <row r="54" spans="1:13" ht="15.75">
      <c r="A54" s="224">
        <v>20</v>
      </c>
      <c r="B54" s="313" t="s">
        <v>89</v>
      </c>
      <c r="C54" s="253" t="s">
        <v>88</v>
      </c>
      <c r="D54" s="227" t="s">
        <v>24</v>
      </c>
      <c r="E54" s="227"/>
      <c r="F54" s="241">
        <f>SUM(F58:F59)</f>
        <v>12</v>
      </c>
      <c r="G54" s="262"/>
      <c r="H54" s="263"/>
      <c r="I54" s="227"/>
      <c r="J54" s="263"/>
      <c r="K54" s="227"/>
      <c r="L54" s="263"/>
      <c r="M54" s="383">
        <f t="shared" si="3"/>
        <v>0</v>
      </c>
    </row>
    <row r="55" spans="1:13" ht="15.75">
      <c r="A55" s="224"/>
      <c r="B55" s="231" t="s">
        <v>12</v>
      </c>
      <c r="C55" s="224"/>
      <c r="D55" s="227" t="s">
        <v>15</v>
      </c>
      <c r="E55" s="227">
        <v>0.389</v>
      </c>
      <c r="F55" s="229">
        <f>F54*E55</f>
        <v>4.668</v>
      </c>
      <c r="G55" s="227"/>
      <c r="H55" s="263"/>
      <c r="I55" s="227"/>
      <c r="J55" s="263">
        <f>F55*I55</f>
        <v>0</v>
      </c>
      <c r="K55" s="227"/>
      <c r="L55" s="263"/>
      <c r="M55" s="383">
        <f t="shared" si="3"/>
        <v>0</v>
      </c>
    </row>
    <row r="56" spans="1:13" ht="15.75">
      <c r="A56" s="224"/>
      <c r="B56" s="231" t="s">
        <v>14</v>
      </c>
      <c r="C56" s="224"/>
      <c r="D56" s="224" t="s">
        <v>0</v>
      </c>
      <c r="E56" s="227">
        <v>0.151</v>
      </c>
      <c r="F56" s="232">
        <f>E56*F54</f>
        <v>1.8119999999999998</v>
      </c>
      <c r="G56" s="227"/>
      <c r="H56" s="263"/>
      <c r="I56" s="227"/>
      <c r="J56" s="263"/>
      <c r="K56" s="227"/>
      <c r="L56" s="263">
        <f>F56*K56</f>
        <v>0</v>
      </c>
      <c r="M56" s="383">
        <f t="shared" si="3"/>
        <v>0</v>
      </c>
    </row>
    <row r="57" spans="1:13" s="27" customFormat="1" ht="15.75">
      <c r="A57" s="346"/>
      <c r="B57" s="224" t="s">
        <v>80</v>
      </c>
      <c r="C57" s="240"/>
      <c r="D57" s="224"/>
      <c r="E57" s="224"/>
      <c r="F57" s="228"/>
      <c r="G57" s="224"/>
      <c r="H57" s="254"/>
      <c r="I57" s="227"/>
      <c r="J57" s="254"/>
      <c r="K57" s="224"/>
      <c r="L57" s="254"/>
      <c r="M57" s="383">
        <f t="shared" si="3"/>
        <v>0</v>
      </c>
    </row>
    <row r="58" spans="1:13" s="27" customFormat="1" ht="15.75">
      <c r="A58" s="346"/>
      <c r="B58" s="265" t="s">
        <v>270</v>
      </c>
      <c r="C58" s="240"/>
      <c r="D58" s="224" t="s">
        <v>24</v>
      </c>
      <c r="E58" s="224"/>
      <c r="F58" s="266">
        <v>4</v>
      </c>
      <c r="G58" s="354"/>
      <c r="H58" s="254">
        <f>F58*G58</f>
        <v>0</v>
      </c>
      <c r="I58" s="227"/>
      <c r="J58" s="254"/>
      <c r="K58" s="224"/>
      <c r="L58" s="254"/>
      <c r="M58" s="383">
        <f>H58+J58+L58</f>
        <v>0</v>
      </c>
    </row>
    <row r="59" spans="1:13" s="27" customFormat="1" ht="15.75">
      <c r="A59" s="346"/>
      <c r="B59" s="265" t="s">
        <v>271</v>
      </c>
      <c r="C59" s="240"/>
      <c r="D59" s="224" t="s">
        <v>24</v>
      </c>
      <c r="E59" s="224"/>
      <c r="F59" s="266">
        <v>8</v>
      </c>
      <c r="G59" s="354"/>
      <c r="H59" s="254">
        <f>F59*G59</f>
        <v>0</v>
      </c>
      <c r="I59" s="227"/>
      <c r="J59" s="254"/>
      <c r="K59" s="224"/>
      <c r="L59" s="254"/>
      <c r="M59" s="383">
        <f t="shared" si="3"/>
        <v>0</v>
      </c>
    </row>
    <row r="60" spans="1:13" s="27" customFormat="1" ht="15.75">
      <c r="A60" s="346"/>
      <c r="B60" s="231" t="s">
        <v>18</v>
      </c>
      <c r="C60" s="240"/>
      <c r="D60" s="224" t="s">
        <v>0</v>
      </c>
      <c r="E60" s="224">
        <v>0.024</v>
      </c>
      <c r="F60" s="270">
        <f>E60*F54</f>
        <v>0.28800000000000003</v>
      </c>
      <c r="G60" s="224"/>
      <c r="H60" s="254">
        <f>F60*G60</f>
        <v>0</v>
      </c>
      <c r="I60" s="227"/>
      <c r="J60" s="254"/>
      <c r="K60" s="224"/>
      <c r="L60" s="254"/>
      <c r="M60" s="383">
        <f t="shared" si="3"/>
        <v>0</v>
      </c>
    </row>
    <row r="61" spans="1:13" s="27" customFormat="1" ht="31.5">
      <c r="A61" s="233">
        <v>28</v>
      </c>
      <c r="B61" s="342" t="s">
        <v>111</v>
      </c>
      <c r="C61" s="226" t="s">
        <v>91</v>
      </c>
      <c r="D61" s="234" t="s">
        <v>20</v>
      </c>
      <c r="E61" s="234"/>
      <c r="F61" s="243">
        <v>380</v>
      </c>
      <c r="G61" s="234"/>
      <c r="H61" s="254"/>
      <c r="I61" s="234"/>
      <c r="J61" s="263"/>
      <c r="K61" s="234"/>
      <c r="L61" s="254"/>
      <c r="M61" s="383">
        <f aca="true" t="shared" si="4" ref="M61:M73">H61+J61+L61</f>
        <v>0</v>
      </c>
    </row>
    <row r="62" spans="1:13" s="27" customFormat="1" ht="15.75">
      <c r="A62" s="224"/>
      <c r="B62" s="231" t="s">
        <v>12</v>
      </c>
      <c r="C62" s="224"/>
      <c r="D62" s="227" t="s">
        <v>15</v>
      </c>
      <c r="E62" s="227">
        <v>0.0567</v>
      </c>
      <c r="F62" s="229">
        <f>F61*E62</f>
        <v>21.546</v>
      </c>
      <c r="G62" s="227"/>
      <c r="H62" s="263"/>
      <c r="I62" s="227"/>
      <c r="J62" s="263">
        <f>F62*I62</f>
        <v>0</v>
      </c>
      <c r="K62" s="227"/>
      <c r="L62" s="263"/>
      <c r="M62" s="383">
        <f t="shared" si="4"/>
        <v>0</v>
      </c>
    </row>
    <row r="63" spans="1:13" s="27" customFormat="1" ht="15.75">
      <c r="A63" s="346"/>
      <c r="B63" s="224" t="s">
        <v>80</v>
      </c>
      <c r="C63" s="240"/>
      <c r="D63" s="224"/>
      <c r="E63" s="224"/>
      <c r="F63" s="228"/>
      <c r="G63" s="224"/>
      <c r="H63" s="254"/>
      <c r="I63" s="227"/>
      <c r="J63" s="254"/>
      <c r="K63" s="224"/>
      <c r="L63" s="254"/>
      <c r="M63" s="383">
        <f t="shared" si="4"/>
        <v>0</v>
      </c>
    </row>
    <row r="64" spans="1:13" s="27" customFormat="1" ht="15.75">
      <c r="A64" s="346"/>
      <c r="B64" s="273" t="s">
        <v>90</v>
      </c>
      <c r="C64" s="240"/>
      <c r="D64" s="224" t="s">
        <v>34</v>
      </c>
      <c r="E64" s="224">
        <v>0.057</v>
      </c>
      <c r="F64" s="228">
        <f>E64*F61</f>
        <v>21.66</v>
      </c>
      <c r="G64" s="228"/>
      <c r="H64" s="254">
        <f>F64*G64</f>
        <v>0</v>
      </c>
      <c r="I64" s="227"/>
      <c r="J64" s="254"/>
      <c r="K64" s="224"/>
      <c r="L64" s="254"/>
      <c r="M64" s="383">
        <f t="shared" si="4"/>
        <v>0</v>
      </c>
    </row>
    <row r="65" spans="1:13" s="27" customFormat="1" ht="15.75">
      <c r="A65" s="346"/>
      <c r="B65" s="231" t="s">
        <v>18</v>
      </c>
      <c r="C65" s="240"/>
      <c r="D65" s="224" t="s">
        <v>0</v>
      </c>
      <c r="E65" s="224">
        <v>0.0001</v>
      </c>
      <c r="F65" s="228">
        <f>E65*F61</f>
        <v>0.038</v>
      </c>
      <c r="G65" s="224"/>
      <c r="H65" s="254">
        <f>F65*G65</f>
        <v>0</v>
      </c>
      <c r="I65" s="227"/>
      <c r="J65" s="254"/>
      <c r="K65" s="224"/>
      <c r="L65" s="254"/>
      <c r="M65" s="383">
        <f t="shared" si="4"/>
        <v>0</v>
      </c>
    </row>
    <row r="66" spans="1:13" s="27" customFormat="1" ht="15.75">
      <c r="A66" s="233">
        <v>30</v>
      </c>
      <c r="B66" s="342" t="s">
        <v>92</v>
      </c>
      <c r="C66" s="226" t="s">
        <v>93</v>
      </c>
      <c r="D66" s="234" t="s">
        <v>34</v>
      </c>
      <c r="E66" s="234"/>
      <c r="F66" s="243">
        <v>150</v>
      </c>
      <c r="G66" s="234"/>
      <c r="H66" s="254"/>
      <c r="I66" s="234"/>
      <c r="J66" s="263"/>
      <c r="K66" s="234"/>
      <c r="L66" s="254"/>
      <c r="M66" s="383">
        <f t="shared" si="4"/>
        <v>0</v>
      </c>
    </row>
    <row r="67" spans="1:13" s="27" customFormat="1" ht="15.75">
      <c r="A67" s="224"/>
      <c r="B67" s="231" t="s">
        <v>12</v>
      </c>
      <c r="C67" s="224"/>
      <c r="D67" s="227" t="s">
        <v>15</v>
      </c>
      <c r="E67" s="227">
        <v>1.21</v>
      </c>
      <c r="F67" s="229">
        <f>F66*E67</f>
        <v>181.5</v>
      </c>
      <c r="G67" s="227"/>
      <c r="H67" s="263"/>
      <c r="I67" s="227"/>
      <c r="J67" s="263">
        <f>F67*I67</f>
        <v>0</v>
      </c>
      <c r="K67" s="227"/>
      <c r="L67" s="263"/>
      <c r="M67" s="383">
        <f t="shared" si="4"/>
        <v>0</v>
      </c>
    </row>
    <row r="68" spans="1:13" s="27" customFormat="1" ht="15.75">
      <c r="A68" s="233">
        <v>5</v>
      </c>
      <c r="B68" s="342" t="s">
        <v>204</v>
      </c>
      <c r="C68" s="226" t="s">
        <v>79</v>
      </c>
      <c r="D68" s="234" t="s">
        <v>34</v>
      </c>
      <c r="E68" s="234"/>
      <c r="F68" s="243">
        <v>350</v>
      </c>
      <c r="G68" s="234"/>
      <c r="H68" s="254"/>
      <c r="I68" s="234"/>
      <c r="J68" s="263"/>
      <c r="K68" s="234"/>
      <c r="L68" s="254">
        <f>K68*F68</f>
        <v>0</v>
      </c>
      <c r="M68" s="383">
        <f t="shared" si="4"/>
        <v>0</v>
      </c>
    </row>
    <row r="69" spans="1:13" s="27" customFormat="1" ht="15.75">
      <c r="A69" s="233"/>
      <c r="B69" s="355" t="s">
        <v>12</v>
      </c>
      <c r="C69" s="339"/>
      <c r="D69" s="356" t="s">
        <v>15</v>
      </c>
      <c r="E69" s="356">
        <v>1.8</v>
      </c>
      <c r="F69" s="243">
        <f>E69*F68</f>
        <v>630</v>
      </c>
      <c r="G69" s="356"/>
      <c r="H69" s="357"/>
      <c r="I69" s="357"/>
      <c r="J69" s="357">
        <f>F69*I69</f>
        <v>0</v>
      </c>
      <c r="K69" s="356"/>
      <c r="L69" s="357"/>
      <c r="M69" s="383">
        <f t="shared" si="4"/>
        <v>0</v>
      </c>
    </row>
    <row r="70" spans="1:13" s="27" customFormat="1" ht="15.75">
      <c r="A70" s="253"/>
      <c r="B70" s="355" t="s">
        <v>202</v>
      </c>
      <c r="C70" s="339" t="s">
        <v>203</v>
      </c>
      <c r="D70" s="356" t="s">
        <v>22</v>
      </c>
      <c r="E70" s="356">
        <f>13*0.01</f>
        <v>0.13</v>
      </c>
      <c r="F70" s="228">
        <f>E70*F68</f>
        <v>45.5</v>
      </c>
      <c r="G70" s="356"/>
      <c r="H70" s="357"/>
      <c r="I70" s="357"/>
      <c r="J70" s="357"/>
      <c r="K70" s="356"/>
      <c r="L70" s="358">
        <f>F70*K70</f>
        <v>0</v>
      </c>
      <c r="M70" s="383">
        <f t="shared" si="4"/>
        <v>0</v>
      </c>
    </row>
    <row r="71" spans="1:13" s="27" customFormat="1" ht="15.75">
      <c r="A71" s="239"/>
      <c r="B71" s="224" t="s">
        <v>80</v>
      </c>
      <c r="C71" s="240"/>
      <c r="D71" s="224"/>
      <c r="E71" s="224"/>
      <c r="F71" s="228"/>
      <c r="G71" s="224"/>
      <c r="H71" s="254"/>
      <c r="I71" s="224"/>
      <c r="J71" s="254">
        <f>I71*F71</f>
        <v>0</v>
      </c>
      <c r="K71" s="224"/>
      <c r="L71" s="254">
        <f>K71*F71</f>
        <v>0</v>
      </c>
      <c r="M71" s="383">
        <f t="shared" si="4"/>
        <v>0</v>
      </c>
    </row>
    <row r="72" spans="1:13" s="27" customFormat="1" ht="31.5">
      <c r="A72" s="239"/>
      <c r="B72" s="225" t="s">
        <v>205</v>
      </c>
      <c r="C72" s="226" t="s">
        <v>214</v>
      </c>
      <c r="D72" s="227" t="s">
        <v>261</v>
      </c>
      <c r="E72" s="224">
        <v>1.1</v>
      </c>
      <c r="F72" s="224">
        <f>E72*F68</f>
        <v>385.00000000000006</v>
      </c>
      <c r="G72" s="244"/>
      <c r="H72" s="347">
        <f>G72*F72</f>
        <v>0</v>
      </c>
      <c r="I72" s="276"/>
      <c r="J72" s="254">
        <f>I72*F72</f>
        <v>0</v>
      </c>
      <c r="K72" s="244"/>
      <c r="L72" s="254">
        <f>K72*F72</f>
        <v>0</v>
      </c>
      <c r="M72" s="383">
        <f t="shared" si="4"/>
        <v>0</v>
      </c>
    </row>
    <row r="73" spans="1:13" s="27" customFormat="1" ht="31.5">
      <c r="A73" s="239"/>
      <c r="B73" s="359" t="s">
        <v>200</v>
      </c>
      <c r="C73" s="226" t="s">
        <v>201</v>
      </c>
      <c r="D73" s="360" t="s">
        <v>13</v>
      </c>
      <c r="E73" s="359">
        <v>1.6</v>
      </c>
      <c r="F73" s="359">
        <f>F72*E73</f>
        <v>616.0000000000001</v>
      </c>
      <c r="G73" s="359"/>
      <c r="H73" s="359"/>
      <c r="I73" s="361"/>
      <c r="J73" s="361"/>
      <c r="K73" s="359"/>
      <c r="L73" s="359">
        <f>K73*F73</f>
        <v>0</v>
      </c>
      <c r="M73" s="383">
        <f t="shared" si="4"/>
        <v>0</v>
      </c>
    </row>
    <row r="74" spans="1:13" s="27" customFormat="1" ht="15.75">
      <c r="A74" s="362"/>
      <c r="B74" s="363" t="s">
        <v>94</v>
      </c>
      <c r="C74" s="364"/>
      <c r="D74" s="323"/>
      <c r="E74" s="323"/>
      <c r="F74" s="365"/>
      <c r="G74" s="323"/>
      <c r="H74" s="330">
        <f>SUM(H12:H73)</f>
        <v>0</v>
      </c>
      <c r="I74" s="390"/>
      <c r="J74" s="330">
        <f>SUM(J12:J73)</f>
        <v>0</v>
      </c>
      <c r="K74" s="330"/>
      <c r="L74" s="330">
        <f>SUM(L12:L73)</f>
        <v>0</v>
      </c>
      <c r="M74" s="384">
        <f>SUM(M12:M73)</f>
        <v>0</v>
      </c>
    </row>
    <row r="75" spans="1:21" s="27" customFormat="1" ht="47.25">
      <c r="A75" s="362"/>
      <c r="B75" s="323" t="s">
        <v>272</v>
      </c>
      <c r="C75" s="323"/>
      <c r="D75" s="323"/>
      <c r="E75" s="323"/>
      <c r="F75" s="323"/>
      <c r="G75" s="322"/>
      <c r="H75" s="366"/>
      <c r="I75" s="322"/>
      <c r="J75" s="366"/>
      <c r="K75" s="322"/>
      <c r="L75" s="366"/>
      <c r="M75" s="385"/>
      <c r="N75" s="51"/>
      <c r="O75" s="51"/>
      <c r="P75" s="51"/>
      <c r="Q75" s="51"/>
      <c r="R75" s="51"/>
      <c r="S75" s="51"/>
      <c r="T75" s="51"/>
      <c r="U75" s="51"/>
    </row>
    <row r="76" spans="1:13" ht="31.5">
      <c r="A76" s="233">
        <v>1</v>
      </c>
      <c r="B76" s="342" t="s">
        <v>248</v>
      </c>
      <c r="C76" s="226" t="s">
        <v>95</v>
      </c>
      <c r="D76" s="234" t="s">
        <v>26</v>
      </c>
      <c r="E76" s="234"/>
      <c r="F76" s="274">
        <f>(0.35*1+0.24+0.24)/10*1</f>
        <v>0.08299999999999999</v>
      </c>
      <c r="G76" s="234"/>
      <c r="H76" s="254"/>
      <c r="I76" s="234"/>
      <c r="J76" s="263"/>
      <c r="K76" s="234"/>
      <c r="L76" s="254"/>
      <c r="M76" s="383"/>
    </row>
    <row r="77" spans="1:21" s="27" customFormat="1" ht="15.75">
      <c r="A77" s="346"/>
      <c r="B77" s="225" t="s">
        <v>44</v>
      </c>
      <c r="C77" s="224"/>
      <c r="D77" s="227" t="s">
        <v>15</v>
      </c>
      <c r="E77" s="229">
        <v>106</v>
      </c>
      <c r="F77" s="229">
        <f>F76*E77</f>
        <v>8.797999999999998</v>
      </c>
      <c r="G77" s="224"/>
      <c r="H77" s="254"/>
      <c r="I77" s="224"/>
      <c r="J77" s="254">
        <f>I77*F77</f>
        <v>0</v>
      </c>
      <c r="K77" s="224"/>
      <c r="L77" s="254"/>
      <c r="M77" s="386">
        <f>L77+J77+H77</f>
        <v>0</v>
      </c>
      <c r="N77" s="51"/>
      <c r="O77" s="51"/>
      <c r="P77" s="51"/>
      <c r="Q77" s="51"/>
      <c r="R77" s="51"/>
      <c r="S77" s="51"/>
      <c r="T77" s="51"/>
      <c r="U77" s="51"/>
    </row>
    <row r="78" spans="1:21" s="27" customFormat="1" ht="15.75">
      <c r="A78" s="253"/>
      <c r="B78" s="225" t="s">
        <v>25</v>
      </c>
      <c r="C78" s="224"/>
      <c r="D78" s="227" t="s">
        <v>0</v>
      </c>
      <c r="E78" s="224">
        <v>71.4</v>
      </c>
      <c r="F78" s="228">
        <f>E78*F76</f>
        <v>5.9262</v>
      </c>
      <c r="G78" s="224"/>
      <c r="H78" s="254"/>
      <c r="I78" s="224"/>
      <c r="J78" s="254"/>
      <c r="K78" s="224"/>
      <c r="L78" s="254">
        <f>K78*F78</f>
        <v>0</v>
      </c>
      <c r="M78" s="386">
        <f>L78+J78+H78</f>
        <v>0</v>
      </c>
      <c r="N78" s="51"/>
      <c r="O78" s="51"/>
      <c r="P78" s="51"/>
      <c r="Q78" s="51"/>
      <c r="R78" s="51"/>
      <c r="S78" s="51"/>
      <c r="T78" s="51"/>
      <c r="U78" s="51"/>
    </row>
    <row r="79" spans="1:21" s="27" customFormat="1" ht="15.75">
      <c r="A79" s="224"/>
      <c r="B79" s="224" t="s">
        <v>23</v>
      </c>
      <c r="C79" s="224"/>
      <c r="D79" s="224"/>
      <c r="E79" s="270"/>
      <c r="F79" s="228"/>
      <c r="G79" s="227"/>
      <c r="H79" s="263"/>
      <c r="I79" s="227"/>
      <c r="J79" s="263"/>
      <c r="K79" s="227"/>
      <c r="L79" s="263"/>
      <c r="M79" s="386"/>
      <c r="N79" s="51"/>
      <c r="O79" s="51"/>
      <c r="P79" s="51"/>
      <c r="Q79" s="51"/>
      <c r="R79" s="51"/>
      <c r="S79" s="51"/>
      <c r="T79" s="51"/>
      <c r="U79" s="51"/>
    </row>
    <row r="80" spans="1:21" s="27" customFormat="1" ht="31.5">
      <c r="A80" s="346"/>
      <c r="B80" s="225" t="s">
        <v>36</v>
      </c>
      <c r="C80" s="226" t="s">
        <v>146</v>
      </c>
      <c r="D80" s="227" t="s">
        <v>24</v>
      </c>
      <c r="E80" s="229"/>
      <c r="F80" s="229">
        <v>2</v>
      </c>
      <c r="G80" s="244"/>
      <c r="H80" s="347">
        <f>G80*F80</f>
        <v>0</v>
      </c>
      <c r="I80" s="276"/>
      <c r="J80" s="367"/>
      <c r="K80" s="244"/>
      <c r="L80" s="347"/>
      <c r="M80" s="386">
        <f>L80+J80+H80</f>
        <v>0</v>
      </c>
      <c r="N80" s="51"/>
      <c r="O80" s="51"/>
      <c r="P80" s="51"/>
      <c r="Q80" s="51"/>
      <c r="R80" s="51"/>
      <c r="S80" s="51"/>
      <c r="T80" s="51"/>
      <c r="U80" s="51"/>
    </row>
    <row r="81" spans="1:21" s="27" customFormat="1" ht="31.5">
      <c r="A81" s="346"/>
      <c r="B81" s="225" t="s">
        <v>96</v>
      </c>
      <c r="C81" s="226" t="s">
        <v>215</v>
      </c>
      <c r="D81" s="227" t="s">
        <v>24</v>
      </c>
      <c r="E81" s="229"/>
      <c r="F81" s="229">
        <v>2</v>
      </c>
      <c r="G81" s="244"/>
      <c r="H81" s="347">
        <f>G81*F81</f>
        <v>0</v>
      </c>
      <c r="I81" s="276"/>
      <c r="J81" s="367"/>
      <c r="K81" s="244"/>
      <c r="L81" s="347"/>
      <c r="M81" s="386">
        <f>L81+J81+H81</f>
        <v>0</v>
      </c>
      <c r="N81" s="51"/>
      <c r="O81" s="51"/>
      <c r="P81" s="51"/>
      <c r="Q81" s="51"/>
      <c r="R81" s="51"/>
      <c r="S81" s="51"/>
      <c r="T81" s="51"/>
      <c r="U81" s="51"/>
    </row>
    <row r="82" spans="1:21" s="27" customFormat="1" ht="31.5">
      <c r="A82" s="346"/>
      <c r="B82" s="225" t="s">
        <v>97</v>
      </c>
      <c r="C82" s="226" t="s">
        <v>216</v>
      </c>
      <c r="D82" s="227" t="s">
        <v>24</v>
      </c>
      <c r="E82" s="229"/>
      <c r="F82" s="229">
        <v>2</v>
      </c>
      <c r="G82" s="244"/>
      <c r="H82" s="347">
        <f>G82*F82</f>
        <v>0</v>
      </c>
      <c r="I82" s="276"/>
      <c r="J82" s="367"/>
      <c r="K82" s="244"/>
      <c r="L82" s="347"/>
      <c r="M82" s="386">
        <f>L82+J82+H82</f>
        <v>0</v>
      </c>
      <c r="N82" s="51"/>
      <c r="O82" s="51"/>
      <c r="P82" s="51"/>
      <c r="Q82" s="51"/>
      <c r="R82" s="51"/>
      <c r="S82" s="51"/>
      <c r="T82" s="51"/>
      <c r="U82" s="51"/>
    </row>
    <row r="83" spans="1:21" s="27" customFormat="1" ht="15.75">
      <c r="A83" s="346"/>
      <c r="B83" s="231" t="s">
        <v>18</v>
      </c>
      <c r="C83" s="226"/>
      <c r="D83" s="227" t="s">
        <v>0</v>
      </c>
      <c r="E83" s="229">
        <v>66.1</v>
      </c>
      <c r="F83" s="229">
        <f>F76*E83</f>
        <v>5.486299999999999</v>
      </c>
      <c r="G83" s="244"/>
      <c r="H83" s="347">
        <f>G83*F83</f>
        <v>0</v>
      </c>
      <c r="I83" s="276"/>
      <c r="J83" s="367"/>
      <c r="K83" s="244"/>
      <c r="L83" s="347"/>
      <c r="M83" s="386">
        <f>L83+J83+H83</f>
        <v>0</v>
      </c>
      <c r="N83" s="51"/>
      <c r="O83" s="51"/>
      <c r="P83" s="51"/>
      <c r="Q83" s="51"/>
      <c r="R83" s="51"/>
      <c r="S83" s="51"/>
      <c r="T83" s="51"/>
      <c r="U83" s="51"/>
    </row>
    <row r="84" spans="1:21" s="27" customFormat="1" ht="31.5">
      <c r="A84" s="224">
        <v>8</v>
      </c>
      <c r="B84" s="313" t="s">
        <v>99</v>
      </c>
      <c r="C84" s="253" t="s">
        <v>98</v>
      </c>
      <c r="D84" s="227" t="s">
        <v>24</v>
      </c>
      <c r="E84" s="227"/>
      <c r="F84" s="228">
        <v>4</v>
      </c>
      <c r="G84" s="262"/>
      <c r="H84" s="263"/>
      <c r="I84" s="227"/>
      <c r="J84" s="263"/>
      <c r="K84" s="227"/>
      <c r="L84" s="263"/>
      <c r="M84" s="383"/>
      <c r="N84" s="51"/>
      <c r="O84" s="51"/>
      <c r="P84" s="51"/>
      <c r="Q84" s="51"/>
      <c r="R84" s="51"/>
      <c r="S84" s="51"/>
      <c r="T84" s="51"/>
      <c r="U84" s="51"/>
    </row>
    <row r="85" spans="1:21" s="27" customFormat="1" ht="15.75">
      <c r="A85" s="224"/>
      <c r="B85" s="231" t="s">
        <v>12</v>
      </c>
      <c r="C85" s="224"/>
      <c r="D85" s="227" t="s">
        <v>15</v>
      </c>
      <c r="E85" s="227">
        <v>0.62</v>
      </c>
      <c r="F85" s="229">
        <f>F84*E85</f>
        <v>2.48</v>
      </c>
      <c r="G85" s="227"/>
      <c r="H85" s="263"/>
      <c r="I85" s="227"/>
      <c r="J85" s="263">
        <f>F85*I85</f>
        <v>0</v>
      </c>
      <c r="K85" s="227"/>
      <c r="L85" s="263"/>
      <c r="M85" s="383">
        <f>H85+J85+L85</f>
        <v>0</v>
      </c>
      <c r="N85" s="51"/>
      <c r="O85" s="51"/>
      <c r="P85" s="51"/>
      <c r="Q85" s="51"/>
      <c r="R85" s="51"/>
      <c r="S85" s="51"/>
      <c r="T85" s="51"/>
      <c r="U85" s="51"/>
    </row>
    <row r="86" spans="1:21" s="27" customFormat="1" ht="15.75">
      <c r="A86" s="224"/>
      <c r="B86" s="231" t="s">
        <v>14</v>
      </c>
      <c r="C86" s="224"/>
      <c r="D86" s="224" t="s">
        <v>0</v>
      </c>
      <c r="E86" s="227">
        <v>0.85</v>
      </c>
      <c r="F86" s="232">
        <f>E86*F84</f>
        <v>3.4</v>
      </c>
      <c r="G86" s="227"/>
      <c r="H86" s="263"/>
      <c r="I86" s="227"/>
      <c r="J86" s="263"/>
      <c r="K86" s="227"/>
      <c r="L86" s="263">
        <f>F86*K86</f>
        <v>0</v>
      </c>
      <c r="M86" s="383">
        <f>L86*1</f>
        <v>0</v>
      </c>
      <c r="N86" s="51"/>
      <c r="O86" s="51"/>
      <c r="P86" s="51"/>
      <c r="Q86" s="51"/>
      <c r="R86" s="51"/>
      <c r="S86" s="51"/>
      <c r="T86" s="51"/>
      <c r="U86" s="51"/>
    </row>
    <row r="87" spans="1:21" s="27" customFormat="1" ht="15.75">
      <c r="A87" s="346"/>
      <c r="B87" s="224" t="s">
        <v>80</v>
      </c>
      <c r="C87" s="240"/>
      <c r="D87" s="224"/>
      <c r="E87" s="224"/>
      <c r="F87" s="228"/>
      <c r="G87" s="224"/>
      <c r="H87" s="254"/>
      <c r="I87" s="227"/>
      <c r="J87" s="254"/>
      <c r="K87" s="224"/>
      <c r="L87" s="254"/>
      <c r="M87" s="386"/>
      <c r="N87" s="51"/>
      <c r="O87" s="51"/>
      <c r="P87" s="51"/>
      <c r="Q87" s="51"/>
      <c r="R87" s="51"/>
      <c r="S87" s="51"/>
      <c r="T87" s="51"/>
      <c r="U87" s="51"/>
    </row>
    <row r="88" spans="1:21" s="27" customFormat="1" ht="15.75">
      <c r="A88" s="346"/>
      <c r="B88" s="273" t="s">
        <v>100</v>
      </c>
      <c r="C88" s="240"/>
      <c r="D88" s="224" t="s">
        <v>24</v>
      </c>
      <c r="E88" s="224">
        <v>1</v>
      </c>
      <c r="F88" s="228">
        <f>E88*F84</f>
        <v>4</v>
      </c>
      <c r="G88" s="228"/>
      <c r="H88" s="254">
        <f>F88*G88</f>
        <v>0</v>
      </c>
      <c r="I88" s="227"/>
      <c r="J88" s="254"/>
      <c r="K88" s="224"/>
      <c r="L88" s="254"/>
      <c r="M88" s="386">
        <f>H88+J88+L88</f>
        <v>0</v>
      </c>
      <c r="N88" s="51"/>
      <c r="O88" s="51"/>
      <c r="P88" s="51"/>
      <c r="Q88" s="51"/>
      <c r="R88" s="51"/>
      <c r="S88" s="51"/>
      <c r="T88" s="51"/>
      <c r="U88" s="51"/>
    </row>
    <row r="89" spans="1:21" s="27" customFormat="1" ht="15.75">
      <c r="A89" s="346"/>
      <c r="B89" s="231" t="s">
        <v>18</v>
      </c>
      <c r="C89" s="240"/>
      <c r="D89" s="224" t="s">
        <v>0</v>
      </c>
      <c r="E89" s="224">
        <v>0.04</v>
      </c>
      <c r="F89" s="228">
        <f>E89*F84</f>
        <v>0.16</v>
      </c>
      <c r="G89" s="224"/>
      <c r="H89" s="254">
        <f>F89*G89</f>
        <v>0</v>
      </c>
      <c r="I89" s="227"/>
      <c r="J89" s="254"/>
      <c r="K89" s="224"/>
      <c r="L89" s="254"/>
      <c r="M89" s="386">
        <f>H89+J89+L89</f>
        <v>0</v>
      </c>
      <c r="N89" s="51"/>
      <c r="O89" s="51"/>
      <c r="P89" s="51"/>
      <c r="Q89" s="51"/>
      <c r="R89" s="51"/>
      <c r="S89" s="51"/>
      <c r="T89" s="51"/>
      <c r="U89" s="51"/>
    </row>
    <row r="90" spans="1:256" s="58" customFormat="1" ht="15.75">
      <c r="A90" s="224">
        <v>13</v>
      </c>
      <c r="B90" s="313" t="s">
        <v>101</v>
      </c>
      <c r="C90" s="253" t="s">
        <v>98</v>
      </c>
      <c r="D90" s="227" t="s">
        <v>24</v>
      </c>
      <c r="E90" s="227"/>
      <c r="F90" s="228">
        <v>4</v>
      </c>
      <c r="G90" s="262"/>
      <c r="H90" s="263"/>
      <c r="I90" s="227"/>
      <c r="J90" s="263"/>
      <c r="K90" s="227"/>
      <c r="L90" s="263"/>
      <c r="M90" s="383"/>
      <c r="N90" s="51"/>
      <c r="O90" s="51"/>
      <c r="P90" s="51"/>
      <c r="Q90" s="51"/>
      <c r="R90" s="51"/>
      <c r="S90" s="51"/>
      <c r="T90" s="51"/>
      <c r="U90" s="51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</row>
    <row r="91" spans="1:256" s="58" customFormat="1" ht="15.75">
      <c r="A91" s="224"/>
      <c r="B91" s="231" t="s">
        <v>12</v>
      </c>
      <c r="C91" s="224"/>
      <c r="D91" s="227" t="s">
        <v>15</v>
      </c>
      <c r="E91" s="227">
        <v>0.62</v>
      </c>
      <c r="F91" s="229">
        <f>F90*E91</f>
        <v>2.48</v>
      </c>
      <c r="G91" s="227"/>
      <c r="H91" s="263"/>
      <c r="I91" s="227"/>
      <c r="J91" s="263">
        <f>F91*I91</f>
        <v>0</v>
      </c>
      <c r="K91" s="227"/>
      <c r="L91" s="263"/>
      <c r="M91" s="383">
        <f>H91+J91+L91</f>
        <v>0</v>
      </c>
      <c r="N91" s="51"/>
      <c r="O91" s="51"/>
      <c r="P91" s="51"/>
      <c r="Q91" s="51"/>
      <c r="R91" s="51"/>
      <c r="S91" s="51"/>
      <c r="T91" s="51"/>
      <c r="U91" s="51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  <c r="IV91" s="27"/>
    </row>
    <row r="92" spans="1:256" s="58" customFormat="1" ht="15.75">
      <c r="A92" s="224"/>
      <c r="B92" s="231" t="s">
        <v>14</v>
      </c>
      <c r="C92" s="224"/>
      <c r="D92" s="224" t="s">
        <v>0</v>
      </c>
      <c r="E92" s="227">
        <v>0.41</v>
      </c>
      <c r="F92" s="232">
        <f>E92*F90</f>
        <v>1.64</v>
      </c>
      <c r="G92" s="227"/>
      <c r="H92" s="263"/>
      <c r="I92" s="227"/>
      <c r="J92" s="263"/>
      <c r="K92" s="227"/>
      <c r="L92" s="263">
        <f>F92*K92</f>
        <v>0</v>
      </c>
      <c r="M92" s="383">
        <f>L92*1</f>
        <v>0</v>
      </c>
      <c r="N92" s="51"/>
      <c r="O92" s="51"/>
      <c r="P92" s="51"/>
      <c r="Q92" s="51"/>
      <c r="R92" s="51"/>
      <c r="S92" s="51"/>
      <c r="T92" s="51"/>
      <c r="U92" s="51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  <c r="IV92" s="27"/>
    </row>
    <row r="93" spans="1:256" s="58" customFormat="1" ht="15.75">
      <c r="A93" s="346"/>
      <c r="B93" s="224" t="s">
        <v>80</v>
      </c>
      <c r="C93" s="240"/>
      <c r="D93" s="224"/>
      <c r="E93" s="224"/>
      <c r="F93" s="228"/>
      <c r="G93" s="224"/>
      <c r="H93" s="254"/>
      <c r="I93" s="227"/>
      <c r="J93" s="254"/>
      <c r="K93" s="224"/>
      <c r="L93" s="254"/>
      <c r="M93" s="386"/>
      <c r="N93" s="51"/>
      <c r="O93" s="51"/>
      <c r="P93" s="51"/>
      <c r="Q93" s="51"/>
      <c r="R93" s="51"/>
      <c r="S93" s="51"/>
      <c r="T93" s="51"/>
      <c r="U93" s="51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27"/>
      <c r="IV93" s="27"/>
    </row>
    <row r="94" spans="1:256" s="58" customFormat="1" ht="15.75">
      <c r="A94" s="346"/>
      <c r="B94" s="273" t="s">
        <v>102</v>
      </c>
      <c r="C94" s="240"/>
      <c r="D94" s="224" t="s">
        <v>24</v>
      </c>
      <c r="E94" s="224">
        <v>1</v>
      </c>
      <c r="F94" s="228">
        <f>E94*F90</f>
        <v>4</v>
      </c>
      <c r="G94" s="228"/>
      <c r="H94" s="254">
        <f>F94*G94</f>
        <v>0</v>
      </c>
      <c r="I94" s="227"/>
      <c r="J94" s="254"/>
      <c r="K94" s="224"/>
      <c r="L94" s="254"/>
      <c r="M94" s="386">
        <f>H94+J94+L94</f>
        <v>0</v>
      </c>
      <c r="N94" s="51"/>
      <c r="O94" s="51"/>
      <c r="P94" s="51"/>
      <c r="Q94" s="51"/>
      <c r="R94" s="51"/>
      <c r="S94" s="51"/>
      <c r="T94" s="51"/>
      <c r="U94" s="51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27"/>
      <c r="IV94" s="27"/>
    </row>
    <row r="95" spans="1:256" s="58" customFormat="1" ht="15.75">
      <c r="A95" s="346"/>
      <c r="B95" s="231" t="s">
        <v>18</v>
      </c>
      <c r="C95" s="240"/>
      <c r="D95" s="224" t="s">
        <v>0</v>
      </c>
      <c r="E95" s="224">
        <v>0.04</v>
      </c>
      <c r="F95" s="228">
        <f>E95*F90</f>
        <v>0.16</v>
      </c>
      <c r="G95" s="224"/>
      <c r="H95" s="254">
        <f>F95*G95</f>
        <v>0</v>
      </c>
      <c r="I95" s="227"/>
      <c r="J95" s="254"/>
      <c r="K95" s="224"/>
      <c r="L95" s="254"/>
      <c r="M95" s="386">
        <f>H95+J95+L95</f>
        <v>0</v>
      </c>
      <c r="N95" s="51"/>
      <c r="O95" s="51"/>
      <c r="P95" s="51"/>
      <c r="Q95" s="51"/>
      <c r="R95" s="51"/>
      <c r="S95" s="51"/>
      <c r="T95" s="51"/>
      <c r="U95" s="51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</row>
    <row r="96" spans="1:256" s="58" customFormat="1" ht="47.25">
      <c r="A96" s="252">
        <v>18</v>
      </c>
      <c r="B96" s="313" t="s">
        <v>249</v>
      </c>
      <c r="C96" s="226" t="s">
        <v>273</v>
      </c>
      <c r="D96" s="224" t="s">
        <v>24</v>
      </c>
      <c r="E96" s="224"/>
      <c r="F96" s="254">
        <v>1</v>
      </c>
      <c r="G96" s="255"/>
      <c r="H96" s="368"/>
      <c r="I96" s="252"/>
      <c r="J96" s="368"/>
      <c r="K96" s="252"/>
      <c r="L96" s="368"/>
      <c r="M96" s="387"/>
      <c r="N96" s="51"/>
      <c r="O96" s="51"/>
      <c r="P96" s="51"/>
      <c r="Q96" s="51"/>
      <c r="R96" s="51"/>
      <c r="S96" s="51"/>
      <c r="T96" s="51"/>
      <c r="U96" s="51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27"/>
      <c r="IT96" s="27"/>
      <c r="IU96" s="27"/>
      <c r="IV96" s="27"/>
    </row>
    <row r="97" spans="1:256" s="58" customFormat="1" ht="15.75">
      <c r="A97" s="252"/>
      <c r="B97" s="258" t="s">
        <v>45</v>
      </c>
      <c r="C97" s="259"/>
      <c r="D97" s="252" t="s">
        <v>15</v>
      </c>
      <c r="E97" s="224">
        <v>1.38</v>
      </c>
      <c r="F97" s="256">
        <f>F96*E97</f>
        <v>1.38</v>
      </c>
      <c r="G97" s="260"/>
      <c r="H97" s="369"/>
      <c r="I97" s="252"/>
      <c r="J97" s="368">
        <f>F97*I97</f>
        <v>0</v>
      </c>
      <c r="K97" s="252"/>
      <c r="L97" s="368"/>
      <c r="M97" s="387">
        <f>H97+J97+L97</f>
        <v>0</v>
      </c>
      <c r="N97" s="51"/>
      <c r="O97" s="51"/>
      <c r="P97" s="51"/>
      <c r="Q97" s="51"/>
      <c r="R97" s="51"/>
      <c r="S97" s="51"/>
      <c r="T97" s="51"/>
      <c r="U97" s="51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27"/>
      <c r="IT97" s="27"/>
      <c r="IU97" s="27"/>
      <c r="IV97" s="27"/>
    </row>
    <row r="98" spans="1:256" s="58" customFormat="1" ht="15.75">
      <c r="A98" s="252"/>
      <c r="B98" s="258" t="s">
        <v>46</v>
      </c>
      <c r="C98" s="177"/>
      <c r="D98" s="252" t="s">
        <v>0</v>
      </c>
      <c r="E98" s="224">
        <v>0.06</v>
      </c>
      <c r="F98" s="256">
        <f>F96*E98</f>
        <v>0.06</v>
      </c>
      <c r="G98" s="252"/>
      <c r="H98" s="368"/>
      <c r="I98" s="252"/>
      <c r="J98" s="368"/>
      <c r="K98" s="252"/>
      <c r="L98" s="368">
        <f>F98*K98</f>
        <v>0</v>
      </c>
      <c r="M98" s="387">
        <f>H98+J98+L98</f>
        <v>0</v>
      </c>
      <c r="N98" s="51"/>
      <c r="O98" s="51"/>
      <c r="P98" s="51"/>
      <c r="Q98" s="51"/>
      <c r="R98" s="51"/>
      <c r="S98" s="51"/>
      <c r="T98" s="51"/>
      <c r="U98" s="51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27"/>
      <c r="IT98" s="27"/>
      <c r="IU98" s="27"/>
      <c r="IV98" s="27"/>
    </row>
    <row r="99" spans="1:256" s="58" customFormat="1" ht="15.75">
      <c r="A99" s="252"/>
      <c r="B99" s="224" t="s">
        <v>80</v>
      </c>
      <c r="C99" s="177"/>
      <c r="D99" s="252"/>
      <c r="E99" s="224"/>
      <c r="F99" s="252"/>
      <c r="G99" s="252"/>
      <c r="H99" s="368"/>
      <c r="I99" s="252"/>
      <c r="J99" s="368"/>
      <c r="K99" s="252"/>
      <c r="L99" s="368"/>
      <c r="M99" s="387"/>
      <c r="N99" s="51"/>
      <c r="O99" s="51"/>
      <c r="P99" s="51"/>
      <c r="Q99" s="51"/>
      <c r="R99" s="51"/>
      <c r="S99" s="51"/>
      <c r="T99" s="51"/>
      <c r="U99" s="51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27"/>
      <c r="IT99" s="27"/>
      <c r="IU99" s="27"/>
      <c r="IV99" s="27"/>
    </row>
    <row r="100" spans="1:256" s="58" customFormat="1" ht="15.75">
      <c r="A100" s="252"/>
      <c r="B100" s="258" t="s">
        <v>250</v>
      </c>
      <c r="C100" s="177"/>
      <c r="D100" s="252" t="s">
        <v>24</v>
      </c>
      <c r="E100" s="224">
        <v>1</v>
      </c>
      <c r="F100" s="252">
        <f>F96*E100</f>
        <v>1</v>
      </c>
      <c r="G100" s="252"/>
      <c r="H100" s="368">
        <f>F100*G100</f>
        <v>0</v>
      </c>
      <c r="I100" s="252"/>
      <c r="J100" s="368"/>
      <c r="K100" s="252"/>
      <c r="L100" s="368"/>
      <c r="M100" s="387">
        <f>H100+J100+L100</f>
        <v>0</v>
      </c>
      <c r="N100" s="51"/>
      <c r="O100" s="51"/>
      <c r="P100" s="51"/>
      <c r="Q100" s="51"/>
      <c r="R100" s="51"/>
      <c r="S100" s="51"/>
      <c r="T100" s="51"/>
      <c r="U100" s="51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  <c r="IR100" s="27"/>
      <c r="IS100" s="27"/>
      <c r="IT100" s="27"/>
      <c r="IU100" s="27"/>
      <c r="IV100" s="27"/>
    </row>
    <row r="101" spans="1:256" s="58" customFormat="1" ht="15.75">
      <c r="A101" s="252"/>
      <c r="B101" s="258" t="s">
        <v>18</v>
      </c>
      <c r="C101" s="177"/>
      <c r="D101" s="252" t="s">
        <v>0</v>
      </c>
      <c r="E101" s="224">
        <v>0.38</v>
      </c>
      <c r="F101" s="252">
        <f>F96*E101</f>
        <v>0.38</v>
      </c>
      <c r="G101" s="252"/>
      <c r="H101" s="368">
        <f>F101*G101</f>
        <v>0</v>
      </c>
      <c r="I101" s="252"/>
      <c r="J101" s="368"/>
      <c r="K101" s="252"/>
      <c r="L101" s="368"/>
      <c r="M101" s="387">
        <f>H101+J101+L101</f>
        <v>0</v>
      </c>
      <c r="N101" s="51"/>
      <c r="O101" s="51"/>
      <c r="P101" s="51"/>
      <c r="Q101" s="51"/>
      <c r="R101" s="51"/>
      <c r="S101" s="51"/>
      <c r="T101" s="51"/>
      <c r="U101" s="51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  <c r="IR101" s="27"/>
      <c r="IS101" s="27"/>
      <c r="IT101" s="27"/>
      <c r="IU101" s="27"/>
      <c r="IV101" s="27"/>
    </row>
    <row r="102" spans="1:21" s="58" customFormat="1" ht="47.25">
      <c r="A102" s="252">
        <v>18</v>
      </c>
      <c r="B102" s="313" t="s">
        <v>104</v>
      </c>
      <c r="C102" s="226" t="s">
        <v>103</v>
      </c>
      <c r="D102" s="224" t="s">
        <v>24</v>
      </c>
      <c r="E102" s="224"/>
      <c r="F102" s="254">
        <v>2</v>
      </c>
      <c r="G102" s="255"/>
      <c r="H102" s="368"/>
      <c r="I102" s="252"/>
      <c r="J102" s="368"/>
      <c r="K102" s="252"/>
      <c r="L102" s="368"/>
      <c r="M102" s="387"/>
      <c r="N102" s="51"/>
      <c r="O102" s="51"/>
      <c r="P102" s="51"/>
      <c r="Q102" s="51"/>
      <c r="R102" s="51"/>
      <c r="S102" s="51"/>
      <c r="T102" s="51"/>
      <c r="U102" s="51"/>
    </row>
    <row r="103" spans="1:21" s="58" customFormat="1" ht="15.75">
      <c r="A103" s="252"/>
      <c r="B103" s="258" t="s">
        <v>45</v>
      </c>
      <c r="C103" s="259"/>
      <c r="D103" s="252" t="s">
        <v>15</v>
      </c>
      <c r="E103" s="224">
        <v>2.29</v>
      </c>
      <c r="F103" s="256">
        <f>F102*E103</f>
        <v>4.58</v>
      </c>
      <c r="G103" s="260"/>
      <c r="H103" s="369"/>
      <c r="I103" s="252"/>
      <c r="J103" s="368">
        <f>F103*I103</f>
        <v>0</v>
      </c>
      <c r="K103" s="252"/>
      <c r="L103" s="368"/>
      <c r="M103" s="387">
        <f>H103+J103+L103</f>
        <v>0</v>
      </c>
      <c r="N103" s="51"/>
      <c r="O103" s="51"/>
      <c r="P103" s="51"/>
      <c r="Q103" s="51"/>
      <c r="R103" s="51"/>
      <c r="S103" s="51"/>
      <c r="T103" s="51"/>
      <c r="U103" s="51"/>
    </row>
    <row r="104" spans="1:21" s="58" customFormat="1" ht="15.75">
      <c r="A104" s="252"/>
      <c r="B104" s="258" t="s">
        <v>46</v>
      </c>
      <c r="C104" s="177"/>
      <c r="D104" s="252" t="s">
        <v>0</v>
      </c>
      <c r="E104" s="224">
        <v>0.09</v>
      </c>
      <c r="F104" s="256">
        <f>F102*E104</f>
        <v>0.18</v>
      </c>
      <c r="G104" s="252"/>
      <c r="H104" s="368"/>
      <c r="I104" s="252"/>
      <c r="J104" s="368"/>
      <c r="K104" s="252"/>
      <c r="L104" s="368">
        <f>F104*K104</f>
        <v>0</v>
      </c>
      <c r="M104" s="387">
        <f>H104+J104+L104</f>
        <v>0</v>
      </c>
      <c r="N104" s="51"/>
      <c r="O104" s="51"/>
      <c r="P104" s="51"/>
      <c r="Q104" s="51"/>
      <c r="R104" s="51"/>
      <c r="S104" s="51"/>
      <c r="T104" s="51"/>
      <c r="U104" s="51"/>
    </row>
    <row r="105" spans="1:21" s="58" customFormat="1" ht="15.75">
      <c r="A105" s="252"/>
      <c r="B105" s="224" t="s">
        <v>80</v>
      </c>
      <c r="C105" s="177"/>
      <c r="D105" s="252"/>
      <c r="E105" s="224"/>
      <c r="F105" s="252"/>
      <c r="G105" s="252"/>
      <c r="H105" s="368"/>
      <c r="I105" s="252"/>
      <c r="J105" s="368"/>
      <c r="K105" s="252"/>
      <c r="L105" s="368"/>
      <c r="M105" s="387"/>
      <c r="N105" s="51"/>
      <c r="O105" s="51"/>
      <c r="P105" s="51"/>
      <c r="Q105" s="51"/>
      <c r="R105" s="51"/>
      <c r="S105" s="51"/>
      <c r="T105" s="51"/>
      <c r="U105" s="51"/>
    </row>
    <row r="106" spans="1:21" s="58" customFormat="1" ht="15.75">
      <c r="A106" s="252"/>
      <c r="B106" s="258" t="s">
        <v>105</v>
      </c>
      <c r="C106" s="177"/>
      <c r="D106" s="252" t="s">
        <v>24</v>
      </c>
      <c r="E106" s="224">
        <v>1</v>
      </c>
      <c r="F106" s="252">
        <f>F102*E106</f>
        <v>2</v>
      </c>
      <c r="G106" s="252"/>
      <c r="H106" s="368">
        <f>F106*G106</f>
        <v>0</v>
      </c>
      <c r="I106" s="252"/>
      <c r="J106" s="368"/>
      <c r="K106" s="252"/>
      <c r="L106" s="368"/>
      <c r="M106" s="387">
        <f>H106+J106+L106</f>
        <v>0</v>
      </c>
      <c r="N106" s="51"/>
      <c r="O106" s="51"/>
      <c r="P106" s="51"/>
      <c r="Q106" s="51"/>
      <c r="R106" s="51"/>
      <c r="S106" s="51"/>
      <c r="T106" s="51"/>
      <c r="U106" s="51"/>
    </row>
    <row r="107" spans="1:21" s="58" customFormat="1" ht="15.75">
      <c r="A107" s="252"/>
      <c r="B107" s="258" t="s">
        <v>18</v>
      </c>
      <c r="C107" s="177"/>
      <c r="D107" s="252" t="s">
        <v>0</v>
      </c>
      <c r="E107" s="224">
        <v>0.68</v>
      </c>
      <c r="F107" s="252">
        <f>F102*E107</f>
        <v>1.36</v>
      </c>
      <c r="G107" s="252"/>
      <c r="H107" s="368">
        <f>F107*G107</f>
        <v>0</v>
      </c>
      <c r="I107" s="252"/>
      <c r="J107" s="368"/>
      <c r="K107" s="252"/>
      <c r="L107" s="368"/>
      <c r="M107" s="387">
        <f>H107+J107+L107</f>
        <v>0</v>
      </c>
      <c r="N107" s="51"/>
      <c r="O107" s="51"/>
      <c r="P107" s="51"/>
      <c r="Q107" s="51"/>
      <c r="R107" s="51"/>
      <c r="S107" s="51"/>
      <c r="T107" s="51"/>
      <c r="U107" s="51"/>
    </row>
    <row r="108" spans="1:256" ht="15.75">
      <c r="A108" s="346"/>
      <c r="B108" s="225" t="s">
        <v>8</v>
      </c>
      <c r="C108" s="370"/>
      <c r="D108" s="346"/>
      <c r="E108" s="346"/>
      <c r="F108" s="346"/>
      <c r="G108" s="346"/>
      <c r="H108" s="391">
        <f>SUM(H77:H107)</f>
        <v>0</v>
      </c>
      <c r="I108" s="391"/>
      <c r="J108" s="391">
        <f>SUM(J77:J107)</f>
        <v>0</v>
      </c>
      <c r="K108" s="391"/>
      <c r="L108" s="391">
        <f>SUM(L78:L107)</f>
        <v>0</v>
      </c>
      <c r="M108" s="388">
        <f>SUM(M77:M107)</f>
        <v>0</v>
      </c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  <c r="IR108" s="27"/>
      <c r="IS108" s="27"/>
      <c r="IT108" s="27"/>
      <c r="IU108" s="27"/>
      <c r="IV108" s="27"/>
    </row>
    <row r="109" spans="1:256" ht="15.75">
      <c r="A109" s="346"/>
      <c r="B109" s="225" t="s">
        <v>107</v>
      </c>
      <c r="C109" s="370"/>
      <c r="D109" s="346"/>
      <c r="E109" s="346"/>
      <c r="F109" s="346"/>
      <c r="G109" s="346"/>
      <c r="H109" s="391">
        <f>H108+H74</f>
        <v>0</v>
      </c>
      <c r="I109" s="391"/>
      <c r="J109" s="391">
        <f>J108+J74</f>
        <v>0</v>
      </c>
      <c r="K109" s="391"/>
      <c r="L109" s="391">
        <f>L108+L74</f>
        <v>0</v>
      </c>
      <c r="M109" s="388">
        <f>M108+M74</f>
        <v>0</v>
      </c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27"/>
      <c r="IT109" s="27"/>
      <c r="IU109" s="27"/>
      <c r="IV109" s="27"/>
    </row>
    <row r="110" spans="1:256" ht="15.75">
      <c r="A110" s="346"/>
      <c r="B110" s="231" t="s">
        <v>16</v>
      </c>
      <c r="C110" s="371">
        <v>0.04</v>
      </c>
      <c r="D110" s="224"/>
      <c r="E110" s="224"/>
      <c r="F110" s="224"/>
      <c r="G110" s="224"/>
      <c r="H110" s="372"/>
      <c r="I110" s="373"/>
      <c r="J110" s="372"/>
      <c r="K110" s="373"/>
      <c r="L110" s="372"/>
      <c r="M110" s="389">
        <f>C110*H109</f>
        <v>0</v>
      </c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  <c r="IS110" s="27"/>
      <c r="IT110" s="27"/>
      <c r="IU110" s="27"/>
      <c r="IV110" s="27"/>
    </row>
    <row r="111" spans="1:256" ht="15.75">
      <c r="A111" s="346"/>
      <c r="B111" s="225" t="s">
        <v>8</v>
      </c>
      <c r="C111" s="371"/>
      <c r="D111" s="224"/>
      <c r="E111" s="224"/>
      <c r="F111" s="224"/>
      <c r="G111" s="224"/>
      <c r="H111" s="372"/>
      <c r="I111" s="373"/>
      <c r="J111" s="372"/>
      <c r="K111" s="373"/>
      <c r="L111" s="372"/>
      <c r="M111" s="389">
        <f>SUM(M109:M110)</f>
        <v>0</v>
      </c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  <c r="IR111" s="27"/>
      <c r="IS111" s="27"/>
      <c r="IT111" s="27"/>
      <c r="IU111" s="27"/>
      <c r="IV111" s="27"/>
    </row>
    <row r="112" spans="1:256" ht="15.75">
      <c r="A112" s="346"/>
      <c r="B112" s="225" t="s">
        <v>28</v>
      </c>
      <c r="C112" s="371">
        <v>0.1</v>
      </c>
      <c r="D112" s="224"/>
      <c r="E112" s="224"/>
      <c r="F112" s="224"/>
      <c r="G112" s="224"/>
      <c r="H112" s="372"/>
      <c r="I112" s="373"/>
      <c r="J112" s="372"/>
      <c r="K112" s="373"/>
      <c r="L112" s="372"/>
      <c r="M112" s="389">
        <f>M111*C112</f>
        <v>0</v>
      </c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  <c r="IV112" s="27"/>
    </row>
    <row r="113" spans="1:256" ht="15.75">
      <c r="A113" s="346"/>
      <c r="B113" s="225" t="s">
        <v>8</v>
      </c>
      <c r="C113" s="224"/>
      <c r="D113" s="224"/>
      <c r="E113" s="224"/>
      <c r="F113" s="224"/>
      <c r="G113" s="224"/>
      <c r="H113" s="372"/>
      <c r="I113" s="373"/>
      <c r="J113" s="372"/>
      <c r="K113" s="373"/>
      <c r="L113" s="372"/>
      <c r="M113" s="389">
        <f>SUM(M111:M112)</f>
        <v>0</v>
      </c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  <c r="IS113" s="27"/>
      <c r="IT113" s="27"/>
      <c r="IU113" s="27"/>
      <c r="IV113" s="27"/>
    </row>
    <row r="114" spans="1:256" ht="15.75">
      <c r="A114" s="346"/>
      <c r="B114" s="225" t="s">
        <v>108</v>
      </c>
      <c r="C114" s="371">
        <v>0.08</v>
      </c>
      <c r="D114" s="224"/>
      <c r="E114" s="224"/>
      <c r="F114" s="224"/>
      <c r="G114" s="224"/>
      <c r="H114" s="372"/>
      <c r="I114" s="373"/>
      <c r="J114" s="372"/>
      <c r="K114" s="373"/>
      <c r="L114" s="372"/>
      <c r="M114" s="389">
        <f>M113*C114</f>
        <v>0</v>
      </c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  <c r="IR114" s="27"/>
      <c r="IS114" s="27"/>
      <c r="IT114" s="27"/>
      <c r="IU114" s="27"/>
      <c r="IV114" s="27"/>
    </row>
    <row r="115" spans="1:256" ht="15.75">
      <c r="A115" s="346"/>
      <c r="B115" s="225" t="s">
        <v>8</v>
      </c>
      <c r="C115" s="371"/>
      <c r="D115" s="224"/>
      <c r="E115" s="224"/>
      <c r="F115" s="224"/>
      <c r="G115" s="224"/>
      <c r="H115" s="372"/>
      <c r="I115" s="373"/>
      <c r="J115" s="372"/>
      <c r="K115" s="373"/>
      <c r="L115" s="372"/>
      <c r="M115" s="389">
        <f>SUM(M113:M114)</f>
        <v>0</v>
      </c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  <c r="IF115" s="27"/>
      <c r="IG115" s="27"/>
      <c r="IH115" s="27"/>
      <c r="II115" s="27"/>
      <c r="IJ115" s="27"/>
      <c r="IK115" s="27"/>
      <c r="IL115" s="27"/>
      <c r="IM115" s="27"/>
      <c r="IN115" s="27"/>
      <c r="IO115" s="27"/>
      <c r="IP115" s="27"/>
      <c r="IQ115" s="27"/>
      <c r="IR115" s="27"/>
      <c r="IS115" s="27"/>
      <c r="IT115" s="27"/>
      <c r="IU115" s="27"/>
      <c r="IV115" s="27"/>
    </row>
    <row r="116" spans="1:256" ht="15.75">
      <c r="A116" s="346"/>
      <c r="B116" s="231" t="s">
        <v>109</v>
      </c>
      <c r="C116" s="371">
        <v>0.03</v>
      </c>
      <c r="D116" s="224"/>
      <c r="E116" s="224"/>
      <c r="F116" s="224"/>
      <c r="G116" s="224"/>
      <c r="H116" s="372"/>
      <c r="I116" s="373"/>
      <c r="J116" s="372"/>
      <c r="K116" s="373"/>
      <c r="L116" s="372"/>
      <c r="M116" s="389">
        <f>M115*C116</f>
        <v>0</v>
      </c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  <c r="IV116" s="27"/>
    </row>
    <row r="117" spans="1:256" ht="15.75">
      <c r="A117" s="346"/>
      <c r="B117" s="225" t="s">
        <v>8</v>
      </c>
      <c r="C117" s="371"/>
      <c r="D117" s="224"/>
      <c r="E117" s="224"/>
      <c r="F117" s="224"/>
      <c r="G117" s="224"/>
      <c r="H117" s="372"/>
      <c r="I117" s="373"/>
      <c r="J117" s="372"/>
      <c r="K117" s="373"/>
      <c r="L117" s="372"/>
      <c r="M117" s="389">
        <f>SUM(M115:M116)</f>
        <v>0</v>
      </c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  <c r="IF117" s="27"/>
      <c r="IG117" s="27"/>
      <c r="IH117" s="27"/>
      <c r="II117" s="27"/>
      <c r="IJ117" s="27"/>
      <c r="IK117" s="27"/>
      <c r="IL117" s="27"/>
      <c r="IM117" s="27"/>
      <c r="IN117" s="27"/>
      <c r="IO117" s="27"/>
      <c r="IP117" s="27"/>
      <c r="IQ117" s="27"/>
      <c r="IR117" s="27"/>
      <c r="IS117" s="27"/>
      <c r="IT117" s="27"/>
      <c r="IU117" s="27"/>
      <c r="IV117" s="27"/>
    </row>
    <row r="118" spans="1:13" ht="15.75">
      <c r="A118" s="374"/>
      <c r="B118" s="231" t="s">
        <v>27</v>
      </c>
      <c r="C118" s="371">
        <v>0.18</v>
      </c>
      <c r="D118" s="224"/>
      <c r="E118" s="224"/>
      <c r="F118" s="224"/>
      <c r="G118" s="224"/>
      <c r="H118" s="372"/>
      <c r="I118" s="373"/>
      <c r="J118" s="372"/>
      <c r="K118" s="373"/>
      <c r="L118" s="372"/>
      <c r="M118" s="389">
        <f>M117*C118</f>
        <v>0</v>
      </c>
    </row>
    <row r="119" spans="1:13" ht="15.75">
      <c r="A119" s="374"/>
      <c r="B119" s="225" t="s">
        <v>8</v>
      </c>
      <c r="C119" s="371"/>
      <c r="D119" s="224"/>
      <c r="E119" s="224"/>
      <c r="F119" s="224"/>
      <c r="G119" s="224"/>
      <c r="H119" s="372"/>
      <c r="I119" s="373"/>
      <c r="J119" s="372"/>
      <c r="K119" s="373"/>
      <c r="L119" s="372"/>
      <c r="M119" s="389">
        <f>SUM(M117:M118)</f>
        <v>0</v>
      </c>
    </row>
    <row r="120" spans="3:10" ht="13.5">
      <c r="C120" s="429"/>
      <c r="D120" s="429"/>
      <c r="I120" s="430"/>
      <c r="J120" s="430"/>
    </row>
    <row r="124" spans="2:13" ht="13.5">
      <c r="B124" s="144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</row>
    <row r="125" spans="2:13" ht="13.5">
      <c r="B125" s="144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</row>
    <row r="126" spans="2:13" ht="13.5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</row>
    <row r="127" spans="2:13" ht="13.5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</row>
    <row r="128" spans="2:13" ht="13.5">
      <c r="B128" s="155"/>
      <c r="C128" s="155"/>
      <c r="D128" s="65"/>
      <c r="E128" s="65"/>
      <c r="F128" s="65"/>
      <c r="G128" s="65"/>
      <c r="H128" s="65"/>
      <c r="I128" s="65"/>
      <c r="J128" s="65"/>
      <c r="K128" s="65"/>
      <c r="L128" s="65"/>
      <c r="M128" s="65"/>
    </row>
    <row r="129" spans="2:13" ht="13.5">
      <c r="B129" s="15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</row>
    <row r="130" spans="2:13" ht="13.5">
      <c r="B130" s="168"/>
      <c r="C130" s="65"/>
      <c r="D130" s="65"/>
      <c r="E130" s="65"/>
      <c r="F130" s="65"/>
      <c r="G130" s="65"/>
      <c r="H130" s="65"/>
      <c r="I130" s="427"/>
      <c r="J130" s="427"/>
      <c r="K130" s="65"/>
      <c r="L130" s="65"/>
      <c r="M130" s="65"/>
    </row>
    <row r="131" spans="2:13" ht="13.5">
      <c r="B131" s="410"/>
      <c r="C131" s="410"/>
      <c r="D131" s="65"/>
      <c r="E131" s="65"/>
      <c r="F131" s="65"/>
      <c r="G131" s="65"/>
      <c r="H131" s="65"/>
      <c r="I131" s="65"/>
      <c r="J131" s="65"/>
      <c r="K131" s="65"/>
      <c r="L131" s="65"/>
      <c r="M131" s="65"/>
    </row>
    <row r="132" spans="2:13" ht="13.5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</row>
    <row r="133" spans="2:13" ht="13.5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</row>
    <row r="134" spans="2:13" ht="13.5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</row>
    <row r="135" spans="2:13" ht="13.5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</row>
    <row r="136" spans="2:13" ht="13.5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</row>
    <row r="137" spans="2:13" ht="13.5">
      <c r="B137" s="144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</row>
    <row r="138" spans="2:13" ht="13.5">
      <c r="B138" s="144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</row>
  </sheetData>
  <sheetProtection/>
  <mergeCells count="17">
    <mergeCell ref="I130:J130"/>
    <mergeCell ref="B131:C131"/>
    <mergeCell ref="I7:J7"/>
    <mergeCell ref="K7:L7"/>
    <mergeCell ref="C120:D120"/>
    <mergeCell ref="I120:J120"/>
    <mergeCell ref="G7:H7"/>
    <mergeCell ref="A1:L1"/>
    <mergeCell ref="A2:L2"/>
    <mergeCell ref="A4:L4"/>
    <mergeCell ref="A5:L5"/>
    <mergeCell ref="A7:A8"/>
    <mergeCell ref="B7:B8"/>
    <mergeCell ref="C7:C8"/>
    <mergeCell ref="D7:D8"/>
    <mergeCell ref="E7:E8"/>
    <mergeCell ref="F7:F8"/>
  </mergeCells>
  <conditionalFormatting sqref="B13">
    <cfRule type="cellIs" priority="3" dxfId="0" operator="equal" stopIfTrue="1">
      <formula>8223.307275</formula>
    </cfRule>
  </conditionalFormatting>
  <conditionalFormatting sqref="E13">
    <cfRule type="cellIs" priority="1" dxfId="0" operator="equal" stopIfTrue="1">
      <formula>8223.307275</formula>
    </cfRule>
  </conditionalFormatting>
  <conditionalFormatting sqref="E12">
    <cfRule type="cellIs" priority="2" dxfId="0" operator="equal" stopIfTrue="1">
      <formula>8223.307275</formula>
    </cfRule>
  </conditionalFormatting>
  <printOptions/>
  <pageMargins left="0.7" right="0.7" top="0.75" bottom="0.75" header="0.3" footer="0.3"/>
  <pageSetup horizontalDpi="300" verticalDpi="300" orientation="landscape" paperSize="9" scale="79" r:id="rId1"/>
  <rowBreaks count="2" manualBreakCount="2">
    <brk id="64" max="12" man="1"/>
    <brk id="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Goderdzi</cp:lastModifiedBy>
  <cp:lastPrinted>2019-09-23T07:53:16Z</cp:lastPrinted>
  <dcterms:created xsi:type="dcterms:W3CDTF">1996-10-14T23:33:28Z</dcterms:created>
  <dcterms:modified xsi:type="dcterms:W3CDTF">2019-09-23T07:56:32Z</dcterms:modified>
  <cp:category/>
  <cp:version/>
  <cp:contentType/>
  <cp:contentStatus/>
</cp:coreProperties>
</file>