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Users\omari\Desktop\tenderebi-2021\მეწყერსაწინააღმდეგოები\დანიელ ქამადაძე\"/>
    </mc:Choice>
  </mc:AlternateContent>
  <xr:revisionPtr revIDLastSave="0" documentId="8_{62843E9A-1B02-4B39-AC97-6BDA990DE7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" sheetId="1" r:id="rId1"/>
  </sheets>
  <definedNames>
    <definedName name="_xlnm._FilterDatabase" localSheetId="0" hidden="1">'19'!$M$1:$M$62</definedName>
    <definedName name="_xlnm.Print_Area" localSheetId="0">'19'!$A$1:$M$47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F30" i="1"/>
  <c r="F32" i="1" s="1"/>
  <c r="M32" i="1" s="1"/>
  <c r="M29" i="1"/>
  <c r="F29" i="1"/>
  <c r="F28" i="1"/>
  <c r="M28" i="1" s="1"/>
  <c r="F27" i="1"/>
  <c r="M27" i="1" s="1"/>
  <c r="U21" i="1"/>
  <c r="T21" i="1"/>
  <c r="V22" i="1" s="1"/>
  <c r="F21" i="1" s="1"/>
  <c r="M21" i="1" s="1"/>
  <c r="F17" i="1"/>
  <c r="F23" i="1" s="1"/>
  <c r="M23" i="1" s="1"/>
  <c r="E15" i="1"/>
  <c r="F14" i="1"/>
  <c r="M14" i="1" s="1"/>
  <c r="E14" i="1"/>
  <c r="F13" i="1"/>
  <c r="F16" i="1" s="1"/>
  <c r="E9" i="1"/>
  <c r="V21" i="1" l="1"/>
  <c r="F22" i="1" s="1"/>
  <c r="M22" i="1" s="1"/>
  <c r="M16" i="1"/>
  <c r="F33" i="1"/>
  <c r="M33" i="1" s="1"/>
  <c r="F35" i="1"/>
  <c r="F36" i="1" s="1"/>
  <c r="M36" i="1" s="1"/>
  <c r="F20" i="1"/>
  <c r="M20" i="1" s="1"/>
  <c r="F24" i="1"/>
  <c r="M24" i="1" s="1"/>
  <c r="F31" i="1"/>
  <c r="M31" i="1" s="1"/>
  <c r="F18" i="1"/>
  <c r="M18" i="1" s="1"/>
  <c r="F34" i="1"/>
  <c r="F15" i="1"/>
  <c r="M15" i="1" s="1"/>
  <c r="F25" i="1"/>
  <c r="M25" i="1" s="1"/>
  <c r="F7" i="1"/>
  <c r="F19" i="1"/>
  <c r="M19" i="1" s="1"/>
  <c r="F8" i="1" l="1"/>
  <c r="F10" i="1"/>
  <c r="M10" i="1" s="1"/>
  <c r="F9" i="1"/>
  <c r="F11" i="1"/>
  <c r="F12" i="1" s="1"/>
  <c r="M12" i="1" s="1"/>
  <c r="M34" i="1" l="1"/>
  <c r="M8" i="1"/>
  <c r="M9" i="1"/>
  <c r="M37" i="1" l="1"/>
  <c r="M38" i="1" l="1"/>
  <c r="M39" i="1" s="1"/>
  <c r="M40" i="1" l="1"/>
  <c r="M41" i="1" s="1"/>
  <c r="M42" i="1" l="1"/>
  <c r="M43" i="1" s="1"/>
  <c r="M44" i="1" l="1"/>
  <c r="M45" i="1" s="1"/>
  <c r="O43" i="1" s="1"/>
</calcChain>
</file>

<file path=xl/sharedStrings.xml><?xml version="1.0" encoding="utf-8"?>
<sst xmlns="http://schemas.openxmlformats.org/spreadsheetml/2006/main" count="112" uniqueCount="67">
  <si>
    <t>l o k a l u r i     x a r j T a R r i c x v a</t>
  </si>
  <si>
    <t xml:space="preserve">sof.  furtio daniel qamadaZis sacxovrebel saxlTan sayrdeni kedlis mowyobis </t>
  </si>
  <si>
    <t>Sedgenilia: 2020 wlis IVkvartlis fasebSi</t>
  </si>
  <si>
    <t>#</t>
  </si>
  <si>
    <t>Sifri</t>
  </si>
  <si>
    <t>samuSaoebis dasaxeleba</t>
  </si>
  <si>
    <t>ganz.</t>
  </si>
  <si>
    <t>raodenoba</t>
  </si>
  <si>
    <t>მასალა</t>
  </si>
  <si>
    <t>ხელფასი</t>
  </si>
  <si>
    <t>ტრანსპორტი</t>
  </si>
  <si>
    <t>ჯამი</t>
  </si>
  <si>
    <t>norm. erTeulze</t>
  </si>
  <si>
    <t>sul</t>
  </si>
  <si>
    <t>ერთ</t>
  </si>
  <si>
    <t>სულ</t>
  </si>
  <si>
    <t>1-22-15</t>
  </si>
  <si>
    <t xml:space="preserve">gruntis damuSaveba eqskavatoriT da TviTmcleze datvirTva </t>
  </si>
  <si>
    <t>1000m3</t>
  </si>
  <si>
    <t xml:space="preserve">Sromis danaxarjebi </t>
  </si>
  <si>
    <t>kac/sT</t>
  </si>
  <si>
    <t xml:space="preserve">eqskavatoriV=0,5 m3 </t>
  </si>
  <si>
    <t>man/sT</t>
  </si>
  <si>
    <t>TviTmcleli</t>
  </si>
  <si>
    <t>t</t>
  </si>
  <si>
    <t>1-80-3</t>
  </si>
  <si>
    <t>III kategoriis gruntis damuSaveba xeliT gverdze dayriT</t>
  </si>
  <si>
    <t>m3</t>
  </si>
  <si>
    <t>SromiTi danaxarjebi</t>
  </si>
  <si>
    <t>30-3-1</t>
  </si>
  <si>
    <t>xreSovani baliSis mowyoba kedlis saZirkvlis qveS sisqiT 10sm</t>
  </si>
  <si>
    <t>Sromis danaxarjebi  k=2</t>
  </si>
  <si>
    <t>kac.sT</t>
  </si>
  <si>
    <t>sxva manqana k=3</t>
  </si>
  <si>
    <t>lari</t>
  </si>
  <si>
    <t>qviSa-xreSovani narevi safuZvlisaTvis</t>
  </si>
  <si>
    <t>4</t>
  </si>
  <si>
    <t>6-11-4</t>
  </si>
  <si>
    <t xml:space="preserve">monoliTuri rk/betonis sayrdeni kedlis  mowyoba </t>
  </si>
  <si>
    <t>sxva manqana</t>
  </si>
  <si>
    <t xml:space="preserve">betoni Bm250                                                                </t>
  </si>
  <si>
    <r>
      <t>armatura დ 8-500</t>
    </r>
    <r>
      <rPr>
        <sz val="11"/>
        <rFont val="Arial"/>
        <family val="2"/>
      </rPr>
      <t>c</t>
    </r>
  </si>
  <si>
    <r>
      <t>armatura დ 14-500</t>
    </r>
    <r>
      <rPr>
        <sz val="11"/>
        <rFont val="Arial"/>
        <family val="2"/>
      </rPr>
      <t>c</t>
    </r>
  </si>
  <si>
    <t>sabaz</t>
  </si>
  <si>
    <t>fari yalibis</t>
  </si>
  <si>
    <t>m2</t>
  </si>
  <si>
    <t>daxerxili masala</t>
  </si>
  <si>
    <t>sxva masala</t>
  </si>
  <si>
    <t>5</t>
  </si>
  <si>
    <t>16-6-2</t>
  </si>
  <si>
    <t>sayrden kedelSi sadrenaJe milebis mowyoba</t>
  </si>
  <si>
    <t>grZ.m</t>
  </si>
  <si>
    <t>plasmasis mili d=100mm</t>
  </si>
  <si>
    <t>6</t>
  </si>
  <si>
    <t xml:space="preserve">xreSovani gruntis (balasti) damuSaveba eqskavatoriT (Cayra sayrdeni kedlis ukan), </t>
  </si>
  <si>
    <t>eqskavatoriV=0,5 m3   k=4.0</t>
  </si>
  <si>
    <t>mdinareuli balasti transportirebiT k-1.25</t>
  </si>
  <si>
    <t>7</t>
  </si>
  <si>
    <t>1-81-2</t>
  </si>
  <si>
    <t>gruntis ukuCayra xeliT (vakisis aRdgena adgilobrivi gruntiT)</t>
  </si>
  <si>
    <t>jami</t>
  </si>
  <si>
    <t>zednadebi xarjebi</t>
  </si>
  <si>
    <t xml:space="preserve">gegmiuri dagroveba </t>
  </si>
  <si>
    <t>gauTvaliswinebeli xarjebi</t>
  </si>
  <si>
    <t>d.R.g.</t>
  </si>
  <si>
    <t>Seadgina:</t>
  </si>
  <si>
    <t>g. CantlaZe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</si>
</sst>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b/>
      <sz val="14"/>
      <name val="AcadNusx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sz val="11"/>
      <name val="Arial"/>
      <family val="2"/>
    </font>
    <font>
      <b/>
      <sz val="11"/>
      <name val="AcadNusx"/>
    </font>
    <font>
      <sz val="11"/>
      <color indexed="8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7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Font="1" applyAlignment="1"/>
    <xf numFmtId="0" fontId="1" fillId="0" borderId="0" xfId="3"/>
    <xf numFmtId="0" fontId="5" fillId="0" borderId="0" xfId="2" applyFont="1"/>
    <xf numFmtId="0" fontId="4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4" applyFont="1" applyBorder="1"/>
    <xf numFmtId="0" fontId="2" fillId="0" borderId="2" xfId="2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8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0" fontId="9" fillId="0" borderId="0" xfId="3" applyFont="1" applyAlignment="1">
      <alignment vertical="top" wrapText="1"/>
    </xf>
    <xf numFmtId="164" fontId="6" fillId="0" borderId="2" xfId="2" applyNumberFormat="1" applyFont="1" applyBorder="1" applyAlignment="1">
      <alignment horizontal="center" vertical="top"/>
    </xf>
    <xf numFmtId="2" fontId="7" fillId="0" borderId="2" xfId="4" applyNumberFormat="1" applyFont="1" applyBorder="1" applyAlignment="1">
      <alignment vertical="center"/>
    </xf>
    <xf numFmtId="0" fontId="6" fillId="0" borderId="2" xfId="2" applyFont="1" applyBorder="1" applyAlignment="1">
      <alignment vertical="top"/>
    </xf>
    <xf numFmtId="165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left" vertical="top"/>
    </xf>
    <xf numFmtId="0" fontId="7" fillId="0" borderId="2" xfId="4" applyFont="1" applyBorder="1" applyAlignment="1">
      <alignment vertical="center"/>
    </xf>
    <xf numFmtId="2" fontId="6" fillId="0" borderId="2" xfId="2" applyNumberFormat="1" applyFont="1" applyBorder="1" applyAlignment="1">
      <alignment horizontal="center" vertical="top"/>
    </xf>
    <xf numFmtId="49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vertical="top" wrapText="1"/>
    </xf>
    <xf numFmtId="166" fontId="6" fillId="0" borderId="2" xfId="2" applyNumberFormat="1" applyFont="1" applyBorder="1" applyAlignment="1">
      <alignment horizontal="center" vertical="top"/>
    </xf>
    <xf numFmtId="167" fontId="7" fillId="0" borderId="2" xfId="1" applyNumberFormat="1" applyFont="1" applyBorder="1" applyAlignment="1">
      <alignment vertical="center"/>
    </xf>
    <xf numFmtId="167" fontId="7" fillId="0" borderId="2" xfId="1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top" wrapText="1"/>
    </xf>
    <xf numFmtId="0" fontId="6" fillId="0" borderId="2" xfId="3" quotePrefix="1" applyFont="1" applyBorder="1" applyAlignment="1">
      <alignment horizontal="center" vertical="top" wrapText="1"/>
    </xf>
    <xf numFmtId="165" fontId="6" fillId="0" borderId="2" xfId="3" quotePrefix="1" applyNumberFormat="1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top"/>
    </xf>
    <xf numFmtId="0" fontId="3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 wrapText="1"/>
    </xf>
    <xf numFmtId="49" fontId="6" fillId="0" borderId="2" xfId="3" applyNumberFormat="1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/>
    </xf>
    <xf numFmtId="9" fontId="11" fillId="0" borderId="2" xfId="2" applyNumberFormat="1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49" fontId="6" fillId="0" borderId="2" xfId="3" applyNumberFormat="1" applyFont="1" applyBorder="1" applyAlignment="1">
      <alignment horizontal="center" vertical="top"/>
    </xf>
    <xf numFmtId="10" fontId="11" fillId="0" borderId="2" xfId="2" applyNumberFormat="1" applyFont="1" applyBorder="1" applyAlignment="1">
      <alignment horizontal="center" vertical="top" wrapText="1"/>
    </xf>
    <xf numFmtId="2" fontId="7" fillId="0" borderId="0" xfId="4" applyNumberFormat="1" applyFont="1" applyBorder="1" applyAlignment="1">
      <alignment vertical="center"/>
    </xf>
    <xf numFmtId="2" fontId="12" fillId="0" borderId="0" xfId="2" applyNumberFormat="1" applyFont="1" applyBorder="1" applyAlignment="1">
      <alignment horizontal="right" vertical="top"/>
    </xf>
    <xf numFmtId="0" fontId="6" fillId="0" borderId="0" xfId="2" applyFont="1" applyAlignment="1">
      <alignment horizontal="center" vertical="top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 vertical="top" wrapText="1"/>
    </xf>
    <xf numFmtId="0" fontId="3" fillId="0" borderId="0" xfId="3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Обычный 2" xfId="4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50"/>
  <sheetViews>
    <sheetView tabSelected="1" workbookViewId="0">
      <selection activeCell="S15" sqref="S15"/>
    </sheetView>
  </sheetViews>
  <sheetFormatPr defaultRowHeight="15" x14ac:dyDescent="0.25"/>
  <cols>
    <col min="1" max="1" width="4.28515625" style="3" customWidth="1"/>
    <col min="2" max="2" width="9.140625" style="3"/>
    <col min="3" max="3" width="39" style="3" customWidth="1"/>
    <col min="4" max="4" width="9.140625" style="3"/>
    <col min="5" max="6" width="9.28515625" style="3" bestFit="1" customWidth="1"/>
    <col min="7" max="7" width="9.140625" style="3"/>
    <col min="8" max="8" width="9.5703125" style="3" bestFit="1" customWidth="1"/>
    <col min="9" max="16384" width="9.140625" style="3"/>
  </cols>
  <sheetData>
    <row r="1" spans="1:13" ht="21.75" customHeight="1" x14ac:dyDescent="0.3">
      <c r="A1" s="1"/>
      <c r="B1" s="2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</row>
    <row r="2" spans="1:13" ht="24" customHeight="1" x14ac:dyDescent="0.4">
      <c r="A2" s="1"/>
      <c r="B2" s="4"/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</row>
    <row r="3" spans="1:13" ht="15.75" customHeight="1" x14ac:dyDescent="0.25">
      <c r="A3" s="50" t="s">
        <v>2</v>
      </c>
      <c r="B3" s="50"/>
      <c r="C3" s="50"/>
      <c r="D3" s="50"/>
      <c r="E3" s="5"/>
      <c r="F3" s="5"/>
    </row>
    <row r="4" spans="1:13" ht="15.75" customHeight="1" x14ac:dyDescent="0.3">
      <c r="A4" s="51" t="s">
        <v>3</v>
      </c>
      <c r="B4" s="53" t="s">
        <v>4</v>
      </c>
      <c r="C4" s="53" t="s">
        <v>5</v>
      </c>
      <c r="D4" s="53" t="s">
        <v>6</v>
      </c>
      <c r="E4" s="54" t="s">
        <v>7</v>
      </c>
      <c r="F4" s="54"/>
      <c r="G4" s="45" t="s">
        <v>8</v>
      </c>
      <c r="H4" s="45"/>
      <c r="I4" s="45" t="s">
        <v>9</v>
      </c>
      <c r="J4" s="45"/>
      <c r="K4" s="45" t="s">
        <v>10</v>
      </c>
      <c r="L4" s="45"/>
      <c r="M4" s="46" t="s">
        <v>11</v>
      </c>
    </row>
    <row r="5" spans="1:13" ht="47.25" x14ac:dyDescent="0.25">
      <c r="A5" s="52"/>
      <c r="B5" s="53"/>
      <c r="C5" s="53"/>
      <c r="D5" s="53"/>
      <c r="E5" s="6" t="s">
        <v>12</v>
      </c>
      <c r="F5" s="6" t="s">
        <v>13</v>
      </c>
      <c r="G5" s="7" t="s">
        <v>14</v>
      </c>
      <c r="H5" s="7" t="s">
        <v>15</v>
      </c>
      <c r="I5" s="7" t="s">
        <v>14</v>
      </c>
      <c r="J5" s="7" t="s">
        <v>15</v>
      </c>
      <c r="K5" s="7" t="s">
        <v>14</v>
      </c>
      <c r="L5" s="7" t="s">
        <v>15</v>
      </c>
      <c r="M5" s="46"/>
    </row>
    <row r="6" spans="1:13" x14ac:dyDescent="0.25">
      <c r="A6" s="8"/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41.25" customHeight="1" x14ac:dyDescent="0.25">
      <c r="A7" s="10">
        <v>1</v>
      </c>
      <c r="B7" s="11" t="s">
        <v>16</v>
      </c>
      <c r="C7" s="12" t="s">
        <v>17</v>
      </c>
      <c r="D7" s="11" t="s">
        <v>18</v>
      </c>
      <c r="E7" s="11"/>
      <c r="F7" s="13">
        <f>(F13+F17+F30)*0.001</f>
        <v>6.2200000000000005E-2</v>
      </c>
      <c r="G7" s="7"/>
      <c r="H7" s="7"/>
      <c r="I7" s="7"/>
      <c r="J7" s="7"/>
      <c r="K7" s="7"/>
      <c r="L7" s="7"/>
      <c r="M7" s="14"/>
    </row>
    <row r="8" spans="1:13" ht="15.75" x14ac:dyDescent="0.25">
      <c r="A8" s="10"/>
      <c r="B8" s="11"/>
      <c r="C8" s="15" t="s">
        <v>19</v>
      </c>
      <c r="D8" s="11" t="s">
        <v>20</v>
      </c>
      <c r="E8" s="16">
        <v>20</v>
      </c>
      <c r="F8" s="16">
        <f>F7*E8</f>
        <v>1.2440000000000002</v>
      </c>
      <c r="G8" s="7"/>
      <c r="H8" s="7"/>
      <c r="I8" s="7"/>
      <c r="J8" s="7"/>
      <c r="K8" s="7"/>
      <c r="L8" s="7"/>
      <c r="M8" s="14">
        <f>L8+J8+H8</f>
        <v>0</v>
      </c>
    </row>
    <row r="9" spans="1:13" ht="15.75" x14ac:dyDescent="0.25">
      <c r="A9" s="10"/>
      <c r="B9" s="11"/>
      <c r="C9" s="17" t="s">
        <v>21</v>
      </c>
      <c r="D9" s="11" t="s">
        <v>22</v>
      </c>
      <c r="E9" s="11">
        <f>4*44.8</f>
        <v>179.2</v>
      </c>
      <c r="F9" s="11">
        <f>F7*E9</f>
        <v>11.146240000000001</v>
      </c>
      <c r="G9" s="7"/>
      <c r="H9" s="7"/>
      <c r="I9" s="7"/>
      <c r="J9" s="7"/>
      <c r="K9" s="7"/>
      <c r="L9" s="7"/>
      <c r="M9" s="14">
        <f t="shared" ref="M9:M36" si="0">L9+J9+H9</f>
        <v>0</v>
      </c>
    </row>
    <row r="10" spans="1:13" ht="15.75" x14ac:dyDescent="0.25">
      <c r="A10" s="10"/>
      <c r="B10" s="11"/>
      <c r="C10" s="15" t="s">
        <v>23</v>
      </c>
      <c r="D10" s="11" t="s">
        <v>24</v>
      </c>
      <c r="E10" s="11">
        <v>1500</v>
      </c>
      <c r="F10" s="11">
        <f>E10*F7</f>
        <v>93.300000000000011</v>
      </c>
      <c r="G10" s="18"/>
      <c r="H10" s="18"/>
      <c r="I10" s="18"/>
      <c r="J10" s="18"/>
      <c r="K10" s="18"/>
      <c r="L10" s="7"/>
      <c r="M10" s="14">
        <f t="shared" si="0"/>
        <v>0</v>
      </c>
    </row>
    <row r="11" spans="1:13" ht="33.75" customHeight="1" x14ac:dyDescent="0.25">
      <c r="A11" s="10">
        <v>2</v>
      </c>
      <c r="B11" s="11" t="s">
        <v>25</v>
      </c>
      <c r="C11" s="12" t="s">
        <v>26</v>
      </c>
      <c r="D11" s="11" t="s">
        <v>27</v>
      </c>
      <c r="E11" s="11"/>
      <c r="F11" s="16">
        <f>F7*50</f>
        <v>3.1100000000000003</v>
      </c>
      <c r="G11" s="18"/>
      <c r="H11" s="18"/>
      <c r="I11" s="18"/>
      <c r="J11" s="18"/>
      <c r="K11" s="18"/>
      <c r="L11" s="7"/>
      <c r="M11" s="14"/>
    </row>
    <row r="12" spans="1:13" ht="15.75" x14ac:dyDescent="0.25">
      <c r="A12" s="10"/>
      <c r="B12" s="11"/>
      <c r="C12" s="17" t="s">
        <v>28</v>
      </c>
      <c r="D12" s="11" t="s">
        <v>20</v>
      </c>
      <c r="E12" s="11">
        <v>2.06</v>
      </c>
      <c r="F12" s="19">
        <f>F11*E12</f>
        <v>6.406600000000001</v>
      </c>
      <c r="G12" s="18"/>
      <c r="H12" s="18"/>
      <c r="I12" s="18"/>
      <c r="J12" s="18"/>
      <c r="K12" s="18"/>
      <c r="L12" s="18"/>
      <c r="M12" s="14">
        <f t="shared" si="0"/>
        <v>0</v>
      </c>
    </row>
    <row r="13" spans="1:13" ht="47.25" x14ac:dyDescent="0.25">
      <c r="A13" s="10">
        <v>3</v>
      </c>
      <c r="B13" s="20" t="s">
        <v>29</v>
      </c>
      <c r="C13" s="21" t="s">
        <v>30</v>
      </c>
      <c r="D13" s="11" t="s">
        <v>27</v>
      </c>
      <c r="E13" s="22"/>
      <c r="F13" s="19">
        <f>(20)*0.1*1.2</f>
        <v>2.4</v>
      </c>
      <c r="G13" s="18"/>
      <c r="H13" s="18"/>
      <c r="I13" s="18"/>
      <c r="J13" s="18"/>
      <c r="K13" s="18"/>
      <c r="L13" s="18"/>
      <c r="M13" s="14"/>
    </row>
    <row r="14" spans="1:13" ht="15.75" x14ac:dyDescent="0.25">
      <c r="A14" s="10"/>
      <c r="B14" s="20"/>
      <c r="C14" s="15" t="s">
        <v>31</v>
      </c>
      <c r="D14" s="11" t="s">
        <v>32</v>
      </c>
      <c r="E14" s="19">
        <f>1.17*2</f>
        <v>2.34</v>
      </c>
      <c r="F14" s="19">
        <f>F13*E14</f>
        <v>5.6159999999999997</v>
      </c>
      <c r="G14" s="18"/>
      <c r="H14" s="14"/>
      <c r="I14" s="14"/>
      <c r="J14" s="14"/>
      <c r="K14" s="14"/>
      <c r="L14" s="14"/>
      <c r="M14" s="14">
        <f t="shared" si="0"/>
        <v>0</v>
      </c>
    </row>
    <row r="15" spans="1:13" ht="15.75" x14ac:dyDescent="0.25">
      <c r="A15" s="10"/>
      <c r="B15" s="20"/>
      <c r="C15" s="15" t="s">
        <v>33</v>
      </c>
      <c r="D15" s="11" t="s">
        <v>34</v>
      </c>
      <c r="E15" s="16">
        <f>3*0.101</f>
        <v>0.30300000000000005</v>
      </c>
      <c r="F15" s="19">
        <f>F13*E15</f>
        <v>0.72720000000000007</v>
      </c>
      <c r="G15" s="18"/>
      <c r="H15" s="18"/>
      <c r="I15" s="18"/>
      <c r="J15" s="18"/>
      <c r="K15" s="18"/>
      <c r="L15" s="14"/>
      <c r="M15" s="14">
        <f t="shared" si="0"/>
        <v>0</v>
      </c>
    </row>
    <row r="16" spans="1:13" ht="31.5" x14ac:dyDescent="0.25">
      <c r="A16" s="10"/>
      <c r="B16" s="20"/>
      <c r="C16" s="21" t="s">
        <v>35</v>
      </c>
      <c r="D16" s="11" t="s">
        <v>27</v>
      </c>
      <c r="E16" s="13">
        <v>1.39</v>
      </c>
      <c r="F16" s="19">
        <f>F13*E16</f>
        <v>3.3359999999999999</v>
      </c>
      <c r="G16" s="23"/>
      <c r="H16" s="23"/>
      <c r="I16" s="18"/>
      <c r="J16" s="18"/>
      <c r="K16" s="18"/>
      <c r="L16" s="18"/>
      <c r="M16" s="14">
        <f t="shared" si="0"/>
        <v>0</v>
      </c>
    </row>
    <row r="17" spans="1:22" ht="47.25" customHeight="1" x14ac:dyDescent="0.25">
      <c r="A17" s="20" t="s">
        <v>36</v>
      </c>
      <c r="B17" s="20" t="s">
        <v>37</v>
      </c>
      <c r="C17" s="21" t="s">
        <v>38</v>
      </c>
      <c r="D17" s="11" t="s">
        <v>27</v>
      </c>
      <c r="E17" s="22"/>
      <c r="F17" s="19">
        <f>20*1.9</f>
        <v>38</v>
      </c>
      <c r="G17" s="18"/>
      <c r="H17" s="18"/>
      <c r="I17" s="18"/>
      <c r="J17" s="18"/>
      <c r="K17" s="18"/>
      <c r="L17" s="18"/>
      <c r="M17" s="14"/>
    </row>
    <row r="18" spans="1:22" ht="19.5" customHeight="1" x14ac:dyDescent="0.25">
      <c r="A18" s="20"/>
      <c r="B18" s="20"/>
      <c r="C18" s="15" t="s">
        <v>19</v>
      </c>
      <c r="D18" s="11" t="s">
        <v>32</v>
      </c>
      <c r="E18" s="19">
        <v>5.67</v>
      </c>
      <c r="F18" s="19">
        <f>F17*E18</f>
        <v>215.46</v>
      </c>
      <c r="G18" s="18"/>
      <c r="H18" s="18"/>
      <c r="I18" s="18"/>
      <c r="J18" s="18"/>
      <c r="K18" s="18"/>
      <c r="L18" s="18"/>
      <c r="M18" s="14">
        <f t="shared" si="0"/>
        <v>0</v>
      </c>
    </row>
    <row r="19" spans="1:22" ht="18.75" customHeight="1" x14ac:dyDescent="0.25">
      <c r="A19" s="20"/>
      <c r="B19" s="20"/>
      <c r="C19" s="15" t="s">
        <v>39</v>
      </c>
      <c r="D19" s="11" t="s">
        <v>34</v>
      </c>
      <c r="E19" s="16">
        <v>1.1000000000000001</v>
      </c>
      <c r="F19" s="19">
        <f>F17*E19</f>
        <v>41.800000000000004</v>
      </c>
      <c r="G19" s="18"/>
      <c r="H19" s="18"/>
      <c r="I19" s="18"/>
      <c r="J19" s="18"/>
      <c r="K19" s="18"/>
      <c r="L19" s="18"/>
      <c r="M19" s="14">
        <f t="shared" si="0"/>
        <v>0</v>
      </c>
    </row>
    <row r="20" spans="1:22" ht="19.5" customHeight="1" x14ac:dyDescent="0.25">
      <c r="A20" s="20"/>
      <c r="B20" s="20"/>
      <c r="C20" s="21" t="s">
        <v>40</v>
      </c>
      <c r="D20" s="11" t="s">
        <v>27</v>
      </c>
      <c r="E20" s="13">
        <v>1.0149999999999999</v>
      </c>
      <c r="F20" s="19">
        <f>F17*E20</f>
        <v>38.569999999999993</v>
      </c>
      <c r="G20" s="18"/>
      <c r="H20" s="14"/>
      <c r="I20" s="18"/>
      <c r="J20" s="18"/>
      <c r="K20" s="18"/>
      <c r="L20" s="18"/>
      <c r="M20" s="14">
        <f t="shared" si="0"/>
        <v>0</v>
      </c>
    </row>
    <row r="21" spans="1:22" ht="19.5" customHeight="1" x14ac:dyDescent="0.25">
      <c r="A21" s="20"/>
      <c r="B21" s="20"/>
      <c r="C21" s="15" t="s">
        <v>41</v>
      </c>
      <c r="D21" s="11" t="s">
        <v>24</v>
      </c>
      <c r="E21" s="13"/>
      <c r="F21" s="13">
        <f>V22*0.39*0.001</f>
        <v>0.10920000000000001</v>
      </c>
      <c r="G21" s="18"/>
      <c r="H21" s="14"/>
      <c r="I21" s="14"/>
      <c r="J21" s="14"/>
      <c r="K21" s="14"/>
      <c r="L21" s="14"/>
      <c r="M21" s="14">
        <f t="shared" si="0"/>
        <v>0</v>
      </c>
      <c r="N21" s="3">
        <v>2.1</v>
      </c>
      <c r="O21" s="3">
        <v>1.1000000000000001</v>
      </c>
      <c r="P21" s="3">
        <v>0</v>
      </c>
      <c r="Q21" s="3">
        <v>1.2</v>
      </c>
      <c r="R21" s="3">
        <v>2.8</v>
      </c>
      <c r="S21" s="3">
        <v>20</v>
      </c>
      <c r="T21" s="3">
        <f>S21*R21+P21*N21</f>
        <v>56</v>
      </c>
      <c r="U21" s="3">
        <f>S21*Q21+P21*O21</f>
        <v>24</v>
      </c>
      <c r="V21" s="3">
        <f>U21*10+T21*5</f>
        <v>520</v>
      </c>
    </row>
    <row r="22" spans="1:22" ht="19.5" customHeight="1" x14ac:dyDescent="0.25">
      <c r="A22" s="20"/>
      <c r="B22" s="20"/>
      <c r="C22" s="15" t="s">
        <v>42</v>
      </c>
      <c r="D22" s="11" t="s">
        <v>24</v>
      </c>
      <c r="E22" s="13"/>
      <c r="F22" s="13">
        <f>V21*1.21*0.001</f>
        <v>0.62919999999999998</v>
      </c>
      <c r="G22" s="18"/>
      <c r="H22" s="14"/>
      <c r="I22" s="18"/>
      <c r="J22" s="18"/>
      <c r="K22" s="18"/>
      <c r="L22" s="18"/>
      <c r="M22" s="14">
        <f t="shared" si="0"/>
        <v>0</v>
      </c>
      <c r="V22" s="3">
        <f>T21*5</f>
        <v>280</v>
      </c>
    </row>
    <row r="23" spans="1:22" ht="18.75" customHeight="1" x14ac:dyDescent="0.25">
      <c r="A23" s="20"/>
      <c r="B23" s="20" t="s">
        <v>43</v>
      </c>
      <c r="C23" s="15" t="s">
        <v>44</v>
      </c>
      <c r="D23" s="11" t="s">
        <v>45</v>
      </c>
      <c r="E23" s="19">
        <v>1.18</v>
      </c>
      <c r="F23" s="19">
        <f>E23*F17</f>
        <v>44.839999999999996</v>
      </c>
      <c r="G23" s="24"/>
      <c r="H23" s="14"/>
      <c r="I23" s="18"/>
      <c r="J23" s="18"/>
      <c r="K23" s="18"/>
      <c r="L23" s="18"/>
      <c r="M23" s="14">
        <f t="shared" si="0"/>
        <v>0</v>
      </c>
    </row>
    <row r="24" spans="1:22" ht="15.75" customHeight="1" x14ac:dyDescent="0.25">
      <c r="A24" s="20"/>
      <c r="B24" s="20"/>
      <c r="C24" s="15" t="s">
        <v>46</v>
      </c>
      <c r="D24" s="11" t="s">
        <v>27</v>
      </c>
      <c r="E24" s="13">
        <v>2.1000000000000001E-2</v>
      </c>
      <c r="F24" s="19">
        <f>F17*E24</f>
        <v>0.79800000000000004</v>
      </c>
      <c r="G24" s="18"/>
      <c r="H24" s="14"/>
      <c r="I24" s="18"/>
      <c r="J24" s="18"/>
      <c r="K24" s="18"/>
      <c r="L24" s="18"/>
      <c r="M24" s="14">
        <f t="shared" si="0"/>
        <v>0</v>
      </c>
    </row>
    <row r="25" spans="1:22" ht="21" customHeight="1" x14ac:dyDescent="0.25">
      <c r="A25" s="20"/>
      <c r="B25" s="20"/>
      <c r="C25" s="15" t="s">
        <v>47</v>
      </c>
      <c r="D25" s="11" t="s">
        <v>34</v>
      </c>
      <c r="E25" s="19">
        <v>0.46</v>
      </c>
      <c r="F25" s="19">
        <f>F17*E25</f>
        <v>17.48</v>
      </c>
      <c r="G25" s="18"/>
      <c r="H25" s="14"/>
      <c r="I25" s="18"/>
      <c r="J25" s="18"/>
      <c r="K25" s="18"/>
      <c r="L25" s="18"/>
      <c r="M25" s="14">
        <f t="shared" si="0"/>
        <v>0</v>
      </c>
    </row>
    <row r="26" spans="1:22" ht="38.25" customHeight="1" x14ac:dyDescent="0.25">
      <c r="A26" s="20" t="s">
        <v>48</v>
      </c>
      <c r="B26" s="20" t="s">
        <v>49</v>
      </c>
      <c r="C26" s="25" t="s">
        <v>50</v>
      </c>
      <c r="D26" s="26" t="s">
        <v>51</v>
      </c>
      <c r="E26" s="27"/>
      <c r="F26" s="16">
        <v>9</v>
      </c>
      <c r="G26" s="18"/>
      <c r="H26" s="18"/>
      <c r="I26" s="18"/>
      <c r="J26" s="18"/>
      <c r="K26" s="18"/>
      <c r="L26" s="18"/>
      <c r="M26" s="14"/>
    </row>
    <row r="27" spans="1:22" ht="21" customHeight="1" x14ac:dyDescent="0.25">
      <c r="A27" s="20"/>
      <c r="B27" s="20"/>
      <c r="C27" s="15" t="s">
        <v>19</v>
      </c>
      <c r="D27" s="11" t="s">
        <v>32</v>
      </c>
      <c r="E27" s="13">
        <v>0.58299999999999996</v>
      </c>
      <c r="F27" s="19">
        <f>F26*E27</f>
        <v>5.2469999999999999</v>
      </c>
      <c r="G27" s="18"/>
      <c r="H27" s="18"/>
      <c r="I27" s="18"/>
      <c r="J27" s="18"/>
      <c r="K27" s="18"/>
      <c r="L27" s="18"/>
      <c r="M27" s="14">
        <f t="shared" si="0"/>
        <v>0</v>
      </c>
    </row>
    <row r="28" spans="1:22" ht="21" customHeight="1" x14ac:dyDescent="0.25">
      <c r="A28" s="20"/>
      <c r="B28" s="20"/>
      <c r="C28" s="15" t="s">
        <v>52</v>
      </c>
      <c r="D28" s="11" t="s">
        <v>51</v>
      </c>
      <c r="E28" s="16">
        <v>1</v>
      </c>
      <c r="F28" s="19">
        <f>F26*E28</f>
        <v>9</v>
      </c>
      <c r="G28" s="18"/>
      <c r="H28" s="18"/>
      <c r="I28" s="18"/>
      <c r="J28" s="18"/>
      <c r="K28" s="18"/>
      <c r="L28" s="18"/>
      <c r="M28" s="14">
        <f t="shared" si="0"/>
        <v>0</v>
      </c>
    </row>
    <row r="29" spans="1:22" ht="21" customHeight="1" x14ac:dyDescent="0.25">
      <c r="A29" s="20"/>
      <c r="B29" s="20"/>
      <c r="C29" s="15" t="s">
        <v>47</v>
      </c>
      <c r="D29" s="11" t="s">
        <v>34</v>
      </c>
      <c r="E29" s="13">
        <v>0.20799999999999999</v>
      </c>
      <c r="F29" s="19">
        <f>F26*E29</f>
        <v>1.8719999999999999</v>
      </c>
      <c r="G29" s="23"/>
      <c r="H29" s="18"/>
      <c r="I29" s="18"/>
      <c r="J29" s="18"/>
      <c r="K29" s="18"/>
      <c r="L29" s="18"/>
      <c r="M29" s="14">
        <f t="shared" si="0"/>
        <v>0</v>
      </c>
    </row>
    <row r="30" spans="1:22" ht="33.75" customHeight="1" x14ac:dyDescent="0.25">
      <c r="A30" s="20" t="s">
        <v>53</v>
      </c>
      <c r="B30" s="11" t="s">
        <v>16</v>
      </c>
      <c r="C30" s="12" t="s">
        <v>54</v>
      </c>
      <c r="D30" s="11" t="s">
        <v>27</v>
      </c>
      <c r="E30" s="11"/>
      <c r="F30" s="11">
        <f>20*1.09</f>
        <v>21.8</v>
      </c>
      <c r="G30" s="18"/>
      <c r="H30" s="18"/>
      <c r="I30" s="18"/>
      <c r="J30" s="18"/>
      <c r="K30" s="18"/>
      <c r="L30" s="18"/>
      <c r="M30" s="14"/>
    </row>
    <row r="31" spans="1:22" ht="21" customHeight="1" x14ac:dyDescent="0.25">
      <c r="A31" s="20"/>
      <c r="B31" s="11"/>
      <c r="C31" s="15" t="s">
        <v>19</v>
      </c>
      <c r="D31" s="11" t="s">
        <v>20</v>
      </c>
      <c r="E31" s="16">
        <v>0.08</v>
      </c>
      <c r="F31" s="11">
        <f>F30*E31</f>
        <v>1.744</v>
      </c>
      <c r="G31" s="18"/>
      <c r="H31" s="18"/>
      <c r="I31" s="18"/>
      <c r="J31" s="18"/>
      <c r="K31" s="18"/>
      <c r="L31" s="18"/>
      <c r="M31" s="14">
        <f t="shared" si="0"/>
        <v>0</v>
      </c>
    </row>
    <row r="32" spans="1:22" ht="21" customHeight="1" x14ac:dyDescent="0.25">
      <c r="A32" s="20"/>
      <c r="B32" s="11"/>
      <c r="C32" s="17" t="s">
        <v>55</v>
      </c>
      <c r="D32" s="11" t="s">
        <v>22</v>
      </c>
      <c r="E32" s="11">
        <f>0.0448*4</f>
        <v>0.1792</v>
      </c>
      <c r="F32" s="11">
        <f>F30*E32</f>
        <v>3.9065600000000003</v>
      </c>
      <c r="G32" s="18"/>
      <c r="H32" s="18"/>
      <c r="I32" s="18"/>
      <c r="J32" s="18"/>
      <c r="K32" s="18"/>
      <c r="L32" s="18"/>
      <c r="M32" s="14">
        <f t="shared" si="0"/>
        <v>0</v>
      </c>
    </row>
    <row r="33" spans="1:15" ht="21" customHeight="1" x14ac:dyDescent="0.25">
      <c r="A33" s="20"/>
      <c r="B33" s="11"/>
      <c r="C33" s="15" t="s">
        <v>39</v>
      </c>
      <c r="D33" s="11" t="s">
        <v>34</v>
      </c>
      <c r="E33" s="11">
        <v>2.1</v>
      </c>
      <c r="F33" s="11">
        <f>F30*E33</f>
        <v>45.78</v>
      </c>
      <c r="G33" s="18"/>
      <c r="H33" s="18"/>
      <c r="I33" s="18"/>
      <c r="J33" s="18"/>
      <c r="K33" s="18"/>
      <c r="L33" s="18"/>
      <c r="M33" s="14">
        <f t="shared" si="0"/>
        <v>0</v>
      </c>
    </row>
    <row r="34" spans="1:15" ht="40.5" customHeight="1" x14ac:dyDescent="0.25">
      <c r="A34" s="20"/>
      <c r="B34" s="11"/>
      <c r="C34" s="28" t="s">
        <v>56</v>
      </c>
      <c r="D34" s="29" t="s">
        <v>27</v>
      </c>
      <c r="E34" s="29">
        <v>1.25</v>
      </c>
      <c r="F34" s="29">
        <f>E34*F30</f>
        <v>27.25</v>
      </c>
      <c r="G34" s="18"/>
      <c r="H34" s="18"/>
      <c r="I34" s="18"/>
      <c r="J34" s="18"/>
      <c r="K34" s="18"/>
      <c r="L34" s="18"/>
      <c r="M34" s="14">
        <f t="shared" si="0"/>
        <v>0</v>
      </c>
    </row>
    <row r="35" spans="1:15" ht="38.25" customHeight="1" x14ac:dyDescent="0.25">
      <c r="A35" s="20" t="s">
        <v>57</v>
      </c>
      <c r="B35" s="11" t="s">
        <v>58</v>
      </c>
      <c r="C35" s="12" t="s">
        <v>59</v>
      </c>
      <c r="D35" s="11" t="s">
        <v>27</v>
      </c>
      <c r="E35" s="11"/>
      <c r="F35" s="16">
        <f>F30*0.2</f>
        <v>4.3600000000000003</v>
      </c>
      <c r="G35" s="18"/>
      <c r="H35" s="18"/>
      <c r="I35" s="18"/>
      <c r="J35" s="18"/>
      <c r="K35" s="18"/>
      <c r="L35" s="18"/>
      <c r="M35" s="14"/>
    </row>
    <row r="36" spans="1:15" ht="20.25" customHeight="1" x14ac:dyDescent="0.25">
      <c r="A36" s="20"/>
      <c r="B36" s="11"/>
      <c r="C36" s="17" t="s">
        <v>28</v>
      </c>
      <c r="D36" s="11" t="s">
        <v>20</v>
      </c>
      <c r="E36" s="11">
        <v>0.99299999999999999</v>
      </c>
      <c r="F36" s="19">
        <f>F35*E36</f>
        <v>4.3294800000000002</v>
      </c>
      <c r="G36" s="18"/>
      <c r="H36" s="14"/>
      <c r="I36" s="14"/>
      <c r="J36" s="14"/>
      <c r="K36" s="14"/>
      <c r="L36" s="14"/>
      <c r="M36" s="14">
        <f t="shared" si="0"/>
        <v>0</v>
      </c>
    </row>
    <row r="37" spans="1:15" ht="18.75" customHeight="1" x14ac:dyDescent="0.25">
      <c r="A37" s="30"/>
      <c r="B37" s="31"/>
      <c r="C37" s="32" t="s">
        <v>60</v>
      </c>
      <c r="D37" s="32" t="s">
        <v>34</v>
      </c>
      <c r="E37" s="32"/>
      <c r="F37" s="32"/>
      <c r="G37" s="18"/>
      <c r="H37" s="18"/>
      <c r="I37" s="18"/>
      <c r="J37" s="18"/>
      <c r="K37" s="18"/>
      <c r="L37" s="18"/>
      <c r="M37" s="14">
        <f>SUM(M8:M36)</f>
        <v>0</v>
      </c>
    </row>
    <row r="38" spans="1:15" ht="18" customHeight="1" x14ac:dyDescent="0.25">
      <c r="A38" s="30"/>
      <c r="B38" s="33"/>
      <c r="C38" s="34" t="s">
        <v>61</v>
      </c>
      <c r="D38" s="32" t="s">
        <v>34</v>
      </c>
      <c r="E38" s="35"/>
      <c r="F38" s="36">
        <v>0.1</v>
      </c>
      <c r="G38" s="23"/>
      <c r="H38" s="23"/>
      <c r="I38" s="18"/>
      <c r="J38" s="18"/>
      <c r="K38" s="18"/>
      <c r="L38" s="18"/>
      <c r="M38" s="14">
        <f>M37*F38</f>
        <v>0</v>
      </c>
    </row>
    <row r="39" spans="1:15" ht="18.75" customHeight="1" x14ac:dyDescent="0.25">
      <c r="A39" s="30"/>
      <c r="B39" s="33"/>
      <c r="C39" s="34" t="s">
        <v>60</v>
      </c>
      <c r="D39" s="32" t="s">
        <v>34</v>
      </c>
      <c r="E39" s="35"/>
      <c r="F39" s="37"/>
      <c r="G39" s="18"/>
      <c r="H39" s="18"/>
      <c r="I39" s="18"/>
      <c r="J39" s="18"/>
      <c r="K39" s="18"/>
      <c r="L39" s="18"/>
      <c r="M39" s="14">
        <f>SUM(M37:M38)</f>
        <v>0</v>
      </c>
    </row>
    <row r="40" spans="1:15" ht="30" customHeight="1" x14ac:dyDescent="0.25">
      <c r="A40" s="30"/>
      <c r="B40" s="38"/>
      <c r="C40" s="34" t="s">
        <v>62</v>
      </c>
      <c r="D40" s="32" t="s">
        <v>34</v>
      </c>
      <c r="E40" s="35"/>
      <c r="F40" s="36">
        <v>0.08</v>
      </c>
      <c r="G40" s="18"/>
      <c r="H40" s="18"/>
      <c r="I40" s="18"/>
      <c r="J40" s="18"/>
      <c r="K40" s="18"/>
      <c r="L40" s="18"/>
      <c r="M40" s="14">
        <f>M39*F40</f>
        <v>0</v>
      </c>
    </row>
    <row r="41" spans="1:15" ht="18.75" customHeight="1" x14ac:dyDescent="0.25">
      <c r="A41" s="30"/>
      <c r="B41" s="38"/>
      <c r="C41" s="34" t="s">
        <v>60</v>
      </c>
      <c r="D41" s="32" t="s">
        <v>34</v>
      </c>
      <c r="E41" s="35"/>
      <c r="F41" s="37"/>
      <c r="G41" s="18"/>
      <c r="H41" s="18"/>
      <c r="I41" s="18"/>
      <c r="J41" s="18"/>
      <c r="K41" s="18"/>
      <c r="L41" s="18"/>
      <c r="M41" s="14">
        <f>SUM(M39:M40)</f>
        <v>0</v>
      </c>
    </row>
    <row r="42" spans="1:15" ht="18.75" customHeight="1" x14ac:dyDescent="0.25">
      <c r="A42" s="30"/>
      <c r="B42" s="38"/>
      <c r="C42" s="34" t="s">
        <v>63</v>
      </c>
      <c r="D42" s="32" t="s">
        <v>34</v>
      </c>
      <c r="E42" s="35"/>
      <c r="F42" s="39">
        <v>1.4999999999999999E-2</v>
      </c>
      <c r="G42" s="18"/>
      <c r="H42" s="18"/>
      <c r="I42" s="18"/>
      <c r="J42" s="18"/>
      <c r="K42" s="18"/>
      <c r="L42" s="18"/>
      <c r="M42" s="14">
        <f>M41*F42</f>
        <v>0</v>
      </c>
    </row>
    <row r="43" spans="1:15" ht="18.75" customHeight="1" x14ac:dyDescent="0.25">
      <c r="A43" s="30"/>
      <c r="B43" s="38"/>
      <c r="C43" s="34" t="s">
        <v>60</v>
      </c>
      <c r="D43" s="32" t="s">
        <v>34</v>
      </c>
      <c r="E43" s="35"/>
      <c r="F43" s="37"/>
      <c r="G43" s="18"/>
      <c r="H43" s="18"/>
      <c r="I43" s="18"/>
      <c r="J43" s="18"/>
      <c r="K43" s="18"/>
      <c r="L43" s="18"/>
      <c r="M43" s="14">
        <f>SUM(M41:M42)</f>
        <v>0</v>
      </c>
      <c r="O43" s="40">
        <f>M45/F17</f>
        <v>0</v>
      </c>
    </row>
    <row r="44" spans="1:15" ht="18.75" customHeight="1" x14ac:dyDescent="0.25">
      <c r="A44" s="30"/>
      <c r="B44" s="38"/>
      <c r="C44" s="34" t="s">
        <v>64</v>
      </c>
      <c r="D44" s="32" t="s">
        <v>34</v>
      </c>
      <c r="E44" s="35"/>
      <c r="F44" s="36">
        <v>0.18</v>
      </c>
      <c r="G44" s="18"/>
      <c r="H44" s="18"/>
      <c r="I44" s="18"/>
      <c r="J44" s="18"/>
      <c r="K44" s="18"/>
      <c r="L44" s="18"/>
      <c r="M44" s="14">
        <f>M43*F44</f>
        <v>0</v>
      </c>
    </row>
    <row r="45" spans="1:15" ht="18.75" customHeight="1" x14ac:dyDescent="0.25">
      <c r="A45" s="30"/>
      <c r="B45" s="38"/>
      <c r="C45" s="34" t="s">
        <v>60</v>
      </c>
      <c r="D45" s="32" t="s">
        <v>34</v>
      </c>
      <c r="E45" s="35"/>
      <c r="F45" s="37"/>
      <c r="G45" s="18"/>
      <c r="H45" s="18"/>
      <c r="I45" s="18"/>
      <c r="J45" s="18"/>
      <c r="K45" s="18"/>
      <c r="L45" s="18"/>
      <c r="M45" s="14">
        <f>SUM(M43:M44)</f>
        <v>0</v>
      </c>
    </row>
    <row r="46" spans="1:15" ht="12.75" customHeight="1" x14ac:dyDescent="0.25">
      <c r="A46" s="47"/>
      <c r="B46" s="47"/>
      <c r="C46" s="47"/>
      <c r="D46" s="47"/>
      <c r="E46" s="47"/>
      <c r="F46" s="47"/>
    </row>
    <row r="47" spans="1:15" ht="30" customHeight="1" x14ac:dyDescent="0.25">
      <c r="A47" s="1"/>
      <c r="B47" s="1"/>
      <c r="C47" s="41" t="s">
        <v>65</v>
      </c>
      <c r="D47" s="42"/>
      <c r="E47" s="42"/>
      <c r="F47" s="42" t="s">
        <v>66</v>
      </c>
    </row>
    <row r="48" spans="1:15" ht="30" customHeight="1" x14ac:dyDescent="0.3">
      <c r="A48" s="1"/>
      <c r="B48" s="1"/>
      <c r="C48" s="43"/>
      <c r="D48" s="43"/>
      <c r="E48" s="43"/>
      <c r="F48" s="43"/>
    </row>
    <row r="49" spans="3:3" ht="30" customHeight="1" x14ac:dyDescent="0.3">
      <c r="C49" s="44"/>
    </row>
    <row r="50" spans="3:3" ht="30" customHeight="1" x14ac:dyDescent="0.3">
      <c r="C50" s="43"/>
    </row>
  </sheetData>
  <mergeCells count="13">
    <mergeCell ref="K4:L4"/>
    <mergeCell ref="M4:M5"/>
    <mergeCell ref="A46:F46"/>
    <mergeCell ref="C1:L1"/>
    <mergeCell ref="C2:L2"/>
    <mergeCell ref="A3:D3"/>
    <mergeCell ref="A4:A5"/>
    <mergeCell ref="B4:B5"/>
    <mergeCell ref="C4:C5"/>
    <mergeCell ref="D4:D5"/>
    <mergeCell ref="E4:F4"/>
    <mergeCell ref="G4:H4"/>
    <mergeCell ref="I4:J4"/>
  </mergeCells>
  <pageMargins left="0.35" right="0.21" top="0.41" bottom="0.31" header="0.22" footer="0.2"/>
  <pageSetup paperSize="9" scale="93" orientation="landscape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omari</cp:lastModifiedBy>
  <cp:lastPrinted>2021-01-28T20:04:28Z</cp:lastPrinted>
  <dcterms:created xsi:type="dcterms:W3CDTF">2021-01-27T10:25:24Z</dcterms:created>
  <dcterms:modified xsi:type="dcterms:W3CDTF">2021-03-17T09:22:00Z</dcterms:modified>
</cp:coreProperties>
</file>