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activeTab="10"/>
  </bookViews>
  <sheets>
    <sheet name="ყდა" sheetId="6" r:id="rId1"/>
    <sheet name="ნაკრები" sheetId="8" r:id="rId2"/>
    <sheet name="ხარჯთ. 1" sheetId="7" r:id="rId3"/>
    <sheet name="ხარჯთ. 2" sheetId="9" r:id="rId4"/>
    <sheet name="ხარჯთ.3" sheetId="10" r:id="rId5"/>
    <sheet name="ხარჯთ.4" sheetId="11" r:id="rId6"/>
    <sheet name="ხარჯთ.5" sheetId="12" r:id="rId7"/>
    <sheet name="ხარჯთ.6" sheetId="13" r:id="rId8"/>
    <sheet name="ხარჯთ.7" sheetId="15" r:id="rId9"/>
    <sheet name="ხარჯთ.8" sheetId="17" r:id="rId10"/>
    <sheet name="ხარჯთ.9" sheetId="24" r:id="rId11"/>
    <sheet name="ხარჯთ.10" sheetId="19" r:id="rId12"/>
    <sheet name="ხარჯთ.11" sheetId="20" r:id="rId13"/>
    <sheet name="ხარჯთ.12" sheetId="22" r:id="rId14"/>
    <sheet name="ხარჯთ.13" sheetId="23" r:id="rId15"/>
  </sheets>
  <definedNames>
    <definedName name="_xlnm._FilterDatabase" localSheetId="1" hidden="1">ნაკრები!$A$4:$L$8</definedName>
    <definedName name="_xlnm._FilterDatabase" localSheetId="2" hidden="1">'ხარჯთ. 1'!$A$9:$M$23</definedName>
    <definedName name="_xlnm._FilterDatabase" localSheetId="3" hidden="1">'ხარჯთ. 2'!$A$9:$M$37</definedName>
    <definedName name="_xlnm._FilterDatabase" localSheetId="11" hidden="1">ხარჯთ.10!$A$9:$M$38</definedName>
    <definedName name="_xlnm._FilterDatabase" localSheetId="12" hidden="1">ხარჯთ.11!$A$9:$M$26</definedName>
    <definedName name="_xlnm._FilterDatabase" localSheetId="13" hidden="1">ხარჯთ.12!$A$9:$M$43</definedName>
    <definedName name="_xlnm._FilterDatabase" localSheetId="14" hidden="1">ხარჯთ.13!$A$9:$M$34</definedName>
    <definedName name="_xlnm._FilterDatabase" localSheetId="4" hidden="1">ხარჯთ.3!$A$9:$M$23</definedName>
    <definedName name="_xlnm._FilterDatabase" localSheetId="5" hidden="1">ხარჯთ.4!$A$9:$M$25</definedName>
    <definedName name="_xlnm._FilterDatabase" localSheetId="6" hidden="1">ხარჯთ.5!$A$9:$M$84</definedName>
    <definedName name="_xlnm._FilterDatabase" localSheetId="7" hidden="1">ხარჯთ.6!$A$9:$M$46</definedName>
    <definedName name="_xlnm._FilterDatabase" localSheetId="8" hidden="1">ხარჯთ.7!$A$9:$M$65</definedName>
    <definedName name="_xlnm._FilterDatabase" localSheetId="9" hidden="1">ხარჯთ.8!$A$9:$M$122</definedName>
    <definedName name="_xlnm._FilterDatabase" localSheetId="10" hidden="1">ხარჯთ.9!$A$9:$M$122</definedName>
    <definedName name="ghgfhjkjh54789" localSheetId="1">#REF!</definedName>
    <definedName name="ghgfhjkjh54789" localSheetId="0">#REF!</definedName>
    <definedName name="ghgfhjkjh54789" localSheetId="2">#REF!</definedName>
    <definedName name="ghgfhjkjh54789" localSheetId="3">#REF!</definedName>
    <definedName name="ghgfhjkjh54789" localSheetId="11">#REF!</definedName>
    <definedName name="ghgfhjkjh54789" localSheetId="12">#REF!</definedName>
    <definedName name="ghgfhjkjh54789" localSheetId="13">#REF!</definedName>
    <definedName name="ghgfhjkjh54789" localSheetId="14">#REF!</definedName>
    <definedName name="ghgfhjkjh54789" localSheetId="4">#REF!</definedName>
    <definedName name="ghgfhjkjh54789" localSheetId="5">#REF!</definedName>
    <definedName name="ghgfhjkjh54789" localSheetId="6">#REF!</definedName>
    <definedName name="ghgfhjkjh54789" localSheetId="7">#REF!</definedName>
    <definedName name="ghgfhjkjh54789" localSheetId="8">#REF!</definedName>
    <definedName name="ghgfhjkjh54789" localSheetId="9">#REF!</definedName>
    <definedName name="ghgfhjkjh54789" localSheetId="10">#REF!</definedName>
    <definedName name="ghgfhjkjh54789">#REF!</definedName>
    <definedName name="_xlnm.Print_Area" localSheetId="1">ნაკრები!$A$1:$H$34</definedName>
    <definedName name="_xlnm.Print_Area" localSheetId="12">ხარჯთ.11!$A$1:$M$26</definedName>
    <definedName name="_xlnm.Print_Area" localSheetId="13">ხარჯთ.12!$A$1:$M$43</definedName>
    <definedName name="_xlnm.Print_Titles" localSheetId="1">ნაკრები!$5:$5</definedName>
    <definedName name="_xlnm.Print_Titles" localSheetId="2">'ხარჯთ. 1'!$9:$9</definedName>
    <definedName name="_xlnm.Print_Titles" localSheetId="3">'ხარჯთ. 2'!$9:$9</definedName>
    <definedName name="_xlnm.Print_Titles" localSheetId="11">ხარჯთ.10!$9:$9</definedName>
    <definedName name="_xlnm.Print_Titles" localSheetId="12">ხარჯთ.11!$9:$9</definedName>
    <definedName name="_xlnm.Print_Titles" localSheetId="13">ხარჯთ.12!$9:$9</definedName>
    <definedName name="_xlnm.Print_Titles" localSheetId="14">ხარჯთ.13!$9:$9</definedName>
    <definedName name="_xlnm.Print_Titles" localSheetId="4">ხარჯთ.3!$9:$9</definedName>
    <definedName name="_xlnm.Print_Titles" localSheetId="5">ხარჯთ.4!$9:$9</definedName>
    <definedName name="_xlnm.Print_Titles" localSheetId="6">ხარჯთ.5!$9:$9</definedName>
    <definedName name="_xlnm.Print_Titles" localSheetId="7">ხარჯთ.6!$9:$9</definedName>
    <definedName name="_xlnm.Print_Titles" localSheetId="8">ხარჯთ.7!$9:$9</definedName>
    <definedName name="_xlnm.Print_Titles" localSheetId="9">ხარჯთ.8!$9:$9</definedName>
    <definedName name="_xlnm.Print_Titles" localSheetId="10">ხარჯთ.9!$9:$9</definedName>
    <definedName name="yhyujkiu4785689" localSheetId="1">#REF!</definedName>
    <definedName name="yhyujkiu4785689" localSheetId="2">#REF!</definedName>
    <definedName name="yhyujkiu4785689" localSheetId="3">#REF!</definedName>
    <definedName name="yhyujkiu4785689" localSheetId="11">#REF!</definedName>
    <definedName name="yhyujkiu4785689" localSheetId="12">#REF!</definedName>
    <definedName name="yhyujkiu4785689" localSheetId="13">#REF!</definedName>
    <definedName name="yhyujkiu4785689" localSheetId="14">#REF!</definedName>
    <definedName name="yhyujkiu4785689" localSheetId="4">#REF!</definedName>
    <definedName name="yhyujkiu4785689" localSheetId="5">#REF!</definedName>
    <definedName name="yhyujkiu4785689" localSheetId="6">#REF!</definedName>
    <definedName name="yhyujkiu4785689" localSheetId="7">#REF!</definedName>
    <definedName name="yhyujkiu4785689" localSheetId="8">#REF!</definedName>
    <definedName name="yhyujkiu4785689" localSheetId="9">#REF!</definedName>
    <definedName name="yhyujkiu4785689" localSheetId="10">#REF!</definedName>
    <definedName name="yhyujkiu4785689">#REF!</definedName>
    <definedName name="დასსდფგგჰ" localSheetId="1">#REF!</definedName>
    <definedName name="დასსდფგგჰ" localSheetId="2">#REF!</definedName>
    <definedName name="დასსდფგგჰ" localSheetId="3">#REF!</definedName>
    <definedName name="დასსდფგგჰ" localSheetId="11">#REF!</definedName>
    <definedName name="დასსდფგგჰ" localSheetId="12">#REF!</definedName>
    <definedName name="დასსდფგგჰ" localSheetId="13">#REF!</definedName>
    <definedName name="დასსდფგგჰ" localSheetId="14">#REF!</definedName>
    <definedName name="დასსდფგგჰ" localSheetId="4">#REF!</definedName>
    <definedName name="დასსდფგგჰ" localSheetId="5">#REF!</definedName>
    <definedName name="დასსდფგგჰ" localSheetId="6">#REF!</definedName>
    <definedName name="დასსდფგგჰ" localSheetId="7">#REF!</definedName>
    <definedName name="დასსდფგგჰ" localSheetId="8">#REF!</definedName>
    <definedName name="დასსდფგგჰ" localSheetId="9">#REF!</definedName>
    <definedName name="დასსდფგგჰ" localSheetId="10">#REF!</definedName>
    <definedName name="დასსდფგგჰ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11" l="1"/>
  <c r="J17" i="11"/>
  <c r="H16" i="11"/>
  <c r="M16" i="11" s="1"/>
  <c r="H68" i="12"/>
  <c r="F113" i="24" l="1"/>
  <c r="H113" i="24" s="1"/>
  <c r="M113" i="24" s="1"/>
  <c r="F112" i="24"/>
  <c r="J112" i="24" s="1"/>
  <c r="M112" i="24" s="1"/>
  <c r="F110" i="24"/>
  <c r="H110" i="24" s="1"/>
  <c r="M110" i="24" s="1"/>
  <c r="F109" i="24"/>
  <c r="H109" i="24" s="1"/>
  <c r="M109" i="24" s="1"/>
  <c r="F108" i="24"/>
  <c r="H108" i="24" s="1"/>
  <c r="M108" i="24" s="1"/>
  <c r="F107" i="24"/>
  <c r="L107" i="24" s="1"/>
  <c r="M107" i="24" s="1"/>
  <c r="F106" i="24"/>
  <c r="J106" i="24" s="1"/>
  <c r="M106" i="24" s="1"/>
  <c r="F104" i="24"/>
  <c r="H104" i="24" s="1"/>
  <c r="M104" i="24" s="1"/>
  <c r="E96" i="24"/>
  <c r="E95" i="24"/>
  <c r="F97" i="24"/>
  <c r="H97" i="24" s="1"/>
  <c r="M97" i="24" s="1"/>
  <c r="F93" i="24"/>
  <c r="H93" i="24" s="1"/>
  <c r="M93" i="24" s="1"/>
  <c r="E92" i="24"/>
  <c r="F92" i="24" s="1"/>
  <c r="H92" i="24" s="1"/>
  <c r="M92" i="24" s="1"/>
  <c r="E91" i="24"/>
  <c r="F91" i="24" s="1"/>
  <c r="H91" i="24" s="1"/>
  <c r="M91" i="24" s="1"/>
  <c r="F90" i="24"/>
  <c r="H90" i="24" s="1"/>
  <c r="M90" i="24" s="1"/>
  <c r="F89" i="24"/>
  <c r="L89" i="24" s="1"/>
  <c r="M89" i="24" s="1"/>
  <c r="F88" i="24"/>
  <c r="J88" i="24" s="1"/>
  <c r="M88" i="24" s="1"/>
  <c r="F84" i="24"/>
  <c r="J84" i="24" s="1"/>
  <c r="M84" i="24" s="1"/>
  <c r="F81" i="24"/>
  <c r="H81" i="24" s="1"/>
  <c r="M81" i="24" s="1"/>
  <c r="F80" i="24"/>
  <c r="H80" i="24" s="1"/>
  <c r="M80" i="24" s="1"/>
  <c r="F82" i="24"/>
  <c r="H82" i="24" s="1"/>
  <c r="M82" i="24" s="1"/>
  <c r="F75" i="24"/>
  <c r="H75" i="24" s="1"/>
  <c r="M75" i="24" s="1"/>
  <c r="F74" i="24"/>
  <c r="H74" i="24" s="1"/>
  <c r="M74" i="24" s="1"/>
  <c r="F76" i="24"/>
  <c r="H76" i="24" s="1"/>
  <c r="M76" i="24" s="1"/>
  <c r="F69" i="24"/>
  <c r="H69" i="24" s="1"/>
  <c r="M69" i="24" s="1"/>
  <c r="E68" i="24"/>
  <c r="F68" i="24" s="1"/>
  <c r="L68" i="24" s="1"/>
  <c r="M68" i="24" s="1"/>
  <c r="E67" i="24"/>
  <c r="F67" i="24" s="1"/>
  <c r="J67" i="24" s="1"/>
  <c r="M67" i="24" s="1"/>
  <c r="F70" i="24"/>
  <c r="H70" i="24" s="1"/>
  <c r="M70" i="24" s="1"/>
  <c r="F65" i="24"/>
  <c r="H65" i="24" s="1"/>
  <c r="M65" i="24" s="1"/>
  <c r="F64" i="24"/>
  <c r="H64" i="24" s="1"/>
  <c r="M64" i="24" s="1"/>
  <c r="F63" i="24"/>
  <c r="H63" i="24" s="1"/>
  <c r="M63" i="24" s="1"/>
  <c r="F62" i="24"/>
  <c r="H62" i="24" s="1"/>
  <c r="M62" i="24" s="1"/>
  <c r="F61" i="24"/>
  <c r="H61" i="24" s="1"/>
  <c r="M61" i="24" s="1"/>
  <c r="F60" i="24"/>
  <c r="H60" i="24" s="1"/>
  <c r="M60" i="24" s="1"/>
  <c r="F59" i="24"/>
  <c r="L59" i="24" s="1"/>
  <c r="M59" i="24" s="1"/>
  <c r="F58" i="24"/>
  <c r="J58" i="24" s="1"/>
  <c r="M58" i="24" s="1"/>
  <c r="H55" i="24"/>
  <c r="M55" i="24" s="1"/>
  <c r="H54" i="24"/>
  <c r="M54" i="24" s="1"/>
  <c r="H53" i="24"/>
  <c r="M53" i="24" s="1"/>
  <c r="F52" i="24"/>
  <c r="H52" i="24" s="1"/>
  <c r="M52" i="24" s="1"/>
  <c r="F51" i="24"/>
  <c r="L51" i="24" s="1"/>
  <c r="M51" i="24" s="1"/>
  <c r="F50" i="24"/>
  <c r="J50" i="24" s="1"/>
  <c r="M50" i="24" s="1"/>
  <c r="F48" i="24"/>
  <c r="H48" i="24" s="1"/>
  <c r="M48" i="24" s="1"/>
  <c r="F47" i="24"/>
  <c r="H47" i="24" s="1"/>
  <c r="M47" i="24" s="1"/>
  <c r="F46" i="24"/>
  <c r="L46" i="24" s="1"/>
  <c r="M46" i="24" s="1"/>
  <c r="F45" i="24"/>
  <c r="J45" i="24" s="1"/>
  <c r="M45" i="24" s="1"/>
  <c r="F43" i="24"/>
  <c r="H43" i="24" s="1"/>
  <c r="M43" i="24" s="1"/>
  <c r="F42" i="24"/>
  <c r="H42" i="24" s="1"/>
  <c r="M42" i="24" s="1"/>
  <c r="E41" i="24"/>
  <c r="F41" i="24" s="1"/>
  <c r="L41" i="24" s="1"/>
  <c r="M41" i="24" s="1"/>
  <c r="E40" i="24"/>
  <c r="F40" i="24" s="1"/>
  <c r="J40" i="24" s="1"/>
  <c r="M40" i="24" s="1"/>
  <c r="H38" i="24"/>
  <c r="M38" i="24" s="1"/>
  <c r="H37" i="24"/>
  <c r="M37" i="24" s="1"/>
  <c r="H36" i="24"/>
  <c r="M36" i="24" s="1"/>
  <c r="H35" i="24"/>
  <c r="M35" i="24" s="1"/>
  <c r="H34" i="24"/>
  <c r="M34" i="24" s="1"/>
  <c r="H33" i="24"/>
  <c r="M33" i="24" s="1"/>
  <c r="F32" i="24"/>
  <c r="H32" i="24" s="1"/>
  <c r="M32" i="24" s="1"/>
  <c r="F31" i="24"/>
  <c r="L31" i="24" s="1"/>
  <c r="M31" i="24" s="1"/>
  <c r="F30" i="24"/>
  <c r="J30" i="24" s="1"/>
  <c r="M30" i="24" s="1"/>
  <c r="F28" i="24"/>
  <c r="H28" i="24" s="1"/>
  <c r="M28" i="24" s="1"/>
  <c r="F27" i="24"/>
  <c r="H27" i="24" s="1"/>
  <c r="M27" i="24" s="1"/>
  <c r="F26" i="24"/>
  <c r="H26" i="24" s="1"/>
  <c r="M26" i="24" s="1"/>
  <c r="F25" i="24"/>
  <c r="L25" i="24" s="1"/>
  <c r="M25" i="24" s="1"/>
  <c r="F24" i="24"/>
  <c r="J24" i="24" s="1"/>
  <c r="M24" i="24" s="1"/>
  <c r="F22" i="24"/>
  <c r="H22" i="24" s="1"/>
  <c r="M22" i="24" s="1"/>
  <c r="F21" i="24"/>
  <c r="H21" i="24" s="1"/>
  <c r="M21" i="24" s="1"/>
  <c r="F20" i="24"/>
  <c r="H20" i="24" s="1"/>
  <c r="M20" i="24" s="1"/>
  <c r="F19" i="24"/>
  <c r="L19" i="24" s="1"/>
  <c r="M19" i="24" s="1"/>
  <c r="F18" i="24"/>
  <c r="J18" i="24" s="1"/>
  <c r="M18" i="24" s="1"/>
  <c r="F16" i="24"/>
  <c r="H16" i="24" s="1"/>
  <c r="M16" i="24" s="1"/>
  <c r="F15" i="24"/>
  <c r="H15" i="24" s="1"/>
  <c r="M15" i="24" s="1"/>
  <c r="F14" i="24"/>
  <c r="L14" i="24" s="1"/>
  <c r="F13" i="24"/>
  <c r="J13" i="24" s="1"/>
  <c r="M13" i="24" l="1"/>
  <c r="M14" i="24"/>
  <c r="F96" i="24"/>
  <c r="L96" i="24" s="1"/>
  <c r="M96" i="24" s="1"/>
  <c r="F98" i="24"/>
  <c r="H98" i="24" s="1"/>
  <c r="M98" i="24" s="1"/>
  <c r="F95" i="24"/>
  <c r="J95" i="24" s="1"/>
  <c r="M95" i="24" s="1"/>
  <c r="F102" i="24"/>
  <c r="H102" i="24" s="1"/>
  <c r="M102" i="24" s="1"/>
  <c r="F103" i="24"/>
  <c r="H103" i="24" s="1"/>
  <c r="M103" i="24" s="1"/>
  <c r="F100" i="24"/>
  <c r="J100" i="24" s="1"/>
  <c r="M100" i="24" s="1"/>
  <c r="F101" i="24"/>
  <c r="L101" i="24" s="1"/>
  <c r="M101" i="24" s="1"/>
  <c r="F73" i="24"/>
  <c r="L73" i="24" s="1"/>
  <c r="M73" i="24" s="1"/>
  <c r="F79" i="24"/>
  <c r="L79" i="24" s="1"/>
  <c r="M79" i="24" s="1"/>
  <c r="F85" i="24"/>
  <c r="H85" i="24" s="1"/>
  <c r="M85" i="24" s="1"/>
  <c r="F72" i="24"/>
  <c r="J72" i="24" s="1"/>
  <c r="M72" i="24" s="1"/>
  <c r="F78" i="24"/>
  <c r="J78" i="24" s="1"/>
  <c r="M78" i="24" s="1"/>
  <c r="F10" i="22"/>
  <c r="F14" i="22" s="1"/>
  <c r="L25" i="23"/>
  <c r="J25" i="23"/>
  <c r="H25" i="23"/>
  <c r="F24" i="23"/>
  <c r="H24" i="23" s="1"/>
  <c r="M24" i="23" s="1"/>
  <c r="F23" i="23"/>
  <c r="H23" i="23" s="1"/>
  <c r="M23" i="23" s="1"/>
  <c r="F22" i="23"/>
  <c r="L22" i="23" s="1"/>
  <c r="M22" i="23" s="1"/>
  <c r="F21" i="23"/>
  <c r="J21" i="23" s="1"/>
  <c r="M21" i="23" s="1"/>
  <c r="F19" i="23"/>
  <c r="H19" i="23" s="1"/>
  <c r="M19" i="23" s="1"/>
  <c r="F18" i="23"/>
  <c r="H18" i="23" s="1"/>
  <c r="M18" i="23" s="1"/>
  <c r="F17" i="23"/>
  <c r="L17" i="23" s="1"/>
  <c r="M17" i="23" s="1"/>
  <c r="F16" i="23"/>
  <c r="J16" i="23" s="1"/>
  <c r="M16" i="23" s="1"/>
  <c r="F10" i="23"/>
  <c r="F11" i="23" s="1"/>
  <c r="J11" i="23" s="1"/>
  <c r="M11" i="23" s="1"/>
  <c r="F20" i="22"/>
  <c r="F22" i="22" s="1"/>
  <c r="H22" i="22" s="1"/>
  <c r="M22" i="22" s="1"/>
  <c r="F21" i="22"/>
  <c r="L21" i="22" s="1"/>
  <c r="M21" i="22" s="1"/>
  <c r="H23" i="22"/>
  <c r="M23" i="22" s="1"/>
  <c r="F34" i="22"/>
  <c r="H34" i="22" s="1"/>
  <c r="M34" i="22" s="1"/>
  <c r="F33" i="22"/>
  <c r="H33" i="22" s="1"/>
  <c r="M33" i="22" s="1"/>
  <c r="F32" i="22"/>
  <c r="L32" i="22" s="1"/>
  <c r="M32" i="22" s="1"/>
  <c r="F31" i="22"/>
  <c r="J31" i="22" s="1"/>
  <c r="M31" i="22" s="1"/>
  <c r="F29" i="22"/>
  <c r="H29" i="22" s="1"/>
  <c r="F28" i="22"/>
  <c r="H28" i="22" s="1"/>
  <c r="M28" i="22" s="1"/>
  <c r="F27" i="22"/>
  <c r="L27" i="22" s="1"/>
  <c r="M27" i="22" s="1"/>
  <c r="F26" i="22"/>
  <c r="J26" i="22" s="1"/>
  <c r="M26" i="22" s="1"/>
  <c r="H24" i="22"/>
  <c r="M24" i="22" s="1"/>
  <c r="F17" i="20"/>
  <c r="H17" i="20" s="1"/>
  <c r="M17" i="20" s="1"/>
  <c r="F16" i="20"/>
  <c r="H16" i="20" s="1"/>
  <c r="M16" i="20" s="1"/>
  <c r="F15" i="20"/>
  <c r="L15" i="20" s="1"/>
  <c r="M15" i="20" s="1"/>
  <c r="F14" i="20"/>
  <c r="J14" i="20" s="1"/>
  <c r="M14" i="20" s="1"/>
  <c r="F12" i="20"/>
  <c r="J12" i="20" s="1"/>
  <c r="M12" i="20" s="1"/>
  <c r="F29" i="19"/>
  <c r="H29" i="19" s="1"/>
  <c r="M29" i="19" s="1"/>
  <c r="F28" i="19"/>
  <c r="H28" i="19" s="1"/>
  <c r="M28" i="19" s="1"/>
  <c r="F27" i="19"/>
  <c r="L27" i="19" s="1"/>
  <c r="M27" i="19" s="1"/>
  <c r="F26" i="19"/>
  <c r="J26" i="19" s="1"/>
  <c r="M26" i="19" s="1"/>
  <c r="F24" i="19"/>
  <c r="M24" i="19" s="1"/>
  <c r="F23" i="19"/>
  <c r="M23" i="19" s="1"/>
  <c r="E22" i="19"/>
  <c r="F22" i="19" s="1"/>
  <c r="L22" i="19" s="1"/>
  <c r="M22" i="19" s="1"/>
  <c r="E21" i="19"/>
  <c r="F21" i="19" s="1"/>
  <c r="J21" i="19" s="1"/>
  <c r="M21" i="19" s="1"/>
  <c r="H19" i="19"/>
  <c r="M19" i="19" s="1"/>
  <c r="H18" i="19"/>
  <c r="M18" i="19" s="1"/>
  <c r="H17" i="19"/>
  <c r="M17" i="19" s="1"/>
  <c r="H16" i="19"/>
  <c r="M16" i="19" s="1"/>
  <c r="F15" i="19"/>
  <c r="H15" i="19" s="1"/>
  <c r="M15" i="19" s="1"/>
  <c r="F14" i="19"/>
  <c r="L14" i="19" s="1"/>
  <c r="M14" i="19" s="1"/>
  <c r="F13" i="19"/>
  <c r="J13" i="19" s="1"/>
  <c r="M13" i="19" s="1"/>
  <c r="F113" i="17"/>
  <c r="H113" i="17" s="1"/>
  <c r="M113" i="17" s="1"/>
  <c r="F112" i="17"/>
  <c r="J112" i="17" s="1"/>
  <c r="M112" i="17" s="1"/>
  <c r="F110" i="17"/>
  <c r="H110" i="17" s="1"/>
  <c r="M110" i="17" s="1"/>
  <c r="F109" i="17"/>
  <c r="H109" i="17" s="1"/>
  <c r="M109" i="17" s="1"/>
  <c r="F108" i="17"/>
  <c r="H108" i="17" s="1"/>
  <c r="M108" i="17" s="1"/>
  <c r="F107" i="17"/>
  <c r="L107" i="17" s="1"/>
  <c r="M107" i="17" s="1"/>
  <c r="F106" i="17"/>
  <c r="J106" i="17" s="1"/>
  <c r="M106" i="17" s="1"/>
  <c r="F101" i="17"/>
  <c r="L101" i="17" s="1"/>
  <c r="M101" i="17" s="1"/>
  <c r="E96" i="17"/>
  <c r="E95" i="17"/>
  <c r="F97" i="17"/>
  <c r="H97" i="17" s="1"/>
  <c r="M97" i="17" s="1"/>
  <c r="F93" i="17"/>
  <c r="H93" i="17" s="1"/>
  <c r="M93" i="17" s="1"/>
  <c r="E92" i="17"/>
  <c r="F92" i="17" s="1"/>
  <c r="H92" i="17" s="1"/>
  <c r="M92" i="17" s="1"/>
  <c r="E91" i="17"/>
  <c r="F91" i="17" s="1"/>
  <c r="H91" i="17" s="1"/>
  <c r="M91" i="17" s="1"/>
  <c r="F90" i="17"/>
  <c r="H90" i="17" s="1"/>
  <c r="M90" i="17" s="1"/>
  <c r="F89" i="17"/>
  <c r="L89" i="17" s="1"/>
  <c r="M89" i="17" s="1"/>
  <c r="F88" i="17"/>
  <c r="J88" i="17" s="1"/>
  <c r="M88" i="17" s="1"/>
  <c r="F84" i="17"/>
  <c r="J84" i="17" s="1"/>
  <c r="M84" i="17" s="1"/>
  <c r="F81" i="17"/>
  <c r="H81" i="17" s="1"/>
  <c r="M81" i="17" s="1"/>
  <c r="F82" i="17"/>
  <c r="H82" i="17" s="1"/>
  <c r="M82" i="17" s="1"/>
  <c r="F76" i="17"/>
  <c r="H76" i="17" s="1"/>
  <c r="M76" i="17" s="1"/>
  <c r="E68" i="17"/>
  <c r="E67" i="17"/>
  <c r="F70" i="17"/>
  <c r="H70" i="17" s="1"/>
  <c r="M70" i="17" s="1"/>
  <c r="F65" i="17"/>
  <c r="H65" i="17" s="1"/>
  <c r="M65" i="17" s="1"/>
  <c r="F64" i="17"/>
  <c r="H64" i="17" s="1"/>
  <c r="M64" i="17" s="1"/>
  <c r="F63" i="17"/>
  <c r="H63" i="17" s="1"/>
  <c r="M63" i="17" s="1"/>
  <c r="F62" i="17"/>
  <c r="F61" i="17"/>
  <c r="H61" i="17" s="1"/>
  <c r="M61" i="17" s="1"/>
  <c r="F60" i="17"/>
  <c r="H60" i="17" s="1"/>
  <c r="M60" i="17" s="1"/>
  <c r="F59" i="17"/>
  <c r="L59" i="17" s="1"/>
  <c r="M59" i="17" s="1"/>
  <c r="F58" i="17"/>
  <c r="J58" i="17" s="1"/>
  <c r="M58" i="17" s="1"/>
  <c r="H55" i="17"/>
  <c r="M55" i="17" s="1"/>
  <c r="H54" i="17"/>
  <c r="M54" i="17" s="1"/>
  <c r="H53" i="17"/>
  <c r="M53" i="17" s="1"/>
  <c r="F52" i="17"/>
  <c r="H52" i="17" s="1"/>
  <c r="M52" i="17" s="1"/>
  <c r="F51" i="17"/>
  <c r="L51" i="17" s="1"/>
  <c r="M51" i="17" s="1"/>
  <c r="F50" i="17"/>
  <c r="J50" i="17" s="1"/>
  <c r="M50" i="17" s="1"/>
  <c r="F48" i="17"/>
  <c r="H48" i="17" s="1"/>
  <c r="M48" i="17" s="1"/>
  <c r="F47" i="17"/>
  <c r="H47" i="17" s="1"/>
  <c r="M47" i="17" s="1"/>
  <c r="F46" i="17"/>
  <c r="L46" i="17" s="1"/>
  <c r="M46" i="17" s="1"/>
  <c r="F45" i="17"/>
  <c r="J45" i="17" s="1"/>
  <c r="M45" i="17" s="1"/>
  <c r="F43" i="17"/>
  <c r="H43" i="17" s="1"/>
  <c r="M43" i="17" s="1"/>
  <c r="F42" i="17"/>
  <c r="H42" i="17" s="1"/>
  <c r="M42" i="17" s="1"/>
  <c r="E41" i="17"/>
  <c r="F41" i="17" s="1"/>
  <c r="L41" i="17" s="1"/>
  <c r="M41" i="17" s="1"/>
  <c r="E40" i="17"/>
  <c r="F40" i="17" s="1"/>
  <c r="J40" i="17" s="1"/>
  <c r="M40" i="17" s="1"/>
  <c r="H38" i="17"/>
  <c r="M38" i="17" s="1"/>
  <c r="H37" i="17"/>
  <c r="M37" i="17" s="1"/>
  <c r="H36" i="17"/>
  <c r="M36" i="17" s="1"/>
  <c r="H35" i="17"/>
  <c r="M35" i="17" s="1"/>
  <c r="H34" i="17"/>
  <c r="M34" i="17" s="1"/>
  <c r="H33" i="17"/>
  <c r="M33" i="17" s="1"/>
  <c r="F32" i="17"/>
  <c r="H32" i="17" s="1"/>
  <c r="M32" i="17" s="1"/>
  <c r="F31" i="17"/>
  <c r="L31" i="17" s="1"/>
  <c r="M31" i="17" s="1"/>
  <c r="F30" i="17"/>
  <c r="J30" i="17" s="1"/>
  <c r="M30" i="17" s="1"/>
  <c r="F28" i="17"/>
  <c r="H28" i="17" s="1"/>
  <c r="M28" i="17" s="1"/>
  <c r="F27" i="17"/>
  <c r="H27" i="17" s="1"/>
  <c r="M27" i="17" s="1"/>
  <c r="F26" i="17"/>
  <c r="H26" i="17" s="1"/>
  <c r="M26" i="17" s="1"/>
  <c r="F25" i="17"/>
  <c r="L25" i="17" s="1"/>
  <c r="M25" i="17" s="1"/>
  <c r="F24" i="17"/>
  <c r="J24" i="17" s="1"/>
  <c r="M24" i="17" s="1"/>
  <c r="F22" i="17"/>
  <c r="H22" i="17" s="1"/>
  <c r="M22" i="17" s="1"/>
  <c r="F21" i="17"/>
  <c r="H21" i="17" s="1"/>
  <c r="M21" i="17" s="1"/>
  <c r="F20" i="17"/>
  <c r="H20" i="17" s="1"/>
  <c r="M20" i="17" s="1"/>
  <c r="F19" i="17"/>
  <c r="L19" i="17" s="1"/>
  <c r="M19" i="17" s="1"/>
  <c r="F18" i="17"/>
  <c r="J18" i="17" s="1"/>
  <c r="M18" i="17" s="1"/>
  <c r="F16" i="17"/>
  <c r="H16" i="17" s="1"/>
  <c r="M16" i="17" s="1"/>
  <c r="F15" i="17"/>
  <c r="H15" i="17" s="1"/>
  <c r="M15" i="17" s="1"/>
  <c r="F14" i="17"/>
  <c r="L14" i="17" s="1"/>
  <c r="M14" i="17" s="1"/>
  <c r="F13" i="17"/>
  <c r="J13" i="17" s="1"/>
  <c r="M13" i="17" s="1"/>
  <c r="H56" i="15"/>
  <c r="M56" i="15" s="1"/>
  <c r="F55" i="15"/>
  <c r="H55" i="15" s="1"/>
  <c r="M55" i="15" s="1"/>
  <c r="F54" i="15"/>
  <c r="L54" i="15" s="1"/>
  <c r="M54" i="15" s="1"/>
  <c r="F53" i="15"/>
  <c r="J53" i="15" s="1"/>
  <c r="M53" i="15" s="1"/>
  <c r="H51" i="15"/>
  <c r="M51" i="15" s="1"/>
  <c r="H50" i="15"/>
  <c r="M50" i="15" s="1"/>
  <c r="H49" i="15"/>
  <c r="M49" i="15" s="1"/>
  <c r="H48" i="15"/>
  <c r="M48" i="15" s="1"/>
  <c r="F44" i="15"/>
  <c r="F46" i="15" s="1"/>
  <c r="L46" i="15" s="1"/>
  <c r="M46" i="15" s="1"/>
  <c r="F38" i="15"/>
  <c r="F42" i="15" s="1"/>
  <c r="H42" i="15" s="1"/>
  <c r="M42" i="15" s="1"/>
  <c r="H36" i="15"/>
  <c r="M36" i="15" s="1"/>
  <c r="H35" i="15"/>
  <c r="M35" i="15" s="1"/>
  <c r="F31" i="15"/>
  <c r="F33" i="15" s="1"/>
  <c r="L33" i="15" s="1"/>
  <c r="M33" i="15" s="1"/>
  <c r="H30" i="15"/>
  <c r="M30" i="15" s="1"/>
  <c r="H29" i="15"/>
  <c r="M29" i="15" s="1"/>
  <c r="H28" i="15"/>
  <c r="M28" i="15" s="1"/>
  <c r="H27" i="15"/>
  <c r="M27" i="15" s="1"/>
  <c r="F26" i="15"/>
  <c r="H26" i="15" s="1"/>
  <c r="M26" i="15" s="1"/>
  <c r="F25" i="15"/>
  <c r="H25" i="15" s="1"/>
  <c r="M25" i="15" s="1"/>
  <c r="F24" i="15"/>
  <c r="L24" i="15" s="1"/>
  <c r="M24" i="15" s="1"/>
  <c r="F23" i="15"/>
  <c r="J23" i="15" s="1"/>
  <c r="M23" i="15" s="1"/>
  <c r="F21" i="15"/>
  <c r="H21" i="15" s="1"/>
  <c r="M21" i="15" s="1"/>
  <c r="F20" i="15"/>
  <c r="H20" i="15" s="1"/>
  <c r="M20" i="15" s="1"/>
  <c r="F19" i="15"/>
  <c r="L19" i="15" s="1"/>
  <c r="M19" i="15" s="1"/>
  <c r="F18" i="15"/>
  <c r="J18" i="15" s="1"/>
  <c r="M18" i="15" s="1"/>
  <c r="F16" i="15"/>
  <c r="H16" i="15" s="1"/>
  <c r="M16" i="15" s="1"/>
  <c r="F15" i="15"/>
  <c r="H15" i="15" s="1"/>
  <c r="M15" i="15" s="1"/>
  <c r="F14" i="15"/>
  <c r="H14" i="15" s="1"/>
  <c r="M14" i="15" s="1"/>
  <c r="F13" i="15"/>
  <c r="L13" i="15" s="1"/>
  <c r="M13" i="15" s="1"/>
  <c r="F12" i="15"/>
  <c r="J12" i="15" s="1"/>
  <c r="M12" i="15" s="1"/>
  <c r="F37" i="13"/>
  <c r="H37" i="13" s="1"/>
  <c r="M37" i="13" s="1"/>
  <c r="F36" i="13"/>
  <c r="H36" i="13" s="1"/>
  <c r="M36" i="13" s="1"/>
  <c r="E35" i="13"/>
  <c r="F35" i="13" s="1"/>
  <c r="L35" i="13" s="1"/>
  <c r="M35" i="13" s="1"/>
  <c r="E34" i="13"/>
  <c r="F34" i="13" s="1"/>
  <c r="J34" i="13" s="1"/>
  <c r="M34" i="13" s="1"/>
  <c r="F32" i="13"/>
  <c r="H32" i="13" s="1"/>
  <c r="M32" i="13" s="1"/>
  <c r="F31" i="13"/>
  <c r="H31" i="13" s="1"/>
  <c r="M31" i="13" s="1"/>
  <c r="F30" i="13"/>
  <c r="H30" i="13" s="1"/>
  <c r="M30" i="13" s="1"/>
  <c r="F29" i="13"/>
  <c r="H29" i="13" s="1"/>
  <c r="M29" i="13" s="1"/>
  <c r="F28" i="13"/>
  <c r="H28" i="13" s="1"/>
  <c r="M28" i="13" s="1"/>
  <c r="F27" i="13"/>
  <c r="H27" i="13" s="1"/>
  <c r="M27" i="13" s="1"/>
  <c r="F26" i="13"/>
  <c r="H26" i="13" s="1"/>
  <c r="M26" i="13" s="1"/>
  <c r="F25" i="13"/>
  <c r="H25" i="13" s="1"/>
  <c r="M25" i="13" s="1"/>
  <c r="F24" i="13"/>
  <c r="L24" i="13" s="1"/>
  <c r="M24" i="13" s="1"/>
  <c r="F23" i="13"/>
  <c r="J23" i="13" s="1"/>
  <c r="M23" i="13" s="1"/>
  <c r="F21" i="13"/>
  <c r="H21" i="13" s="1"/>
  <c r="M21" i="13" s="1"/>
  <c r="F20" i="13"/>
  <c r="H20" i="13" s="1"/>
  <c r="M20" i="13" s="1"/>
  <c r="F19" i="13"/>
  <c r="H19" i="13" s="1"/>
  <c r="M19" i="13" s="1"/>
  <c r="F18" i="13"/>
  <c r="L18" i="13" s="1"/>
  <c r="M18" i="13" s="1"/>
  <c r="F17" i="13"/>
  <c r="J17" i="13" s="1"/>
  <c r="M17" i="13" s="1"/>
  <c r="F15" i="13"/>
  <c r="H15" i="13" s="1"/>
  <c r="M15" i="13" s="1"/>
  <c r="F14" i="13"/>
  <c r="H14" i="13" s="1"/>
  <c r="M14" i="13" s="1"/>
  <c r="F13" i="13"/>
  <c r="L13" i="13" s="1"/>
  <c r="M13" i="13" s="1"/>
  <c r="F12" i="13"/>
  <c r="J12" i="13" s="1"/>
  <c r="M12" i="13" s="1"/>
  <c r="H75" i="12"/>
  <c r="M75" i="12" s="1"/>
  <c r="F74" i="12"/>
  <c r="J74" i="12" s="1"/>
  <c r="M74" i="12" s="1"/>
  <c r="F71" i="12"/>
  <c r="H71" i="12" s="1"/>
  <c r="M71" i="12" s="1"/>
  <c r="F70" i="12"/>
  <c r="J70" i="12" s="1"/>
  <c r="M70" i="12" s="1"/>
  <c r="F68" i="12"/>
  <c r="F67" i="12"/>
  <c r="H67" i="12" s="1"/>
  <c r="M67" i="12" s="1"/>
  <c r="F66" i="12"/>
  <c r="H66" i="12" s="1"/>
  <c r="M66" i="12" s="1"/>
  <c r="F65" i="12"/>
  <c r="L65" i="12" s="1"/>
  <c r="M65" i="12" s="1"/>
  <c r="F64" i="12"/>
  <c r="J64" i="12" s="1"/>
  <c r="M64" i="12" s="1"/>
  <c r="F62" i="12"/>
  <c r="H62" i="12" s="1"/>
  <c r="M62" i="12" s="1"/>
  <c r="F61" i="12"/>
  <c r="H61" i="12" s="1"/>
  <c r="M61" i="12" s="1"/>
  <c r="F60" i="12"/>
  <c r="H60" i="12" s="1"/>
  <c r="M60" i="12" s="1"/>
  <c r="F59" i="12"/>
  <c r="L59" i="12" s="1"/>
  <c r="M59" i="12" s="1"/>
  <c r="F58" i="12"/>
  <c r="J58" i="12" s="1"/>
  <c r="M58" i="12" s="1"/>
  <c r="F56" i="12"/>
  <c r="H56" i="12" s="1"/>
  <c r="M56" i="12" s="1"/>
  <c r="F55" i="12"/>
  <c r="H55" i="12" s="1"/>
  <c r="M55" i="12" s="1"/>
  <c r="E54" i="12"/>
  <c r="F54" i="12" s="1"/>
  <c r="L54" i="12" s="1"/>
  <c r="M54" i="12" s="1"/>
  <c r="E53" i="12"/>
  <c r="F53" i="12" s="1"/>
  <c r="J53" i="12" s="1"/>
  <c r="M53" i="12" s="1"/>
  <c r="F51" i="12"/>
  <c r="H51" i="12" s="1"/>
  <c r="M51" i="12" s="1"/>
  <c r="F50" i="12"/>
  <c r="H50" i="12" s="1"/>
  <c r="M50" i="12" s="1"/>
  <c r="F49" i="12"/>
  <c r="H49" i="12" s="1"/>
  <c r="M49" i="12" s="1"/>
  <c r="F48" i="12"/>
  <c r="H48" i="12" s="1"/>
  <c r="M48" i="12" s="1"/>
  <c r="F47" i="12"/>
  <c r="H47" i="12" s="1"/>
  <c r="M47" i="12" s="1"/>
  <c r="F46" i="12"/>
  <c r="H46" i="12" s="1"/>
  <c r="M46" i="12" s="1"/>
  <c r="F45" i="12"/>
  <c r="H45" i="12" s="1"/>
  <c r="M45" i="12" s="1"/>
  <c r="F44" i="12"/>
  <c r="L44" i="12" s="1"/>
  <c r="M44" i="12" s="1"/>
  <c r="F43" i="12"/>
  <c r="J43" i="12" s="1"/>
  <c r="M43" i="12" s="1"/>
  <c r="F40" i="12"/>
  <c r="H40" i="12" s="1"/>
  <c r="M40" i="12" s="1"/>
  <c r="F39" i="12"/>
  <c r="J39" i="12" s="1"/>
  <c r="M39" i="12" s="1"/>
  <c r="F37" i="12"/>
  <c r="H37" i="12" s="1"/>
  <c r="M37" i="12" s="1"/>
  <c r="F36" i="12"/>
  <c r="H36" i="12" s="1"/>
  <c r="M36" i="12" s="1"/>
  <c r="F35" i="12"/>
  <c r="H35" i="12" s="1"/>
  <c r="M35" i="12" s="1"/>
  <c r="F34" i="12"/>
  <c r="L34" i="12" s="1"/>
  <c r="M34" i="12" s="1"/>
  <c r="F33" i="12"/>
  <c r="J33" i="12" s="1"/>
  <c r="M33" i="12" s="1"/>
  <c r="F31" i="12"/>
  <c r="H31" i="12" s="1"/>
  <c r="M31" i="12" s="1"/>
  <c r="F30" i="12"/>
  <c r="H30" i="12" s="1"/>
  <c r="M30" i="12" s="1"/>
  <c r="F29" i="12"/>
  <c r="H29" i="12" s="1"/>
  <c r="M29" i="12" s="1"/>
  <c r="F28" i="12"/>
  <c r="L28" i="12" s="1"/>
  <c r="M28" i="12" s="1"/>
  <c r="F27" i="12"/>
  <c r="J27" i="12" s="1"/>
  <c r="M27" i="12" s="1"/>
  <c r="F25" i="12"/>
  <c r="H25" i="12" s="1"/>
  <c r="M25" i="12" s="1"/>
  <c r="F24" i="12"/>
  <c r="H24" i="12" s="1"/>
  <c r="M24" i="12" s="1"/>
  <c r="E23" i="12"/>
  <c r="F23" i="12" s="1"/>
  <c r="L23" i="12" s="1"/>
  <c r="M23" i="12" s="1"/>
  <c r="E22" i="12"/>
  <c r="F22" i="12" s="1"/>
  <c r="J22" i="12" s="1"/>
  <c r="M22" i="12" s="1"/>
  <c r="F20" i="12"/>
  <c r="H20" i="12" s="1"/>
  <c r="M20" i="12" s="1"/>
  <c r="F19" i="12"/>
  <c r="H19" i="12" s="1"/>
  <c r="M19" i="12" s="1"/>
  <c r="F18" i="12"/>
  <c r="H18" i="12" s="1"/>
  <c r="M18" i="12" s="1"/>
  <c r="F17" i="12"/>
  <c r="H17" i="12" s="1"/>
  <c r="M17" i="12" s="1"/>
  <c r="F16" i="12"/>
  <c r="H16" i="12" s="1"/>
  <c r="M16" i="12" s="1"/>
  <c r="F15" i="12"/>
  <c r="H15" i="12" s="1"/>
  <c r="M15" i="12" s="1"/>
  <c r="F14" i="12"/>
  <c r="L14" i="12" s="1"/>
  <c r="M14" i="12" s="1"/>
  <c r="F13" i="12"/>
  <c r="J13" i="12" s="1"/>
  <c r="M13" i="12" s="1"/>
  <c r="H15" i="11"/>
  <c r="F14" i="11"/>
  <c r="H14" i="11" s="1"/>
  <c r="M14" i="11" s="1"/>
  <c r="F13" i="11"/>
  <c r="L13" i="11" s="1"/>
  <c r="M13" i="11" s="1"/>
  <c r="F12" i="11"/>
  <c r="L12" i="11" s="1"/>
  <c r="M12" i="11" s="1"/>
  <c r="F11" i="11"/>
  <c r="J11" i="11" s="1"/>
  <c r="M11" i="11" s="1"/>
  <c r="H14" i="10"/>
  <c r="M14" i="10" s="1"/>
  <c r="F10" i="10"/>
  <c r="F12" i="10" s="1"/>
  <c r="L12" i="10" s="1"/>
  <c r="M12" i="10" s="1"/>
  <c r="H28" i="9"/>
  <c r="M28" i="9" s="1"/>
  <c r="F27" i="9"/>
  <c r="H27" i="9" s="1"/>
  <c r="M27" i="9" s="1"/>
  <c r="F26" i="9"/>
  <c r="L26" i="9" s="1"/>
  <c r="M26" i="9" s="1"/>
  <c r="F25" i="9"/>
  <c r="L25" i="9" s="1"/>
  <c r="M25" i="9" s="1"/>
  <c r="F24" i="9"/>
  <c r="L24" i="9" s="1"/>
  <c r="M24" i="9" s="1"/>
  <c r="F23" i="9"/>
  <c r="J23" i="9" s="1"/>
  <c r="M23" i="9" s="1"/>
  <c r="F21" i="9"/>
  <c r="H21" i="9" s="1"/>
  <c r="M21" i="9" s="1"/>
  <c r="F20" i="9"/>
  <c r="H20" i="9" s="1"/>
  <c r="M20" i="9" s="1"/>
  <c r="F19" i="9"/>
  <c r="L19" i="9" s="1"/>
  <c r="M19" i="9" s="1"/>
  <c r="F18" i="9"/>
  <c r="J18" i="9" s="1"/>
  <c r="M18" i="9" s="1"/>
  <c r="F16" i="9"/>
  <c r="H16" i="9" s="1"/>
  <c r="M16" i="9" s="1"/>
  <c r="F15" i="9"/>
  <c r="H15" i="9" s="1"/>
  <c r="M15" i="9" s="1"/>
  <c r="F14" i="9"/>
  <c r="H14" i="9" s="1"/>
  <c r="M14" i="9" s="1"/>
  <c r="F13" i="9"/>
  <c r="L13" i="9" s="1"/>
  <c r="M13" i="9" s="1"/>
  <c r="F12" i="9"/>
  <c r="J12" i="9" s="1"/>
  <c r="M12" i="9" s="1"/>
  <c r="H14" i="7"/>
  <c r="M14" i="7" s="1"/>
  <c r="F10" i="7"/>
  <c r="F12" i="7" s="1"/>
  <c r="L12" i="7" s="1"/>
  <c r="M15" i="11" l="1"/>
  <c r="M17" i="11" s="1"/>
  <c r="H17" i="11"/>
  <c r="F13" i="7"/>
  <c r="H13" i="7" s="1"/>
  <c r="M13" i="7" s="1"/>
  <c r="H62" i="17"/>
  <c r="M62" i="17" s="1"/>
  <c r="H35" i="22"/>
  <c r="L114" i="24"/>
  <c r="H114" i="24"/>
  <c r="M115" i="24" s="1"/>
  <c r="J114" i="24"/>
  <c r="M114" i="24"/>
  <c r="F18" i="22"/>
  <c r="J18" i="22" s="1"/>
  <c r="M18" i="22" s="1"/>
  <c r="F15" i="22"/>
  <c r="F11" i="22"/>
  <c r="J11" i="22" s="1"/>
  <c r="F12" i="22"/>
  <c r="F13" i="22" s="1"/>
  <c r="L13" i="22" s="1"/>
  <c r="M25" i="23"/>
  <c r="F12" i="23"/>
  <c r="F13" i="23" s="1"/>
  <c r="J13" i="23" s="1"/>
  <c r="M13" i="23" s="1"/>
  <c r="F14" i="23"/>
  <c r="J14" i="23" s="1"/>
  <c r="M14" i="23" s="1"/>
  <c r="J20" i="22"/>
  <c r="M20" i="22" s="1"/>
  <c r="M29" i="22"/>
  <c r="H18" i="20"/>
  <c r="M19" i="20" s="1"/>
  <c r="F67" i="17"/>
  <c r="J67" i="17" s="1"/>
  <c r="M67" i="17" s="1"/>
  <c r="F95" i="17"/>
  <c r="J95" i="17" s="1"/>
  <c r="M95" i="17" s="1"/>
  <c r="F68" i="17"/>
  <c r="L68" i="17" s="1"/>
  <c r="M68" i="17" s="1"/>
  <c r="F69" i="17"/>
  <c r="H69" i="17" s="1"/>
  <c r="M69" i="17" s="1"/>
  <c r="F75" i="17"/>
  <c r="H75" i="17" s="1"/>
  <c r="M75" i="17" s="1"/>
  <c r="F96" i="17"/>
  <c r="L96" i="17" s="1"/>
  <c r="M96" i="17" s="1"/>
  <c r="F72" i="17"/>
  <c r="J72" i="17" s="1"/>
  <c r="M72" i="17" s="1"/>
  <c r="F102" i="17"/>
  <c r="H102" i="17" s="1"/>
  <c r="M102" i="17" s="1"/>
  <c r="F103" i="17"/>
  <c r="H103" i="17" s="1"/>
  <c r="M103" i="17" s="1"/>
  <c r="F104" i="17"/>
  <c r="H104" i="17" s="1"/>
  <c r="M104" i="17" s="1"/>
  <c r="F100" i="17"/>
  <c r="J100" i="17" s="1"/>
  <c r="M100" i="17" s="1"/>
  <c r="F74" i="17"/>
  <c r="H74" i="17" s="1"/>
  <c r="M74" i="17" s="1"/>
  <c r="F80" i="17"/>
  <c r="H80" i="17" s="1"/>
  <c r="M80" i="17" s="1"/>
  <c r="F98" i="17"/>
  <c r="H98" i="17" s="1"/>
  <c r="M98" i="17" s="1"/>
  <c r="F73" i="17"/>
  <c r="L73" i="17" s="1"/>
  <c r="M73" i="17" s="1"/>
  <c r="F79" i="17"/>
  <c r="L79" i="17" s="1"/>
  <c r="M79" i="17" s="1"/>
  <c r="F85" i="17"/>
  <c r="H85" i="17" s="1"/>
  <c r="M85" i="17" s="1"/>
  <c r="F78" i="17"/>
  <c r="J78" i="17" s="1"/>
  <c r="M78" i="17" s="1"/>
  <c r="F32" i="15"/>
  <c r="J32" i="15" s="1"/>
  <c r="M32" i="15" s="1"/>
  <c r="F39" i="15"/>
  <c r="J39" i="15" s="1"/>
  <c r="M39" i="15" s="1"/>
  <c r="F43" i="15"/>
  <c r="H43" i="15" s="1"/>
  <c r="M43" i="15" s="1"/>
  <c r="F34" i="15"/>
  <c r="F37" i="15"/>
  <c r="H37" i="15" s="1"/>
  <c r="M37" i="15" s="1"/>
  <c r="F45" i="15"/>
  <c r="J45" i="15" s="1"/>
  <c r="M45" i="15" s="1"/>
  <c r="F41" i="15"/>
  <c r="H41" i="15" s="1"/>
  <c r="M41" i="15" s="1"/>
  <c r="F47" i="15"/>
  <c r="H47" i="15" s="1"/>
  <c r="M47" i="15" s="1"/>
  <c r="F40" i="15"/>
  <c r="L40" i="15" s="1"/>
  <c r="M40" i="15" s="1"/>
  <c r="F13" i="10"/>
  <c r="H13" i="10" s="1"/>
  <c r="M13" i="10" s="1"/>
  <c r="F11" i="10"/>
  <c r="J11" i="10" s="1"/>
  <c r="M11" i="10" s="1"/>
  <c r="F11" i="7"/>
  <c r="J11" i="7" s="1"/>
  <c r="M11" i="7" s="1"/>
  <c r="M12" i="7"/>
  <c r="M13" i="22" l="1"/>
  <c r="M11" i="22"/>
  <c r="M116" i="24"/>
  <c r="M117" i="24" s="1"/>
  <c r="F16" i="22"/>
  <c r="L16" i="22" s="1"/>
  <c r="M16" i="22" s="1"/>
  <c r="F17" i="22"/>
  <c r="L17" i="22" s="1"/>
  <c r="M17" i="22" s="1"/>
  <c r="J15" i="22"/>
  <c r="M15" i="22" s="1"/>
  <c r="H26" i="23"/>
  <c r="M27" i="23" s="1"/>
  <c r="J26" i="23"/>
  <c r="H30" i="19"/>
  <c r="M31" i="19" s="1"/>
  <c r="M114" i="17"/>
  <c r="L114" i="17"/>
  <c r="H114" i="17"/>
  <c r="M115" i="17" s="1"/>
  <c r="H34" i="15"/>
  <c r="H57" i="15" s="1"/>
  <c r="M58" i="15" s="1"/>
  <c r="L34" i="15"/>
  <c r="L38" i="13"/>
  <c r="H38" i="13"/>
  <c r="M39" i="13" s="1"/>
  <c r="M38" i="13"/>
  <c r="J38" i="13"/>
  <c r="J76" i="12"/>
  <c r="L76" i="12"/>
  <c r="M18" i="11"/>
  <c r="L15" i="10"/>
  <c r="J15" i="10"/>
  <c r="H29" i="9"/>
  <c r="M30" i="9" s="1"/>
  <c r="M15" i="7"/>
  <c r="H15" i="7"/>
  <c r="M16" i="7" s="1"/>
  <c r="J35" i="22" l="1"/>
  <c r="M35" i="22"/>
  <c r="M40" i="13"/>
  <c r="M41" i="13" s="1"/>
  <c r="M42" i="13" s="1"/>
  <c r="L35" i="22"/>
  <c r="M118" i="24"/>
  <c r="M119" i="24" s="1"/>
  <c r="M120" i="24" s="1"/>
  <c r="M26" i="23"/>
  <c r="M28" i="23" s="1"/>
  <c r="M29" i="23" s="1"/>
  <c r="M30" i="23" s="1"/>
  <c r="L26" i="23"/>
  <c r="M36" i="22"/>
  <c r="J18" i="20"/>
  <c r="M18" i="20"/>
  <c r="M20" i="20" s="1"/>
  <c r="L18" i="20"/>
  <c r="L30" i="19"/>
  <c r="M30" i="19"/>
  <c r="M32" i="19" s="1"/>
  <c r="M33" i="19" s="1"/>
  <c r="M34" i="19" s="1"/>
  <c r="J30" i="19"/>
  <c r="J114" i="17"/>
  <c r="M116" i="17"/>
  <c r="M34" i="15"/>
  <c r="M57" i="15" s="1"/>
  <c r="M59" i="15" s="1"/>
  <c r="M60" i="15" s="1"/>
  <c r="M61" i="15" s="1"/>
  <c r="L57" i="15"/>
  <c r="J57" i="15"/>
  <c r="M76" i="12"/>
  <c r="H76" i="12"/>
  <c r="M77" i="12" s="1"/>
  <c r="M19" i="11"/>
  <c r="M20" i="11" s="1"/>
  <c r="M21" i="11" s="1"/>
  <c r="M15" i="10"/>
  <c r="H15" i="10"/>
  <c r="M16" i="10" s="1"/>
  <c r="M17" i="7"/>
  <c r="M18" i="7" s="1"/>
  <c r="M19" i="7" s="1"/>
  <c r="J15" i="7"/>
  <c r="L15" i="7"/>
  <c r="M121" i="24" l="1"/>
  <c r="M122" i="24" s="1"/>
  <c r="D5" i="24" s="1"/>
  <c r="D18" i="8" s="1"/>
  <c r="H18" i="8" s="1"/>
  <c r="M31" i="23"/>
  <c r="M32" i="23" s="1"/>
  <c r="M37" i="22"/>
  <c r="M38" i="22" s="1"/>
  <c r="M39" i="22" s="1"/>
  <c r="M21" i="20"/>
  <c r="M22" i="20" s="1"/>
  <c r="M35" i="19"/>
  <c r="M36" i="19" s="1"/>
  <c r="M117" i="17"/>
  <c r="M118" i="17" s="1"/>
  <c r="M62" i="15"/>
  <c r="M63" i="15" s="1"/>
  <c r="M43" i="13"/>
  <c r="M44" i="13" s="1"/>
  <c r="M78" i="12"/>
  <c r="M22" i="11"/>
  <c r="M23" i="11" s="1"/>
  <c r="M17" i="10"/>
  <c r="M29" i="9"/>
  <c r="M31" i="9" s="1"/>
  <c r="J29" i="9"/>
  <c r="L29" i="9"/>
  <c r="M20" i="7"/>
  <c r="M21" i="7" s="1"/>
  <c r="M33" i="23" l="1"/>
  <c r="M34" i="23" s="1"/>
  <c r="D5" i="23" s="1"/>
  <c r="D22" i="8" s="1"/>
  <c r="H22" i="8" s="1"/>
  <c r="M40" i="22"/>
  <c r="M41" i="22" s="1"/>
  <c r="M23" i="20"/>
  <c r="M24" i="20" s="1"/>
  <c r="M37" i="19"/>
  <c r="M38" i="19" s="1"/>
  <c r="D5" i="19" s="1"/>
  <c r="D19" i="8" s="1"/>
  <c r="H19" i="8" s="1"/>
  <c r="M119" i="17"/>
  <c r="M120" i="17" s="1"/>
  <c r="M64" i="15"/>
  <c r="M65" i="15" s="1"/>
  <c r="D5" i="15" s="1"/>
  <c r="D16" i="8" s="1"/>
  <c r="H16" i="8" s="1"/>
  <c r="M45" i="13"/>
  <c r="M46" i="13" s="1"/>
  <c r="M79" i="12"/>
  <c r="M80" i="12" s="1"/>
  <c r="M24" i="11"/>
  <c r="M25" i="11" s="1"/>
  <c r="D5" i="11" s="1"/>
  <c r="D13" i="8" s="1"/>
  <c r="H13" i="8" s="1"/>
  <c r="M18" i="10"/>
  <c r="M19" i="10" s="1"/>
  <c r="M32" i="9"/>
  <c r="M33" i="9" s="1"/>
  <c r="M22" i="7"/>
  <c r="M23" i="7" s="1"/>
  <c r="D5" i="7" s="1"/>
  <c r="D10" i="8" s="1"/>
  <c r="H10" i="8" s="1"/>
  <c r="H23" i="8" s="1"/>
  <c r="H24" i="8" l="1"/>
  <c r="H25" i="8" s="1"/>
  <c r="H26" i="8" s="1"/>
  <c r="H27" i="8" s="1"/>
  <c r="D5" i="13"/>
  <c r="D15" i="8" s="1"/>
  <c r="H15" i="8" s="1"/>
  <c r="M42" i="22"/>
  <c r="M43" i="22" s="1"/>
  <c r="D5" i="22" s="1"/>
  <c r="D21" i="8" s="1"/>
  <c r="H21" i="8" s="1"/>
  <c r="M25" i="20"/>
  <c r="M26" i="20" s="1"/>
  <c r="D5" i="20" s="1"/>
  <c r="D20" i="8" s="1"/>
  <c r="H20" i="8" s="1"/>
  <c r="M121" i="17"/>
  <c r="M122" i="17" s="1"/>
  <c r="D5" i="17" s="1"/>
  <c r="D17" i="8" s="1"/>
  <c r="H17" i="8" s="1"/>
  <c r="M81" i="12"/>
  <c r="M82" i="12" s="1"/>
  <c r="M20" i="10"/>
  <c r="M21" i="10" s="1"/>
  <c r="M34" i="9"/>
  <c r="M35" i="9" s="1"/>
  <c r="M83" i="12" l="1"/>
  <c r="M84" i="12" s="1"/>
  <c r="D5" i="12" s="1"/>
  <c r="D14" i="8" s="1"/>
  <c r="H14" i="8" s="1"/>
  <c r="M22" i="10"/>
  <c r="M23" i="10" s="1"/>
  <c r="D5" i="10" s="1"/>
  <c r="D12" i="8" s="1"/>
  <c r="H12" i="8" s="1"/>
  <c r="M36" i="9"/>
  <c r="M37" i="9" s="1"/>
  <c r="D5" i="9" s="1"/>
  <c r="D11" i="8" s="1"/>
  <c r="H11" i="8" s="1"/>
  <c r="D23" i="8" l="1"/>
</calcChain>
</file>

<file path=xl/sharedStrings.xml><?xml version="1.0" encoding="utf-8"?>
<sst xmlns="http://schemas.openxmlformats.org/spreadsheetml/2006/main" count="1499" uniqueCount="268">
  <si>
    <t>გარე ფურნიტურა</t>
  </si>
  <si>
    <t>ცალი</t>
  </si>
  <si>
    <t>მეტრი</t>
  </si>
  <si>
    <t>მილების დაერთება სისტემასთან</t>
  </si>
  <si>
    <t>ადგილი</t>
  </si>
  <si>
    <t>მ</t>
  </si>
  <si>
    <t>კვ.მ</t>
  </si>
  <si>
    <t>ლითონის პროფილების ანტიკოროზიული საღებავით შეღებვა, 2 ფენა</t>
  </si>
  <si>
    <t>ხის ელემენტების წყალმედეგი ხსნარით დამუშავება</t>
  </si>
  <si>
    <t>ხის ელემენტების ლაქით შეღებვა</t>
  </si>
  <si>
    <t>ხის ელემენტების ცეცხლგამძლე  ხსნარით დამუშავება</t>
  </si>
  <si>
    <t xml:space="preserve">ხის ლარტყა, სისქით 20 მმ </t>
  </si>
  <si>
    <t xml:space="preserve">ხის ლარტყა, სისქით 30 მმ </t>
  </si>
  <si>
    <t>კუბ.მ</t>
  </si>
  <si>
    <t>ლითონის ბოძი დ-139 მმ</t>
  </si>
  <si>
    <t>დეკორატიული ლითონის ბურთი</t>
  </si>
  <si>
    <t>ც</t>
  </si>
  <si>
    <t>მილკვადრატი 40*40*3</t>
  </si>
  <si>
    <t>გალვანიზირებული ტროსის ასაწევი მექანიზმი</t>
  </si>
  <si>
    <t>დროშისთვის ნაჭერი-ქსოვილი</t>
  </si>
  <si>
    <t>ბეტონი, В-20</t>
  </si>
  <si>
    <t>ღორღი</t>
  </si>
  <si>
    <t xml:space="preserve">ბანერი </t>
  </si>
  <si>
    <t xml:space="preserve">კუთხოვანა </t>
  </si>
  <si>
    <t>გამჭვირვალე ორგმინა, სისქით 10 მმ</t>
  </si>
  <si>
    <t>ლურჯი ფერის ორგმინა, სისქით 3 მმ</t>
  </si>
  <si>
    <t>მილკვადრატი 120*120*5</t>
  </si>
  <si>
    <t>მილკვადრატი 80*120*3</t>
  </si>
  <si>
    <t>მილკვადრატი 60*60*3</t>
  </si>
  <si>
    <t>მილკვადრატი 60*120*3</t>
  </si>
  <si>
    <t>შლაგბაუმი-მოდელი VE -650, ჯოხის სიგრძით 6,5 მეტრი</t>
  </si>
  <si>
    <t>ზოლოვანა 3*50 მმ</t>
  </si>
  <si>
    <t>ხის ლარტყა 2*10*65 სმ</t>
  </si>
  <si>
    <t>თვითმჭრელი შურუპი (TN 25)</t>
  </si>
  <si>
    <t>ლითონის ფურცლოვანა, სისქით 1 მმ</t>
  </si>
  <si>
    <t>ლითონის მილკვადრატი 5*5*5 სმ(ფეხების)</t>
  </si>
  <si>
    <t>კუთხოვანა 3*50 მმ</t>
  </si>
  <si>
    <t>მილკვატრატი 40*40*3 მმ</t>
  </si>
  <si>
    <t>თვითმჭრელი შურუპი (TN 45)</t>
  </si>
  <si>
    <t>მრგვალი მილი 42*3 მმ</t>
  </si>
  <si>
    <t>ყვავილის ქოთანი DLOFL-S 449 , კოდი BM-00040551</t>
  </si>
  <si>
    <t>ლითონის ბოძი დ-127მმ *4 მმ</t>
  </si>
  <si>
    <t>გალვანიზირებული ტროსი PVC დაფარვით</t>
  </si>
  <si>
    <t>ალუკაბონდი ვერცხლისფერი,სისქით 4 მმ - RAL 9010</t>
  </si>
  <si>
    <t>ალუკაბონდი ლურჯი ფერის, სისქით 4 მმ - RAL 5002</t>
  </si>
  <si>
    <t>ცისფერი ფირი - RAL 5018</t>
  </si>
  <si>
    <t>განათება ბანერის-LED-EO22E</t>
  </si>
  <si>
    <t xml:space="preserve">რძისფერი ორგმინა,  - RAL 9016, სისქით 5 მმ </t>
  </si>
  <si>
    <t xml:space="preserve">მილკვადრატი 40*40*3 </t>
  </si>
  <si>
    <t xml:space="preserve">მოთუთიებული ანკერი ქანჩით,დ-12 მმ, სიგრძე 150მმ, </t>
  </si>
  <si>
    <t>ნაცრისფერი მეტალოკრამიტი, RAL7004,  სისქე 0,5 მმ</t>
  </si>
  <si>
    <t>პოლიკარბონატი სისქით 10მმ,გამჭვირვალე, ოთხკედლიანი  - RAL 9003</t>
  </si>
  <si>
    <t>კუთხოვანა 40*4</t>
  </si>
  <si>
    <t>თვითმჭრელი შურუპი  3,5*35 ,TN 35</t>
  </si>
  <si>
    <t>ფურცლოვანა 300*300*16</t>
  </si>
  <si>
    <t>მონოლითური ბეტონი, В-20, სისქით 10 სმ</t>
  </si>
  <si>
    <t>შიფრი</t>
  </si>
  <si>
    <t>სამუშაოს დასახელება</t>
  </si>
  <si>
    <t>განზ.</t>
  </si>
  <si>
    <t>რაოდენობა</t>
  </si>
  <si>
    <t>მასალა</t>
  </si>
  <si>
    <t>ხელფასი</t>
  </si>
  <si>
    <t>მანქანა-მექ.</t>
  </si>
  <si>
    <t>სახარჯთაღრიცხვო ჯამი</t>
  </si>
  <si>
    <t>სულ</t>
  </si>
  <si>
    <t>თბილისი, კახეთის გზატკეცილი № 99-ში სსიპ ლ. საყვარელიძის სახელობის დაავადებათა კონტროლისა და საზოგადოებრივი ჯანდაცვის ეროვნულ ცენტრში  გარე პერიმეტრის (ეზოს) კეთილმოწყობა</t>
  </si>
  <si>
    <t>სახარჯთაღრიცხვო ღირებულება</t>
  </si>
  <si>
    <t>ლარი</t>
  </si>
  <si>
    <t>№№</t>
  </si>
  <si>
    <t>ნორმ. ერთეულზე</t>
  </si>
  <si>
    <t>ერთეული ფასი</t>
  </si>
  <si>
    <t>გეგმიური დაგროვება</t>
  </si>
  <si>
    <t>კურსების გრანიტი, სისქით 3 სმ,  ბეტონის მოსაპირკეთებლად პედესტალზე</t>
  </si>
  <si>
    <t>კურსების გრანიტი, სისქით 3 სმ,  სერი ფერის, ბანერის განთავსების სივრცე - RAL 7047</t>
  </si>
  <si>
    <t>მფრქვევანა R=3,9 მ, UNI-SPRAY US-415HE</t>
  </si>
  <si>
    <t xml:space="preserve">ღორღის საფუძვლის მოწყობა </t>
  </si>
  <si>
    <t>ბეტონის წერტილოვანი საძირკვლის მოწყობა</t>
  </si>
  <si>
    <t>შრომის დანახარჯი</t>
  </si>
  <si>
    <t>კაც/სთ</t>
  </si>
  <si>
    <t>მანქანები</t>
  </si>
  <si>
    <t>მანქ/სთ</t>
  </si>
  <si>
    <t>სხვა მასალა</t>
  </si>
  <si>
    <t xml:space="preserve">საგზაო ნიშნის მოწყობა </t>
  </si>
  <si>
    <t>ანტიკოროზიული საღებავი</t>
  </si>
  <si>
    <t>კგ</t>
  </si>
  <si>
    <t>წყალმედეგი საღებავი</t>
  </si>
  <si>
    <t>ლაქი</t>
  </si>
  <si>
    <t>სკამის ლითონის პროფილების ანტიკოროზიული საღებავით შეღებვა, 2 ფენა</t>
  </si>
  <si>
    <t>სკამის ხის ელემენტების წყალმედეგი ხსნარით დამუშავება</t>
  </si>
  <si>
    <t>სკამის ხის ელემენტების ცეცხლგამძლე  ხსნარით დამუშავება</t>
  </si>
  <si>
    <t>სკამის ხის ელემენტების ლაქით შეღებვა</t>
  </si>
  <si>
    <t>ურნის დამზადება და მონტაჟი</t>
  </si>
  <si>
    <t>სკამის დამზადება და მონტაჟი</t>
  </si>
  <si>
    <t>ყვავილის ქოთანი DLOFL-S 449</t>
  </si>
  <si>
    <t>შლაგბაუმი-მოდელი VE -650, ჯოხის სიგრძით 6,5 მ</t>
  </si>
  <si>
    <t>ფლაგშტოკის მოწყობა</t>
  </si>
  <si>
    <t>წერტილოვანი საძირკველის მოწყობა, ბეტონი, В-20</t>
  </si>
  <si>
    <t>ფილა მონოლითური ბეტონის, В-20, სისქით 10 სმ</t>
  </si>
  <si>
    <t>მზა რულონური გაზონი)</t>
  </si>
  <si>
    <t>თბოსაიზოლაციო მასალა</t>
  </si>
  <si>
    <t>კვ,მ</t>
  </si>
  <si>
    <t>მილი</t>
  </si>
  <si>
    <t>კბილანა ბარიერი, ზომით 500*500*60 მმ, (კოდი 12290), სიგრძით 5,8 მეტრი</t>
  </si>
  <si>
    <t>დახერხილი ხის მასალა</t>
  </si>
  <si>
    <t>მბურღავი ამწე-მანქანა 3,5მ (ავტომობილზე)</t>
  </si>
  <si>
    <t>ამწე საავტომობილო სვლაზე 3ტ</t>
  </si>
  <si>
    <t>სიჩქარის შემზღუდავი ბარიერი-კაუჩუკის 34,75 მ</t>
  </si>
  <si>
    <t>ტ.2 15-164-8 13-15-10</t>
  </si>
  <si>
    <t>ამონიუმის ფოსფორმჟავა</t>
  </si>
  <si>
    <t>ამონიუმის სულფატი</t>
  </si>
  <si>
    <t>ნავთი</t>
  </si>
  <si>
    <t>შრომის დანახარჯი 0,129*2=0,258</t>
  </si>
  <si>
    <t>ფანჩატური - 1 ცალი</t>
  </si>
  <si>
    <t>სნდაწ ტ.3 26-13-10</t>
  </si>
  <si>
    <t>სნდაწ ტ.3 22-27-1</t>
  </si>
  <si>
    <t>სნდაწ ტ.4 27-46-1  მისადაგ.</t>
  </si>
  <si>
    <t>სნდაწ ტ.4 27-46-4 მისად.</t>
  </si>
  <si>
    <t>სნდაწ ტ.4 27-46-1 მისად.</t>
  </si>
  <si>
    <t>საბაზრო ფასი</t>
  </si>
  <si>
    <t>სნდაწ ტ.2 15-164-8 13-15-10</t>
  </si>
  <si>
    <t>სნდაწ ტ.2 10-37-1</t>
  </si>
  <si>
    <t>სნდაწ ტ.2 15-165-6</t>
  </si>
  <si>
    <t>სნდაწ ტ.2 15-160-5</t>
  </si>
  <si>
    <t>საფითხნი</t>
  </si>
  <si>
    <t>საბ.ფასი</t>
  </si>
  <si>
    <t>სრფ 13-300</t>
  </si>
  <si>
    <t>სრფ 13-43</t>
  </si>
  <si>
    <t>ურნა - 3 ცალი</t>
  </si>
  <si>
    <t>კბილანა ბარიერი (კოდი 12290), სიგრძით 5,8 მ (1 ბარიერი 0,5მ)</t>
  </si>
  <si>
    <t>სიჩქარის შემზღუდავი ბარიერი-კაუჩუკის (კოდი 1048) სიგრძე 500 მმ, სიგანე 500 მმ, სიმაღლე 45 მმ, წონა 7,0 კგ  - სულ 34,75 მ                                                                                                                                                                    (5,8+5,8+4,3+5,4+6,85+6,6)</t>
  </si>
  <si>
    <t xml:space="preserve">გალვანიზირებული მილი დ-89 მმ*4 მმ, 3,1მ, ფოლადის ფირფიტით, სისქით 0,5მმ, ზომით 0,6*0,6 (0,36კვ.მ)  და არაკალის ფირით (0,36კვ.მ)  </t>
  </si>
  <si>
    <t xml:space="preserve">ღორღის ბალიშის მოწყობა </t>
  </si>
  <si>
    <t>სკამი - 4 ცალი</t>
  </si>
  <si>
    <t>სნდაწ  ტ.2 8-3-2</t>
  </si>
  <si>
    <t>სნდაწ  ტ.2 6-1-2</t>
  </si>
  <si>
    <t>8-400-2</t>
  </si>
  <si>
    <t>სნდაწ ტ.2 15-5-10</t>
  </si>
  <si>
    <t>კონსტრ. ცალი</t>
  </si>
  <si>
    <t>მეტალის ფურცლოვანა ,  სიგან. 10 სმ, სისქ. 2 მმ</t>
  </si>
  <si>
    <t>ბანერის ლითონის  მოცულობითი სამი კონსტრუქციის ჩონჩხედის მონტაჟი -(ლოგოსთან მოცულობითი ბორტით)</t>
  </si>
  <si>
    <t>ბანერის შემოსვა ალუკაბონდით (ლურჯი და ვერცხლისფერი)</t>
  </si>
  <si>
    <t>ბანერის შემოსვა კურსების გრანიტით</t>
  </si>
  <si>
    <t xml:space="preserve">წებო გრანიტის </t>
  </si>
  <si>
    <t>8-599-2</t>
  </si>
  <si>
    <t>განათება ბანერის - LED-EO22E</t>
  </si>
  <si>
    <t>სნდაწ  ტ.2 6-16-3</t>
  </si>
  <si>
    <t>ზოლოვანი ფოლადი 40*4</t>
  </si>
  <si>
    <t>ანკერი ქანჩით M 20 L=300 მმ</t>
  </si>
  <si>
    <t>ფანჩატურის სახურავის ლითონის კონსტრუქციის მონტაჟი (1,072*1,212)</t>
  </si>
  <si>
    <t>ფანჩატურის სახურავის შემოსვა ნაცრისფე რი მეტალოკრამიტით, RAL7004,  სისქე 0,5 მმ</t>
  </si>
  <si>
    <t>სნდაწ  ტ.2 15-164-8 13-15-10</t>
  </si>
  <si>
    <t>სნდაწ  ტ.2 12-6-1</t>
  </si>
  <si>
    <t>სნდაწ  ტ.2 15-202-3 მისად.</t>
  </si>
  <si>
    <t>მაგიდის დამზადება და მონტაჟი</t>
  </si>
  <si>
    <t>მაგიდის ლითონის პროფილების ანტიკოროზიული საღებავით შეღებვა, 2 ფენა</t>
  </si>
  <si>
    <t>მაგიდის ხის ელემენტების წყალმედეგი ხსნარით დამუშავება</t>
  </si>
  <si>
    <t>მაგიდის ხის ელემენტების ცეცხლგამძლე  ხსნარით დამუშავება</t>
  </si>
  <si>
    <t>მაგიდის ხის ელემენტების ლაქით შეღებვა</t>
  </si>
  <si>
    <t>მილკვადრატი80*80*3</t>
  </si>
  <si>
    <t>ფოლადის ფირფიტა, სისქით 10 მმ</t>
  </si>
  <si>
    <t>ანკერი ქანჩით M 12 L=150 მმ</t>
  </si>
  <si>
    <t>წინაფრის სახურავის ლითონის კონსტრუქციის მონტაჟი (1,072*1,212)</t>
  </si>
  <si>
    <t>წინაფრის სახურავის შემოსვა ნაცრისფე რი მეტალოკრამიტით, RAL7004,  სისქე 0,5 მმ</t>
  </si>
  <si>
    <t>სნდაწ ტ.9-4-8 მისად.</t>
  </si>
  <si>
    <t>გრუნტის დამუშავება ხელით III ჯგუფის გრუნტში</t>
  </si>
  <si>
    <t>სნდაწ  ტ.1  1-22 (15)</t>
  </si>
  <si>
    <t>ექსკავატორი 0,5მ3 ჩამჩით</t>
  </si>
  <si>
    <t>ტ</t>
  </si>
  <si>
    <t>გრუნტის უკუმიყრა ხელით</t>
  </si>
  <si>
    <t>ზედმეტი გრუნტის გატანა 15 კმ</t>
  </si>
  <si>
    <t>სრფ-14 2020წ</t>
  </si>
  <si>
    <t>სნდაწ  ტ.1  1-81-3</t>
  </si>
  <si>
    <t>სნდაწ  48-3-4</t>
  </si>
  <si>
    <t>ტერიტორიის მომზადება, ნაგვისაგან გაწმენდა</t>
  </si>
  <si>
    <t>რულონური გაზონი - ხელოვნური ბალახი</t>
  </si>
  <si>
    <t>სნდაწ  ტ.1  1-80-7</t>
  </si>
  <si>
    <t xml:space="preserve">გრუნტის დამუშავება ხელით III ჯგუფის გრუნტში წერტილოვანი დგარებისა და კონსტრუქციების ჩამაგრებისათვის  </t>
  </si>
  <si>
    <t xml:space="preserve"> N</t>
  </si>
  <si>
    <t>1</t>
  </si>
  <si>
    <t>სნდაწ  ტ.1  1-78-3</t>
  </si>
  <si>
    <t>სრფ 13-126</t>
  </si>
  <si>
    <t>სნდაწ  ტ.1  1-31-6</t>
  </si>
  <si>
    <t>ბულდოზერი 130 ცხ.ძალით</t>
  </si>
  <si>
    <t>ზედმეტი გრუნტის დატვირთვა ა/თვითმცლელებზე ექსკავატორით</t>
  </si>
  <si>
    <t>გრუნტის უკუჩაყრა ბულდოზერით</t>
  </si>
  <si>
    <t xml:space="preserve">ხ ა რ ჯ თ ა ღ რ ი ც ხ ვ ა </t>
  </si>
  <si>
    <t>სნდაწ  ტ.2 10-55-2</t>
  </si>
  <si>
    <t>ბანერის შემოსვა ორგმინით (ლურჯი და რძისფერი)  და ცისფერი ფირით</t>
  </si>
  <si>
    <t xml:space="preserve"> ჯამი</t>
  </si>
  <si>
    <t xml:space="preserve">ტრანსპორტის ხარჯი მასალებიდან </t>
  </si>
  <si>
    <t xml:space="preserve">ჯამი: </t>
  </si>
  <si>
    <t xml:space="preserve">ზედნადები ხარჯები  სამშენებლო სამუშაოებზე </t>
  </si>
  <si>
    <t xml:space="preserve">ჯამი </t>
  </si>
  <si>
    <t xml:space="preserve">გაუთვალისწინებელი ხარჯი </t>
  </si>
  <si>
    <t>სარწყავი სისტემის მოწყობა  წყლის მილით 50 მმ, ფასონურ ნაწილების და წყლის მფრქვევანების  (R=3,9 მ, UNI-SPRAY US-415HE) მოწყობასთან ერთად</t>
  </si>
  <si>
    <t>წყლის მილი გარე დიამეტრით 50 მმ, ფასონურ ნაწილებთან ერთად</t>
  </si>
  <si>
    <t>წერტილი</t>
  </si>
  <si>
    <t>წყლის მილების ყინვაგამძლე შეფუთვა თბოსაიზოლაციო მასალით</t>
  </si>
  <si>
    <t>ფლაგშტოკი - 3 ცალი</t>
  </si>
  <si>
    <t>წინაფრა - 1 ცალი</t>
  </si>
  <si>
    <t xml:space="preserve"> საპროექტო-სახარჯთაღრიცხვო დოკუმენტაცია</t>
  </si>
  <si>
    <t>თბილისი</t>
  </si>
  <si>
    <t xml:space="preserve"> ნაკრები  სახარჯთაღრიცხვო  ანგარიში</t>
  </si>
  <si>
    <t>ლოკალური ხარჯთაღრიცხვა  № 1</t>
  </si>
  <si>
    <t>კბილანა ბარიერი</t>
  </si>
  <si>
    <t>კბილანა ბარიერის საგზაო ნიშანი                                                              (1 ცალი)</t>
  </si>
  <si>
    <t xml:space="preserve">კბილანა ბარიერის საგზაო ნიშანი    </t>
  </si>
  <si>
    <t>2</t>
  </si>
  <si>
    <t>სიჩქარის შემზღუდავი ბარიერი</t>
  </si>
  <si>
    <t>3</t>
  </si>
  <si>
    <t>4</t>
  </si>
  <si>
    <t>5</t>
  </si>
  <si>
    <t>6</t>
  </si>
  <si>
    <t>შლაგბაუმი</t>
  </si>
  <si>
    <t xml:space="preserve">სიჩქარის შემზღუდავი ბარიერი </t>
  </si>
  <si>
    <t>ყვავილის ქოთანი</t>
  </si>
  <si>
    <t>ფლაგშტოკი</t>
  </si>
  <si>
    <t>7</t>
  </si>
  <si>
    <t>8</t>
  </si>
  <si>
    <t>9</t>
  </si>
  <si>
    <t>10</t>
  </si>
  <si>
    <t>11</t>
  </si>
  <si>
    <t>12</t>
  </si>
  <si>
    <t>წინაფრა</t>
  </si>
  <si>
    <t>გარე დასაგები ფაქტურები</t>
  </si>
  <si>
    <t>ტერიტორიის  მოსწორება, დაკვალვა-მონიშვნა, დასველება წყლით, მზა რულონური გაზონის - ხელოვნური ბალახის საფარის გაშლა დასაგებ ფართზე, გასწორება, დაგება ნაწიბურების სპეციალური ზონარის და ორკომპონენტიანი პოლიურეთანის წებოს გამოყენებით</t>
  </si>
  <si>
    <t>ლოკალური ხარჯთაღრიცხვა  № 11</t>
  </si>
  <si>
    <t>ლოკალური ხარჯთაღრიცხვა  № 10</t>
  </si>
  <si>
    <t>ლოკალური ხარჯთაღრიცხვა  № 9</t>
  </si>
  <si>
    <t>ლოკალური ხარჯთაღრიცხვა  № 8</t>
  </si>
  <si>
    <t>ლოკალური ხარჯთაღრიცხვა  № 6</t>
  </si>
  <si>
    <t>ლოკალური ხარჯთაღრიცხვა  № 5</t>
  </si>
  <si>
    <t>ლოკალური ხარჯთაღრიცხვა  № 4</t>
  </si>
  <si>
    <t>ლოკალური ხარჯთაღრიცხვა  № 3</t>
  </si>
  <si>
    <t>ლოკალური ხარჯთაღრიცხვა  № 2</t>
  </si>
  <si>
    <t>სარწყავი სისტემის მოწყობა</t>
  </si>
  <si>
    <t>13</t>
  </si>
  <si>
    <t>ლოკალური ხარჯთაღრიცხვა  № 13</t>
  </si>
  <si>
    <t>ლოკალური ხარჯთაღრიცხვა  № 12</t>
  </si>
  <si>
    <t>სხვა სამუშაოები</t>
  </si>
  <si>
    <t>სკამი -4 ცალი</t>
  </si>
  <si>
    <t>ფანჩატური 1</t>
  </si>
  <si>
    <t>ფანჩატური   2</t>
  </si>
  <si>
    <t>მაგიდა -4 ცალი</t>
  </si>
  <si>
    <t>ფანჩატური  1</t>
  </si>
  <si>
    <t>ფანჩატური  2</t>
  </si>
  <si>
    <t xml:space="preserve">ს.ს.ი.პ. "ლ. საყვარელიძის სახელობის დაავადებათა 
კონტროლისა და საზოგადოებრივი ჯანმრთელობის ეროვნული ცენტრი"
</t>
  </si>
  <si>
    <t>ხარჯთაღრიცხვის ნომერი</t>
  </si>
  <si>
    <t>ხარჯთაღრიცხვის დასახელება</t>
  </si>
  <si>
    <t>სამშენებლო სამუშაოები</t>
  </si>
  <si>
    <t>სამონტ. სამუშაოები</t>
  </si>
  <si>
    <t>მოწყობილობა</t>
  </si>
  <si>
    <t>სხვადასხვა ხარჯები</t>
  </si>
  <si>
    <t>ჯამი</t>
  </si>
  <si>
    <t>ელექტროკაბელის მონტაჟი ბანერისა და ფანჩატურისათვის (სპილენძის ელკაბელი მრგვალი, ორმაგი იზოლაციით, მრავალწვერა 3*2,5)</t>
  </si>
  <si>
    <t>ელექტროკაბელი მრგვალი, ორმაგი იზოლაციით, მრავალწვერა 3*2,5</t>
  </si>
  <si>
    <t>ელექტროკაბელის მონტაჟი შლაგბაუმისა და მისი ჯიხურისათვის (სპილენძის ელკაბელი მრგვალი, ორმაგი იზოლაციით, მრავალწვერა 3*2,5)</t>
  </si>
  <si>
    <t>შემსყიდველი:</t>
  </si>
  <si>
    <t>სახარჯთაღრიცხვო ღირებულება (ლარი)</t>
  </si>
  <si>
    <t>არსებული დაცვის ჯიხურის გადატანა 65 მეტრი მანძილის დაშორებით, ბეტონის დასადგამის მოწყობით (2მ*2მ)</t>
  </si>
  <si>
    <t>დღგ</t>
  </si>
  <si>
    <t>ექსპერტიზა</t>
  </si>
  <si>
    <t>ლოკალური ხარჯთაღრიცხვა  № 7</t>
  </si>
  <si>
    <t>შლაგბაუმის პულტი</t>
  </si>
  <si>
    <t>სულ ჯამი</t>
  </si>
  <si>
    <t>ფანჩატურის სახურავის შემოსვა ნაცრისფერი მეტალოკრამიტით, RAL7004,  სისქე 0,5 მმ</t>
  </si>
  <si>
    <t>პოლიკარბონატი სისქით არანაკლებ 10 მმ, გამჭვირვალე, ოთხკედლიანი  - RAL 9003</t>
  </si>
  <si>
    <t>პოლიკარბონატი სისქით არანაკლებ 10მმ, გამჭვირვალე, ოთხკედლიანი  - RAL 9003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</si>
</sst>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_-* #,##0.00_р_._-;\-* #,##0.00_р_._-;_-* &quot;-&quot;??_р_._-;_-@_-"/>
    <numFmt numFmtId="167" formatCode="_-* #,##0.00_-;\-* #,##0.00_-;_-* &quot;-&quot;??_-;_-@_-"/>
    <numFmt numFmtId="168" formatCode="[$-437]yyyy\ &quot;წლის&quot;\ dd\ mm\,\ dddd"/>
    <numFmt numFmtId="169" formatCode="0.000"/>
    <numFmt numFmtId="170" formatCode="_-* #,##0_р_._-;\-* #,##0_р_._-;_-* &quot;-&quot;??_р_._-;_-@_-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0"/>
      <name val="ChveuNusx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i/>
      <sz val="13"/>
      <name val="Sylfaen"/>
      <family val="1"/>
      <charset val="204"/>
    </font>
    <font>
      <b/>
      <sz val="14"/>
      <name val="Sylfaen"/>
      <family val="1"/>
      <charset val="204"/>
    </font>
    <font>
      <i/>
      <sz val="11"/>
      <name val="Sylfaen"/>
      <family val="1"/>
      <charset val="204"/>
    </font>
    <font>
      <i/>
      <sz val="10"/>
      <name val="Sylfaen"/>
      <family val="1"/>
      <charset val="204"/>
    </font>
    <font>
      <b/>
      <sz val="11"/>
      <name val="Sylfaen"/>
      <family val="1"/>
      <charset val="204"/>
    </font>
    <font>
      <b/>
      <i/>
      <sz val="13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9"/>
      <color theme="1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1"/>
      <color indexed="8"/>
      <name val="Sylfaen"/>
      <family val="1"/>
    </font>
    <font>
      <sz val="9"/>
      <name val="Sylfae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6">
    <xf numFmtId="0" fontId="0" fillId="0" borderId="0"/>
    <xf numFmtId="0" fontId="1" fillId="0" borderId="0"/>
    <xf numFmtId="0" fontId="3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6" fillId="22" borderId="6" applyNumberFormat="0" applyAlignment="0" applyProtection="0"/>
    <xf numFmtId="0" fontId="16" fillId="22" borderId="6" applyNumberFormat="0" applyAlignment="0" applyProtection="0"/>
    <xf numFmtId="0" fontId="16" fillId="22" borderId="6" applyNumberFormat="0" applyAlignment="0" applyProtection="0"/>
    <xf numFmtId="0" fontId="16" fillId="22" borderId="6" applyNumberFormat="0" applyAlignment="0" applyProtection="0"/>
    <xf numFmtId="0" fontId="16" fillId="22" borderId="6" applyNumberFormat="0" applyAlignment="0" applyProtection="0"/>
    <xf numFmtId="0" fontId="16" fillId="22" borderId="6" applyNumberFormat="0" applyAlignment="0" applyProtection="0"/>
    <xf numFmtId="0" fontId="16" fillId="22" borderId="6" applyNumberFormat="0" applyAlignment="0" applyProtection="0"/>
    <xf numFmtId="0" fontId="16" fillId="22" borderId="6" applyNumberFormat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8" borderId="5" applyNumberFormat="0" applyAlignment="0" applyProtection="0"/>
    <xf numFmtId="0" fontId="12" fillId="8" borderId="5" applyNumberFormat="0" applyAlignment="0" applyProtection="0"/>
    <xf numFmtId="0" fontId="12" fillId="8" borderId="5" applyNumberFormat="0" applyAlignment="0" applyProtection="0"/>
    <xf numFmtId="0" fontId="12" fillId="8" borderId="5" applyNumberFormat="0" applyAlignment="0" applyProtection="0"/>
    <xf numFmtId="0" fontId="12" fillId="8" borderId="5" applyNumberFormat="0" applyAlignment="0" applyProtection="0"/>
    <xf numFmtId="0" fontId="12" fillId="8" borderId="5" applyNumberFormat="0" applyAlignment="0" applyProtection="0"/>
    <xf numFmtId="0" fontId="12" fillId="8" borderId="5" applyNumberFormat="0" applyAlignment="0" applyProtection="0"/>
    <xf numFmtId="0" fontId="12" fillId="8" borderId="5" applyNumberFormat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3" fillId="21" borderId="12" applyNumberFormat="0" applyAlignment="0" applyProtection="0"/>
    <xf numFmtId="0" fontId="13" fillId="21" borderId="12" applyNumberFormat="0" applyAlignment="0" applyProtection="0"/>
    <xf numFmtId="0" fontId="13" fillId="21" borderId="12" applyNumberFormat="0" applyAlignment="0" applyProtection="0"/>
    <xf numFmtId="0" fontId="13" fillId="21" borderId="12" applyNumberFormat="0" applyAlignment="0" applyProtection="0"/>
    <xf numFmtId="0" fontId="13" fillId="21" borderId="12" applyNumberFormat="0" applyAlignment="0" applyProtection="0"/>
    <xf numFmtId="0" fontId="13" fillId="21" borderId="12" applyNumberFormat="0" applyAlignment="0" applyProtection="0"/>
    <xf numFmtId="0" fontId="13" fillId="21" borderId="12" applyNumberFormat="0" applyAlignment="0" applyProtection="0"/>
    <xf numFmtId="0" fontId="13" fillId="21" borderId="12" applyNumberForma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24" fillId="0" borderId="0"/>
    <xf numFmtId="0" fontId="3" fillId="0" borderId="0"/>
    <xf numFmtId="0" fontId="3" fillId="0" borderId="0"/>
    <xf numFmtId="0" fontId="1" fillId="0" borderId="0"/>
    <xf numFmtId="0" fontId="23" fillId="0" borderId="0"/>
    <xf numFmtId="0" fontId="3" fillId="0" borderId="0"/>
    <xf numFmtId="0" fontId="24" fillId="0" borderId="0"/>
    <xf numFmtId="0" fontId="23" fillId="0" borderId="0"/>
    <xf numFmtId="0" fontId="3" fillId="0" borderId="0"/>
    <xf numFmtId="0" fontId="1" fillId="0" borderId="0"/>
    <xf numFmtId="0" fontId="1" fillId="0" borderId="0"/>
    <xf numFmtId="0" fontId="24" fillId="0" borderId="0"/>
    <xf numFmtId="0" fontId="3" fillId="0" borderId="0"/>
    <xf numFmtId="0" fontId="25" fillId="0" borderId="0"/>
    <xf numFmtId="0" fontId="25" fillId="0" borderId="0"/>
    <xf numFmtId="0" fontId="3" fillId="0" borderId="0"/>
  </cellStyleXfs>
  <cellXfs count="129">
    <xf numFmtId="0" fontId="0" fillId="0" borderId="0" xfId="0"/>
    <xf numFmtId="0" fontId="2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1" fontId="27" fillId="0" borderId="0" xfId="2" applyNumberFormat="1" applyFont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4" fontId="2" fillId="0" borderId="0" xfId="2" applyNumberFormat="1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34" fillId="0" borderId="0" xfId="2" applyFont="1" applyAlignment="1">
      <alignment horizontal="left" vertical="center" wrapText="1"/>
    </xf>
    <xf numFmtId="0" fontId="34" fillId="0" borderId="0" xfId="454" applyFont="1" applyAlignment="1">
      <alignment vertical="center" wrapText="1"/>
    </xf>
    <xf numFmtId="0" fontId="34" fillId="0" borderId="0" xfId="2" applyFont="1" applyAlignment="1">
      <alignment horizontal="center" vertical="center"/>
    </xf>
    <xf numFmtId="0" fontId="34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0" fontId="34" fillId="0" borderId="0" xfId="2" applyFont="1" applyAlignment="1">
      <alignment horizontal="center" vertical="center" wrapText="1"/>
    </xf>
    <xf numFmtId="0" fontId="35" fillId="0" borderId="1" xfId="2" applyFont="1" applyBorder="1" applyAlignment="1">
      <alignment horizontal="center" vertical="center"/>
    </xf>
    <xf numFmtId="49" fontId="35" fillId="0" borderId="1" xfId="2" applyNumberFormat="1" applyFont="1" applyBorder="1" applyAlignment="1">
      <alignment horizontal="center" vertical="center"/>
    </xf>
    <xf numFmtId="0" fontId="35" fillId="0" borderId="1" xfId="2" applyFont="1" applyBorder="1" applyAlignment="1">
      <alignment vertical="center" wrapText="1"/>
    </xf>
    <xf numFmtId="2" fontId="35" fillId="0" borderId="1" xfId="453" applyNumberFormat="1" applyFont="1" applyBorder="1" applyAlignment="1">
      <alignment horizontal="center" vertical="center" wrapText="1"/>
    </xf>
    <xf numFmtId="2" fontId="35" fillId="0" borderId="1" xfId="453" applyNumberFormat="1" applyFont="1" applyBorder="1" applyAlignment="1">
      <alignment horizontal="left" vertical="center" wrapText="1"/>
    </xf>
    <xf numFmtId="0" fontId="35" fillId="0" borderId="1" xfId="2" applyFont="1" applyBorder="1" applyAlignment="1">
      <alignment vertical="center"/>
    </xf>
    <xf numFmtId="0" fontId="35" fillId="0" borderId="1" xfId="2" applyFont="1" applyBorder="1" applyAlignment="1">
      <alignment horizontal="left" vertical="center" wrapText="1"/>
    </xf>
    <xf numFmtId="43" fontId="35" fillId="0" borderId="0" xfId="453" applyFont="1" applyAlignment="1">
      <alignment horizontal="center" vertical="center" wrapText="1"/>
    </xf>
    <xf numFmtId="2" fontId="35" fillId="0" borderId="0" xfId="453" applyNumberFormat="1" applyFont="1" applyAlignment="1">
      <alignment horizontal="center" vertical="center" wrapText="1"/>
    </xf>
    <xf numFmtId="43" fontId="34" fillId="0" borderId="0" xfId="453" applyFont="1" applyAlignment="1">
      <alignment horizontal="center" vertical="center" wrapText="1"/>
    </xf>
    <xf numFmtId="2" fontId="34" fillId="0" borderId="0" xfId="2" applyNumberFormat="1" applyFont="1" applyAlignment="1">
      <alignment horizontal="center" vertical="center"/>
    </xf>
    <xf numFmtId="2" fontId="34" fillId="0" borderId="0" xfId="2" applyNumberFormat="1" applyFont="1" applyAlignment="1">
      <alignment vertical="center"/>
    </xf>
    <xf numFmtId="2" fontId="34" fillId="0" borderId="0" xfId="2" applyNumberFormat="1" applyFont="1" applyAlignment="1">
      <alignment horizontal="center" vertical="center" wrapText="1"/>
    </xf>
    <xf numFmtId="166" fontId="34" fillId="0" borderId="0" xfId="2" applyNumberFormat="1" applyFont="1" applyAlignment="1">
      <alignment vertical="center" wrapText="1"/>
    </xf>
    <xf numFmtId="166" fontId="34" fillId="0" borderId="0" xfId="2" applyNumberFormat="1" applyFont="1" applyAlignment="1">
      <alignment horizontal="left" vertical="center" wrapText="1"/>
    </xf>
    <xf numFmtId="0" fontId="35" fillId="0" borderId="0" xfId="2" applyFont="1"/>
    <xf numFmtId="0" fontId="34" fillId="0" borderId="0" xfId="2" applyFont="1"/>
    <xf numFmtId="2" fontId="35" fillId="0" borderId="0" xfId="2" applyNumberFormat="1" applyFont="1" applyAlignment="1">
      <alignment horizontal="center"/>
    </xf>
    <xf numFmtId="0" fontId="35" fillId="0" borderId="0" xfId="2" applyFont="1" applyAlignment="1">
      <alignment horizontal="right"/>
    </xf>
    <xf numFmtId="170" fontId="34" fillId="0" borderId="0" xfId="453" applyNumberFormat="1" applyFont="1" applyAlignment="1">
      <alignment horizontal="center" vertical="center" wrapText="1"/>
    </xf>
    <xf numFmtId="0" fontId="34" fillId="0" borderId="0" xfId="453" applyNumberFormat="1" applyFont="1" applyAlignment="1">
      <alignment horizontal="center" vertical="center" wrapText="1"/>
    </xf>
    <xf numFmtId="170" fontId="34" fillId="0" borderId="0" xfId="453" applyNumberFormat="1" applyFont="1" applyAlignment="1">
      <alignment vertical="center" wrapText="1"/>
    </xf>
    <xf numFmtId="170" fontId="34" fillId="0" borderId="0" xfId="453" applyNumberFormat="1" applyFont="1" applyAlignment="1">
      <alignment horizontal="left" vertical="center" wrapText="1"/>
    </xf>
    <xf numFmtId="170" fontId="34" fillId="0" borderId="0" xfId="453" applyNumberFormat="1" applyFont="1" applyAlignment="1">
      <alignment vertical="center"/>
    </xf>
    <xf numFmtId="166" fontId="34" fillId="0" borderId="0" xfId="453" applyNumberFormat="1" applyFont="1" applyAlignment="1">
      <alignment horizontal="center" vertical="center" wrapText="1"/>
    </xf>
    <xf numFmtId="166" fontId="34" fillId="0" borderId="0" xfId="453" applyNumberFormat="1" applyFont="1" applyAlignment="1">
      <alignment vertical="center" wrapText="1"/>
    </xf>
    <xf numFmtId="166" fontId="34" fillId="0" borderId="0" xfId="453" applyNumberFormat="1" applyFont="1" applyAlignment="1">
      <alignment horizontal="left" vertical="center" wrapText="1"/>
    </xf>
    <xf numFmtId="166" fontId="34" fillId="0" borderId="0" xfId="453" applyNumberFormat="1" applyFont="1" applyAlignment="1">
      <alignment vertical="center"/>
    </xf>
    <xf numFmtId="10" fontId="34" fillId="0" borderId="0" xfId="2" applyNumberFormat="1" applyFont="1" applyAlignment="1">
      <alignment vertical="center"/>
    </xf>
    <xf numFmtId="9" fontId="34" fillId="0" borderId="0" xfId="2" applyNumberFormat="1" applyFont="1" applyAlignment="1">
      <alignment vertical="center"/>
    </xf>
    <xf numFmtId="0" fontId="34" fillId="0" borderId="0" xfId="2" applyFont="1" applyAlignment="1">
      <alignment vertical="center" wrapText="1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righ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164" fontId="36" fillId="0" borderId="0" xfId="452" applyFont="1" applyFill="1" applyAlignment="1">
      <alignment vertical="center"/>
    </xf>
    <xf numFmtId="14" fontId="37" fillId="0" borderId="1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vertical="center" wrapText="1"/>
    </xf>
    <xf numFmtId="0" fontId="36" fillId="26" borderId="1" xfId="0" applyFont="1" applyFill="1" applyBorder="1" applyAlignment="1">
      <alignment horizontal="center" vertical="center" wrapText="1"/>
    </xf>
    <xf numFmtId="0" fontId="36" fillId="26" borderId="1" xfId="0" applyFont="1" applyFill="1" applyBorder="1" applyAlignment="1">
      <alignment vertical="center" wrapText="1"/>
    </xf>
    <xf numFmtId="0" fontId="37" fillId="26" borderId="1" xfId="0" applyFont="1" applyFill="1" applyBorder="1" applyAlignment="1">
      <alignment horizontal="center" vertical="center" wrapText="1"/>
    </xf>
    <xf numFmtId="2" fontId="36" fillId="26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 wrapText="1"/>
    </xf>
    <xf numFmtId="0" fontId="37" fillId="0" borderId="0" xfId="0" applyFont="1" applyFill="1" applyAlignment="1">
      <alignment horizontal="left" vertical="center" wrapText="1"/>
    </xf>
    <xf numFmtId="0" fontId="35" fillId="0" borderId="0" xfId="2" applyFont="1" applyAlignment="1">
      <alignment horizontal="right" vertical="center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0" borderId="1" xfId="0" applyNumberFormat="1" applyFont="1" applyFill="1" applyBorder="1" applyAlignment="1">
      <alignment horizontal="center" vertical="center"/>
    </xf>
    <xf numFmtId="2" fontId="40" fillId="0" borderId="1" xfId="0" applyNumberFormat="1" applyFont="1" applyFill="1" applyBorder="1" applyAlignment="1">
      <alignment horizontal="center" vertical="center"/>
    </xf>
    <xf numFmtId="16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right" vertical="center" wrapText="1"/>
    </xf>
    <xf numFmtId="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>
      <alignment horizontal="center" wrapText="1"/>
    </xf>
    <xf numFmtId="0" fontId="40" fillId="0" borderId="0" xfId="1" applyFont="1" applyFill="1" applyBorder="1" applyAlignment="1"/>
    <xf numFmtId="0" fontId="41" fillId="0" borderId="0" xfId="0" applyFont="1" applyFill="1" applyBorder="1" applyAlignment="1">
      <alignment wrapText="1"/>
    </xf>
    <xf numFmtId="0" fontId="40" fillId="0" borderId="3" xfId="1" applyFont="1" applyFill="1" applyBorder="1" applyAlignment="1"/>
    <xf numFmtId="0" fontId="41" fillId="0" borderId="0" xfId="0" applyFont="1" applyFill="1" applyBorder="1" applyAlignment="1"/>
    <xf numFmtId="0" fontId="40" fillId="0" borderId="2" xfId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165" fontId="41" fillId="0" borderId="2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 wrapText="1"/>
    </xf>
    <xf numFmtId="0" fontId="40" fillId="0" borderId="0" xfId="0" applyFont="1" applyFill="1"/>
    <xf numFmtId="2" fontId="40" fillId="0" borderId="0" xfId="0" applyNumberFormat="1" applyFont="1" applyFill="1" applyAlignment="1">
      <alignment horizontal="center" vertical="center"/>
    </xf>
    <xf numFmtId="0" fontId="40" fillId="0" borderId="0" xfId="2" applyFont="1" applyAlignment="1">
      <alignment horizontal="left" vertical="center" wrapText="1"/>
    </xf>
    <xf numFmtId="2" fontId="39" fillId="0" borderId="0" xfId="361" applyNumberFormat="1" applyFont="1" applyFill="1" applyAlignment="1">
      <alignment horizontal="center" vertical="center"/>
    </xf>
    <xf numFmtId="0" fontId="40" fillId="0" borderId="0" xfId="454" applyFont="1" applyAlignment="1">
      <alignment vertical="center" wrapText="1"/>
    </xf>
    <xf numFmtId="0" fontId="39" fillId="0" borderId="0" xfId="2" applyFont="1"/>
    <xf numFmtId="0" fontId="39" fillId="0" borderId="14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top" wrapText="1"/>
    </xf>
    <xf numFmtId="0" fontId="40" fillId="0" borderId="14" xfId="0" applyFont="1" applyFill="1" applyBorder="1" applyAlignment="1">
      <alignment horizontal="center" vertical="top" wrapText="1"/>
    </xf>
    <xf numFmtId="9" fontId="35" fillId="0" borderId="1" xfId="453" applyNumberFormat="1" applyFont="1" applyBorder="1" applyAlignment="1">
      <alignment horizontal="center" vertical="center" wrapText="1"/>
    </xf>
    <xf numFmtId="2" fontId="35" fillId="0" borderId="1" xfId="453" applyNumberFormat="1" applyFont="1" applyBorder="1" applyAlignment="1">
      <alignment horizontal="center" vertical="center"/>
    </xf>
    <xf numFmtId="2" fontId="37" fillId="0" borderId="0" xfId="0" applyNumberFormat="1" applyFont="1" applyFill="1" applyAlignment="1">
      <alignment vertical="center" wrapText="1"/>
    </xf>
    <xf numFmtId="0" fontId="42" fillId="0" borderId="1" xfId="2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 wrapText="1"/>
    </xf>
    <xf numFmtId="0" fontId="42" fillId="0" borderId="1" xfId="453" applyNumberFormat="1" applyFont="1" applyBorder="1" applyAlignment="1">
      <alignment horizontal="center" vertical="center" wrapText="1"/>
    </xf>
    <xf numFmtId="0" fontId="42" fillId="0" borderId="0" xfId="2" applyFont="1" applyAlignment="1">
      <alignment vertical="center"/>
    </xf>
    <xf numFmtId="0" fontId="38" fillId="0" borderId="0" xfId="0" applyFont="1" applyFill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26" fillId="2" borderId="0" xfId="2" applyFont="1" applyFill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5" fillId="0" borderId="0" xfId="2" applyFont="1" applyAlignment="1">
      <alignment horizontal="center"/>
    </xf>
    <xf numFmtId="0" fontId="35" fillId="0" borderId="0" xfId="2" applyFont="1" applyAlignment="1">
      <alignment horizontal="center" vertical="center"/>
    </xf>
    <xf numFmtId="0" fontId="35" fillId="25" borderId="0" xfId="2" applyFont="1" applyFill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0" fontId="34" fillId="0" borderId="1" xfId="2" applyFont="1" applyBorder="1" applyAlignment="1">
      <alignment horizontal="center" vertical="center"/>
    </xf>
    <xf numFmtId="0" fontId="34" fillId="0" borderId="1" xfId="2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0" fillId="0" borderId="1" xfId="1" applyFont="1" applyFill="1" applyBorder="1" applyAlignment="1">
      <alignment horizontal="center"/>
    </xf>
    <xf numFmtId="0" fontId="40" fillId="0" borderId="1" xfId="1" applyFont="1" applyFill="1" applyBorder="1" applyAlignment="1">
      <alignment horizontal="center" vertical="center" wrapText="1"/>
    </xf>
    <xf numFmtId="0" fontId="40" fillId="0" borderId="2" xfId="1" applyFont="1" applyFill="1" applyBorder="1" applyAlignment="1">
      <alignment horizontal="center" vertical="center" wrapText="1"/>
    </xf>
    <xf numFmtId="2" fontId="37" fillId="0" borderId="0" xfId="0" applyNumberFormat="1" applyFont="1" applyFill="1" applyAlignment="1">
      <alignment horizontal="center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center"/>
    </xf>
  </cellXfs>
  <cellStyles count="476">
    <cellStyle name="20% - Accent1 2" xfId="4"/>
    <cellStyle name="20% - Accent1 2 2" xfId="5"/>
    <cellStyle name="20% - Accent1 3" xfId="6"/>
    <cellStyle name="20% - Accent1 3 2" xfId="7"/>
    <cellStyle name="20% - Accent1 4" xfId="8"/>
    <cellStyle name="20% - Accent1 4 2" xfId="9"/>
    <cellStyle name="20% - Accent1 4 2 2" xfId="10"/>
    <cellStyle name="20% - Accent1 4 3" xfId="11"/>
    <cellStyle name="20% - Accent1 5" xfId="12"/>
    <cellStyle name="20% - Accent1 5 2" xfId="13"/>
    <cellStyle name="20% - Accent1 6" xfId="14"/>
    <cellStyle name="20% - Accent1 6 2" xfId="15"/>
    <cellStyle name="20% - Accent1 7" xfId="16"/>
    <cellStyle name="20% - Accent1 7 2" xfId="17"/>
    <cellStyle name="20% - Accent2 2" xfId="18"/>
    <cellStyle name="20% - Accent2 2 2" xfId="19"/>
    <cellStyle name="20% - Accent2 3" xfId="20"/>
    <cellStyle name="20% - Accent2 3 2" xfId="21"/>
    <cellStyle name="20% - Accent2 4" xfId="22"/>
    <cellStyle name="20% - Accent2 4 2" xfId="23"/>
    <cellStyle name="20% - Accent2 4 2 2" xfId="24"/>
    <cellStyle name="20% - Accent2 4 3" xfId="25"/>
    <cellStyle name="20% - Accent2 5" xfId="26"/>
    <cellStyle name="20% - Accent2 5 2" xfId="27"/>
    <cellStyle name="20% - Accent2 6" xfId="28"/>
    <cellStyle name="20% - Accent2 6 2" xfId="29"/>
    <cellStyle name="20% - Accent2 7" xfId="30"/>
    <cellStyle name="20% - Accent2 7 2" xfId="31"/>
    <cellStyle name="20% - Accent3 2" xfId="32"/>
    <cellStyle name="20% - Accent3 2 2" xfId="33"/>
    <cellStyle name="20% - Accent3 3" xfId="34"/>
    <cellStyle name="20% - Accent3 3 2" xfId="35"/>
    <cellStyle name="20% - Accent3 4" xfId="36"/>
    <cellStyle name="20% - Accent3 4 2" xfId="37"/>
    <cellStyle name="20% - Accent3 4 2 2" xfId="38"/>
    <cellStyle name="20% - Accent3 4 3" xfId="39"/>
    <cellStyle name="20% - Accent3 5" xfId="40"/>
    <cellStyle name="20% - Accent3 5 2" xfId="41"/>
    <cellStyle name="20% - Accent3 6" xfId="42"/>
    <cellStyle name="20% - Accent3 6 2" xfId="43"/>
    <cellStyle name="20% - Accent3 7" xfId="44"/>
    <cellStyle name="20% - Accent3 7 2" xfId="45"/>
    <cellStyle name="20% - Accent4 2" xfId="46"/>
    <cellStyle name="20% - Accent4 2 2" xfId="47"/>
    <cellStyle name="20% - Accent4 3" xfId="48"/>
    <cellStyle name="20% - Accent4 3 2" xfId="49"/>
    <cellStyle name="20% - Accent4 4" xfId="50"/>
    <cellStyle name="20% - Accent4 4 2" xfId="51"/>
    <cellStyle name="20% - Accent4 4 2 2" xfId="52"/>
    <cellStyle name="20% - Accent4 4 3" xfId="53"/>
    <cellStyle name="20% - Accent4 5" xfId="54"/>
    <cellStyle name="20% - Accent4 5 2" xfId="55"/>
    <cellStyle name="20% - Accent4 6" xfId="56"/>
    <cellStyle name="20% - Accent4 6 2" xfId="57"/>
    <cellStyle name="20% - Accent4 7" xfId="58"/>
    <cellStyle name="20% - Accent4 7 2" xfId="59"/>
    <cellStyle name="20% - Accent5 2" xfId="60"/>
    <cellStyle name="20% - Accent5 2 2" xfId="61"/>
    <cellStyle name="20% - Accent5 3" xfId="62"/>
    <cellStyle name="20% - Accent5 3 2" xfId="63"/>
    <cellStyle name="20% - Accent5 4" xfId="64"/>
    <cellStyle name="20% - Accent5 4 2" xfId="65"/>
    <cellStyle name="20% - Accent5 4 2 2" xfId="66"/>
    <cellStyle name="20% - Accent5 4 3" xfId="67"/>
    <cellStyle name="20% - Accent5 5" xfId="68"/>
    <cellStyle name="20% - Accent5 5 2" xfId="69"/>
    <cellStyle name="20% - Accent5 6" xfId="70"/>
    <cellStyle name="20% - Accent5 6 2" xfId="71"/>
    <cellStyle name="20% - Accent5 7" xfId="72"/>
    <cellStyle name="20% - Accent5 7 2" xfId="73"/>
    <cellStyle name="20% - Accent6 2" xfId="74"/>
    <cellStyle name="20% - Accent6 2 2" xfId="75"/>
    <cellStyle name="20% - Accent6 3" xfId="76"/>
    <cellStyle name="20% - Accent6 3 2" xfId="77"/>
    <cellStyle name="20% - Accent6 4" xfId="78"/>
    <cellStyle name="20% - Accent6 4 2" xfId="79"/>
    <cellStyle name="20% - Accent6 4 2 2" xfId="80"/>
    <cellStyle name="20% - Accent6 4 3" xfId="81"/>
    <cellStyle name="20% - Accent6 5" xfId="82"/>
    <cellStyle name="20% - Accent6 5 2" xfId="83"/>
    <cellStyle name="20% - Accent6 6" xfId="84"/>
    <cellStyle name="20% - Accent6 6 2" xfId="85"/>
    <cellStyle name="20% - Accent6 7" xfId="86"/>
    <cellStyle name="20% - Accent6 7 2" xfId="87"/>
    <cellStyle name="40% - Accent1 2" xfId="88"/>
    <cellStyle name="40% - Accent1 2 2" xfId="89"/>
    <cellStyle name="40% - Accent1 3" xfId="90"/>
    <cellStyle name="40% - Accent1 3 2" xfId="91"/>
    <cellStyle name="40% - Accent1 4" xfId="92"/>
    <cellStyle name="40% - Accent1 4 2" xfId="93"/>
    <cellStyle name="40% - Accent1 4 2 2" xfId="94"/>
    <cellStyle name="40% - Accent1 4 3" xfId="95"/>
    <cellStyle name="40% - Accent1 5" xfId="96"/>
    <cellStyle name="40% - Accent1 5 2" xfId="97"/>
    <cellStyle name="40% - Accent1 6" xfId="98"/>
    <cellStyle name="40% - Accent1 6 2" xfId="99"/>
    <cellStyle name="40% - Accent1 7" xfId="100"/>
    <cellStyle name="40% - Accent1 7 2" xfId="101"/>
    <cellStyle name="40% - Accent2 2" xfId="102"/>
    <cellStyle name="40% - Accent2 2 2" xfId="103"/>
    <cellStyle name="40% - Accent2 3" xfId="104"/>
    <cellStyle name="40% - Accent2 3 2" xfId="105"/>
    <cellStyle name="40% - Accent2 4" xfId="106"/>
    <cellStyle name="40% - Accent2 4 2" xfId="107"/>
    <cellStyle name="40% - Accent2 4 2 2" xfId="108"/>
    <cellStyle name="40% - Accent2 4 3" xfId="109"/>
    <cellStyle name="40% - Accent2 5" xfId="110"/>
    <cellStyle name="40% - Accent2 5 2" xfId="111"/>
    <cellStyle name="40% - Accent2 6" xfId="112"/>
    <cellStyle name="40% - Accent2 6 2" xfId="113"/>
    <cellStyle name="40% - Accent2 7" xfId="114"/>
    <cellStyle name="40% - Accent2 7 2" xfId="115"/>
    <cellStyle name="40% - Accent3 2" xfId="116"/>
    <cellStyle name="40% - Accent3 2 2" xfId="117"/>
    <cellStyle name="40% - Accent3 3" xfId="118"/>
    <cellStyle name="40% - Accent3 3 2" xfId="119"/>
    <cellStyle name="40% - Accent3 4" xfId="120"/>
    <cellStyle name="40% - Accent3 4 2" xfId="121"/>
    <cellStyle name="40% - Accent3 4 2 2" xfId="122"/>
    <cellStyle name="40% - Accent3 4 3" xfId="123"/>
    <cellStyle name="40% - Accent3 5" xfId="124"/>
    <cellStyle name="40% - Accent3 5 2" xfId="125"/>
    <cellStyle name="40% - Accent3 6" xfId="126"/>
    <cellStyle name="40% - Accent3 6 2" xfId="127"/>
    <cellStyle name="40% - Accent3 7" xfId="128"/>
    <cellStyle name="40% - Accent3 7 2" xfId="129"/>
    <cellStyle name="40% - Accent4 2" xfId="130"/>
    <cellStyle name="40% - Accent4 2 2" xfId="131"/>
    <cellStyle name="40% - Accent4 3" xfId="132"/>
    <cellStyle name="40% - Accent4 3 2" xfId="133"/>
    <cellStyle name="40% - Accent4 4" xfId="134"/>
    <cellStyle name="40% - Accent4 4 2" xfId="135"/>
    <cellStyle name="40% - Accent4 4 2 2" xfId="136"/>
    <cellStyle name="40% - Accent4 4 3" xfId="137"/>
    <cellStyle name="40% - Accent4 5" xfId="138"/>
    <cellStyle name="40% - Accent4 5 2" xfId="139"/>
    <cellStyle name="40% - Accent4 6" xfId="140"/>
    <cellStyle name="40% - Accent4 6 2" xfId="141"/>
    <cellStyle name="40% - Accent4 7" xfId="142"/>
    <cellStyle name="40% - Accent4 7 2" xfId="143"/>
    <cellStyle name="40% - Accent5 2" xfId="144"/>
    <cellStyle name="40% - Accent5 2 2" xfId="145"/>
    <cellStyle name="40% - Accent5 3" xfId="146"/>
    <cellStyle name="40% - Accent5 3 2" xfId="147"/>
    <cellStyle name="40% - Accent5 4" xfId="148"/>
    <cellStyle name="40% - Accent5 4 2" xfId="149"/>
    <cellStyle name="40% - Accent5 4 2 2" xfId="150"/>
    <cellStyle name="40% - Accent5 4 3" xfId="151"/>
    <cellStyle name="40% - Accent5 5" xfId="152"/>
    <cellStyle name="40% - Accent5 5 2" xfId="153"/>
    <cellStyle name="40% - Accent5 6" xfId="154"/>
    <cellStyle name="40% - Accent5 6 2" xfId="155"/>
    <cellStyle name="40% - Accent5 7" xfId="156"/>
    <cellStyle name="40% - Accent5 7 2" xfId="157"/>
    <cellStyle name="40% - Accent6 2" xfId="158"/>
    <cellStyle name="40% - Accent6 2 2" xfId="159"/>
    <cellStyle name="40% - Accent6 3" xfId="160"/>
    <cellStyle name="40% - Accent6 3 2" xfId="161"/>
    <cellStyle name="40% - Accent6 4" xfId="162"/>
    <cellStyle name="40% - Accent6 4 2" xfId="163"/>
    <cellStyle name="40% - Accent6 4 2 2" xfId="164"/>
    <cellStyle name="40% - Accent6 4 3" xfId="165"/>
    <cellStyle name="40% - Accent6 5" xfId="166"/>
    <cellStyle name="40% - Accent6 5 2" xfId="167"/>
    <cellStyle name="40% - Accent6 6" xfId="168"/>
    <cellStyle name="40% - Accent6 6 2" xfId="169"/>
    <cellStyle name="40% - Accent6 7" xfId="170"/>
    <cellStyle name="40% - Accent6 7 2" xfId="171"/>
    <cellStyle name="60% - Accent1 2" xfId="172"/>
    <cellStyle name="60% - Accent1 3" xfId="173"/>
    <cellStyle name="60% - Accent1 4" xfId="174"/>
    <cellStyle name="60% - Accent1 4 2" xfId="175"/>
    <cellStyle name="60% - Accent1 5" xfId="176"/>
    <cellStyle name="60% - Accent1 6" xfId="177"/>
    <cellStyle name="60% - Accent1 7" xfId="178"/>
    <cellStyle name="60% - Accent2 2" xfId="179"/>
    <cellStyle name="60% - Accent2 3" xfId="180"/>
    <cellStyle name="60% - Accent2 4" xfId="181"/>
    <cellStyle name="60% - Accent2 4 2" xfId="182"/>
    <cellStyle name="60% - Accent2 5" xfId="183"/>
    <cellStyle name="60% - Accent2 6" xfId="184"/>
    <cellStyle name="60% - Accent2 7" xfId="185"/>
    <cellStyle name="60% - Accent3 2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 2" xfId="193"/>
    <cellStyle name="60% - Accent4 3" xfId="194"/>
    <cellStyle name="60% - Accent4 4" xfId="195"/>
    <cellStyle name="60% - Accent4 4 2" xfId="196"/>
    <cellStyle name="60% - Accent4 5" xfId="197"/>
    <cellStyle name="60% - Accent4 6" xfId="198"/>
    <cellStyle name="60% - Accent4 7" xfId="199"/>
    <cellStyle name="60% - Accent5 2" xfId="200"/>
    <cellStyle name="60% - Accent5 3" xfId="201"/>
    <cellStyle name="60% - Accent5 4" xfId="202"/>
    <cellStyle name="60% - Accent5 4 2" xfId="203"/>
    <cellStyle name="60% - Accent5 5" xfId="204"/>
    <cellStyle name="60% - Accent5 6" xfId="205"/>
    <cellStyle name="60% - Accent5 7" xfId="206"/>
    <cellStyle name="60% - Accent6 2" xfId="207"/>
    <cellStyle name="60% - Accent6 3" xfId="208"/>
    <cellStyle name="60% - Accent6 4" xfId="209"/>
    <cellStyle name="60% - Accent6 4 2" xfId="210"/>
    <cellStyle name="60% - Accent6 5" xfId="211"/>
    <cellStyle name="60% - Accent6 6" xfId="212"/>
    <cellStyle name="60% - Accent6 7" xfId="213"/>
    <cellStyle name="Accent1 2" xfId="214"/>
    <cellStyle name="Accent1 3" xfId="215"/>
    <cellStyle name="Accent1 4" xfId="216"/>
    <cellStyle name="Accent1 4 2" xfId="217"/>
    <cellStyle name="Accent1 5" xfId="218"/>
    <cellStyle name="Accent1 6" xfId="219"/>
    <cellStyle name="Accent1 7" xfId="220"/>
    <cellStyle name="Accent2 2" xfId="221"/>
    <cellStyle name="Accent2 3" xfId="222"/>
    <cellStyle name="Accent2 4" xfId="223"/>
    <cellStyle name="Accent2 4 2" xfId="224"/>
    <cellStyle name="Accent2 5" xfId="225"/>
    <cellStyle name="Accent2 6" xfId="226"/>
    <cellStyle name="Accent2 7" xfId="227"/>
    <cellStyle name="Accent3 2" xfId="228"/>
    <cellStyle name="Accent3 3" xfId="229"/>
    <cellStyle name="Accent3 4" xfId="230"/>
    <cellStyle name="Accent3 4 2" xfId="231"/>
    <cellStyle name="Accent3 5" xfId="232"/>
    <cellStyle name="Accent3 6" xfId="233"/>
    <cellStyle name="Accent3 7" xfId="234"/>
    <cellStyle name="Accent4 2" xfId="235"/>
    <cellStyle name="Accent4 3" xfId="236"/>
    <cellStyle name="Accent4 4" xfId="237"/>
    <cellStyle name="Accent4 4 2" xfId="238"/>
    <cellStyle name="Accent4 5" xfId="239"/>
    <cellStyle name="Accent4 6" xfId="240"/>
    <cellStyle name="Accent4 7" xfId="241"/>
    <cellStyle name="Accent5 2" xfId="242"/>
    <cellStyle name="Accent5 3" xfId="243"/>
    <cellStyle name="Accent5 4" xfId="244"/>
    <cellStyle name="Accent5 4 2" xfId="245"/>
    <cellStyle name="Accent5 5" xfId="246"/>
    <cellStyle name="Accent5 6" xfId="247"/>
    <cellStyle name="Accent5 7" xfId="248"/>
    <cellStyle name="Accent6 2" xfId="249"/>
    <cellStyle name="Accent6 3" xfId="250"/>
    <cellStyle name="Accent6 4" xfId="251"/>
    <cellStyle name="Accent6 4 2" xfId="252"/>
    <cellStyle name="Accent6 5" xfId="253"/>
    <cellStyle name="Accent6 6" xfId="254"/>
    <cellStyle name="Accent6 7" xfId="255"/>
    <cellStyle name="Bad 2" xfId="256"/>
    <cellStyle name="Bad 3" xfId="257"/>
    <cellStyle name="Bad 4" xfId="258"/>
    <cellStyle name="Bad 4 2" xfId="259"/>
    <cellStyle name="Bad 5" xfId="260"/>
    <cellStyle name="Bad 6" xfId="261"/>
    <cellStyle name="Bad 7" xfId="262"/>
    <cellStyle name="Calculation 2" xfId="263"/>
    <cellStyle name="Calculation 3" xfId="264"/>
    <cellStyle name="Calculation 4" xfId="265"/>
    <cellStyle name="Calculation 4 2" xfId="266"/>
    <cellStyle name="Calculation 4_SAN2009-IIIxlsx" xfId="267"/>
    <cellStyle name="Calculation 5" xfId="268"/>
    <cellStyle name="Calculation 6" xfId="269"/>
    <cellStyle name="Calculation 7" xfId="270"/>
    <cellStyle name="Check Cell 2" xfId="271"/>
    <cellStyle name="Check Cell 3" xfId="272"/>
    <cellStyle name="Check Cell 4" xfId="273"/>
    <cellStyle name="Check Cell 4 2" xfId="274"/>
    <cellStyle name="Check Cell 4_SAN2009-IIIxlsx" xfId="275"/>
    <cellStyle name="Check Cell 5" xfId="276"/>
    <cellStyle name="Check Cell 6" xfId="277"/>
    <cellStyle name="Check Cell 7" xfId="278"/>
    <cellStyle name="Comma" xfId="452" builtinId="3"/>
    <cellStyle name="Comma 10" xfId="279"/>
    <cellStyle name="Comma 10 2" xfId="280"/>
    <cellStyle name="Comma 19" xfId="455"/>
    <cellStyle name="Comma 2" xfId="281"/>
    <cellStyle name="Comma 2 2" xfId="282"/>
    <cellStyle name="Comma 2 3" xfId="283"/>
    <cellStyle name="Comma 2 3 2" xfId="456"/>
    <cellStyle name="Comma 2 4" xfId="457"/>
    <cellStyle name="Comma 20" xfId="458"/>
    <cellStyle name="Comma 3" xfId="284"/>
    <cellStyle name="Comma 3 2" xfId="285"/>
    <cellStyle name="Comma 3 3" xfId="286"/>
    <cellStyle name="Comma 4" xfId="287"/>
    <cellStyle name="Comma 4 2" xfId="288"/>
    <cellStyle name="Comma 5" xfId="289"/>
    <cellStyle name="Comma 5 2" xfId="290"/>
    <cellStyle name="Currency 2" xfId="291"/>
    <cellStyle name="Currency 2 2" xfId="292"/>
    <cellStyle name="Explanatory Text 2" xfId="293"/>
    <cellStyle name="Explanatory Text 3" xfId="294"/>
    <cellStyle name="Explanatory Text 4" xfId="295"/>
    <cellStyle name="Explanatory Text 4 2" xfId="296"/>
    <cellStyle name="Explanatory Text 5" xfId="297"/>
    <cellStyle name="Explanatory Text 6" xfId="298"/>
    <cellStyle name="Explanatory Text 7" xfId="299"/>
    <cellStyle name="Good 2" xfId="300"/>
    <cellStyle name="Good 3" xfId="301"/>
    <cellStyle name="Good 4" xfId="302"/>
    <cellStyle name="Good 4 2" xfId="303"/>
    <cellStyle name="Good 5" xfId="304"/>
    <cellStyle name="Good 6" xfId="305"/>
    <cellStyle name="Good 7" xfId="306"/>
    <cellStyle name="Heading 1 2" xfId="307"/>
    <cellStyle name="Heading 1 3" xfId="308"/>
    <cellStyle name="Heading 1 4" xfId="309"/>
    <cellStyle name="Heading 1 4 2" xfId="310"/>
    <cellStyle name="Heading 1 4_SAN2009-IIIxlsx" xfId="311"/>
    <cellStyle name="Heading 1 5" xfId="312"/>
    <cellStyle name="Heading 1 6" xfId="313"/>
    <cellStyle name="Heading 1 7" xfId="314"/>
    <cellStyle name="Heading 2 2" xfId="315"/>
    <cellStyle name="Heading 2 3" xfId="316"/>
    <cellStyle name="Heading 2 4" xfId="317"/>
    <cellStyle name="Heading 2 4 2" xfId="318"/>
    <cellStyle name="Heading 2 4_SAN2009-IIIxlsx" xfId="319"/>
    <cellStyle name="Heading 2 5" xfId="320"/>
    <cellStyle name="Heading 2 6" xfId="321"/>
    <cellStyle name="Heading 2 7" xfId="322"/>
    <cellStyle name="Heading 3 2" xfId="323"/>
    <cellStyle name="Heading 3 3" xfId="324"/>
    <cellStyle name="Heading 3 4" xfId="325"/>
    <cellStyle name="Heading 3 4 2" xfId="326"/>
    <cellStyle name="Heading 3 4_SAN2009-IIIxlsx" xfId="327"/>
    <cellStyle name="Heading 3 5" xfId="328"/>
    <cellStyle name="Heading 3 6" xfId="329"/>
    <cellStyle name="Heading 3 7" xfId="330"/>
    <cellStyle name="Heading 4 2" xfId="331"/>
    <cellStyle name="Heading 4 3" xfId="332"/>
    <cellStyle name="Heading 4 4" xfId="333"/>
    <cellStyle name="Heading 4 4 2" xfId="334"/>
    <cellStyle name="Heading 4 5" xfId="335"/>
    <cellStyle name="Heading 4 6" xfId="336"/>
    <cellStyle name="Heading 4 7" xfId="337"/>
    <cellStyle name="Input 2" xfId="338"/>
    <cellStyle name="Input 3" xfId="339"/>
    <cellStyle name="Input 4" xfId="340"/>
    <cellStyle name="Input 4 2" xfId="341"/>
    <cellStyle name="Input 4_SAN2009-IIIxlsx" xfId="342"/>
    <cellStyle name="Input 5" xfId="343"/>
    <cellStyle name="Input 6" xfId="344"/>
    <cellStyle name="Input 7" xfId="345"/>
    <cellStyle name="Linked Cell 2" xfId="346"/>
    <cellStyle name="Linked Cell 3" xfId="347"/>
    <cellStyle name="Linked Cell 4" xfId="348"/>
    <cellStyle name="Linked Cell 4 2" xfId="349"/>
    <cellStyle name="Linked Cell 4_SAN2009-IIIxlsx" xfId="350"/>
    <cellStyle name="Linked Cell 5" xfId="351"/>
    <cellStyle name="Linked Cell 6" xfId="352"/>
    <cellStyle name="Linked Cell 7" xfId="353"/>
    <cellStyle name="Neutral 2" xfId="354"/>
    <cellStyle name="Neutral 3" xfId="355"/>
    <cellStyle name="Neutral 4" xfId="356"/>
    <cellStyle name="Neutral 4 2" xfId="357"/>
    <cellStyle name="Neutral 5" xfId="358"/>
    <cellStyle name="Neutral 6" xfId="359"/>
    <cellStyle name="Neutral 7" xfId="360"/>
    <cellStyle name="Normal" xfId="0" builtinId="0"/>
    <cellStyle name="Normal 10" xfId="361"/>
    <cellStyle name="Normal 11" xfId="362"/>
    <cellStyle name="Normal 12" xfId="363"/>
    <cellStyle name="Normal 13" xfId="364"/>
    <cellStyle name="Normal 13 2" xfId="365"/>
    <cellStyle name="Normal 13 3 4" xfId="459"/>
    <cellStyle name="Normal 13 5 3" xfId="460"/>
    <cellStyle name="Normal 14" xfId="366"/>
    <cellStyle name="Normal 14 2" xfId="367"/>
    <cellStyle name="Normal 14 3" xfId="475"/>
    <cellStyle name="Normal 14 3 2" xfId="461"/>
    <cellStyle name="Normal 16_axalqalaqis skola " xfId="462"/>
    <cellStyle name="Normal 2" xfId="368"/>
    <cellStyle name="Normal 2 2" xfId="369"/>
    <cellStyle name="Normal 2 2 2" xfId="370"/>
    <cellStyle name="Normal 2 2 3" xfId="371"/>
    <cellStyle name="Normal 2 2 4" xfId="372"/>
    <cellStyle name="Normal 2 2 5" xfId="373"/>
    <cellStyle name="Normal 2 2_MCXETA yazarma- Copy" xfId="463"/>
    <cellStyle name="Normal 2 3" xfId="374"/>
    <cellStyle name="Normal 2 4" xfId="375"/>
    <cellStyle name="Normal 2 5" xfId="376"/>
    <cellStyle name="Normal 2 6" xfId="377"/>
    <cellStyle name="Normal 2 7" xfId="378"/>
    <cellStyle name="Normal 2_samseneblo - 2009" xfId="379"/>
    <cellStyle name="Normal 26" xfId="380"/>
    <cellStyle name="Normal 27" xfId="381"/>
    <cellStyle name="Normal 3" xfId="382"/>
    <cellStyle name="Normal 3 2" xfId="383"/>
    <cellStyle name="Normal 3 3" xfId="384"/>
    <cellStyle name="Normal 3 5" xfId="464"/>
    <cellStyle name="Normal 31" xfId="385"/>
    <cellStyle name="Normal 35 2" xfId="465"/>
    <cellStyle name="Normal 4" xfId="386"/>
    <cellStyle name="Normal 4 2" xfId="387"/>
    <cellStyle name="Normal 4 2 2" xfId="388"/>
    <cellStyle name="Normal 49" xfId="466"/>
    <cellStyle name="Normal 5" xfId="389"/>
    <cellStyle name="Normal 5 4 2" xfId="467"/>
    <cellStyle name="Normal 50" xfId="468"/>
    <cellStyle name="Normal 6" xfId="390"/>
    <cellStyle name="Normal 7" xfId="391"/>
    <cellStyle name="Normal 7 2" xfId="469"/>
    <cellStyle name="Normal 7 3" xfId="470"/>
    <cellStyle name="Normal 8" xfId="392"/>
    <cellStyle name="Normal 8 2" xfId="393"/>
    <cellStyle name="Normal 9" xfId="394"/>
    <cellStyle name="Normal 9 2" xfId="395"/>
    <cellStyle name="Normal 9 2 2" xfId="396"/>
    <cellStyle name="Note 2" xfId="397"/>
    <cellStyle name="Note 2 2" xfId="398"/>
    <cellStyle name="Note 3" xfId="399"/>
    <cellStyle name="Note 3 2" xfId="400"/>
    <cellStyle name="Note 4" xfId="401"/>
    <cellStyle name="Note 4 2" xfId="402"/>
    <cellStyle name="Note 4 2 2" xfId="403"/>
    <cellStyle name="Note 4 3" xfId="404"/>
    <cellStyle name="Note 4_SAN2009-IIIxlsx" xfId="405"/>
    <cellStyle name="Note 5" xfId="406"/>
    <cellStyle name="Note 5 2" xfId="407"/>
    <cellStyle name="Note 6" xfId="408"/>
    <cellStyle name="Note 6 2" xfId="409"/>
    <cellStyle name="Note 7" xfId="410"/>
    <cellStyle name="Note 7 2" xfId="411"/>
    <cellStyle name="Output 2" xfId="412"/>
    <cellStyle name="Output 3" xfId="413"/>
    <cellStyle name="Output 4" xfId="414"/>
    <cellStyle name="Output 4 2" xfId="415"/>
    <cellStyle name="Output 4_SAN2009-IIIxlsx" xfId="416"/>
    <cellStyle name="Output 5" xfId="417"/>
    <cellStyle name="Output 6" xfId="418"/>
    <cellStyle name="Output 7" xfId="419"/>
    <cellStyle name="Percent 2" xfId="420"/>
    <cellStyle name="Percent 2 2" xfId="421"/>
    <cellStyle name="Percent 2 2 2" xfId="422"/>
    <cellStyle name="Percent 2 3" xfId="423"/>
    <cellStyle name="Percent 3" xfId="424"/>
    <cellStyle name="Percent 3 2" xfId="425"/>
    <cellStyle name="Style 1" xfId="426"/>
    <cellStyle name="Title 2" xfId="427"/>
    <cellStyle name="Title 3" xfId="428"/>
    <cellStyle name="Title 4" xfId="429"/>
    <cellStyle name="Title 4 2" xfId="430"/>
    <cellStyle name="Title 5" xfId="431"/>
    <cellStyle name="Title 6" xfId="432"/>
    <cellStyle name="Title 7" xfId="433"/>
    <cellStyle name="Total 2" xfId="434"/>
    <cellStyle name="Total 3" xfId="435"/>
    <cellStyle name="Total 4" xfId="436"/>
    <cellStyle name="Total 4 2" xfId="437"/>
    <cellStyle name="Total 4_SAN2009-IIIxlsx" xfId="438"/>
    <cellStyle name="Total 5" xfId="439"/>
    <cellStyle name="Total 6" xfId="440"/>
    <cellStyle name="Total 7" xfId="441"/>
    <cellStyle name="Warning Text 2" xfId="442"/>
    <cellStyle name="Warning Text 3" xfId="443"/>
    <cellStyle name="Warning Text 4" xfId="444"/>
    <cellStyle name="Warning Text 4 2" xfId="445"/>
    <cellStyle name="Warning Text 5" xfId="446"/>
    <cellStyle name="Warning Text 6" xfId="447"/>
    <cellStyle name="Warning Text 7" xfId="448"/>
    <cellStyle name="Обычный 2" xfId="2"/>
    <cellStyle name="Обычный 2 2" xfId="471"/>
    <cellStyle name="Обычный 3" xfId="3"/>
    <cellStyle name="Обычный 4" xfId="472"/>
    <cellStyle name="Обычный_Лист1" xfId="1"/>
    <cellStyle name="Обычный_Лист1 2" xfId="454"/>
    <cellStyle name="Процентный 2" xfId="449"/>
    <cellStyle name="Финансовый 2" xfId="450"/>
    <cellStyle name="Финансовый 3" xfId="453"/>
    <cellStyle name="ჩვეულებრივი 2" xfId="473"/>
    <cellStyle name="ჩვეულებრივი 2 2 2" xfId="474"/>
    <cellStyle name="㼿㼿㼿㼿㼿㼿" xfId="4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view="pageBreakPreview" zoomScale="84" zoomScaleNormal="100" zoomScaleSheetLayoutView="84" workbookViewId="0">
      <selection activeCell="U19" sqref="U19"/>
    </sheetView>
  </sheetViews>
  <sheetFormatPr defaultRowHeight="15" x14ac:dyDescent="0.25"/>
  <cols>
    <col min="1" max="1" width="5.7109375" style="1" customWidth="1"/>
    <col min="2" max="2" width="9.140625" style="4"/>
    <col min="3" max="3" width="9.140625" style="1"/>
    <col min="4" max="6" width="9.140625" style="4"/>
    <col min="7" max="7" width="11" style="4" customWidth="1"/>
    <col min="8" max="8" width="9.140625" style="4"/>
    <col min="9" max="9" width="9.140625" style="3"/>
    <col min="10" max="10" width="12.5703125" style="1" customWidth="1"/>
    <col min="11" max="11" width="0.140625" style="1" hidden="1" customWidth="1"/>
    <col min="12" max="13" width="9.140625" style="1" hidden="1" customWidth="1"/>
    <col min="14" max="256" width="9.140625" style="1"/>
    <col min="257" max="257" width="5.7109375" style="1" customWidth="1"/>
    <col min="258" max="262" width="9.140625" style="1"/>
    <col min="263" max="263" width="11" style="1" customWidth="1"/>
    <col min="264" max="265" width="9.140625" style="1"/>
    <col min="266" max="266" width="9" style="1" customWidth="1"/>
    <col min="267" max="269" width="0" style="1" hidden="1" customWidth="1"/>
    <col min="270" max="512" width="9.140625" style="1"/>
    <col min="513" max="513" width="5.7109375" style="1" customWidth="1"/>
    <col min="514" max="518" width="9.140625" style="1"/>
    <col min="519" max="519" width="11" style="1" customWidth="1"/>
    <col min="520" max="521" width="9.140625" style="1"/>
    <col min="522" max="522" width="9" style="1" customWidth="1"/>
    <col min="523" max="525" width="0" style="1" hidden="1" customWidth="1"/>
    <col min="526" max="768" width="9.140625" style="1"/>
    <col min="769" max="769" width="5.7109375" style="1" customWidth="1"/>
    <col min="770" max="774" width="9.140625" style="1"/>
    <col min="775" max="775" width="11" style="1" customWidth="1"/>
    <col min="776" max="777" width="9.140625" style="1"/>
    <col min="778" max="778" width="9" style="1" customWidth="1"/>
    <col min="779" max="781" width="0" style="1" hidden="1" customWidth="1"/>
    <col min="782" max="1024" width="9.140625" style="1"/>
    <col min="1025" max="1025" width="5.7109375" style="1" customWidth="1"/>
    <col min="1026" max="1030" width="9.140625" style="1"/>
    <col min="1031" max="1031" width="11" style="1" customWidth="1"/>
    <col min="1032" max="1033" width="9.140625" style="1"/>
    <col min="1034" max="1034" width="9" style="1" customWidth="1"/>
    <col min="1035" max="1037" width="0" style="1" hidden="1" customWidth="1"/>
    <col min="1038" max="1280" width="9.140625" style="1"/>
    <col min="1281" max="1281" width="5.7109375" style="1" customWidth="1"/>
    <col min="1282" max="1286" width="9.140625" style="1"/>
    <col min="1287" max="1287" width="11" style="1" customWidth="1"/>
    <col min="1288" max="1289" width="9.140625" style="1"/>
    <col min="1290" max="1290" width="9" style="1" customWidth="1"/>
    <col min="1291" max="1293" width="0" style="1" hidden="1" customWidth="1"/>
    <col min="1294" max="1536" width="9.140625" style="1"/>
    <col min="1537" max="1537" width="5.7109375" style="1" customWidth="1"/>
    <col min="1538" max="1542" width="9.140625" style="1"/>
    <col min="1543" max="1543" width="11" style="1" customWidth="1"/>
    <col min="1544" max="1545" width="9.140625" style="1"/>
    <col min="1546" max="1546" width="9" style="1" customWidth="1"/>
    <col min="1547" max="1549" width="0" style="1" hidden="1" customWidth="1"/>
    <col min="1550" max="1792" width="9.140625" style="1"/>
    <col min="1793" max="1793" width="5.7109375" style="1" customWidth="1"/>
    <col min="1794" max="1798" width="9.140625" style="1"/>
    <col min="1799" max="1799" width="11" style="1" customWidth="1"/>
    <col min="1800" max="1801" width="9.140625" style="1"/>
    <col min="1802" max="1802" width="9" style="1" customWidth="1"/>
    <col min="1803" max="1805" width="0" style="1" hidden="1" customWidth="1"/>
    <col min="1806" max="2048" width="9.140625" style="1"/>
    <col min="2049" max="2049" width="5.7109375" style="1" customWidth="1"/>
    <col min="2050" max="2054" width="9.140625" style="1"/>
    <col min="2055" max="2055" width="11" style="1" customWidth="1"/>
    <col min="2056" max="2057" width="9.140625" style="1"/>
    <col min="2058" max="2058" width="9" style="1" customWidth="1"/>
    <col min="2059" max="2061" width="0" style="1" hidden="1" customWidth="1"/>
    <col min="2062" max="2304" width="9.140625" style="1"/>
    <col min="2305" max="2305" width="5.7109375" style="1" customWidth="1"/>
    <col min="2306" max="2310" width="9.140625" style="1"/>
    <col min="2311" max="2311" width="11" style="1" customWidth="1"/>
    <col min="2312" max="2313" width="9.140625" style="1"/>
    <col min="2314" max="2314" width="9" style="1" customWidth="1"/>
    <col min="2315" max="2317" width="0" style="1" hidden="1" customWidth="1"/>
    <col min="2318" max="2560" width="9.140625" style="1"/>
    <col min="2561" max="2561" width="5.7109375" style="1" customWidth="1"/>
    <col min="2562" max="2566" width="9.140625" style="1"/>
    <col min="2567" max="2567" width="11" style="1" customWidth="1"/>
    <col min="2568" max="2569" width="9.140625" style="1"/>
    <col min="2570" max="2570" width="9" style="1" customWidth="1"/>
    <col min="2571" max="2573" width="0" style="1" hidden="1" customWidth="1"/>
    <col min="2574" max="2816" width="9.140625" style="1"/>
    <col min="2817" max="2817" width="5.7109375" style="1" customWidth="1"/>
    <col min="2818" max="2822" width="9.140625" style="1"/>
    <col min="2823" max="2823" width="11" style="1" customWidth="1"/>
    <col min="2824" max="2825" width="9.140625" style="1"/>
    <col min="2826" max="2826" width="9" style="1" customWidth="1"/>
    <col min="2827" max="2829" width="0" style="1" hidden="1" customWidth="1"/>
    <col min="2830" max="3072" width="9.140625" style="1"/>
    <col min="3073" max="3073" width="5.7109375" style="1" customWidth="1"/>
    <col min="3074" max="3078" width="9.140625" style="1"/>
    <col min="3079" max="3079" width="11" style="1" customWidth="1"/>
    <col min="3080" max="3081" width="9.140625" style="1"/>
    <col min="3082" max="3082" width="9" style="1" customWidth="1"/>
    <col min="3083" max="3085" width="0" style="1" hidden="1" customWidth="1"/>
    <col min="3086" max="3328" width="9.140625" style="1"/>
    <col min="3329" max="3329" width="5.7109375" style="1" customWidth="1"/>
    <col min="3330" max="3334" width="9.140625" style="1"/>
    <col min="3335" max="3335" width="11" style="1" customWidth="1"/>
    <col min="3336" max="3337" width="9.140625" style="1"/>
    <col min="3338" max="3338" width="9" style="1" customWidth="1"/>
    <col min="3339" max="3341" width="0" style="1" hidden="1" customWidth="1"/>
    <col min="3342" max="3584" width="9.140625" style="1"/>
    <col min="3585" max="3585" width="5.7109375" style="1" customWidth="1"/>
    <col min="3586" max="3590" width="9.140625" style="1"/>
    <col min="3591" max="3591" width="11" style="1" customWidth="1"/>
    <col min="3592" max="3593" width="9.140625" style="1"/>
    <col min="3594" max="3594" width="9" style="1" customWidth="1"/>
    <col min="3595" max="3597" width="0" style="1" hidden="1" customWidth="1"/>
    <col min="3598" max="3840" width="9.140625" style="1"/>
    <col min="3841" max="3841" width="5.7109375" style="1" customWidth="1"/>
    <col min="3842" max="3846" width="9.140625" style="1"/>
    <col min="3847" max="3847" width="11" style="1" customWidth="1"/>
    <col min="3848" max="3849" width="9.140625" style="1"/>
    <col min="3850" max="3850" width="9" style="1" customWidth="1"/>
    <col min="3851" max="3853" width="0" style="1" hidden="1" customWidth="1"/>
    <col min="3854" max="4096" width="9.140625" style="1"/>
    <col min="4097" max="4097" width="5.7109375" style="1" customWidth="1"/>
    <col min="4098" max="4102" width="9.140625" style="1"/>
    <col min="4103" max="4103" width="11" style="1" customWidth="1"/>
    <col min="4104" max="4105" width="9.140625" style="1"/>
    <col min="4106" max="4106" width="9" style="1" customWidth="1"/>
    <col min="4107" max="4109" width="0" style="1" hidden="1" customWidth="1"/>
    <col min="4110" max="4352" width="9.140625" style="1"/>
    <col min="4353" max="4353" width="5.7109375" style="1" customWidth="1"/>
    <col min="4354" max="4358" width="9.140625" style="1"/>
    <col min="4359" max="4359" width="11" style="1" customWidth="1"/>
    <col min="4360" max="4361" width="9.140625" style="1"/>
    <col min="4362" max="4362" width="9" style="1" customWidth="1"/>
    <col min="4363" max="4365" width="0" style="1" hidden="1" customWidth="1"/>
    <col min="4366" max="4608" width="9.140625" style="1"/>
    <col min="4609" max="4609" width="5.7109375" style="1" customWidth="1"/>
    <col min="4610" max="4614" width="9.140625" style="1"/>
    <col min="4615" max="4615" width="11" style="1" customWidth="1"/>
    <col min="4616" max="4617" width="9.140625" style="1"/>
    <col min="4618" max="4618" width="9" style="1" customWidth="1"/>
    <col min="4619" max="4621" width="0" style="1" hidden="1" customWidth="1"/>
    <col min="4622" max="4864" width="9.140625" style="1"/>
    <col min="4865" max="4865" width="5.7109375" style="1" customWidth="1"/>
    <col min="4866" max="4870" width="9.140625" style="1"/>
    <col min="4871" max="4871" width="11" style="1" customWidth="1"/>
    <col min="4872" max="4873" width="9.140625" style="1"/>
    <col min="4874" max="4874" width="9" style="1" customWidth="1"/>
    <col min="4875" max="4877" width="0" style="1" hidden="1" customWidth="1"/>
    <col min="4878" max="5120" width="9.140625" style="1"/>
    <col min="5121" max="5121" width="5.7109375" style="1" customWidth="1"/>
    <col min="5122" max="5126" width="9.140625" style="1"/>
    <col min="5127" max="5127" width="11" style="1" customWidth="1"/>
    <col min="5128" max="5129" width="9.140625" style="1"/>
    <col min="5130" max="5130" width="9" style="1" customWidth="1"/>
    <col min="5131" max="5133" width="0" style="1" hidden="1" customWidth="1"/>
    <col min="5134" max="5376" width="9.140625" style="1"/>
    <col min="5377" max="5377" width="5.7109375" style="1" customWidth="1"/>
    <col min="5378" max="5382" width="9.140625" style="1"/>
    <col min="5383" max="5383" width="11" style="1" customWidth="1"/>
    <col min="5384" max="5385" width="9.140625" style="1"/>
    <col min="5386" max="5386" width="9" style="1" customWidth="1"/>
    <col min="5387" max="5389" width="0" style="1" hidden="1" customWidth="1"/>
    <col min="5390" max="5632" width="9.140625" style="1"/>
    <col min="5633" max="5633" width="5.7109375" style="1" customWidth="1"/>
    <col min="5634" max="5638" width="9.140625" style="1"/>
    <col min="5639" max="5639" width="11" style="1" customWidth="1"/>
    <col min="5640" max="5641" width="9.140625" style="1"/>
    <col min="5642" max="5642" width="9" style="1" customWidth="1"/>
    <col min="5643" max="5645" width="0" style="1" hidden="1" customWidth="1"/>
    <col min="5646" max="5888" width="9.140625" style="1"/>
    <col min="5889" max="5889" width="5.7109375" style="1" customWidth="1"/>
    <col min="5890" max="5894" width="9.140625" style="1"/>
    <col min="5895" max="5895" width="11" style="1" customWidth="1"/>
    <col min="5896" max="5897" width="9.140625" style="1"/>
    <col min="5898" max="5898" width="9" style="1" customWidth="1"/>
    <col min="5899" max="5901" width="0" style="1" hidden="1" customWidth="1"/>
    <col min="5902" max="6144" width="9.140625" style="1"/>
    <col min="6145" max="6145" width="5.7109375" style="1" customWidth="1"/>
    <col min="6146" max="6150" width="9.140625" style="1"/>
    <col min="6151" max="6151" width="11" style="1" customWidth="1"/>
    <col min="6152" max="6153" width="9.140625" style="1"/>
    <col min="6154" max="6154" width="9" style="1" customWidth="1"/>
    <col min="6155" max="6157" width="0" style="1" hidden="1" customWidth="1"/>
    <col min="6158" max="6400" width="9.140625" style="1"/>
    <col min="6401" max="6401" width="5.7109375" style="1" customWidth="1"/>
    <col min="6402" max="6406" width="9.140625" style="1"/>
    <col min="6407" max="6407" width="11" style="1" customWidth="1"/>
    <col min="6408" max="6409" width="9.140625" style="1"/>
    <col min="6410" max="6410" width="9" style="1" customWidth="1"/>
    <col min="6411" max="6413" width="0" style="1" hidden="1" customWidth="1"/>
    <col min="6414" max="6656" width="9.140625" style="1"/>
    <col min="6657" max="6657" width="5.7109375" style="1" customWidth="1"/>
    <col min="6658" max="6662" width="9.140625" style="1"/>
    <col min="6663" max="6663" width="11" style="1" customWidth="1"/>
    <col min="6664" max="6665" width="9.140625" style="1"/>
    <col min="6666" max="6666" width="9" style="1" customWidth="1"/>
    <col min="6667" max="6669" width="0" style="1" hidden="1" customWidth="1"/>
    <col min="6670" max="6912" width="9.140625" style="1"/>
    <col min="6913" max="6913" width="5.7109375" style="1" customWidth="1"/>
    <col min="6914" max="6918" width="9.140625" style="1"/>
    <col min="6919" max="6919" width="11" style="1" customWidth="1"/>
    <col min="6920" max="6921" width="9.140625" style="1"/>
    <col min="6922" max="6922" width="9" style="1" customWidth="1"/>
    <col min="6923" max="6925" width="0" style="1" hidden="1" customWidth="1"/>
    <col min="6926" max="7168" width="9.140625" style="1"/>
    <col min="7169" max="7169" width="5.7109375" style="1" customWidth="1"/>
    <col min="7170" max="7174" width="9.140625" style="1"/>
    <col min="7175" max="7175" width="11" style="1" customWidth="1"/>
    <col min="7176" max="7177" width="9.140625" style="1"/>
    <col min="7178" max="7178" width="9" style="1" customWidth="1"/>
    <col min="7179" max="7181" width="0" style="1" hidden="1" customWidth="1"/>
    <col min="7182" max="7424" width="9.140625" style="1"/>
    <col min="7425" max="7425" width="5.7109375" style="1" customWidth="1"/>
    <col min="7426" max="7430" width="9.140625" style="1"/>
    <col min="7431" max="7431" width="11" style="1" customWidth="1"/>
    <col min="7432" max="7433" width="9.140625" style="1"/>
    <col min="7434" max="7434" width="9" style="1" customWidth="1"/>
    <col min="7435" max="7437" width="0" style="1" hidden="1" customWidth="1"/>
    <col min="7438" max="7680" width="9.140625" style="1"/>
    <col min="7681" max="7681" width="5.7109375" style="1" customWidth="1"/>
    <col min="7682" max="7686" width="9.140625" style="1"/>
    <col min="7687" max="7687" width="11" style="1" customWidth="1"/>
    <col min="7688" max="7689" width="9.140625" style="1"/>
    <col min="7690" max="7690" width="9" style="1" customWidth="1"/>
    <col min="7691" max="7693" width="0" style="1" hidden="1" customWidth="1"/>
    <col min="7694" max="7936" width="9.140625" style="1"/>
    <col min="7937" max="7937" width="5.7109375" style="1" customWidth="1"/>
    <col min="7938" max="7942" width="9.140625" style="1"/>
    <col min="7943" max="7943" width="11" style="1" customWidth="1"/>
    <col min="7944" max="7945" width="9.140625" style="1"/>
    <col min="7946" max="7946" width="9" style="1" customWidth="1"/>
    <col min="7947" max="7949" width="0" style="1" hidden="1" customWidth="1"/>
    <col min="7950" max="8192" width="9.140625" style="1"/>
    <col min="8193" max="8193" width="5.7109375" style="1" customWidth="1"/>
    <col min="8194" max="8198" width="9.140625" style="1"/>
    <col min="8199" max="8199" width="11" style="1" customWidth="1"/>
    <col min="8200" max="8201" width="9.140625" style="1"/>
    <col min="8202" max="8202" width="9" style="1" customWidth="1"/>
    <col min="8203" max="8205" width="0" style="1" hidden="1" customWidth="1"/>
    <col min="8206" max="8448" width="9.140625" style="1"/>
    <col min="8449" max="8449" width="5.7109375" style="1" customWidth="1"/>
    <col min="8450" max="8454" width="9.140625" style="1"/>
    <col min="8455" max="8455" width="11" style="1" customWidth="1"/>
    <col min="8456" max="8457" width="9.140625" style="1"/>
    <col min="8458" max="8458" width="9" style="1" customWidth="1"/>
    <col min="8459" max="8461" width="0" style="1" hidden="1" customWidth="1"/>
    <col min="8462" max="8704" width="9.140625" style="1"/>
    <col min="8705" max="8705" width="5.7109375" style="1" customWidth="1"/>
    <col min="8706" max="8710" width="9.140625" style="1"/>
    <col min="8711" max="8711" width="11" style="1" customWidth="1"/>
    <col min="8712" max="8713" width="9.140625" style="1"/>
    <col min="8714" max="8714" width="9" style="1" customWidth="1"/>
    <col min="8715" max="8717" width="0" style="1" hidden="1" customWidth="1"/>
    <col min="8718" max="8960" width="9.140625" style="1"/>
    <col min="8961" max="8961" width="5.7109375" style="1" customWidth="1"/>
    <col min="8962" max="8966" width="9.140625" style="1"/>
    <col min="8967" max="8967" width="11" style="1" customWidth="1"/>
    <col min="8968" max="8969" width="9.140625" style="1"/>
    <col min="8970" max="8970" width="9" style="1" customWidth="1"/>
    <col min="8971" max="8973" width="0" style="1" hidden="1" customWidth="1"/>
    <col min="8974" max="9216" width="9.140625" style="1"/>
    <col min="9217" max="9217" width="5.7109375" style="1" customWidth="1"/>
    <col min="9218" max="9222" width="9.140625" style="1"/>
    <col min="9223" max="9223" width="11" style="1" customWidth="1"/>
    <col min="9224" max="9225" width="9.140625" style="1"/>
    <col min="9226" max="9226" width="9" style="1" customWidth="1"/>
    <col min="9227" max="9229" width="0" style="1" hidden="1" customWidth="1"/>
    <col min="9230" max="9472" width="9.140625" style="1"/>
    <col min="9473" max="9473" width="5.7109375" style="1" customWidth="1"/>
    <col min="9474" max="9478" width="9.140625" style="1"/>
    <col min="9479" max="9479" width="11" style="1" customWidth="1"/>
    <col min="9480" max="9481" width="9.140625" style="1"/>
    <col min="9482" max="9482" width="9" style="1" customWidth="1"/>
    <col min="9483" max="9485" width="0" style="1" hidden="1" customWidth="1"/>
    <col min="9486" max="9728" width="9.140625" style="1"/>
    <col min="9729" max="9729" width="5.7109375" style="1" customWidth="1"/>
    <col min="9730" max="9734" width="9.140625" style="1"/>
    <col min="9735" max="9735" width="11" style="1" customWidth="1"/>
    <col min="9736" max="9737" width="9.140625" style="1"/>
    <col min="9738" max="9738" width="9" style="1" customWidth="1"/>
    <col min="9739" max="9741" width="0" style="1" hidden="1" customWidth="1"/>
    <col min="9742" max="9984" width="9.140625" style="1"/>
    <col min="9985" max="9985" width="5.7109375" style="1" customWidth="1"/>
    <col min="9986" max="9990" width="9.140625" style="1"/>
    <col min="9991" max="9991" width="11" style="1" customWidth="1"/>
    <col min="9992" max="9993" width="9.140625" style="1"/>
    <col min="9994" max="9994" width="9" style="1" customWidth="1"/>
    <col min="9995" max="9997" width="0" style="1" hidden="1" customWidth="1"/>
    <col min="9998" max="10240" width="9.140625" style="1"/>
    <col min="10241" max="10241" width="5.7109375" style="1" customWidth="1"/>
    <col min="10242" max="10246" width="9.140625" style="1"/>
    <col min="10247" max="10247" width="11" style="1" customWidth="1"/>
    <col min="10248" max="10249" width="9.140625" style="1"/>
    <col min="10250" max="10250" width="9" style="1" customWidth="1"/>
    <col min="10251" max="10253" width="0" style="1" hidden="1" customWidth="1"/>
    <col min="10254" max="10496" width="9.140625" style="1"/>
    <col min="10497" max="10497" width="5.7109375" style="1" customWidth="1"/>
    <col min="10498" max="10502" width="9.140625" style="1"/>
    <col min="10503" max="10503" width="11" style="1" customWidth="1"/>
    <col min="10504" max="10505" width="9.140625" style="1"/>
    <col min="10506" max="10506" width="9" style="1" customWidth="1"/>
    <col min="10507" max="10509" width="0" style="1" hidden="1" customWidth="1"/>
    <col min="10510" max="10752" width="9.140625" style="1"/>
    <col min="10753" max="10753" width="5.7109375" style="1" customWidth="1"/>
    <col min="10754" max="10758" width="9.140625" style="1"/>
    <col min="10759" max="10759" width="11" style="1" customWidth="1"/>
    <col min="10760" max="10761" width="9.140625" style="1"/>
    <col min="10762" max="10762" width="9" style="1" customWidth="1"/>
    <col min="10763" max="10765" width="0" style="1" hidden="1" customWidth="1"/>
    <col min="10766" max="11008" width="9.140625" style="1"/>
    <col min="11009" max="11009" width="5.7109375" style="1" customWidth="1"/>
    <col min="11010" max="11014" width="9.140625" style="1"/>
    <col min="11015" max="11015" width="11" style="1" customWidth="1"/>
    <col min="11016" max="11017" width="9.140625" style="1"/>
    <col min="11018" max="11018" width="9" style="1" customWidth="1"/>
    <col min="11019" max="11021" width="0" style="1" hidden="1" customWidth="1"/>
    <col min="11022" max="11264" width="9.140625" style="1"/>
    <col min="11265" max="11265" width="5.7109375" style="1" customWidth="1"/>
    <col min="11266" max="11270" width="9.140625" style="1"/>
    <col min="11271" max="11271" width="11" style="1" customWidth="1"/>
    <col min="11272" max="11273" width="9.140625" style="1"/>
    <col min="11274" max="11274" width="9" style="1" customWidth="1"/>
    <col min="11275" max="11277" width="0" style="1" hidden="1" customWidth="1"/>
    <col min="11278" max="11520" width="9.140625" style="1"/>
    <col min="11521" max="11521" width="5.7109375" style="1" customWidth="1"/>
    <col min="11522" max="11526" width="9.140625" style="1"/>
    <col min="11527" max="11527" width="11" style="1" customWidth="1"/>
    <col min="11528" max="11529" width="9.140625" style="1"/>
    <col min="11530" max="11530" width="9" style="1" customWidth="1"/>
    <col min="11531" max="11533" width="0" style="1" hidden="1" customWidth="1"/>
    <col min="11534" max="11776" width="9.140625" style="1"/>
    <col min="11777" max="11777" width="5.7109375" style="1" customWidth="1"/>
    <col min="11778" max="11782" width="9.140625" style="1"/>
    <col min="11783" max="11783" width="11" style="1" customWidth="1"/>
    <col min="11784" max="11785" width="9.140625" style="1"/>
    <col min="11786" max="11786" width="9" style="1" customWidth="1"/>
    <col min="11787" max="11789" width="0" style="1" hidden="1" customWidth="1"/>
    <col min="11790" max="12032" width="9.140625" style="1"/>
    <col min="12033" max="12033" width="5.7109375" style="1" customWidth="1"/>
    <col min="12034" max="12038" width="9.140625" style="1"/>
    <col min="12039" max="12039" width="11" style="1" customWidth="1"/>
    <col min="12040" max="12041" width="9.140625" style="1"/>
    <col min="12042" max="12042" width="9" style="1" customWidth="1"/>
    <col min="12043" max="12045" width="0" style="1" hidden="1" customWidth="1"/>
    <col min="12046" max="12288" width="9.140625" style="1"/>
    <col min="12289" max="12289" width="5.7109375" style="1" customWidth="1"/>
    <col min="12290" max="12294" width="9.140625" style="1"/>
    <col min="12295" max="12295" width="11" style="1" customWidth="1"/>
    <col min="12296" max="12297" width="9.140625" style="1"/>
    <col min="12298" max="12298" width="9" style="1" customWidth="1"/>
    <col min="12299" max="12301" width="0" style="1" hidden="1" customWidth="1"/>
    <col min="12302" max="12544" width="9.140625" style="1"/>
    <col min="12545" max="12545" width="5.7109375" style="1" customWidth="1"/>
    <col min="12546" max="12550" width="9.140625" style="1"/>
    <col min="12551" max="12551" width="11" style="1" customWidth="1"/>
    <col min="12552" max="12553" width="9.140625" style="1"/>
    <col min="12554" max="12554" width="9" style="1" customWidth="1"/>
    <col min="12555" max="12557" width="0" style="1" hidden="1" customWidth="1"/>
    <col min="12558" max="12800" width="9.140625" style="1"/>
    <col min="12801" max="12801" width="5.7109375" style="1" customWidth="1"/>
    <col min="12802" max="12806" width="9.140625" style="1"/>
    <col min="12807" max="12807" width="11" style="1" customWidth="1"/>
    <col min="12808" max="12809" width="9.140625" style="1"/>
    <col min="12810" max="12810" width="9" style="1" customWidth="1"/>
    <col min="12811" max="12813" width="0" style="1" hidden="1" customWidth="1"/>
    <col min="12814" max="13056" width="9.140625" style="1"/>
    <col min="13057" max="13057" width="5.7109375" style="1" customWidth="1"/>
    <col min="13058" max="13062" width="9.140625" style="1"/>
    <col min="13063" max="13063" width="11" style="1" customWidth="1"/>
    <col min="13064" max="13065" width="9.140625" style="1"/>
    <col min="13066" max="13066" width="9" style="1" customWidth="1"/>
    <col min="13067" max="13069" width="0" style="1" hidden="1" customWidth="1"/>
    <col min="13070" max="13312" width="9.140625" style="1"/>
    <col min="13313" max="13313" width="5.7109375" style="1" customWidth="1"/>
    <col min="13314" max="13318" width="9.140625" style="1"/>
    <col min="13319" max="13319" width="11" style="1" customWidth="1"/>
    <col min="13320" max="13321" width="9.140625" style="1"/>
    <col min="13322" max="13322" width="9" style="1" customWidth="1"/>
    <col min="13323" max="13325" width="0" style="1" hidden="1" customWidth="1"/>
    <col min="13326" max="13568" width="9.140625" style="1"/>
    <col min="13569" max="13569" width="5.7109375" style="1" customWidth="1"/>
    <col min="13570" max="13574" width="9.140625" style="1"/>
    <col min="13575" max="13575" width="11" style="1" customWidth="1"/>
    <col min="13576" max="13577" width="9.140625" style="1"/>
    <col min="13578" max="13578" width="9" style="1" customWidth="1"/>
    <col min="13579" max="13581" width="0" style="1" hidden="1" customWidth="1"/>
    <col min="13582" max="13824" width="9.140625" style="1"/>
    <col min="13825" max="13825" width="5.7109375" style="1" customWidth="1"/>
    <col min="13826" max="13830" width="9.140625" style="1"/>
    <col min="13831" max="13831" width="11" style="1" customWidth="1"/>
    <col min="13832" max="13833" width="9.140625" style="1"/>
    <col min="13834" max="13834" width="9" style="1" customWidth="1"/>
    <col min="13835" max="13837" width="0" style="1" hidden="1" customWidth="1"/>
    <col min="13838" max="14080" width="9.140625" style="1"/>
    <col min="14081" max="14081" width="5.7109375" style="1" customWidth="1"/>
    <col min="14082" max="14086" width="9.140625" style="1"/>
    <col min="14087" max="14087" width="11" style="1" customWidth="1"/>
    <col min="14088" max="14089" width="9.140625" style="1"/>
    <col min="14090" max="14090" width="9" style="1" customWidth="1"/>
    <col min="14091" max="14093" width="0" style="1" hidden="1" customWidth="1"/>
    <col min="14094" max="14336" width="9.140625" style="1"/>
    <col min="14337" max="14337" width="5.7109375" style="1" customWidth="1"/>
    <col min="14338" max="14342" width="9.140625" style="1"/>
    <col min="14343" max="14343" width="11" style="1" customWidth="1"/>
    <col min="14344" max="14345" width="9.140625" style="1"/>
    <col min="14346" max="14346" width="9" style="1" customWidth="1"/>
    <col min="14347" max="14349" width="0" style="1" hidden="1" customWidth="1"/>
    <col min="14350" max="14592" width="9.140625" style="1"/>
    <col min="14593" max="14593" width="5.7109375" style="1" customWidth="1"/>
    <col min="14594" max="14598" width="9.140625" style="1"/>
    <col min="14599" max="14599" width="11" style="1" customWidth="1"/>
    <col min="14600" max="14601" width="9.140625" style="1"/>
    <col min="14602" max="14602" width="9" style="1" customWidth="1"/>
    <col min="14603" max="14605" width="0" style="1" hidden="1" customWidth="1"/>
    <col min="14606" max="14848" width="9.140625" style="1"/>
    <col min="14849" max="14849" width="5.7109375" style="1" customWidth="1"/>
    <col min="14850" max="14854" width="9.140625" style="1"/>
    <col min="14855" max="14855" width="11" style="1" customWidth="1"/>
    <col min="14856" max="14857" width="9.140625" style="1"/>
    <col min="14858" max="14858" width="9" style="1" customWidth="1"/>
    <col min="14859" max="14861" width="0" style="1" hidden="1" customWidth="1"/>
    <col min="14862" max="15104" width="9.140625" style="1"/>
    <col min="15105" max="15105" width="5.7109375" style="1" customWidth="1"/>
    <col min="15106" max="15110" width="9.140625" style="1"/>
    <col min="15111" max="15111" width="11" style="1" customWidth="1"/>
    <col min="15112" max="15113" width="9.140625" style="1"/>
    <col min="15114" max="15114" width="9" style="1" customWidth="1"/>
    <col min="15115" max="15117" width="0" style="1" hidden="1" customWidth="1"/>
    <col min="15118" max="15360" width="9.140625" style="1"/>
    <col min="15361" max="15361" width="5.7109375" style="1" customWidth="1"/>
    <col min="15362" max="15366" width="9.140625" style="1"/>
    <col min="15367" max="15367" width="11" style="1" customWidth="1"/>
    <col min="15368" max="15369" width="9.140625" style="1"/>
    <col min="15370" max="15370" width="9" style="1" customWidth="1"/>
    <col min="15371" max="15373" width="0" style="1" hidden="1" customWidth="1"/>
    <col min="15374" max="15616" width="9.140625" style="1"/>
    <col min="15617" max="15617" width="5.7109375" style="1" customWidth="1"/>
    <col min="15618" max="15622" width="9.140625" style="1"/>
    <col min="15623" max="15623" width="11" style="1" customWidth="1"/>
    <col min="15624" max="15625" width="9.140625" style="1"/>
    <col min="15626" max="15626" width="9" style="1" customWidth="1"/>
    <col min="15627" max="15629" width="0" style="1" hidden="1" customWidth="1"/>
    <col min="15630" max="15872" width="9.140625" style="1"/>
    <col min="15873" max="15873" width="5.7109375" style="1" customWidth="1"/>
    <col min="15874" max="15878" width="9.140625" style="1"/>
    <col min="15879" max="15879" width="11" style="1" customWidth="1"/>
    <col min="15880" max="15881" width="9.140625" style="1"/>
    <col min="15882" max="15882" width="9" style="1" customWidth="1"/>
    <col min="15883" max="15885" width="0" style="1" hidden="1" customWidth="1"/>
    <col min="15886" max="16128" width="9.140625" style="1"/>
    <col min="16129" max="16129" width="5.7109375" style="1" customWidth="1"/>
    <col min="16130" max="16134" width="9.140625" style="1"/>
    <col min="16135" max="16135" width="11" style="1" customWidth="1"/>
    <col min="16136" max="16137" width="9.140625" style="1"/>
    <col min="16138" max="16138" width="9" style="1" customWidth="1"/>
    <col min="16139" max="16141" width="0" style="1" hidden="1" customWidth="1"/>
    <col min="16142" max="16384" width="9.140625" style="1"/>
  </cols>
  <sheetData>
    <row r="1" spans="1:15" ht="32.25" customHeight="1" x14ac:dyDescent="0.25">
      <c r="B1" s="110"/>
      <c r="C1" s="110"/>
      <c r="D1" s="111"/>
      <c r="E1" s="111"/>
      <c r="F1" s="111"/>
      <c r="G1" s="111"/>
      <c r="H1" s="111"/>
    </row>
    <row r="2" spans="1:15" ht="32.25" customHeight="1" x14ac:dyDescent="0.25">
      <c r="B2" s="8"/>
      <c r="C2" s="8"/>
      <c r="D2" s="2"/>
      <c r="E2" s="2"/>
      <c r="F2" s="2"/>
      <c r="G2" s="2"/>
      <c r="H2" s="2"/>
    </row>
    <row r="3" spans="1:15" ht="84.75" customHeight="1" x14ac:dyDescent="0.25">
      <c r="B3" s="110" t="s">
        <v>257</v>
      </c>
      <c r="C3" s="110"/>
      <c r="D3" s="112" t="s">
        <v>246</v>
      </c>
      <c r="E3" s="112"/>
      <c r="F3" s="112"/>
      <c r="G3" s="112"/>
      <c r="H3" s="112"/>
      <c r="I3" s="112"/>
      <c r="J3" s="112"/>
      <c r="K3" s="112"/>
      <c r="L3" s="112"/>
      <c r="M3" s="112"/>
    </row>
    <row r="4" spans="1:15" ht="9.75" customHeight="1" x14ac:dyDescent="0.25"/>
    <row r="7" spans="1:15" ht="24.75" customHeight="1" x14ac:dyDescent="0.25">
      <c r="A7" s="114" t="s">
        <v>185</v>
      </c>
      <c r="B7" s="114"/>
      <c r="C7" s="114"/>
      <c r="D7" s="114"/>
      <c r="E7" s="114"/>
      <c r="F7" s="114"/>
      <c r="G7" s="114"/>
      <c r="H7" s="114"/>
      <c r="I7" s="114"/>
      <c r="J7" s="114"/>
    </row>
    <row r="10" spans="1:15" ht="85.5" customHeight="1" x14ac:dyDescent="0.25">
      <c r="A10" s="112" t="s">
        <v>65</v>
      </c>
      <c r="B10" s="112"/>
      <c r="C10" s="112"/>
      <c r="D10" s="112"/>
      <c r="E10" s="112"/>
      <c r="F10" s="112"/>
      <c r="G10" s="112"/>
      <c r="H10" s="112"/>
      <c r="I10" s="112"/>
      <c r="J10" s="112"/>
      <c r="M10" s="5"/>
      <c r="N10" s="5"/>
      <c r="O10" s="5"/>
    </row>
    <row r="11" spans="1:15" ht="18" x14ac:dyDescent="0.25">
      <c r="A11" s="113" t="s">
        <v>200</v>
      </c>
      <c r="B11" s="113"/>
      <c r="C11" s="113"/>
      <c r="D11" s="113"/>
      <c r="E11" s="113"/>
      <c r="F11" s="113"/>
      <c r="G11" s="113"/>
      <c r="H11" s="113"/>
      <c r="I11" s="113"/>
      <c r="J11" s="113"/>
    </row>
    <row r="16" spans="1:15" x14ac:dyDescent="0.25">
      <c r="B16" s="6"/>
      <c r="C16" s="7"/>
      <c r="D16" s="115"/>
      <c r="E16" s="115"/>
      <c r="F16" s="6"/>
      <c r="G16" s="115"/>
      <c r="H16" s="115"/>
      <c r="I16" s="115"/>
    </row>
    <row r="20" spans="1:15" s="4" customFormat="1" ht="10.5" customHeight="1" x14ac:dyDescent="0.25">
      <c r="A20" s="1"/>
      <c r="C20" s="1"/>
      <c r="I20" s="3"/>
      <c r="J20" s="1"/>
      <c r="K20" s="1"/>
      <c r="L20" s="1"/>
      <c r="M20" s="1"/>
      <c r="N20" s="1"/>
      <c r="O20" s="1"/>
    </row>
    <row r="21" spans="1:15" s="4" customFormat="1" hidden="1" x14ac:dyDescent="0.25">
      <c r="A21" s="1"/>
      <c r="C21" s="1"/>
      <c r="I21" s="3"/>
      <c r="J21" s="1"/>
      <c r="K21" s="1"/>
      <c r="L21" s="1"/>
      <c r="M21" s="1"/>
      <c r="N21" s="1"/>
      <c r="O21" s="1"/>
    </row>
    <row r="22" spans="1:15" s="4" customFormat="1" hidden="1" x14ac:dyDescent="0.25">
      <c r="A22" s="1"/>
      <c r="C22" s="1"/>
      <c r="I22" s="3"/>
      <c r="J22" s="1"/>
      <c r="K22" s="1"/>
      <c r="L22" s="1"/>
      <c r="M22" s="1"/>
      <c r="N22" s="1"/>
      <c r="O22" s="1"/>
    </row>
    <row r="23" spans="1:15" s="4" customFormat="1" ht="13.5" customHeight="1" x14ac:dyDescent="0.25">
      <c r="A23" s="1"/>
      <c r="C23" s="1"/>
      <c r="I23" s="3"/>
      <c r="J23" s="1"/>
      <c r="K23" s="1"/>
      <c r="L23" s="1"/>
      <c r="M23" s="1"/>
      <c r="N23" s="1"/>
      <c r="O23" s="1"/>
    </row>
    <row r="26" spans="1:15" s="4" customFormat="1" ht="9.75" customHeight="1" x14ac:dyDescent="0.25">
      <c r="A26" s="1"/>
      <c r="C26" s="1"/>
      <c r="I26" s="3"/>
      <c r="J26" s="1"/>
      <c r="K26" s="1"/>
      <c r="L26" s="1"/>
      <c r="M26" s="1"/>
      <c r="N26" s="1"/>
      <c r="O26" s="1"/>
    </row>
    <row r="27" spans="1:15" s="4" customFormat="1" ht="23.25" customHeight="1" x14ac:dyDescent="0.25">
      <c r="A27" s="1"/>
      <c r="C27" s="1"/>
      <c r="E27" s="113" t="s">
        <v>201</v>
      </c>
      <c r="F27" s="113"/>
      <c r="G27" s="113"/>
      <c r="I27" s="3"/>
      <c r="J27" s="1"/>
      <c r="K27" s="1"/>
      <c r="L27" s="1"/>
      <c r="M27" s="1"/>
      <c r="N27" s="1"/>
      <c r="O27" s="1"/>
    </row>
    <row r="28" spans="1:15" s="4" customFormat="1" ht="18.75" customHeight="1" x14ac:dyDescent="0.25">
      <c r="A28" s="1"/>
      <c r="C28" s="1"/>
      <c r="E28" s="113">
        <v>2021</v>
      </c>
      <c r="F28" s="113"/>
      <c r="G28" s="113"/>
      <c r="I28" s="3"/>
      <c r="J28" s="1"/>
      <c r="K28" s="1"/>
      <c r="L28" s="1"/>
      <c r="M28" s="1"/>
      <c r="N28" s="1"/>
      <c r="O28" s="1"/>
    </row>
  </sheetData>
  <mergeCells count="11">
    <mergeCell ref="B1:C1"/>
    <mergeCell ref="D1:H1"/>
    <mergeCell ref="B3:C3"/>
    <mergeCell ref="D3:M3"/>
    <mergeCell ref="E28:G28"/>
    <mergeCell ref="A7:J7"/>
    <mergeCell ref="A10:J10"/>
    <mergeCell ref="D16:E16"/>
    <mergeCell ref="G16:I16"/>
    <mergeCell ref="E27:G27"/>
    <mergeCell ref="A11:J11"/>
  </mergeCells>
  <pageMargins left="0.4" right="0.43" top="0.53" bottom="0.44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6"/>
  <sheetViews>
    <sheetView view="pageBreakPreview" topLeftCell="A40" zoomScale="87" zoomScaleNormal="100" zoomScaleSheetLayoutView="87" workbookViewId="0">
      <selection activeCell="C52" sqref="C52"/>
    </sheetView>
  </sheetViews>
  <sheetFormatPr defaultRowHeight="15" x14ac:dyDescent="0.25"/>
  <cols>
    <col min="1" max="1" width="5.42578125" style="46" customWidth="1"/>
    <col min="2" max="2" width="16.5703125" style="47" customWidth="1"/>
    <col min="3" max="3" width="44.42578125" style="47" customWidth="1"/>
    <col min="4" max="4" width="8.5703125" style="47" customWidth="1"/>
    <col min="5" max="5" width="14.28515625" style="47" customWidth="1"/>
    <col min="6" max="6" width="7.85546875" style="47" customWidth="1"/>
    <col min="7" max="7" width="12" style="47" customWidth="1"/>
    <col min="8" max="8" width="11.7109375" style="47" customWidth="1"/>
    <col min="9" max="9" width="11.42578125" style="47" customWidth="1"/>
    <col min="10" max="10" width="12.5703125" style="47" customWidth="1"/>
    <col min="11" max="11" width="17.7109375" style="47" customWidth="1"/>
    <col min="12" max="12" width="10.28515625" style="47" customWidth="1"/>
    <col min="13" max="13" width="19.7109375" style="47" customWidth="1"/>
    <col min="14" max="16384" width="9.140625" style="47"/>
  </cols>
  <sheetData>
    <row r="1" spans="1:13" ht="15" customHeight="1" x14ac:dyDescent="0.25">
      <c r="A1" s="122" t="s">
        <v>229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63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20.25" customHeight="1" x14ac:dyDescent="0.25">
      <c r="A3" s="122" t="s">
        <v>241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20.25" customHeight="1" x14ac:dyDescent="0.25">
      <c r="C4" s="71"/>
      <c r="D4" s="71"/>
      <c r="E4" s="71"/>
      <c r="F4" s="71"/>
      <c r="G4" s="71"/>
      <c r="H4" s="71"/>
      <c r="I4" s="71"/>
    </row>
    <row r="5" spans="1:13" x14ac:dyDescent="0.25">
      <c r="C5" s="48" t="s">
        <v>66</v>
      </c>
      <c r="D5" s="126">
        <f>M122</f>
        <v>0</v>
      </c>
      <c r="E5" s="126"/>
      <c r="F5" s="47" t="s">
        <v>67</v>
      </c>
    </row>
    <row r="6" spans="1:13" s="86" customFormat="1" ht="21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30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x14ac:dyDescent="0.25">
      <c r="A10" s="49"/>
      <c r="B10" s="53"/>
      <c r="C10" s="49"/>
      <c r="D10" s="49"/>
      <c r="E10" s="49"/>
      <c r="F10" s="55"/>
      <c r="G10" s="55"/>
      <c r="H10" s="55"/>
      <c r="I10" s="49"/>
      <c r="J10" s="55"/>
      <c r="K10" s="55"/>
      <c r="L10" s="55"/>
      <c r="M10" s="55"/>
    </row>
    <row r="11" spans="1:13" x14ac:dyDescent="0.25">
      <c r="A11" s="63"/>
      <c r="B11" s="64"/>
      <c r="C11" s="65" t="s">
        <v>112</v>
      </c>
      <c r="D11" s="63" t="s">
        <v>1</v>
      </c>
      <c r="E11" s="63"/>
      <c r="F11" s="63"/>
      <c r="G11" s="63"/>
      <c r="H11" s="66"/>
      <c r="I11" s="63"/>
      <c r="J11" s="66"/>
      <c r="K11" s="66"/>
      <c r="L11" s="66"/>
      <c r="M11" s="66"/>
    </row>
    <row r="12" spans="1:13" s="62" customFormat="1" ht="35.25" customHeight="1" x14ac:dyDescent="0.25">
      <c r="A12" s="50">
        <v>1</v>
      </c>
      <c r="B12" s="60" t="s">
        <v>133</v>
      </c>
      <c r="C12" s="61" t="s">
        <v>131</v>
      </c>
      <c r="D12" s="50" t="s">
        <v>13</v>
      </c>
      <c r="E12" s="50"/>
      <c r="F12" s="50">
        <v>5.8</v>
      </c>
      <c r="G12" s="52"/>
      <c r="H12" s="52"/>
      <c r="I12" s="52"/>
      <c r="J12" s="52"/>
      <c r="K12" s="52"/>
      <c r="L12" s="52"/>
      <c r="M12" s="52"/>
    </row>
    <row r="13" spans="1:13" x14ac:dyDescent="0.25">
      <c r="A13" s="49"/>
      <c r="B13" s="51"/>
      <c r="C13" s="49" t="s">
        <v>77</v>
      </c>
      <c r="D13" s="49" t="s">
        <v>78</v>
      </c>
      <c r="E13" s="49">
        <v>0.89</v>
      </c>
      <c r="F13" s="55">
        <f>E13*F12</f>
        <v>5.1619999999999999</v>
      </c>
      <c r="G13" s="55"/>
      <c r="H13" s="55"/>
      <c r="I13" s="55">
        <v>0</v>
      </c>
      <c r="J13" s="55">
        <f>F13*I13</f>
        <v>0</v>
      </c>
      <c r="K13" s="55"/>
      <c r="L13" s="55"/>
      <c r="M13" s="55">
        <f>H13+J13+L13</f>
        <v>0</v>
      </c>
    </row>
    <row r="14" spans="1:13" ht="30" x14ac:dyDescent="0.25">
      <c r="A14" s="49"/>
      <c r="B14" s="51"/>
      <c r="C14" s="49" t="s">
        <v>79</v>
      </c>
      <c r="D14" s="49" t="s">
        <v>80</v>
      </c>
      <c r="E14" s="49">
        <v>0.37</v>
      </c>
      <c r="F14" s="55">
        <f>E14*F12</f>
        <v>2.1459999999999999</v>
      </c>
      <c r="G14" s="55"/>
      <c r="H14" s="55"/>
      <c r="I14" s="55"/>
      <c r="J14" s="55"/>
      <c r="K14" s="55">
        <v>0</v>
      </c>
      <c r="L14" s="55">
        <f>F14*K14</f>
        <v>0</v>
      </c>
      <c r="M14" s="55">
        <f>H14+J14+L14</f>
        <v>0</v>
      </c>
    </row>
    <row r="15" spans="1:13" x14ac:dyDescent="0.25">
      <c r="A15" s="49"/>
      <c r="B15" s="51"/>
      <c r="C15" s="49" t="s">
        <v>81</v>
      </c>
      <c r="D15" s="49" t="s">
        <v>67</v>
      </c>
      <c r="E15" s="49">
        <v>0.02</v>
      </c>
      <c r="F15" s="55">
        <f>E15*F12</f>
        <v>0.11599999999999999</v>
      </c>
      <c r="G15" s="55">
        <v>0</v>
      </c>
      <c r="H15" s="55">
        <f>F15*G15</f>
        <v>0</v>
      </c>
      <c r="I15" s="55"/>
      <c r="J15" s="55"/>
      <c r="K15" s="55"/>
      <c r="L15" s="55"/>
      <c r="M15" s="55">
        <f>H15+J15+L15</f>
        <v>0</v>
      </c>
    </row>
    <row r="16" spans="1:13" x14ac:dyDescent="0.25">
      <c r="A16" s="49"/>
      <c r="B16" s="51"/>
      <c r="C16" s="49" t="s">
        <v>21</v>
      </c>
      <c r="D16" s="49" t="s">
        <v>13</v>
      </c>
      <c r="E16" s="49">
        <v>1.1499999999999999</v>
      </c>
      <c r="F16" s="55">
        <f>E16*F12</f>
        <v>6.669999999999999</v>
      </c>
      <c r="G16" s="55">
        <v>0</v>
      </c>
      <c r="H16" s="55">
        <f>F16*G16</f>
        <v>0</v>
      </c>
      <c r="I16" s="55"/>
      <c r="J16" s="55"/>
      <c r="K16" s="55"/>
      <c r="L16" s="55"/>
      <c r="M16" s="55">
        <f>H16+J16+L16</f>
        <v>0</v>
      </c>
    </row>
    <row r="17" spans="1:13" s="62" customFormat="1" ht="30" x14ac:dyDescent="0.25">
      <c r="A17" s="50">
        <v>2</v>
      </c>
      <c r="B17" s="60" t="s">
        <v>134</v>
      </c>
      <c r="C17" s="61" t="s">
        <v>96</v>
      </c>
      <c r="D17" s="50" t="s">
        <v>13</v>
      </c>
      <c r="E17" s="50"/>
      <c r="F17" s="52">
        <v>7.1</v>
      </c>
      <c r="G17" s="52"/>
      <c r="H17" s="52"/>
      <c r="I17" s="52"/>
      <c r="J17" s="52"/>
      <c r="K17" s="52"/>
      <c r="L17" s="52"/>
      <c r="M17" s="52"/>
    </row>
    <row r="18" spans="1:13" x14ac:dyDescent="0.25">
      <c r="A18" s="49"/>
      <c r="B18" s="53"/>
      <c r="C18" s="49" t="s">
        <v>77</v>
      </c>
      <c r="D18" s="49" t="s">
        <v>78</v>
      </c>
      <c r="E18" s="49">
        <v>4.5</v>
      </c>
      <c r="F18" s="55">
        <f>E18*F17</f>
        <v>31.95</v>
      </c>
      <c r="G18" s="55"/>
      <c r="H18" s="55"/>
      <c r="I18" s="55">
        <v>0</v>
      </c>
      <c r="J18" s="55">
        <f>F18*I18</f>
        <v>0</v>
      </c>
      <c r="K18" s="55"/>
      <c r="L18" s="55"/>
      <c r="M18" s="55">
        <f>H18+J18+L18</f>
        <v>0</v>
      </c>
    </row>
    <row r="19" spans="1:13" ht="30" x14ac:dyDescent="0.25">
      <c r="A19" s="49"/>
      <c r="B19" s="53"/>
      <c r="C19" s="49" t="s">
        <v>79</v>
      </c>
      <c r="D19" s="49" t="s">
        <v>80</v>
      </c>
      <c r="E19" s="49">
        <v>0.37</v>
      </c>
      <c r="F19" s="55">
        <f>E19*F17</f>
        <v>2.6269999999999998</v>
      </c>
      <c r="G19" s="55"/>
      <c r="H19" s="55"/>
      <c r="I19" s="55"/>
      <c r="J19" s="55"/>
      <c r="K19" s="55">
        <v>0</v>
      </c>
      <c r="L19" s="55">
        <f>F19*K19</f>
        <v>0</v>
      </c>
      <c r="M19" s="55">
        <f>H19+J19+L19</f>
        <v>0</v>
      </c>
    </row>
    <row r="20" spans="1:13" x14ac:dyDescent="0.25">
      <c r="A20" s="49"/>
      <c r="B20" s="53"/>
      <c r="C20" s="49" t="s">
        <v>81</v>
      </c>
      <c r="D20" s="49" t="s">
        <v>67</v>
      </c>
      <c r="E20" s="49">
        <v>0.28000000000000003</v>
      </c>
      <c r="F20" s="55">
        <f>E20*F17</f>
        <v>1.988</v>
      </c>
      <c r="G20" s="55">
        <v>0</v>
      </c>
      <c r="H20" s="55">
        <f>F20*G20</f>
        <v>0</v>
      </c>
      <c r="I20" s="55"/>
      <c r="J20" s="55"/>
      <c r="K20" s="55"/>
      <c r="L20" s="55"/>
      <c r="M20" s="55">
        <f>H20+J20+L20</f>
        <v>0</v>
      </c>
    </row>
    <row r="21" spans="1:13" x14ac:dyDescent="0.25">
      <c r="A21" s="49"/>
      <c r="B21" s="53"/>
      <c r="C21" s="49" t="s">
        <v>20</v>
      </c>
      <c r="D21" s="49" t="s">
        <v>13</v>
      </c>
      <c r="E21" s="49">
        <v>1.02</v>
      </c>
      <c r="F21" s="55">
        <f>E21*F17</f>
        <v>7.242</v>
      </c>
      <c r="G21" s="55">
        <v>0</v>
      </c>
      <c r="H21" s="55">
        <f>F21*G21</f>
        <v>0</v>
      </c>
      <c r="I21" s="55"/>
      <c r="J21" s="55"/>
      <c r="K21" s="55"/>
      <c r="L21" s="55"/>
      <c r="M21" s="55">
        <f>H21+J21+L21</f>
        <v>0</v>
      </c>
    </row>
    <row r="22" spans="1:13" x14ac:dyDescent="0.25">
      <c r="A22" s="49"/>
      <c r="B22" s="53"/>
      <c r="C22" s="49" t="s">
        <v>103</v>
      </c>
      <c r="D22" s="49" t="s">
        <v>13</v>
      </c>
      <c r="E22" s="49">
        <v>8.2000000000000003E-2</v>
      </c>
      <c r="F22" s="49">
        <f>E22*F17</f>
        <v>0.58220000000000005</v>
      </c>
      <c r="G22" s="55">
        <v>0</v>
      </c>
      <c r="H22" s="55">
        <f>F22*G22</f>
        <v>0</v>
      </c>
      <c r="I22" s="55"/>
      <c r="J22" s="55"/>
      <c r="K22" s="55"/>
      <c r="L22" s="55"/>
      <c r="M22" s="55">
        <f>H22+J22+L22</f>
        <v>0</v>
      </c>
    </row>
    <row r="23" spans="1:13" s="62" customFormat="1" ht="31.5" customHeight="1" x14ac:dyDescent="0.25">
      <c r="A23" s="50">
        <v>3</v>
      </c>
      <c r="B23" s="60" t="s">
        <v>145</v>
      </c>
      <c r="C23" s="61" t="s">
        <v>97</v>
      </c>
      <c r="D23" s="50" t="s">
        <v>13</v>
      </c>
      <c r="E23" s="50"/>
      <c r="F23" s="52">
        <v>5.8</v>
      </c>
      <c r="G23" s="52"/>
      <c r="H23" s="52"/>
      <c r="I23" s="52"/>
      <c r="J23" s="52"/>
      <c r="K23" s="52"/>
      <c r="L23" s="52"/>
      <c r="M23" s="52"/>
    </row>
    <row r="24" spans="1:13" x14ac:dyDescent="0.25">
      <c r="A24" s="49"/>
      <c r="B24" s="53"/>
      <c r="C24" s="49" t="s">
        <v>77</v>
      </c>
      <c r="D24" s="49" t="s">
        <v>78</v>
      </c>
      <c r="E24" s="49">
        <v>5.9</v>
      </c>
      <c r="F24" s="55">
        <f>E24*F23</f>
        <v>34.22</v>
      </c>
      <c r="G24" s="55"/>
      <c r="H24" s="55"/>
      <c r="I24" s="55">
        <v>0</v>
      </c>
      <c r="J24" s="55">
        <f>F24*I24</f>
        <v>0</v>
      </c>
      <c r="K24" s="55"/>
      <c r="L24" s="55"/>
      <c r="M24" s="55">
        <f>H24+J24+L24</f>
        <v>0</v>
      </c>
    </row>
    <row r="25" spans="1:13" ht="30" x14ac:dyDescent="0.25">
      <c r="A25" s="49"/>
      <c r="B25" s="53"/>
      <c r="C25" s="49" t="s">
        <v>79</v>
      </c>
      <c r="D25" s="49" t="s">
        <v>80</v>
      </c>
      <c r="E25" s="49">
        <v>0.73</v>
      </c>
      <c r="F25" s="55">
        <f>E25*F23</f>
        <v>4.234</v>
      </c>
      <c r="G25" s="55"/>
      <c r="H25" s="55"/>
      <c r="I25" s="55"/>
      <c r="J25" s="55"/>
      <c r="K25" s="55">
        <v>0</v>
      </c>
      <c r="L25" s="55">
        <f>F25*K25</f>
        <v>0</v>
      </c>
      <c r="M25" s="55">
        <f>H25+J25+L25</f>
        <v>0</v>
      </c>
    </row>
    <row r="26" spans="1:13" x14ac:dyDescent="0.25">
      <c r="A26" s="49"/>
      <c r="B26" s="53"/>
      <c r="C26" s="49" t="s">
        <v>81</v>
      </c>
      <c r="D26" s="49" t="s">
        <v>67</v>
      </c>
      <c r="E26" s="49">
        <v>0.25</v>
      </c>
      <c r="F26" s="55">
        <f>E26*F23</f>
        <v>1.45</v>
      </c>
      <c r="G26" s="55">
        <v>0</v>
      </c>
      <c r="H26" s="55">
        <f>F26*G26</f>
        <v>0</v>
      </c>
      <c r="I26" s="55"/>
      <c r="J26" s="55"/>
      <c r="K26" s="55"/>
      <c r="L26" s="55"/>
      <c r="M26" s="55">
        <f>H26+J26+L26</f>
        <v>0</v>
      </c>
    </row>
    <row r="27" spans="1:13" ht="30" x14ac:dyDescent="0.25">
      <c r="A27" s="49"/>
      <c r="B27" s="53"/>
      <c r="C27" s="67" t="s">
        <v>55</v>
      </c>
      <c r="D27" s="49" t="s">
        <v>13</v>
      </c>
      <c r="E27" s="49">
        <v>1.0149999999999999</v>
      </c>
      <c r="F27" s="55">
        <f>E27*F23</f>
        <v>5.8869999999999996</v>
      </c>
      <c r="G27" s="55">
        <v>0</v>
      </c>
      <c r="H27" s="55">
        <f>F27*G27</f>
        <v>0</v>
      </c>
      <c r="I27" s="55"/>
      <c r="J27" s="55"/>
      <c r="K27" s="55"/>
      <c r="L27" s="55"/>
      <c r="M27" s="55">
        <f>H27+J27+L27</f>
        <v>0</v>
      </c>
    </row>
    <row r="28" spans="1:13" x14ac:dyDescent="0.25">
      <c r="A28" s="49"/>
      <c r="B28" s="53"/>
      <c r="C28" s="49" t="s">
        <v>103</v>
      </c>
      <c r="D28" s="49" t="s">
        <v>13</v>
      </c>
      <c r="E28" s="49">
        <v>5.5E-2</v>
      </c>
      <c r="F28" s="56">
        <f>E28*F23</f>
        <v>0.31900000000000001</v>
      </c>
      <c r="G28" s="55">
        <v>0</v>
      </c>
      <c r="H28" s="55">
        <f>F28*G28</f>
        <v>0</v>
      </c>
      <c r="I28" s="55"/>
      <c r="J28" s="55"/>
      <c r="K28" s="55"/>
      <c r="L28" s="55"/>
      <c r="M28" s="55">
        <f>H28+J28+L28</f>
        <v>0</v>
      </c>
    </row>
    <row r="29" spans="1:13" s="62" customFormat="1" ht="30" x14ac:dyDescent="0.25">
      <c r="A29" s="50">
        <v>4</v>
      </c>
      <c r="B29" s="51" t="s">
        <v>118</v>
      </c>
      <c r="C29" s="61" t="s">
        <v>148</v>
      </c>
      <c r="D29" s="50" t="s">
        <v>6</v>
      </c>
      <c r="E29" s="50"/>
      <c r="F29" s="50">
        <v>75</v>
      </c>
      <c r="G29" s="52"/>
      <c r="H29" s="52"/>
      <c r="I29" s="52"/>
      <c r="J29" s="52"/>
      <c r="K29" s="52"/>
      <c r="L29" s="52"/>
      <c r="M29" s="52"/>
    </row>
    <row r="30" spans="1:13" x14ac:dyDescent="0.25">
      <c r="A30" s="49"/>
      <c r="B30" s="53" t="s">
        <v>118</v>
      </c>
      <c r="C30" s="49" t="s">
        <v>77</v>
      </c>
      <c r="D30" s="49" t="s">
        <v>78</v>
      </c>
      <c r="E30" s="49">
        <v>1</v>
      </c>
      <c r="F30" s="55">
        <f>E30*F29</f>
        <v>75</v>
      </c>
      <c r="G30" s="55"/>
      <c r="H30" s="55"/>
      <c r="I30" s="55">
        <v>0</v>
      </c>
      <c r="J30" s="55">
        <f>F30*I30</f>
        <v>0</v>
      </c>
      <c r="K30" s="55"/>
      <c r="L30" s="55"/>
      <c r="M30" s="55">
        <f t="shared" ref="M30:M38" si="0">H30+J30+L30</f>
        <v>0</v>
      </c>
    </row>
    <row r="31" spans="1:13" ht="30" x14ac:dyDescent="0.25">
      <c r="A31" s="49"/>
      <c r="B31" s="53" t="s">
        <v>118</v>
      </c>
      <c r="C31" s="49" t="s">
        <v>79</v>
      </c>
      <c r="D31" s="49" t="s">
        <v>80</v>
      </c>
      <c r="E31" s="49">
        <v>0.1</v>
      </c>
      <c r="F31" s="55">
        <f>E31*F29</f>
        <v>7.5</v>
      </c>
      <c r="G31" s="55"/>
      <c r="H31" s="55"/>
      <c r="I31" s="55"/>
      <c r="J31" s="55"/>
      <c r="K31" s="55">
        <v>0</v>
      </c>
      <c r="L31" s="55">
        <f>F31*K31</f>
        <v>0</v>
      </c>
      <c r="M31" s="55">
        <f t="shared" si="0"/>
        <v>0</v>
      </c>
    </row>
    <row r="32" spans="1:13" x14ac:dyDescent="0.25">
      <c r="A32" s="49"/>
      <c r="B32" s="53"/>
      <c r="C32" s="49" t="s">
        <v>81</v>
      </c>
      <c r="D32" s="49" t="s">
        <v>67</v>
      </c>
      <c r="E32" s="49">
        <v>0.1</v>
      </c>
      <c r="F32" s="55">
        <f>E32*F29</f>
        <v>7.5</v>
      </c>
      <c r="G32" s="55">
        <v>0</v>
      </c>
      <c r="H32" s="55">
        <f t="shared" ref="H32:H38" si="1">F32*G32</f>
        <v>0</v>
      </c>
      <c r="I32" s="55"/>
      <c r="J32" s="55"/>
      <c r="K32" s="55"/>
      <c r="L32" s="55"/>
      <c r="M32" s="55">
        <f t="shared" si="0"/>
        <v>0</v>
      </c>
    </row>
    <row r="33" spans="1:13" x14ac:dyDescent="0.25">
      <c r="A33" s="49"/>
      <c r="B33" s="53"/>
      <c r="C33" s="49" t="s">
        <v>28</v>
      </c>
      <c r="D33" s="49" t="s">
        <v>5</v>
      </c>
      <c r="E33" s="49"/>
      <c r="F33" s="49">
        <v>27.5</v>
      </c>
      <c r="G33" s="55">
        <v>0</v>
      </c>
      <c r="H33" s="55">
        <f t="shared" si="1"/>
        <v>0</v>
      </c>
      <c r="I33" s="55"/>
      <c r="J33" s="55"/>
      <c r="K33" s="55"/>
      <c r="L33" s="55"/>
      <c r="M33" s="55">
        <f t="shared" si="0"/>
        <v>0</v>
      </c>
    </row>
    <row r="34" spans="1:13" x14ac:dyDescent="0.25">
      <c r="A34" s="49"/>
      <c r="B34" s="53"/>
      <c r="C34" s="49" t="s">
        <v>29</v>
      </c>
      <c r="D34" s="49" t="s">
        <v>5</v>
      </c>
      <c r="E34" s="49"/>
      <c r="F34" s="49">
        <v>110</v>
      </c>
      <c r="G34" s="55">
        <v>0</v>
      </c>
      <c r="H34" s="55">
        <f t="shared" si="1"/>
        <v>0</v>
      </c>
      <c r="I34" s="55"/>
      <c r="J34" s="55"/>
      <c r="K34" s="55"/>
      <c r="L34" s="55"/>
      <c r="M34" s="55">
        <f t="shared" si="0"/>
        <v>0</v>
      </c>
    </row>
    <row r="35" spans="1:13" x14ac:dyDescent="0.25">
      <c r="A35" s="49"/>
      <c r="B35" s="53"/>
      <c r="C35" s="49" t="s">
        <v>27</v>
      </c>
      <c r="D35" s="49" t="s">
        <v>5</v>
      </c>
      <c r="E35" s="49"/>
      <c r="F35" s="49">
        <v>84.5</v>
      </c>
      <c r="G35" s="55">
        <v>0</v>
      </c>
      <c r="H35" s="55">
        <f t="shared" si="1"/>
        <v>0</v>
      </c>
      <c r="I35" s="55"/>
      <c r="J35" s="55"/>
      <c r="K35" s="55"/>
      <c r="L35" s="55"/>
      <c r="M35" s="55">
        <f t="shared" si="0"/>
        <v>0</v>
      </c>
    </row>
    <row r="36" spans="1:13" ht="17.25" customHeight="1" x14ac:dyDescent="0.25">
      <c r="A36" s="49"/>
      <c r="B36" s="53"/>
      <c r="C36" s="49" t="s">
        <v>26</v>
      </c>
      <c r="D36" s="49" t="s">
        <v>5</v>
      </c>
      <c r="E36" s="49"/>
      <c r="F36" s="49">
        <v>36</v>
      </c>
      <c r="G36" s="55">
        <v>0</v>
      </c>
      <c r="H36" s="55">
        <f t="shared" si="1"/>
        <v>0</v>
      </c>
      <c r="I36" s="55"/>
      <c r="J36" s="55"/>
      <c r="K36" s="55"/>
      <c r="L36" s="55"/>
      <c r="M36" s="55">
        <f t="shared" si="0"/>
        <v>0</v>
      </c>
    </row>
    <row r="37" spans="1:13" x14ac:dyDescent="0.25">
      <c r="A37" s="49"/>
      <c r="B37" s="53"/>
      <c r="C37" s="49" t="s">
        <v>54</v>
      </c>
      <c r="D37" s="49" t="s">
        <v>6</v>
      </c>
      <c r="E37" s="49"/>
      <c r="F37" s="49">
        <v>1.1000000000000001</v>
      </c>
      <c r="G37" s="55">
        <v>0</v>
      </c>
      <c r="H37" s="55">
        <f t="shared" si="1"/>
        <v>0</v>
      </c>
      <c r="I37" s="55"/>
      <c r="J37" s="55"/>
      <c r="K37" s="55"/>
      <c r="L37" s="55"/>
      <c r="M37" s="55">
        <f t="shared" si="0"/>
        <v>0</v>
      </c>
    </row>
    <row r="38" spans="1:13" x14ac:dyDescent="0.25">
      <c r="A38" s="49"/>
      <c r="B38" s="53"/>
      <c r="C38" s="49" t="s">
        <v>147</v>
      </c>
      <c r="D38" s="49" t="s">
        <v>1</v>
      </c>
      <c r="E38" s="49"/>
      <c r="F38" s="49">
        <v>48</v>
      </c>
      <c r="G38" s="55">
        <v>0</v>
      </c>
      <c r="H38" s="55">
        <f t="shared" si="1"/>
        <v>0</v>
      </c>
      <c r="I38" s="55"/>
      <c r="J38" s="55"/>
      <c r="K38" s="55"/>
      <c r="L38" s="55"/>
      <c r="M38" s="55">
        <f t="shared" si="0"/>
        <v>0</v>
      </c>
    </row>
    <row r="39" spans="1:13" s="62" customFormat="1" ht="45" x14ac:dyDescent="0.25">
      <c r="A39" s="50">
        <v>5</v>
      </c>
      <c r="B39" s="51" t="s">
        <v>150</v>
      </c>
      <c r="C39" s="61" t="s">
        <v>7</v>
      </c>
      <c r="D39" s="50" t="s">
        <v>6</v>
      </c>
      <c r="E39" s="50"/>
      <c r="F39" s="50">
        <v>148.19999999999999</v>
      </c>
      <c r="G39" s="52"/>
      <c r="H39" s="52"/>
      <c r="I39" s="52"/>
      <c r="J39" s="52"/>
      <c r="K39" s="52"/>
      <c r="L39" s="52"/>
      <c r="M39" s="52"/>
    </row>
    <row r="40" spans="1:13" x14ac:dyDescent="0.25">
      <c r="A40" s="49"/>
      <c r="B40" s="53"/>
      <c r="C40" s="49" t="s">
        <v>77</v>
      </c>
      <c r="D40" s="49" t="s">
        <v>78</v>
      </c>
      <c r="E40" s="49">
        <f>0.68+0.024</f>
        <v>0.70400000000000007</v>
      </c>
      <c r="F40" s="55">
        <f>E40*F39</f>
        <v>104.33280000000001</v>
      </c>
      <c r="G40" s="55"/>
      <c r="H40" s="55"/>
      <c r="I40" s="55">
        <v>0</v>
      </c>
      <c r="J40" s="55">
        <f>F40*I40</f>
        <v>0</v>
      </c>
      <c r="K40" s="55"/>
      <c r="L40" s="55"/>
      <c r="M40" s="55">
        <f>H40+J40+L40</f>
        <v>0</v>
      </c>
    </row>
    <row r="41" spans="1:13" ht="30" x14ac:dyDescent="0.25">
      <c r="A41" s="49"/>
      <c r="B41" s="53"/>
      <c r="C41" s="49" t="s">
        <v>79</v>
      </c>
      <c r="D41" s="49" t="s">
        <v>80</v>
      </c>
      <c r="E41" s="49">
        <f>0.0003+0.003</f>
        <v>3.3E-3</v>
      </c>
      <c r="F41" s="55">
        <f>E41*F39</f>
        <v>0.48905999999999994</v>
      </c>
      <c r="G41" s="55"/>
      <c r="H41" s="55"/>
      <c r="I41" s="55"/>
      <c r="J41" s="55"/>
      <c r="K41" s="55">
        <v>0</v>
      </c>
      <c r="L41" s="55">
        <f>F41*K41</f>
        <v>0</v>
      </c>
      <c r="M41" s="55">
        <f>H41+J41+L41</f>
        <v>0</v>
      </c>
    </row>
    <row r="42" spans="1:13" x14ac:dyDescent="0.25">
      <c r="A42" s="49"/>
      <c r="B42" s="53"/>
      <c r="C42" s="49" t="s">
        <v>81</v>
      </c>
      <c r="D42" s="49" t="s">
        <v>67</v>
      </c>
      <c r="E42" s="49">
        <v>1.9E-3</v>
      </c>
      <c r="F42" s="55">
        <f>E42*F39</f>
        <v>0.28158</v>
      </c>
      <c r="G42" s="55">
        <v>0</v>
      </c>
      <c r="H42" s="55">
        <f>F42*G42</f>
        <v>0</v>
      </c>
      <c r="I42" s="55"/>
      <c r="J42" s="55"/>
      <c r="K42" s="55"/>
      <c r="L42" s="55"/>
      <c r="M42" s="55">
        <f>H42+J42+L42</f>
        <v>0</v>
      </c>
    </row>
    <row r="43" spans="1:13" x14ac:dyDescent="0.25">
      <c r="A43" s="49"/>
      <c r="B43" s="53"/>
      <c r="C43" s="49" t="s">
        <v>83</v>
      </c>
      <c r="D43" s="49" t="s">
        <v>84</v>
      </c>
      <c r="E43" s="49">
        <v>0.253</v>
      </c>
      <c r="F43" s="55">
        <f>E43*F39</f>
        <v>37.494599999999998</v>
      </c>
      <c r="G43" s="55">
        <v>0</v>
      </c>
      <c r="H43" s="55">
        <f>F43*G43</f>
        <v>0</v>
      </c>
      <c r="I43" s="55"/>
      <c r="J43" s="55"/>
      <c r="K43" s="55"/>
      <c r="L43" s="55"/>
      <c r="M43" s="55">
        <f>H43+J43+L43</f>
        <v>0</v>
      </c>
    </row>
    <row r="44" spans="1:13" s="62" customFormat="1" ht="48" customHeight="1" x14ac:dyDescent="0.25">
      <c r="A44" s="50">
        <v>6</v>
      </c>
      <c r="B44" s="51" t="s">
        <v>151</v>
      </c>
      <c r="C44" s="61" t="s">
        <v>265</v>
      </c>
      <c r="D44" s="50" t="s">
        <v>6</v>
      </c>
      <c r="E44" s="50"/>
      <c r="F44" s="50">
        <v>75</v>
      </c>
      <c r="G44" s="52"/>
      <c r="H44" s="52"/>
      <c r="I44" s="52"/>
      <c r="J44" s="52"/>
      <c r="K44" s="52"/>
      <c r="L44" s="52"/>
      <c r="M44" s="52"/>
    </row>
    <row r="45" spans="1:13" x14ac:dyDescent="0.25">
      <c r="A45" s="49"/>
      <c r="B45" s="53"/>
      <c r="C45" s="49" t="s">
        <v>77</v>
      </c>
      <c r="D45" s="49" t="s">
        <v>78</v>
      </c>
      <c r="E45" s="49">
        <v>0.42899999999999999</v>
      </c>
      <c r="F45" s="55">
        <f>E45*F44</f>
        <v>32.174999999999997</v>
      </c>
      <c r="G45" s="55"/>
      <c r="H45" s="55"/>
      <c r="I45" s="55">
        <v>0</v>
      </c>
      <c r="J45" s="55">
        <f>F45*I45</f>
        <v>0</v>
      </c>
      <c r="K45" s="55"/>
      <c r="L45" s="55"/>
      <c r="M45" s="55">
        <f>H45+J45+L45</f>
        <v>0</v>
      </c>
    </row>
    <row r="46" spans="1:13" ht="30" x14ac:dyDescent="0.25">
      <c r="A46" s="49"/>
      <c r="B46" s="53"/>
      <c r="C46" s="49" t="s">
        <v>79</v>
      </c>
      <c r="D46" s="49" t="s">
        <v>80</v>
      </c>
      <c r="E46" s="49">
        <v>2.8000000000000001E-2</v>
      </c>
      <c r="F46" s="55">
        <f>E46*F44</f>
        <v>2.1</v>
      </c>
      <c r="G46" s="55"/>
      <c r="H46" s="55"/>
      <c r="I46" s="55"/>
      <c r="J46" s="55"/>
      <c r="K46" s="55">
        <v>0</v>
      </c>
      <c r="L46" s="55">
        <f>F46*K46</f>
        <v>0</v>
      </c>
      <c r="M46" s="55">
        <f>H46+J46+L46</f>
        <v>0</v>
      </c>
    </row>
    <row r="47" spans="1:13" x14ac:dyDescent="0.25">
      <c r="A47" s="49"/>
      <c r="B47" s="53"/>
      <c r="C47" s="49" t="s">
        <v>81</v>
      </c>
      <c r="D47" s="49" t="s">
        <v>67</v>
      </c>
      <c r="E47" s="49">
        <v>6.4000000000000001E-2</v>
      </c>
      <c r="F47" s="55">
        <f>E47*F44</f>
        <v>4.8</v>
      </c>
      <c r="G47" s="55">
        <v>0</v>
      </c>
      <c r="H47" s="55">
        <f>F47*G47</f>
        <v>0</v>
      </c>
      <c r="I47" s="55"/>
      <c r="J47" s="55"/>
      <c r="K47" s="55"/>
      <c r="L47" s="55"/>
      <c r="M47" s="55">
        <f>H47+J47+L47</f>
        <v>0</v>
      </c>
    </row>
    <row r="48" spans="1:13" ht="32.25" customHeight="1" x14ac:dyDescent="0.25">
      <c r="A48" s="49"/>
      <c r="B48" s="53"/>
      <c r="C48" s="49" t="s">
        <v>50</v>
      </c>
      <c r="D48" s="49" t="s">
        <v>6</v>
      </c>
      <c r="E48" s="49">
        <v>1.35</v>
      </c>
      <c r="F48" s="49">
        <f>E48*F44</f>
        <v>101.25</v>
      </c>
      <c r="G48" s="55">
        <v>0</v>
      </c>
      <c r="H48" s="55">
        <f>F48*G48</f>
        <v>0</v>
      </c>
      <c r="I48" s="55"/>
      <c r="J48" s="55"/>
      <c r="K48" s="55"/>
      <c r="L48" s="55"/>
      <c r="M48" s="55">
        <f>H48+J48+L48</f>
        <v>0</v>
      </c>
    </row>
    <row r="49" spans="1:13" s="62" customFormat="1" ht="48.75" customHeight="1" x14ac:dyDescent="0.25">
      <c r="A49" s="50">
        <v>7</v>
      </c>
      <c r="B49" s="51" t="s">
        <v>152</v>
      </c>
      <c r="C49" s="61" t="s">
        <v>266</v>
      </c>
      <c r="D49" s="50" t="s">
        <v>6</v>
      </c>
      <c r="E49" s="50"/>
      <c r="F49" s="52">
        <v>63.2</v>
      </c>
      <c r="G49" s="52"/>
      <c r="H49" s="52"/>
      <c r="I49" s="52"/>
      <c r="J49" s="52"/>
      <c r="K49" s="52"/>
      <c r="L49" s="52"/>
      <c r="M49" s="52"/>
    </row>
    <row r="50" spans="1:13" x14ac:dyDescent="0.25">
      <c r="A50" s="49"/>
      <c r="B50" s="53"/>
      <c r="C50" s="49" t="s">
        <v>77</v>
      </c>
      <c r="D50" s="49" t="s">
        <v>78</v>
      </c>
      <c r="E50" s="49">
        <v>0.40400000000000003</v>
      </c>
      <c r="F50" s="55">
        <f>E50*F49</f>
        <v>25.532800000000002</v>
      </c>
      <c r="G50" s="55"/>
      <c r="H50" s="55"/>
      <c r="I50" s="55">
        <v>0</v>
      </c>
      <c r="J50" s="55">
        <f>F50*I50</f>
        <v>0</v>
      </c>
      <c r="K50" s="55"/>
      <c r="L50" s="55"/>
      <c r="M50" s="55">
        <f t="shared" ref="M50:M55" si="2">H50+J50+L50</f>
        <v>0</v>
      </c>
    </row>
    <row r="51" spans="1:13" ht="30" x14ac:dyDescent="0.25">
      <c r="A51" s="49"/>
      <c r="B51" s="53"/>
      <c r="C51" s="49" t="s">
        <v>79</v>
      </c>
      <c r="D51" s="49" t="s">
        <v>80</v>
      </c>
      <c r="E51" s="49">
        <v>1.2999999999999999E-2</v>
      </c>
      <c r="F51" s="55">
        <f>E51*F49</f>
        <v>0.8216</v>
      </c>
      <c r="G51" s="55"/>
      <c r="H51" s="55"/>
      <c r="I51" s="55"/>
      <c r="J51" s="55"/>
      <c r="K51" s="55">
        <v>0</v>
      </c>
      <c r="L51" s="55">
        <f>F51*K51</f>
        <v>0</v>
      </c>
      <c r="M51" s="55">
        <f t="shared" si="2"/>
        <v>0</v>
      </c>
    </row>
    <row r="52" spans="1:13" ht="45" x14ac:dyDescent="0.25">
      <c r="A52" s="49"/>
      <c r="B52" s="53"/>
      <c r="C52" s="49" t="s">
        <v>51</v>
      </c>
      <c r="D52" s="49"/>
      <c r="E52" s="49">
        <v>1.1000000000000001</v>
      </c>
      <c r="F52" s="49">
        <f>E52*F49</f>
        <v>69.52000000000001</v>
      </c>
      <c r="G52" s="55">
        <v>0</v>
      </c>
      <c r="H52" s="55">
        <f>F52*G52</f>
        <v>0</v>
      </c>
      <c r="I52" s="55"/>
      <c r="J52" s="55"/>
      <c r="K52" s="55"/>
      <c r="L52" s="55"/>
      <c r="M52" s="55">
        <f t="shared" si="2"/>
        <v>0</v>
      </c>
    </row>
    <row r="53" spans="1:13" x14ac:dyDescent="0.25">
      <c r="A53" s="49"/>
      <c r="B53" s="53"/>
      <c r="C53" s="49" t="s">
        <v>146</v>
      </c>
      <c r="D53" s="49" t="s">
        <v>5</v>
      </c>
      <c r="E53" s="49"/>
      <c r="F53" s="49">
        <v>108.8</v>
      </c>
      <c r="G53" s="55">
        <v>0</v>
      </c>
      <c r="H53" s="55">
        <f>F53*G53</f>
        <v>0</v>
      </c>
      <c r="I53" s="55"/>
      <c r="J53" s="55"/>
      <c r="K53" s="55"/>
      <c r="L53" s="55"/>
      <c r="M53" s="55">
        <f t="shared" si="2"/>
        <v>0</v>
      </c>
    </row>
    <row r="54" spans="1:13" x14ac:dyDescent="0.25">
      <c r="A54" s="49"/>
      <c r="B54" s="53"/>
      <c r="C54" s="49" t="s">
        <v>52</v>
      </c>
      <c r="D54" s="49" t="s">
        <v>5</v>
      </c>
      <c r="E54" s="49"/>
      <c r="F54" s="49">
        <v>12.3</v>
      </c>
      <c r="G54" s="55">
        <v>0</v>
      </c>
      <c r="H54" s="55">
        <f>F54*G54</f>
        <v>0</v>
      </c>
      <c r="I54" s="55"/>
      <c r="J54" s="55"/>
      <c r="K54" s="55"/>
      <c r="L54" s="55"/>
      <c r="M54" s="55">
        <f t="shared" si="2"/>
        <v>0</v>
      </c>
    </row>
    <row r="55" spans="1:13" x14ac:dyDescent="0.25">
      <c r="A55" s="49"/>
      <c r="B55" s="53"/>
      <c r="C55" s="49" t="s">
        <v>53</v>
      </c>
      <c r="D55" s="49" t="s">
        <v>1</v>
      </c>
      <c r="E55" s="49"/>
      <c r="F55" s="49">
        <v>322</v>
      </c>
      <c r="G55" s="55">
        <v>0</v>
      </c>
      <c r="H55" s="55">
        <f>F55*G55</f>
        <v>0</v>
      </c>
      <c r="I55" s="55"/>
      <c r="J55" s="55"/>
      <c r="K55" s="55"/>
      <c r="L55" s="55"/>
      <c r="M55" s="55">
        <f t="shared" si="2"/>
        <v>0</v>
      </c>
    </row>
    <row r="56" spans="1:13" ht="21.75" customHeight="1" x14ac:dyDescent="0.25">
      <c r="A56" s="49"/>
      <c r="B56" s="53"/>
      <c r="C56" s="61" t="s">
        <v>240</v>
      </c>
      <c r="D56" s="49"/>
      <c r="E56" s="49"/>
      <c r="F56" s="49"/>
      <c r="G56" s="55"/>
      <c r="H56" s="55"/>
      <c r="I56" s="55"/>
      <c r="J56" s="55"/>
      <c r="K56" s="55"/>
      <c r="L56" s="55"/>
      <c r="M56" s="55"/>
    </row>
    <row r="57" spans="1:13" s="62" customFormat="1" ht="24.75" customHeight="1" x14ac:dyDescent="0.25">
      <c r="A57" s="50">
        <v>1</v>
      </c>
      <c r="B57" s="51" t="s">
        <v>118</v>
      </c>
      <c r="C57" s="51" t="s">
        <v>92</v>
      </c>
      <c r="D57" s="50" t="s">
        <v>1</v>
      </c>
      <c r="E57" s="50"/>
      <c r="F57" s="50">
        <v>4</v>
      </c>
      <c r="G57" s="52"/>
      <c r="H57" s="52"/>
      <c r="I57" s="52"/>
      <c r="J57" s="52"/>
      <c r="K57" s="52"/>
      <c r="L57" s="52"/>
      <c r="M57" s="52"/>
    </row>
    <row r="58" spans="1:13" x14ac:dyDescent="0.25">
      <c r="A58" s="49"/>
      <c r="B58" s="53"/>
      <c r="C58" s="49" t="s">
        <v>77</v>
      </c>
      <c r="D58" s="49" t="s">
        <v>78</v>
      </c>
      <c r="E58" s="49">
        <v>1</v>
      </c>
      <c r="F58" s="49">
        <f>E58*F57</f>
        <v>4</v>
      </c>
      <c r="G58" s="55"/>
      <c r="H58" s="55"/>
      <c r="I58" s="55">
        <v>0</v>
      </c>
      <c r="J58" s="55">
        <f>F58*I58</f>
        <v>0</v>
      </c>
      <c r="K58" s="55"/>
      <c r="L58" s="55"/>
      <c r="M58" s="55">
        <f t="shared" ref="M58:M65" si="3">H58+J58+L58</f>
        <v>0</v>
      </c>
    </row>
    <row r="59" spans="1:13" ht="30" x14ac:dyDescent="0.25">
      <c r="A59" s="49"/>
      <c r="B59" s="53"/>
      <c r="C59" s="49" t="s">
        <v>79</v>
      </c>
      <c r="D59" s="49" t="s">
        <v>80</v>
      </c>
      <c r="E59" s="49">
        <v>1</v>
      </c>
      <c r="F59" s="49">
        <f>E59*F57</f>
        <v>4</v>
      </c>
      <c r="G59" s="55"/>
      <c r="H59" s="55"/>
      <c r="I59" s="55"/>
      <c r="J59" s="55"/>
      <c r="K59" s="55">
        <v>0</v>
      </c>
      <c r="L59" s="55">
        <f>F59*K59</f>
        <v>0</v>
      </c>
      <c r="M59" s="55">
        <f t="shared" si="3"/>
        <v>0</v>
      </c>
    </row>
    <row r="60" spans="1:13" x14ac:dyDescent="0.25">
      <c r="A60" s="49"/>
      <c r="B60" s="53"/>
      <c r="C60" s="49" t="s">
        <v>81</v>
      </c>
      <c r="D60" s="49" t="s">
        <v>67</v>
      </c>
      <c r="E60" s="49">
        <v>1</v>
      </c>
      <c r="F60" s="49">
        <f>E60*F57</f>
        <v>4</v>
      </c>
      <c r="G60" s="55">
        <v>0</v>
      </c>
      <c r="H60" s="55">
        <f t="shared" ref="H60:H65" si="4">F60*G60</f>
        <v>0</v>
      </c>
      <c r="I60" s="55"/>
      <c r="J60" s="55"/>
      <c r="K60" s="55"/>
      <c r="L60" s="55"/>
      <c r="M60" s="55">
        <f t="shared" si="3"/>
        <v>0</v>
      </c>
    </row>
    <row r="61" spans="1:13" x14ac:dyDescent="0.25">
      <c r="A61" s="49"/>
      <c r="B61" s="53"/>
      <c r="C61" s="49" t="s">
        <v>11</v>
      </c>
      <c r="D61" s="49" t="s">
        <v>5</v>
      </c>
      <c r="E61" s="55">
        <v>11.9</v>
      </c>
      <c r="F61" s="55">
        <f>E61*F57</f>
        <v>47.6</v>
      </c>
      <c r="G61" s="55">
        <v>0</v>
      </c>
      <c r="H61" s="55">
        <f t="shared" si="4"/>
        <v>0</v>
      </c>
      <c r="I61" s="55"/>
      <c r="J61" s="55"/>
      <c r="K61" s="55"/>
      <c r="L61" s="55"/>
      <c r="M61" s="55">
        <f t="shared" si="3"/>
        <v>0</v>
      </c>
    </row>
    <row r="62" spans="1:13" x14ac:dyDescent="0.25">
      <c r="A62" s="49"/>
      <c r="B62" s="53"/>
      <c r="C62" s="49" t="s">
        <v>12</v>
      </c>
      <c r="D62" s="49" t="s">
        <v>5</v>
      </c>
      <c r="E62" s="49">
        <v>0.92</v>
      </c>
      <c r="F62" s="49">
        <f>E62*F57</f>
        <v>3.68</v>
      </c>
      <c r="G62" s="55">
        <v>0</v>
      </c>
      <c r="H62" s="55">
        <f t="shared" si="4"/>
        <v>0</v>
      </c>
      <c r="I62" s="55"/>
      <c r="J62" s="55"/>
      <c r="K62" s="55"/>
      <c r="L62" s="55"/>
      <c r="M62" s="55">
        <f t="shared" si="3"/>
        <v>0</v>
      </c>
    </row>
    <row r="63" spans="1:13" x14ac:dyDescent="0.25">
      <c r="A63" s="49"/>
      <c r="B63" s="53"/>
      <c r="C63" s="49" t="s">
        <v>39</v>
      </c>
      <c r="D63" s="49" t="s">
        <v>5</v>
      </c>
      <c r="E63" s="49">
        <v>3.6</v>
      </c>
      <c r="F63" s="49">
        <f>E63*F57</f>
        <v>14.4</v>
      </c>
      <c r="G63" s="55">
        <v>0</v>
      </c>
      <c r="H63" s="55">
        <f t="shared" si="4"/>
        <v>0</v>
      </c>
      <c r="I63" s="55"/>
      <c r="J63" s="55"/>
      <c r="K63" s="55"/>
      <c r="L63" s="55"/>
      <c r="M63" s="55">
        <f t="shared" si="3"/>
        <v>0</v>
      </c>
    </row>
    <row r="64" spans="1:13" x14ac:dyDescent="0.25">
      <c r="A64" s="49"/>
      <c r="B64" s="53"/>
      <c r="C64" s="49" t="s">
        <v>37</v>
      </c>
      <c r="D64" s="49" t="s">
        <v>5</v>
      </c>
      <c r="E64" s="49">
        <v>10</v>
      </c>
      <c r="F64" s="49">
        <f>E64*F57</f>
        <v>40</v>
      </c>
      <c r="G64" s="55">
        <v>0</v>
      </c>
      <c r="H64" s="55">
        <f t="shared" si="4"/>
        <v>0</v>
      </c>
      <c r="I64" s="55"/>
      <c r="J64" s="55"/>
      <c r="K64" s="55"/>
      <c r="L64" s="55"/>
      <c r="M64" s="55">
        <f t="shared" si="3"/>
        <v>0</v>
      </c>
    </row>
    <row r="65" spans="1:13" x14ac:dyDescent="0.25">
      <c r="A65" s="49"/>
      <c r="B65" s="53"/>
      <c r="C65" s="49" t="s">
        <v>38</v>
      </c>
      <c r="D65" s="49" t="s">
        <v>1</v>
      </c>
      <c r="E65" s="49">
        <v>25</v>
      </c>
      <c r="F65" s="49">
        <f>E65*F57</f>
        <v>100</v>
      </c>
      <c r="G65" s="55">
        <v>0</v>
      </c>
      <c r="H65" s="55">
        <f t="shared" si="4"/>
        <v>0</v>
      </c>
      <c r="I65" s="55"/>
      <c r="J65" s="55"/>
      <c r="K65" s="55"/>
      <c r="L65" s="55"/>
      <c r="M65" s="55">
        <f t="shared" si="3"/>
        <v>0</v>
      </c>
    </row>
    <row r="66" spans="1:13" s="62" customFormat="1" ht="48.75" customHeight="1" x14ac:dyDescent="0.25">
      <c r="A66" s="50">
        <v>2</v>
      </c>
      <c r="B66" s="51" t="s">
        <v>119</v>
      </c>
      <c r="C66" s="61" t="s">
        <v>87</v>
      </c>
      <c r="D66" s="50" t="s">
        <v>6</v>
      </c>
      <c r="E66" s="50"/>
      <c r="F66" s="52">
        <v>16.649999999999999</v>
      </c>
      <c r="G66" s="52"/>
      <c r="H66" s="52"/>
      <c r="I66" s="52"/>
      <c r="J66" s="52"/>
      <c r="K66" s="52"/>
      <c r="L66" s="52"/>
      <c r="M66" s="52"/>
    </row>
    <row r="67" spans="1:13" x14ac:dyDescent="0.25">
      <c r="A67" s="49"/>
      <c r="B67" s="53"/>
      <c r="C67" s="49" t="s">
        <v>77</v>
      </c>
      <c r="D67" s="49" t="s">
        <v>78</v>
      </c>
      <c r="E67" s="49">
        <f>0.68+0.024</f>
        <v>0.70400000000000007</v>
      </c>
      <c r="F67" s="55">
        <f>E67*F66</f>
        <v>11.7216</v>
      </c>
      <c r="G67" s="55"/>
      <c r="H67" s="55"/>
      <c r="I67" s="55">
        <v>0</v>
      </c>
      <c r="J67" s="55">
        <f>F67*I67</f>
        <v>0</v>
      </c>
      <c r="K67" s="55"/>
      <c r="L67" s="55"/>
      <c r="M67" s="55">
        <f>H67+J67+L67</f>
        <v>0</v>
      </c>
    </row>
    <row r="68" spans="1:13" ht="30" x14ac:dyDescent="0.25">
      <c r="A68" s="49"/>
      <c r="B68" s="53"/>
      <c r="C68" s="49" t="s">
        <v>79</v>
      </c>
      <c r="D68" s="49" t="s">
        <v>80</v>
      </c>
      <c r="E68" s="49">
        <f>0.0003+0.003</f>
        <v>3.3E-3</v>
      </c>
      <c r="F68" s="55">
        <f>E68*F66</f>
        <v>5.4944999999999994E-2</v>
      </c>
      <c r="G68" s="55"/>
      <c r="H68" s="55"/>
      <c r="I68" s="55"/>
      <c r="J68" s="55"/>
      <c r="K68" s="55">
        <v>0</v>
      </c>
      <c r="L68" s="55">
        <f>F68*K68</f>
        <v>0</v>
      </c>
      <c r="M68" s="55">
        <f>H68+J68+L68</f>
        <v>0</v>
      </c>
    </row>
    <row r="69" spans="1:13" x14ac:dyDescent="0.25">
      <c r="A69" s="49"/>
      <c r="B69" s="53"/>
      <c r="C69" s="49" t="s">
        <v>81</v>
      </c>
      <c r="D69" s="49" t="s">
        <v>67</v>
      </c>
      <c r="E69" s="49">
        <v>1.9E-3</v>
      </c>
      <c r="F69" s="55">
        <f>E69*F66</f>
        <v>3.1634999999999996E-2</v>
      </c>
      <c r="G69" s="55">
        <v>0</v>
      </c>
      <c r="H69" s="55">
        <f>F69*G69</f>
        <v>0</v>
      </c>
      <c r="I69" s="55"/>
      <c r="J69" s="55"/>
      <c r="K69" s="55"/>
      <c r="L69" s="55"/>
      <c r="M69" s="55">
        <f>H69+J69+L69</f>
        <v>0</v>
      </c>
    </row>
    <row r="70" spans="1:13" x14ac:dyDescent="0.25">
      <c r="A70" s="49"/>
      <c r="B70" s="53"/>
      <c r="C70" s="49" t="s">
        <v>83</v>
      </c>
      <c r="D70" s="49" t="s">
        <v>84</v>
      </c>
      <c r="E70" s="49">
        <v>0.253</v>
      </c>
      <c r="F70" s="55">
        <f>E70*F66</f>
        <v>4.2124499999999996</v>
      </c>
      <c r="G70" s="55">
        <v>0</v>
      </c>
      <c r="H70" s="55">
        <f>F70*G70</f>
        <v>0</v>
      </c>
      <c r="I70" s="55"/>
      <c r="J70" s="55"/>
      <c r="K70" s="55"/>
      <c r="L70" s="55"/>
      <c r="M70" s="55">
        <f>H70+J70+L70</f>
        <v>0</v>
      </c>
    </row>
    <row r="71" spans="1:13" s="62" customFormat="1" ht="30" x14ac:dyDescent="0.25">
      <c r="A71" s="50">
        <v>3</v>
      </c>
      <c r="B71" s="51" t="s">
        <v>122</v>
      </c>
      <c r="C71" s="61" t="s">
        <v>88</v>
      </c>
      <c r="D71" s="50" t="s">
        <v>6</v>
      </c>
      <c r="E71" s="50"/>
      <c r="F71" s="52">
        <v>16.649999999999999</v>
      </c>
      <c r="G71" s="52"/>
      <c r="H71" s="52"/>
      <c r="I71" s="52"/>
      <c r="J71" s="52"/>
      <c r="K71" s="52"/>
      <c r="L71" s="52"/>
      <c r="M71" s="52"/>
    </row>
    <row r="72" spans="1:13" x14ac:dyDescent="0.25">
      <c r="A72" s="49"/>
      <c r="B72" s="53"/>
      <c r="C72" s="49" t="s">
        <v>77</v>
      </c>
      <c r="D72" s="49" t="s">
        <v>78</v>
      </c>
      <c r="E72" s="49">
        <v>2.02</v>
      </c>
      <c r="F72" s="55">
        <f>E72*F71</f>
        <v>33.632999999999996</v>
      </c>
      <c r="G72" s="55"/>
      <c r="H72" s="55"/>
      <c r="I72" s="55">
        <v>0</v>
      </c>
      <c r="J72" s="55">
        <f>F72*I72</f>
        <v>0</v>
      </c>
      <c r="K72" s="55"/>
      <c r="L72" s="55"/>
      <c r="M72" s="55">
        <f>H72+J72+L72</f>
        <v>0</v>
      </c>
    </row>
    <row r="73" spans="1:13" ht="30" x14ac:dyDescent="0.25">
      <c r="A73" s="49"/>
      <c r="B73" s="53"/>
      <c r="C73" s="49" t="s">
        <v>79</v>
      </c>
      <c r="D73" s="49" t="s">
        <v>80</v>
      </c>
      <c r="E73" s="49">
        <v>1E-3</v>
      </c>
      <c r="F73" s="55">
        <f>E73*F71</f>
        <v>1.6649999999999998E-2</v>
      </c>
      <c r="G73" s="55"/>
      <c r="H73" s="55"/>
      <c r="I73" s="55"/>
      <c r="J73" s="55"/>
      <c r="K73" s="55">
        <v>0</v>
      </c>
      <c r="L73" s="55">
        <f>F73*K73</f>
        <v>0</v>
      </c>
      <c r="M73" s="55">
        <f>H73+J73+L73</f>
        <v>0</v>
      </c>
    </row>
    <row r="74" spans="1:13" x14ac:dyDescent="0.25">
      <c r="A74" s="49"/>
      <c r="B74" s="53"/>
      <c r="C74" s="49" t="s">
        <v>81</v>
      </c>
      <c r="D74" s="49" t="s">
        <v>67</v>
      </c>
      <c r="E74" s="49">
        <v>1.7999999999999999E-2</v>
      </c>
      <c r="F74" s="55">
        <f>E74*F71</f>
        <v>0.29969999999999997</v>
      </c>
      <c r="G74" s="55">
        <v>0</v>
      </c>
      <c r="H74" s="55">
        <f>F74*G74</f>
        <v>0</v>
      </c>
      <c r="I74" s="55"/>
      <c r="J74" s="55"/>
      <c r="K74" s="55"/>
      <c r="L74" s="55"/>
      <c r="M74" s="55">
        <f>H74+J74+L74</f>
        <v>0</v>
      </c>
    </row>
    <row r="75" spans="1:13" x14ac:dyDescent="0.25">
      <c r="A75" s="49"/>
      <c r="B75" s="53"/>
      <c r="C75" s="49" t="s">
        <v>85</v>
      </c>
      <c r="D75" s="49" t="s">
        <v>84</v>
      </c>
      <c r="E75" s="49">
        <v>0.27800000000000002</v>
      </c>
      <c r="F75" s="55">
        <f>E75*F71</f>
        <v>4.6287000000000003</v>
      </c>
      <c r="G75" s="55">
        <v>0</v>
      </c>
      <c r="H75" s="55">
        <f>F75*G75</f>
        <v>0</v>
      </c>
      <c r="I75" s="55"/>
      <c r="J75" s="55"/>
      <c r="K75" s="55"/>
      <c r="L75" s="55"/>
      <c r="M75" s="55">
        <f>H75+J75+L75</f>
        <v>0</v>
      </c>
    </row>
    <row r="76" spans="1:13" x14ac:dyDescent="0.25">
      <c r="A76" s="49"/>
      <c r="B76" s="53"/>
      <c r="C76" s="49" t="s">
        <v>123</v>
      </c>
      <c r="D76" s="49" t="s">
        <v>84</v>
      </c>
      <c r="E76" s="49">
        <v>0.59</v>
      </c>
      <c r="F76" s="55">
        <f>E76*F71</f>
        <v>9.8234999999999992</v>
      </c>
      <c r="G76" s="55">
        <v>0</v>
      </c>
      <c r="H76" s="55">
        <f>F76*G76</f>
        <v>0</v>
      </c>
      <c r="I76" s="55"/>
      <c r="J76" s="55"/>
      <c r="K76" s="55"/>
      <c r="L76" s="55"/>
      <c r="M76" s="55">
        <f>H76+J76+L76</f>
        <v>0</v>
      </c>
    </row>
    <row r="77" spans="1:13" s="62" customFormat="1" ht="30" x14ac:dyDescent="0.25">
      <c r="A77" s="50">
        <v>4</v>
      </c>
      <c r="B77" s="51" t="s">
        <v>120</v>
      </c>
      <c r="C77" s="61" t="s">
        <v>89</v>
      </c>
      <c r="D77" s="50" t="s">
        <v>6</v>
      </c>
      <c r="E77" s="50"/>
      <c r="F77" s="52">
        <v>16.649999999999999</v>
      </c>
      <c r="G77" s="52"/>
      <c r="H77" s="52"/>
      <c r="I77" s="52"/>
      <c r="J77" s="52"/>
      <c r="K77" s="52"/>
      <c r="L77" s="52"/>
      <c r="M77" s="52"/>
    </row>
    <row r="78" spans="1:13" x14ac:dyDescent="0.25">
      <c r="A78" s="49"/>
      <c r="B78" s="53"/>
      <c r="C78" s="49" t="s">
        <v>77</v>
      </c>
      <c r="D78" s="49" t="s">
        <v>78</v>
      </c>
      <c r="E78" s="49">
        <v>0.87</v>
      </c>
      <c r="F78" s="55">
        <f>E78*F77</f>
        <v>14.485499999999998</v>
      </c>
      <c r="G78" s="55"/>
      <c r="H78" s="55"/>
      <c r="I78" s="55">
        <v>0</v>
      </c>
      <c r="J78" s="55">
        <f>F78*I78</f>
        <v>0</v>
      </c>
      <c r="K78" s="55"/>
      <c r="L78" s="55"/>
      <c r="M78" s="55">
        <f>H78+J78+L78</f>
        <v>0</v>
      </c>
    </row>
    <row r="79" spans="1:13" ht="30" x14ac:dyDescent="0.25">
      <c r="A79" s="49"/>
      <c r="B79" s="53"/>
      <c r="C79" s="49" t="s">
        <v>79</v>
      </c>
      <c r="D79" s="49" t="s">
        <v>80</v>
      </c>
      <c r="E79" s="49">
        <v>0.13</v>
      </c>
      <c r="F79" s="55">
        <f>E79*F77</f>
        <v>2.1644999999999999</v>
      </c>
      <c r="G79" s="55"/>
      <c r="H79" s="55"/>
      <c r="I79" s="55"/>
      <c r="J79" s="55"/>
      <c r="K79" s="55">
        <v>0</v>
      </c>
      <c r="L79" s="55">
        <f>F79*K79</f>
        <v>0</v>
      </c>
      <c r="M79" s="55">
        <f>H79+J79+L79</f>
        <v>0</v>
      </c>
    </row>
    <row r="80" spans="1:13" x14ac:dyDescent="0.25">
      <c r="A80" s="49"/>
      <c r="B80" s="53"/>
      <c r="C80" s="49" t="s">
        <v>108</v>
      </c>
      <c r="D80" s="49" t="s">
        <v>84</v>
      </c>
      <c r="E80" s="49">
        <v>7.2</v>
      </c>
      <c r="F80" s="55">
        <f>E80*F77</f>
        <v>119.88</v>
      </c>
      <c r="G80" s="55">
        <v>0</v>
      </c>
      <c r="H80" s="55">
        <f>F80*G80</f>
        <v>0</v>
      </c>
      <c r="I80" s="55"/>
      <c r="J80" s="55"/>
      <c r="K80" s="55"/>
      <c r="L80" s="55"/>
      <c r="M80" s="55">
        <f>H80+J80+L80</f>
        <v>0</v>
      </c>
    </row>
    <row r="81" spans="1:13" x14ac:dyDescent="0.25">
      <c r="A81" s="49"/>
      <c r="B81" s="53"/>
      <c r="C81" s="49" t="s">
        <v>109</v>
      </c>
      <c r="D81" s="49" t="s">
        <v>84</v>
      </c>
      <c r="E81" s="49">
        <v>1.79</v>
      </c>
      <c r="F81" s="55">
        <f>E81*F77</f>
        <v>29.8035</v>
      </c>
      <c r="G81" s="55">
        <v>0</v>
      </c>
      <c r="H81" s="55">
        <f>F81*G81</f>
        <v>0</v>
      </c>
      <c r="I81" s="55"/>
      <c r="J81" s="55"/>
      <c r="K81" s="55"/>
      <c r="L81" s="55"/>
      <c r="M81" s="55">
        <f>H81+J81+L81</f>
        <v>0</v>
      </c>
    </row>
    <row r="82" spans="1:13" x14ac:dyDescent="0.25">
      <c r="A82" s="49"/>
      <c r="B82" s="53"/>
      <c r="C82" s="49" t="s">
        <v>110</v>
      </c>
      <c r="D82" s="49" t="s">
        <v>84</v>
      </c>
      <c r="E82" s="49">
        <v>1.07</v>
      </c>
      <c r="F82" s="55">
        <f>E82*F77</f>
        <v>17.8155</v>
      </c>
      <c r="G82" s="55">
        <v>0</v>
      </c>
      <c r="H82" s="55">
        <f>F82*G82</f>
        <v>0</v>
      </c>
      <c r="I82" s="55"/>
      <c r="J82" s="55"/>
      <c r="K82" s="55"/>
      <c r="L82" s="55"/>
      <c r="M82" s="55">
        <f>H82+J82+L82</f>
        <v>0</v>
      </c>
    </row>
    <row r="83" spans="1:13" s="62" customFormat="1" ht="36" customHeight="1" x14ac:dyDescent="0.25">
      <c r="A83" s="50">
        <v>5</v>
      </c>
      <c r="B83" s="51" t="s">
        <v>121</v>
      </c>
      <c r="C83" s="61" t="s">
        <v>90</v>
      </c>
      <c r="D83" s="50" t="s">
        <v>6</v>
      </c>
      <c r="E83" s="50"/>
      <c r="F83" s="52">
        <v>16.649999999999999</v>
      </c>
      <c r="G83" s="52"/>
      <c r="H83" s="52"/>
      <c r="I83" s="52"/>
      <c r="J83" s="52"/>
      <c r="K83" s="52"/>
      <c r="L83" s="52"/>
      <c r="M83" s="52"/>
    </row>
    <row r="84" spans="1:13" x14ac:dyDescent="0.25">
      <c r="A84" s="49"/>
      <c r="B84" s="53"/>
      <c r="C84" s="49" t="s">
        <v>111</v>
      </c>
      <c r="D84" s="49" t="s">
        <v>78</v>
      </c>
      <c r="E84" s="49">
        <v>0.25800000000000001</v>
      </c>
      <c r="F84" s="55">
        <f>E84*F83</f>
        <v>4.2957000000000001</v>
      </c>
      <c r="G84" s="55"/>
      <c r="H84" s="55"/>
      <c r="I84" s="55">
        <v>0</v>
      </c>
      <c r="J84" s="55">
        <f>F84*I84</f>
        <v>0</v>
      </c>
      <c r="K84" s="55"/>
      <c r="L84" s="55"/>
      <c r="M84" s="55">
        <f>H84+J84+L84</f>
        <v>0</v>
      </c>
    </row>
    <row r="85" spans="1:13" x14ac:dyDescent="0.25">
      <c r="A85" s="49"/>
      <c r="B85" s="53"/>
      <c r="C85" s="49" t="s">
        <v>86</v>
      </c>
      <c r="D85" s="49" t="s">
        <v>84</v>
      </c>
      <c r="E85" s="49">
        <v>0.44</v>
      </c>
      <c r="F85" s="55">
        <f>E85*F83</f>
        <v>7.3259999999999996</v>
      </c>
      <c r="G85" s="55">
        <v>0</v>
      </c>
      <c r="H85" s="55">
        <f>F85*G85</f>
        <v>0</v>
      </c>
      <c r="I85" s="55"/>
      <c r="J85" s="55"/>
      <c r="K85" s="55"/>
      <c r="L85" s="55"/>
      <c r="M85" s="55">
        <f>H85+J85+L85</f>
        <v>0</v>
      </c>
    </row>
    <row r="86" spans="1:13" ht="21.75" customHeight="1" x14ac:dyDescent="0.25">
      <c r="A86" s="49"/>
      <c r="B86" s="53"/>
      <c r="C86" s="61" t="s">
        <v>243</v>
      </c>
      <c r="D86" s="49"/>
      <c r="E86" s="49"/>
      <c r="F86" s="49"/>
      <c r="G86" s="55"/>
      <c r="H86" s="55"/>
      <c r="I86" s="55"/>
      <c r="J86" s="55"/>
      <c r="K86" s="55"/>
      <c r="L86" s="55"/>
      <c r="M86" s="55"/>
    </row>
    <row r="87" spans="1:13" s="62" customFormat="1" ht="30" x14ac:dyDescent="0.25">
      <c r="A87" s="50">
        <v>1</v>
      </c>
      <c r="B87" s="51" t="s">
        <v>118</v>
      </c>
      <c r="C87" s="51" t="s">
        <v>153</v>
      </c>
      <c r="D87" s="50" t="s">
        <v>1</v>
      </c>
      <c r="E87" s="50"/>
      <c r="F87" s="50">
        <v>4</v>
      </c>
      <c r="G87" s="52"/>
      <c r="H87" s="52"/>
      <c r="I87" s="52"/>
      <c r="J87" s="52"/>
      <c r="K87" s="52"/>
      <c r="L87" s="52"/>
      <c r="M87" s="52"/>
    </row>
    <row r="88" spans="1:13" x14ac:dyDescent="0.25">
      <c r="A88" s="49"/>
      <c r="B88" s="53"/>
      <c r="C88" s="49" t="s">
        <v>77</v>
      </c>
      <c r="D88" s="49" t="s">
        <v>78</v>
      </c>
      <c r="E88" s="49">
        <v>1</v>
      </c>
      <c r="F88" s="49">
        <f>E88*F87</f>
        <v>4</v>
      </c>
      <c r="G88" s="55"/>
      <c r="H88" s="55"/>
      <c r="I88" s="55">
        <v>0</v>
      </c>
      <c r="J88" s="55">
        <f>F88*I88</f>
        <v>0</v>
      </c>
      <c r="K88" s="55"/>
      <c r="L88" s="55"/>
      <c r="M88" s="55">
        <f t="shared" ref="M88:M93" si="5">H88+J88+L88</f>
        <v>0</v>
      </c>
    </row>
    <row r="89" spans="1:13" ht="30" x14ac:dyDescent="0.25">
      <c r="A89" s="49"/>
      <c r="B89" s="53"/>
      <c r="C89" s="49" t="s">
        <v>79</v>
      </c>
      <c r="D89" s="49" t="s">
        <v>80</v>
      </c>
      <c r="E89" s="49">
        <v>1</v>
      </c>
      <c r="F89" s="49">
        <f>E89*F87</f>
        <v>4</v>
      </c>
      <c r="G89" s="55"/>
      <c r="H89" s="55"/>
      <c r="I89" s="55"/>
      <c r="J89" s="55"/>
      <c r="K89" s="55">
        <v>0</v>
      </c>
      <c r="L89" s="55">
        <f>F89*K89</f>
        <v>0</v>
      </c>
      <c r="M89" s="55">
        <f t="shared" si="5"/>
        <v>0</v>
      </c>
    </row>
    <row r="90" spans="1:13" x14ac:dyDescent="0.25">
      <c r="A90" s="49"/>
      <c r="B90" s="53"/>
      <c r="C90" s="49" t="s">
        <v>81</v>
      </c>
      <c r="D90" s="49" t="s">
        <v>67</v>
      </c>
      <c r="E90" s="49">
        <v>1</v>
      </c>
      <c r="F90" s="49">
        <f>E90*F87</f>
        <v>4</v>
      </c>
      <c r="G90" s="55">
        <v>0</v>
      </c>
      <c r="H90" s="55">
        <f>F90*G90</f>
        <v>0</v>
      </c>
      <c r="I90" s="55"/>
      <c r="J90" s="55"/>
      <c r="K90" s="55"/>
      <c r="L90" s="55"/>
      <c r="M90" s="55">
        <f t="shared" si="5"/>
        <v>0</v>
      </c>
    </row>
    <row r="91" spans="1:13" x14ac:dyDescent="0.25">
      <c r="A91" s="49"/>
      <c r="B91" s="53"/>
      <c r="C91" s="49" t="s">
        <v>12</v>
      </c>
      <c r="D91" s="49" t="s">
        <v>5</v>
      </c>
      <c r="E91" s="49">
        <f>1.6*3</f>
        <v>4.8000000000000007</v>
      </c>
      <c r="F91" s="49">
        <f>E91*F87</f>
        <v>19.200000000000003</v>
      </c>
      <c r="G91" s="55">
        <v>0</v>
      </c>
      <c r="H91" s="55">
        <f>F91*G91</f>
        <v>0</v>
      </c>
      <c r="I91" s="55"/>
      <c r="J91" s="55"/>
      <c r="K91" s="55"/>
      <c r="L91" s="55"/>
      <c r="M91" s="55">
        <f t="shared" si="5"/>
        <v>0</v>
      </c>
    </row>
    <row r="92" spans="1:13" x14ac:dyDescent="0.25">
      <c r="A92" s="49"/>
      <c r="B92" s="53"/>
      <c r="C92" s="49" t="s">
        <v>37</v>
      </c>
      <c r="D92" s="49" t="s">
        <v>5</v>
      </c>
      <c r="E92" s="49">
        <f>0.8*4+1.2</f>
        <v>4.4000000000000004</v>
      </c>
      <c r="F92" s="49">
        <f>E92*F87</f>
        <v>17.600000000000001</v>
      </c>
      <c r="G92" s="55">
        <v>0</v>
      </c>
      <c r="H92" s="55">
        <f>F92*G92</f>
        <v>0</v>
      </c>
      <c r="I92" s="55"/>
      <c r="J92" s="55"/>
      <c r="K92" s="55"/>
      <c r="L92" s="55"/>
      <c r="M92" s="55">
        <f t="shared" si="5"/>
        <v>0</v>
      </c>
    </row>
    <row r="93" spans="1:13" x14ac:dyDescent="0.25">
      <c r="A93" s="49"/>
      <c r="B93" s="53"/>
      <c r="C93" s="49" t="s">
        <v>38</v>
      </c>
      <c r="D93" s="49" t="s">
        <v>1</v>
      </c>
      <c r="E93" s="49">
        <v>8</v>
      </c>
      <c r="F93" s="49">
        <f>E93*F87</f>
        <v>32</v>
      </c>
      <c r="G93" s="55">
        <v>0</v>
      </c>
      <c r="H93" s="55">
        <f>F93*G93</f>
        <v>0</v>
      </c>
      <c r="I93" s="55"/>
      <c r="J93" s="55"/>
      <c r="K93" s="55"/>
      <c r="L93" s="55"/>
      <c r="M93" s="55">
        <f t="shared" si="5"/>
        <v>0</v>
      </c>
    </row>
    <row r="94" spans="1:13" s="62" customFormat="1" ht="50.25" customHeight="1" x14ac:dyDescent="0.25">
      <c r="A94" s="50">
        <v>2</v>
      </c>
      <c r="B94" s="51" t="s">
        <v>119</v>
      </c>
      <c r="C94" s="61" t="s">
        <v>154</v>
      </c>
      <c r="D94" s="50" t="s">
        <v>6</v>
      </c>
      <c r="E94" s="50"/>
      <c r="F94" s="52">
        <v>16</v>
      </c>
      <c r="G94" s="52"/>
      <c r="H94" s="52"/>
      <c r="I94" s="52"/>
      <c r="J94" s="52"/>
      <c r="K94" s="52"/>
      <c r="L94" s="52"/>
      <c r="M94" s="52"/>
    </row>
    <row r="95" spans="1:13" x14ac:dyDescent="0.25">
      <c r="A95" s="49"/>
      <c r="B95" s="53"/>
      <c r="C95" s="49" t="s">
        <v>77</v>
      </c>
      <c r="D95" s="49" t="s">
        <v>78</v>
      </c>
      <c r="E95" s="49">
        <f>0.68+0.024</f>
        <v>0.70400000000000007</v>
      </c>
      <c r="F95" s="55">
        <f>E95*F94</f>
        <v>11.264000000000001</v>
      </c>
      <c r="G95" s="55"/>
      <c r="H95" s="55"/>
      <c r="I95" s="55">
        <v>0</v>
      </c>
      <c r="J95" s="55">
        <f>F95*I95</f>
        <v>0</v>
      </c>
      <c r="K95" s="55"/>
      <c r="L95" s="55"/>
      <c r="M95" s="55">
        <f>H95+J95+L95</f>
        <v>0</v>
      </c>
    </row>
    <row r="96" spans="1:13" ht="30" x14ac:dyDescent="0.25">
      <c r="A96" s="49"/>
      <c r="B96" s="53"/>
      <c r="C96" s="49" t="s">
        <v>79</v>
      </c>
      <c r="D96" s="49" t="s">
        <v>80</v>
      </c>
      <c r="E96" s="49">
        <f>0.0003+0.003</f>
        <v>3.3E-3</v>
      </c>
      <c r="F96" s="55">
        <f>E96*F94</f>
        <v>5.28E-2</v>
      </c>
      <c r="G96" s="55"/>
      <c r="H96" s="55"/>
      <c r="I96" s="55"/>
      <c r="J96" s="55"/>
      <c r="K96" s="55">
        <v>0</v>
      </c>
      <c r="L96" s="55">
        <f>F96*K96</f>
        <v>0</v>
      </c>
      <c r="M96" s="55">
        <f>H96+J96+L96</f>
        <v>0</v>
      </c>
    </row>
    <row r="97" spans="1:13" x14ac:dyDescent="0.25">
      <c r="A97" s="49"/>
      <c r="B97" s="53"/>
      <c r="C97" s="49" t="s">
        <v>81</v>
      </c>
      <c r="D97" s="49" t="s">
        <v>67</v>
      </c>
      <c r="E97" s="49">
        <v>1.9E-3</v>
      </c>
      <c r="F97" s="55">
        <f>E97*F94</f>
        <v>3.04E-2</v>
      </c>
      <c r="G97" s="55">
        <v>0</v>
      </c>
      <c r="H97" s="55">
        <f>F97*G97</f>
        <v>0</v>
      </c>
      <c r="I97" s="55"/>
      <c r="J97" s="55"/>
      <c r="K97" s="55"/>
      <c r="L97" s="55"/>
      <c r="M97" s="55">
        <f>H97+J97+L97</f>
        <v>0</v>
      </c>
    </row>
    <row r="98" spans="1:13" x14ac:dyDescent="0.25">
      <c r="A98" s="49"/>
      <c r="B98" s="53"/>
      <c r="C98" s="49" t="s">
        <v>83</v>
      </c>
      <c r="D98" s="49" t="s">
        <v>84</v>
      </c>
      <c r="E98" s="49">
        <v>0.253</v>
      </c>
      <c r="F98" s="55">
        <f>E98*F94</f>
        <v>4.048</v>
      </c>
      <c r="G98" s="55">
        <v>0</v>
      </c>
      <c r="H98" s="55">
        <f>F98*G98</f>
        <v>0</v>
      </c>
      <c r="I98" s="55"/>
      <c r="J98" s="55"/>
      <c r="K98" s="55"/>
      <c r="L98" s="55"/>
      <c r="M98" s="55">
        <f>H98+J98+L98</f>
        <v>0</v>
      </c>
    </row>
    <row r="99" spans="1:13" s="62" customFormat="1" ht="31.5" customHeight="1" x14ac:dyDescent="0.25">
      <c r="A99" s="50">
        <v>3</v>
      </c>
      <c r="B99" s="51" t="s">
        <v>122</v>
      </c>
      <c r="C99" s="61" t="s">
        <v>155</v>
      </c>
      <c r="D99" s="50" t="s">
        <v>6</v>
      </c>
      <c r="E99" s="50"/>
      <c r="F99" s="52">
        <v>16</v>
      </c>
      <c r="G99" s="52"/>
      <c r="H99" s="52"/>
      <c r="I99" s="52"/>
      <c r="J99" s="52"/>
      <c r="K99" s="52"/>
      <c r="L99" s="52"/>
      <c r="M99" s="52"/>
    </row>
    <row r="100" spans="1:13" x14ac:dyDescent="0.25">
      <c r="A100" s="49"/>
      <c r="B100" s="53"/>
      <c r="C100" s="49" t="s">
        <v>77</v>
      </c>
      <c r="D100" s="49" t="s">
        <v>78</v>
      </c>
      <c r="E100" s="49">
        <v>2.02</v>
      </c>
      <c r="F100" s="55">
        <f>E100*F99</f>
        <v>32.32</v>
      </c>
      <c r="G100" s="55"/>
      <c r="H100" s="55"/>
      <c r="I100" s="55">
        <v>0</v>
      </c>
      <c r="J100" s="55">
        <f>F100*I100</f>
        <v>0</v>
      </c>
      <c r="K100" s="55"/>
      <c r="L100" s="55"/>
      <c r="M100" s="55">
        <f>H100+J100+L100</f>
        <v>0</v>
      </c>
    </row>
    <row r="101" spans="1:13" ht="30" x14ac:dyDescent="0.25">
      <c r="A101" s="49"/>
      <c r="B101" s="53"/>
      <c r="C101" s="49" t="s">
        <v>79</v>
      </c>
      <c r="D101" s="49" t="s">
        <v>80</v>
      </c>
      <c r="E101" s="49">
        <v>1E-3</v>
      </c>
      <c r="F101" s="55">
        <f>E101*F99</f>
        <v>1.6E-2</v>
      </c>
      <c r="G101" s="55"/>
      <c r="H101" s="55"/>
      <c r="I101" s="55"/>
      <c r="J101" s="55"/>
      <c r="K101" s="55">
        <v>0</v>
      </c>
      <c r="L101" s="55">
        <f>F101*K101</f>
        <v>0</v>
      </c>
      <c r="M101" s="55">
        <f>H101+J101+L101</f>
        <v>0</v>
      </c>
    </row>
    <row r="102" spans="1:13" x14ac:dyDescent="0.25">
      <c r="A102" s="49"/>
      <c r="B102" s="53"/>
      <c r="C102" s="49" t="s">
        <v>81</v>
      </c>
      <c r="D102" s="49" t="s">
        <v>67</v>
      </c>
      <c r="E102" s="49">
        <v>1.7999999999999999E-2</v>
      </c>
      <c r="F102" s="55">
        <f>E102*F99</f>
        <v>0.28799999999999998</v>
      </c>
      <c r="G102" s="55">
        <v>0</v>
      </c>
      <c r="H102" s="55">
        <f>F102*G102</f>
        <v>0</v>
      </c>
      <c r="I102" s="55"/>
      <c r="J102" s="55"/>
      <c r="K102" s="55"/>
      <c r="L102" s="55"/>
      <c r="M102" s="55">
        <f>H102+J102+L102</f>
        <v>0</v>
      </c>
    </row>
    <row r="103" spans="1:13" x14ac:dyDescent="0.25">
      <c r="A103" s="49"/>
      <c r="B103" s="53"/>
      <c r="C103" s="49" t="s">
        <v>85</v>
      </c>
      <c r="D103" s="49" t="s">
        <v>84</v>
      </c>
      <c r="E103" s="49">
        <v>0.27800000000000002</v>
      </c>
      <c r="F103" s="55">
        <f>E103*F99</f>
        <v>4.4480000000000004</v>
      </c>
      <c r="G103" s="55">
        <v>0</v>
      </c>
      <c r="H103" s="55">
        <f>F103*G103</f>
        <v>0</v>
      </c>
      <c r="I103" s="55"/>
      <c r="J103" s="55"/>
      <c r="K103" s="55"/>
      <c r="L103" s="55"/>
      <c r="M103" s="55">
        <f>H103+J103+L103</f>
        <v>0</v>
      </c>
    </row>
    <row r="104" spans="1:13" x14ac:dyDescent="0.25">
      <c r="A104" s="49"/>
      <c r="B104" s="53"/>
      <c r="C104" s="49" t="s">
        <v>123</v>
      </c>
      <c r="D104" s="49" t="s">
        <v>84</v>
      </c>
      <c r="E104" s="49">
        <v>0.59</v>
      </c>
      <c r="F104" s="55">
        <f>E104*F99</f>
        <v>9.44</v>
      </c>
      <c r="G104" s="55">
        <v>0</v>
      </c>
      <c r="H104" s="55">
        <f>F104*G104</f>
        <v>0</v>
      </c>
      <c r="I104" s="55"/>
      <c r="J104" s="55"/>
      <c r="K104" s="55"/>
      <c r="L104" s="55"/>
      <c r="M104" s="55">
        <f>H104+J104+L104</f>
        <v>0</v>
      </c>
    </row>
    <row r="105" spans="1:13" s="62" customFormat="1" ht="30" x14ac:dyDescent="0.25">
      <c r="A105" s="50">
        <v>4</v>
      </c>
      <c r="B105" s="51" t="s">
        <v>120</v>
      </c>
      <c r="C105" s="61" t="s">
        <v>156</v>
      </c>
      <c r="D105" s="50" t="s">
        <v>6</v>
      </c>
      <c r="E105" s="50"/>
      <c r="F105" s="52">
        <v>16</v>
      </c>
      <c r="G105" s="52"/>
      <c r="H105" s="52"/>
      <c r="I105" s="52"/>
      <c r="J105" s="52"/>
      <c r="K105" s="52"/>
      <c r="L105" s="52"/>
      <c r="M105" s="52"/>
    </row>
    <row r="106" spans="1:13" x14ac:dyDescent="0.25">
      <c r="A106" s="49"/>
      <c r="B106" s="53"/>
      <c r="C106" s="49" t="s">
        <v>77</v>
      </c>
      <c r="D106" s="49" t="s">
        <v>78</v>
      </c>
      <c r="E106" s="49">
        <v>0.87</v>
      </c>
      <c r="F106" s="55">
        <f>E106*F105</f>
        <v>13.92</v>
      </c>
      <c r="G106" s="55"/>
      <c r="H106" s="55"/>
      <c r="I106" s="55">
        <v>0</v>
      </c>
      <c r="J106" s="55">
        <f>F106*I106</f>
        <v>0</v>
      </c>
      <c r="K106" s="55"/>
      <c r="L106" s="55"/>
      <c r="M106" s="55">
        <f>H106+J106+L106</f>
        <v>0</v>
      </c>
    </row>
    <row r="107" spans="1:13" ht="30" x14ac:dyDescent="0.25">
      <c r="A107" s="49"/>
      <c r="B107" s="53"/>
      <c r="C107" s="49" t="s">
        <v>79</v>
      </c>
      <c r="D107" s="49" t="s">
        <v>80</v>
      </c>
      <c r="E107" s="49">
        <v>0.13</v>
      </c>
      <c r="F107" s="55">
        <f>E107*F105</f>
        <v>2.08</v>
      </c>
      <c r="G107" s="55"/>
      <c r="H107" s="55"/>
      <c r="I107" s="55"/>
      <c r="J107" s="55"/>
      <c r="K107" s="55">
        <v>0</v>
      </c>
      <c r="L107" s="55">
        <f>F107*K107</f>
        <v>0</v>
      </c>
      <c r="M107" s="55">
        <f>H107+J107+L107</f>
        <v>0</v>
      </c>
    </row>
    <row r="108" spans="1:13" x14ac:dyDescent="0.25">
      <c r="A108" s="49"/>
      <c r="B108" s="53"/>
      <c r="C108" s="49" t="s">
        <v>108</v>
      </c>
      <c r="D108" s="49" t="s">
        <v>84</v>
      </c>
      <c r="E108" s="49">
        <v>7.2</v>
      </c>
      <c r="F108" s="55">
        <f>E108*F105</f>
        <v>115.2</v>
      </c>
      <c r="G108" s="55">
        <v>0</v>
      </c>
      <c r="H108" s="55">
        <f>F108*G108</f>
        <v>0</v>
      </c>
      <c r="I108" s="55"/>
      <c r="J108" s="55"/>
      <c r="K108" s="55"/>
      <c r="L108" s="55"/>
      <c r="M108" s="55">
        <f>H108+J108+L108</f>
        <v>0</v>
      </c>
    </row>
    <row r="109" spans="1:13" x14ac:dyDescent="0.25">
      <c r="A109" s="49"/>
      <c r="B109" s="53"/>
      <c r="C109" s="49" t="s">
        <v>109</v>
      </c>
      <c r="D109" s="49" t="s">
        <v>84</v>
      </c>
      <c r="E109" s="49">
        <v>1.79</v>
      </c>
      <c r="F109" s="55">
        <f>E109*F105</f>
        <v>28.64</v>
      </c>
      <c r="G109" s="55">
        <v>0</v>
      </c>
      <c r="H109" s="55">
        <f>F109*G109</f>
        <v>0</v>
      </c>
      <c r="I109" s="55"/>
      <c r="J109" s="55"/>
      <c r="K109" s="55"/>
      <c r="L109" s="55"/>
      <c r="M109" s="55">
        <f>H109+J109+L109</f>
        <v>0</v>
      </c>
    </row>
    <row r="110" spans="1:13" x14ac:dyDescent="0.25">
      <c r="A110" s="49"/>
      <c r="B110" s="53"/>
      <c r="C110" s="49" t="s">
        <v>110</v>
      </c>
      <c r="D110" s="49" t="s">
        <v>84</v>
      </c>
      <c r="E110" s="49">
        <v>1.07</v>
      </c>
      <c r="F110" s="55">
        <f>E110*F105</f>
        <v>17.12</v>
      </c>
      <c r="G110" s="55">
        <v>0</v>
      </c>
      <c r="H110" s="55">
        <f>F110*G110</f>
        <v>0</v>
      </c>
      <c r="I110" s="55"/>
      <c r="J110" s="55"/>
      <c r="K110" s="55"/>
      <c r="L110" s="55"/>
      <c r="M110" s="55">
        <f>H110+J110+L110</f>
        <v>0</v>
      </c>
    </row>
    <row r="111" spans="1:13" s="62" customFormat="1" ht="32.25" customHeight="1" x14ac:dyDescent="0.25">
      <c r="A111" s="50">
        <v>5</v>
      </c>
      <c r="B111" s="51" t="s">
        <v>121</v>
      </c>
      <c r="C111" s="61" t="s">
        <v>157</v>
      </c>
      <c r="D111" s="50" t="s">
        <v>6</v>
      </c>
      <c r="E111" s="50"/>
      <c r="F111" s="52">
        <v>16</v>
      </c>
      <c r="G111" s="52"/>
      <c r="H111" s="52"/>
      <c r="I111" s="52"/>
      <c r="J111" s="52"/>
      <c r="K111" s="52"/>
      <c r="L111" s="52"/>
      <c r="M111" s="52"/>
    </row>
    <row r="112" spans="1:13" x14ac:dyDescent="0.25">
      <c r="A112" s="49"/>
      <c r="B112" s="53"/>
      <c r="C112" s="49" t="s">
        <v>111</v>
      </c>
      <c r="D112" s="49" t="s">
        <v>78</v>
      </c>
      <c r="E112" s="49">
        <v>0.25800000000000001</v>
      </c>
      <c r="F112" s="55">
        <f>E112*F111</f>
        <v>4.1280000000000001</v>
      </c>
      <c r="G112" s="55"/>
      <c r="H112" s="55"/>
      <c r="I112" s="55">
        <v>0</v>
      </c>
      <c r="J112" s="55">
        <f>F112*I112</f>
        <v>0</v>
      </c>
      <c r="K112" s="55"/>
      <c r="L112" s="55"/>
      <c r="M112" s="55">
        <f>H112+J112+L112</f>
        <v>0</v>
      </c>
    </row>
    <row r="113" spans="1:15" x14ac:dyDescent="0.25">
      <c r="A113" s="49"/>
      <c r="B113" s="53"/>
      <c r="C113" s="49" t="s">
        <v>86</v>
      </c>
      <c r="D113" s="49" t="s">
        <v>84</v>
      </c>
      <c r="E113" s="49">
        <v>0.44</v>
      </c>
      <c r="F113" s="55">
        <f>E113*F111</f>
        <v>7.04</v>
      </c>
      <c r="G113" s="55">
        <v>0</v>
      </c>
      <c r="H113" s="55">
        <f>F113*G113</f>
        <v>0</v>
      </c>
      <c r="I113" s="55"/>
      <c r="J113" s="55"/>
      <c r="K113" s="55"/>
      <c r="L113" s="55"/>
      <c r="M113" s="55">
        <f>H113+J113+L113</f>
        <v>0</v>
      </c>
    </row>
    <row r="114" spans="1:15" x14ac:dyDescent="0.25">
      <c r="A114" s="49"/>
      <c r="B114" s="53"/>
      <c r="C114" s="80" t="s">
        <v>188</v>
      </c>
      <c r="D114" s="50" t="s">
        <v>67</v>
      </c>
      <c r="E114" s="49"/>
      <c r="F114" s="49"/>
      <c r="G114" s="55"/>
      <c r="H114" s="52">
        <f>SUM(H10:H113)</f>
        <v>0</v>
      </c>
      <c r="I114" s="55"/>
      <c r="J114" s="52">
        <f>SUM(J10:J113)</f>
        <v>0</v>
      </c>
      <c r="K114" s="55"/>
      <c r="L114" s="52">
        <f>SUM(L10:L113)</f>
        <v>0</v>
      </c>
      <c r="M114" s="52">
        <f>SUM(M10:M113)</f>
        <v>0</v>
      </c>
    </row>
    <row r="115" spans="1:15" s="57" customFormat="1" ht="28.5" customHeight="1" x14ac:dyDescent="0.25">
      <c r="A115" s="80"/>
      <c r="B115" s="81"/>
      <c r="C115" s="82" t="s">
        <v>189</v>
      </c>
      <c r="D115" s="83">
        <v>0</v>
      </c>
      <c r="E115" s="72"/>
      <c r="F115" s="73"/>
      <c r="G115" s="74"/>
      <c r="H115" s="74"/>
      <c r="I115" s="75"/>
      <c r="J115" s="75"/>
      <c r="K115" s="76"/>
      <c r="L115" s="76"/>
      <c r="M115" s="76">
        <f>D115*H114</f>
        <v>0</v>
      </c>
    </row>
    <row r="116" spans="1:15" s="57" customFormat="1" ht="18" customHeight="1" x14ac:dyDescent="0.25">
      <c r="A116" s="80"/>
      <c r="B116" s="81"/>
      <c r="C116" s="82" t="s">
        <v>190</v>
      </c>
      <c r="D116" s="50" t="s">
        <v>67</v>
      </c>
      <c r="E116" s="72"/>
      <c r="F116" s="73"/>
      <c r="G116" s="74"/>
      <c r="H116" s="74"/>
      <c r="I116" s="75"/>
      <c r="J116" s="75"/>
      <c r="K116" s="76"/>
      <c r="L116" s="76"/>
      <c r="M116" s="76">
        <f>SUM(M114:M115)</f>
        <v>0</v>
      </c>
    </row>
    <row r="117" spans="1:15" s="57" customFormat="1" ht="36.75" customHeight="1" x14ac:dyDescent="0.25">
      <c r="A117" s="80"/>
      <c r="B117" s="81"/>
      <c r="C117" s="82" t="s">
        <v>191</v>
      </c>
      <c r="D117" s="83">
        <v>0</v>
      </c>
      <c r="E117" s="77"/>
      <c r="F117" s="76"/>
      <c r="G117" s="74"/>
      <c r="H117" s="78"/>
      <c r="I117" s="75"/>
      <c r="J117" s="75"/>
      <c r="K117" s="76"/>
      <c r="L117" s="76"/>
      <c r="M117" s="76">
        <f>D117*M116</f>
        <v>0</v>
      </c>
      <c r="N117" s="59"/>
      <c r="O117" s="59"/>
    </row>
    <row r="118" spans="1:15" s="57" customFormat="1" ht="16.5" customHeight="1" x14ac:dyDescent="0.25">
      <c r="A118" s="80"/>
      <c r="B118" s="81"/>
      <c r="C118" s="82" t="s">
        <v>192</v>
      </c>
      <c r="D118" s="50" t="s">
        <v>67</v>
      </c>
      <c r="E118" s="72"/>
      <c r="F118" s="73"/>
      <c r="G118" s="74"/>
      <c r="H118" s="74"/>
      <c r="I118" s="75"/>
      <c r="J118" s="75"/>
      <c r="K118" s="76"/>
      <c r="L118" s="76"/>
      <c r="M118" s="76">
        <f>SUM(M116:M117)</f>
        <v>0</v>
      </c>
    </row>
    <row r="119" spans="1:15" s="57" customFormat="1" ht="21.75" customHeight="1" x14ac:dyDescent="0.25">
      <c r="A119" s="80"/>
      <c r="B119" s="80"/>
      <c r="C119" s="82" t="s">
        <v>71</v>
      </c>
      <c r="D119" s="83">
        <v>0</v>
      </c>
      <c r="E119" s="72"/>
      <c r="F119" s="73"/>
      <c r="G119" s="74"/>
      <c r="H119" s="78"/>
      <c r="I119" s="75"/>
      <c r="J119" s="75"/>
      <c r="K119" s="76"/>
      <c r="L119" s="76"/>
      <c r="M119" s="76">
        <f>D119*M118</f>
        <v>0</v>
      </c>
    </row>
    <row r="120" spans="1:15" s="57" customFormat="1" ht="18" customHeight="1" x14ac:dyDescent="0.25">
      <c r="A120" s="81"/>
      <c r="B120" s="80"/>
      <c r="C120" s="82" t="s">
        <v>192</v>
      </c>
      <c r="D120" s="50" t="s">
        <v>67</v>
      </c>
      <c r="E120" s="79"/>
      <c r="F120" s="73"/>
      <c r="G120" s="78"/>
      <c r="H120" s="74"/>
      <c r="I120" s="76"/>
      <c r="J120" s="76"/>
      <c r="K120" s="76"/>
      <c r="L120" s="76"/>
      <c r="M120" s="76">
        <f>SUM(M118:M119)</f>
        <v>0</v>
      </c>
    </row>
    <row r="121" spans="1:15" s="57" customFormat="1" ht="21.75" customHeight="1" x14ac:dyDescent="0.25">
      <c r="A121" s="80"/>
      <c r="B121" s="81"/>
      <c r="C121" s="82" t="s">
        <v>193</v>
      </c>
      <c r="D121" s="83">
        <v>0.05</v>
      </c>
      <c r="E121" s="72"/>
      <c r="F121" s="73"/>
      <c r="G121" s="74"/>
      <c r="H121" s="74"/>
      <c r="I121" s="75"/>
      <c r="J121" s="75"/>
      <c r="K121" s="76"/>
      <c r="L121" s="76"/>
      <c r="M121" s="76">
        <f>D121*M120</f>
        <v>0</v>
      </c>
    </row>
    <row r="122" spans="1:15" s="57" customFormat="1" ht="19.5" customHeight="1" x14ac:dyDescent="0.25">
      <c r="A122" s="80"/>
      <c r="B122" s="81"/>
      <c r="C122" s="82" t="s">
        <v>190</v>
      </c>
      <c r="D122" s="50" t="s">
        <v>67</v>
      </c>
      <c r="E122" s="72"/>
      <c r="F122" s="73"/>
      <c r="G122" s="74"/>
      <c r="H122" s="74"/>
      <c r="I122" s="75"/>
      <c r="J122" s="75"/>
      <c r="K122" s="76"/>
      <c r="L122" s="76"/>
      <c r="M122" s="76">
        <f>SUM(M120:M121)</f>
        <v>0</v>
      </c>
    </row>
    <row r="123" spans="1:15" s="93" customFormat="1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1:15" s="93" customFormat="1" x14ac:dyDescent="0.25">
      <c r="A124" s="94"/>
      <c r="B124" s="94"/>
      <c r="C124" s="95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5" s="93" customFormat="1" x14ac:dyDescent="0.25">
      <c r="A125" s="96"/>
      <c r="B125" s="96"/>
      <c r="C125" s="97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1:15" x14ac:dyDescent="0.25">
      <c r="C126" s="98"/>
    </row>
  </sheetData>
  <mergeCells count="13">
    <mergeCell ref="A1:M1"/>
    <mergeCell ref="A2:M2"/>
    <mergeCell ref="A3:M3"/>
    <mergeCell ref="I7:J7"/>
    <mergeCell ref="K7:L7"/>
    <mergeCell ref="M7:M8"/>
    <mergeCell ref="D5:E5"/>
    <mergeCell ref="G7:H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74" orientation="landscape" r:id="rId1"/>
  <headerFooter>
    <oddFooter>&amp;C&amp;P</oddFooter>
  </headerFooter>
  <ignoredErrors>
    <ignoredError sqref="M117:M12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26"/>
  <sheetViews>
    <sheetView tabSelected="1" view="pageBreakPreview" topLeftCell="A43" zoomScale="89" zoomScaleNormal="100" zoomScaleSheetLayoutView="89" workbookViewId="0">
      <selection activeCell="C52" sqref="C52"/>
    </sheetView>
  </sheetViews>
  <sheetFormatPr defaultRowHeight="15" x14ac:dyDescent="0.25"/>
  <cols>
    <col min="1" max="1" width="5.42578125" style="46" customWidth="1"/>
    <col min="2" max="2" width="17.85546875" style="47" customWidth="1"/>
    <col min="3" max="3" width="44.42578125" style="47" customWidth="1"/>
    <col min="4" max="4" width="8.5703125" style="47" customWidth="1"/>
    <col min="5" max="5" width="14.5703125" style="47" customWidth="1"/>
    <col min="6" max="6" width="7.85546875" style="47" customWidth="1"/>
    <col min="7" max="7" width="10.7109375" style="47" customWidth="1"/>
    <col min="8" max="8" width="10" style="47" customWidth="1"/>
    <col min="9" max="9" width="12.85546875" style="47" customWidth="1"/>
    <col min="10" max="10" width="12.5703125" style="47" customWidth="1"/>
    <col min="11" max="11" width="14.5703125" style="47" customWidth="1"/>
    <col min="12" max="12" width="11" style="47" customWidth="1"/>
    <col min="13" max="13" width="17.7109375" style="47" customWidth="1"/>
    <col min="14" max="16384" width="9.140625" style="47"/>
  </cols>
  <sheetData>
    <row r="1" spans="1:13" ht="15" customHeight="1" x14ac:dyDescent="0.25">
      <c r="A1" s="122" t="s">
        <v>228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57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25.5" customHeight="1" x14ac:dyDescent="0.25">
      <c r="A3" s="122" t="s">
        <v>242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15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x14ac:dyDescent="0.25">
      <c r="C5" s="48" t="s">
        <v>66</v>
      </c>
      <c r="D5" s="126">
        <f>M122</f>
        <v>0</v>
      </c>
      <c r="E5" s="126"/>
      <c r="F5" s="47" t="s">
        <v>67</v>
      </c>
    </row>
    <row r="6" spans="1:13" s="86" customFormat="1" ht="21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32.25" customHeight="1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x14ac:dyDescent="0.25">
      <c r="A10" s="49"/>
      <c r="B10" s="53"/>
      <c r="C10" s="49"/>
      <c r="D10" s="49"/>
      <c r="E10" s="49"/>
      <c r="F10" s="55"/>
      <c r="G10" s="55"/>
      <c r="H10" s="55"/>
      <c r="I10" s="49"/>
      <c r="J10" s="55"/>
      <c r="K10" s="55"/>
      <c r="L10" s="55"/>
      <c r="M10" s="55"/>
    </row>
    <row r="11" spans="1:13" x14ac:dyDescent="0.25">
      <c r="A11" s="63"/>
      <c r="B11" s="64"/>
      <c r="C11" s="65" t="s">
        <v>112</v>
      </c>
      <c r="D11" s="63" t="s">
        <v>1</v>
      </c>
      <c r="E11" s="63"/>
      <c r="F11" s="63"/>
      <c r="G11" s="66"/>
      <c r="H11" s="66"/>
      <c r="I11" s="66"/>
      <c r="J11" s="66"/>
      <c r="K11" s="66"/>
      <c r="L11" s="66"/>
      <c r="M11" s="66"/>
    </row>
    <row r="12" spans="1:13" s="62" customFormat="1" ht="16.5" customHeight="1" x14ac:dyDescent="0.25">
      <c r="A12" s="50">
        <v>1</v>
      </c>
      <c r="B12" s="60" t="s">
        <v>133</v>
      </c>
      <c r="C12" s="61" t="s">
        <v>131</v>
      </c>
      <c r="D12" s="50" t="s">
        <v>13</v>
      </c>
      <c r="E12" s="50"/>
      <c r="F12" s="50">
        <v>4.95</v>
      </c>
      <c r="G12" s="52"/>
      <c r="H12" s="52"/>
      <c r="I12" s="52"/>
      <c r="J12" s="52"/>
      <c r="K12" s="52"/>
      <c r="L12" s="52"/>
      <c r="M12" s="52"/>
    </row>
    <row r="13" spans="1:13" x14ac:dyDescent="0.25">
      <c r="A13" s="49"/>
      <c r="B13" s="51"/>
      <c r="C13" s="49" t="s">
        <v>77</v>
      </c>
      <c r="D13" s="49" t="s">
        <v>78</v>
      </c>
      <c r="E13" s="49">
        <v>0.89</v>
      </c>
      <c r="F13" s="55">
        <f>E13*F12</f>
        <v>4.4055</v>
      </c>
      <c r="G13" s="55"/>
      <c r="H13" s="55"/>
      <c r="I13" s="55">
        <v>0</v>
      </c>
      <c r="J13" s="55">
        <f>F13*I13</f>
        <v>0</v>
      </c>
      <c r="K13" s="55"/>
      <c r="L13" s="55"/>
      <c r="M13" s="55">
        <f>H13+J13+L13</f>
        <v>0</v>
      </c>
    </row>
    <row r="14" spans="1:13" ht="30" x14ac:dyDescent="0.25">
      <c r="A14" s="49"/>
      <c r="B14" s="51"/>
      <c r="C14" s="49" t="s">
        <v>79</v>
      </c>
      <c r="D14" s="49" t="s">
        <v>80</v>
      </c>
      <c r="E14" s="49">
        <v>0.37</v>
      </c>
      <c r="F14" s="55">
        <f>E14*F12</f>
        <v>1.8315000000000001</v>
      </c>
      <c r="G14" s="55"/>
      <c r="H14" s="55"/>
      <c r="I14" s="55"/>
      <c r="J14" s="55"/>
      <c r="K14" s="55">
        <v>0</v>
      </c>
      <c r="L14" s="55">
        <f>F14*K14</f>
        <v>0</v>
      </c>
      <c r="M14" s="55">
        <f>H14+J14+L14</f>
        <v>0</v>
      </c>
    </row>
    <row r="15" spans="1:13" x14ac:dyDescent="0.25">
      <c r="A15" s="49"/>
      <c r="B15" s="51"/>
      <c r="C15" s="49" t="s">
        <v>81</v>
      </c>
      <c r="D15" s="49" t="s">
        <v>67</v>
      </c>
      <c r="E15" s="49">
        <v>0.02</v>
      </c>
      <c r="F15" s="55">
        <f>E15*F12</f>
        <v>9.9000000000000005E-2</v>
      </c>
      <c r="G15" s="55">
        <v>0</v>
      </c>
      <c r="H15" s="55">
        <f>F15*G15</f>
        <v>0</v>
      </c>
      <c r="I15" s="55"/>
      <c r="J15" s="55"/>
      <c r="K15" s="55"/>
      <c r="L15" s="55"/>
      <c r="M15" s="55">
        <f>H15+J15+L15</f>
        <v>0</v>
      </c>
    </row>
    <row r="16" spans="1:13" x14ac:dyDescent="0.25">
      <c r="A16" s="49"/>
      <c r="B16" s="51"/>
      <c r="C16" s="49" t="s">
        <v>21</v>
      </c>
      <c r="D16" s="49" t="s">
        <v>13</v>
      </c>
      <c r="E16" s="49">
        <v>1.1499999999999999</v>
      </c>
      <c r="F16" s="55">
        <f>E16*F12</f>
        <v>5.6924999999999999</v>
      </c>
      <c r="G16" s="55">
        <v>0</v>
      </c>
      <c r="H16" s="55">
        <f>F16*G16</f>
        <v>0</v>
      </c>
      <c r="I16" s="55"/>
      <c r="J16" s="55"/>
      <c r="K16" s="55"/>
      <c r="L16" s="55"/>
      <c r="M16" s="55">
        <f>H16+J16+L16</f>
        <v>0</v>
      </c>
    </row>
    <row r="17" spans="1:13" s="62" customFormat="1" ht="33.75" customHeight="1" x14ac:dyDescent="0.25">
      <c r="A17" s="50">
        <v>2</v>
      </c>
      <c r="B17" s="60" t="s">
        <v>134</v>
      </c>
      <c r="C17" s="61" t="s">
        <v>96</v>
      </c>
      <c r="D17" s="50" t="s">
        <v>13</v>
      </c>
      <c r="E17" s="50"/>
      <c r="F17" s="52">
        <v>5.3</v>
      </c>
      <c r="G17" s="52"/>
      <c r="H17" s="52"/>
      <c r="I17" s="52"/>
      <c r="J17" s="52"/>
      <c r="K17" s="52"/>
      <c r="L17" s="52"/>
      <c r="M17" s="52"/>
    </row>
    <row r="18" spans="1:13" x14ac:dyDescent="0.25">
      <c r="A18" s="49"/>
      <c r="B18" s="53"/>
      <c r="C18" s="49" t="s">
        <v>77</v>
      </c>
      <c r="D18" s="49" t="s">
        <v>78</v>
      </c>
      <c r="E18" s="49">
        <v>4.5</v>
      </c>
      <c r="F18" s="55">
        <f>E18*F17</f>
        <v>23.849999999999998</v>
      </c>
      <c r="G18" s="55"/>
      <c r="H18" s="55"/>
      <c r="I18" s="55">
        <v>0</v>
      </c>
      <c r="J18" s="55">
        <f>F18*I18</f>
        <v>0</v>
      </c>
      <c r="K18" s="55"/>
      <c r="L18" s="55"/>
      <c r="M18" s="55">
        <f>H18+J18+L18</f>
        <v>0</v>
      </c>
    </row>
    <row r="19" spans="1:13" ht="30" x14ac:dyDescent="0.25">
      <c r="A19" s="49"/>
      <c r="B19" s="53"/>
      <c r="C19" s="49" t="s">
        <v>79</v>
      </c>
      <c r="D19" s="49" t="s">
        <v>80</v>
      </c>
      <c r="E19" s="49">
        <v>0.37</v>
      </c>
      <c r="F19" s="55">
        <f>E19*F17</f>
        <v>1.9609999999999999</v>
      </c>
      <c r="G19" s="55"/>
      <c r="H19" s="55"/>
      <c r="I19" s="55"/>
      <c r="J19" s="55"/>
      <c r="K19" s="55">
        <v>0</v>
      </c>
      <c r="L19" s="55">
        <f>F19*K19</f>
        <v>0</v>
      </c>
      <c r="M19" s="55">
        <f>H19+J19+L19</f>
        <v>0</v>
      </c>
    </row>
    <row r="20" spans="1:13" x14ac:dyDescent="0.25">
      <c r="A20" s="49"/>
      <c r="B20" s="53"/>
      <c r="C20" s="49" t="s">
        <v>81</v>
      </c>
      <c r="D20" s="49" t="s">
        <v>67</v>
      </c>
      <c r="E20" s="49">
        <v>0.28000000000000003</v>
      </c>
      <c r="F20" s="55">
        <f>E20*F17</f>
        <v>1.484</v>
      </c>
      <c r="G20" s="55">
        <v>0</v>
      </c>
      <c r="H20" s="55">
        <f>F20*G20</f>
        <v>0</v>
      </c>
      <c r="I20" s="55"/>
      <c r="J20" s="55"/>
      <c r="K20" s="55"/>
      <c r="L20" s="55"/>
      <c r="M20" s="55">
        <f>H20+J20+L20</f>
        <v>0</v>
      </c>
    </row>
    <row r="21" spans="1:13" x14ac:dyDescent="0.25">
      <c r="A21" s="49"/>
      <c r="B21" s="53"/>
      <c r="C21" s="49" t="s">
        <v>20</v>
      </c>
      <c r="D21" s="49" t="s">
        <v>13</v>
      </c>
      <c r="E21" s="49">
        <v>1.02</v>
      </c>
      <c r="F21" s="55">
        <f>E21*F17</f>
        <v>5.4059999999999997</v>
      </c>
      <c r="G21" s="55">
        <v>0</v>
      </c>
      <c r="H21" s="55">
        <f>F21*G21</f>
        <v>0</v>
      </c>
      <c r="I21" s="55"/>
      <c r="J21" s="55"/>
      <c r="K21" s="55"/>
      <c r="L21" s="55"/>
      <c r="M21" s="55">
        <f>H21+J21+L21</f>
        <v>0</v>
      </c>
    </row>
    <row r="22" spans="1:13" x14ac:dyDescent="0.25">
      <c r="A22" s="49"/>
      <c r="B22" s="53"/>
      <c r="C22" s="49" t="s">
        <v>103</v>
      </c>
      <c r="D22" s="49" t="s">
        <v>13</v>
      </c>
      <c r="E22" s="49">
        <v>8.2000000000000003E-2</v>
      </c>
      <c r="F22" s="49">
        <f>E22*F17</f>
        <v>0.43459999999999999</v>
      </c>
      <c r="G22" s="55">
        <v>0</v>
      </c>
      <c r="H22" s="55">
        <f>F22*G22</f>
        <v>0</v>
      </c>
      <c r="I22" s="55"/>
      <c r="J22" s="55"/>
      <c r="K22" s="55"/>
      <c r="L22" s="55"/>
      <c r="M22" s="55">
        <f>H22+J22+L22</f>
        <v>0</v>
      </c>
    </row>
    <row r="23" spans="1:13" s="62" customFormat="1" ht="30" x14ac:dyDescent="0.25">
      <c r="A23" s="50">
        <v>3</v>
      </c>
      <c r="B23" s="60" t="s">
        <v>145</v>
      </c>
      <c r="C23" s="61" t="s">
        <v>97</v>
      </c>
      <c r="D23" s="50" t="s">
        <v>13</v>
      </c>
      <c r="E23" s="50"/>
      <c r="F23" s="52">
        <v>4.95</v>
      </c>
      <c r="G23" s="52"/>
      <c r="H23" s="52"/>
      <c r="I23" s="52"/>
      <c r="J23" s="52"/>
      <c r="K23" s="52"/>
      <c r="L23" s="52"/>
      <c r="M23" s="52"/>
    </row>
    <row r="24" spans="1:13" x14ac:dyDescent="0.25">
      <c r="A24" s="49"/>
      <c r="B24" s="53"/>
      <c r="C24" s="49" t="s">
        <v>77</v>
      </c>
      <c r="D24" s="49" t="s">
        <v>78</v>
      </c>
      <c r="E24" s="49">
        <v>5.9</v>
      </c>
      <c r="F24" s="55">
        <f>E24*F23</f>
        <v>29.205000000000002</v>
      </c>
      <c r="G24" s="55"/>
      <c r="H24" s="55"/>
      <c r="I24" s="55">
        <v>0</v>
      </c>
      <c r="J24" s="55">
        <f>F24*I24</f>
        <v>0</v>
      </c>
      <c r="K24" s="55"/>
      <c r="L24" s="55"/>
      <c r="M24" s="55">
        <f>H24+J24+L24</f>
        <v>0</v>
      </c>
    </row>
    <row r="25" spans="1:13" ht="30" x14ac:dyDescent="0.25">
      <c r="A25" s="49"/>
      <c r="B25" s="53"/>
      <c r="C25" s="49" t="s">
        <v>79</v>
      </c>
      <c r="D25" s="49" t="s">
        <v>80</v>
      </c>
      <c r="E25" s="49">
        <v>0.73</v>
      </c>
      <c r="F25" s="55">
        <f>E25*F23</f>
        <v>3.6135000000000002</v>
      </c>
      <c r="G25" s="55"/>
      <c r="H25" s="55"/>
      <c r="I25" s="55"/>
      <c r="J25" s="55"/>
      <c r="K25" s="55">
        <v>0</v>
      </c>
      <c r="L25" s="55">
        <f>F25*K25</f>
        <v>0</v>
      </c>
      <c r="M25" s="55">
        <f>H25+J25+L25</f>
        <v>0</v>
      </c>
    </row>
    <row r="26" spans="1:13" x14ac:dyDescent="0.25">
      <c r="A26" s="49"/>
      <c r="B26" s="53"/>
      <c r="C26" s="49" t="s">
        <v>81</v>
      </c>
      <c r="D26" s="49" t="s">
        <v>67</v>
      </c>
      <c r="E26" s="49">
        <v>0.25</v>
      </c>
      <c r="F26" s="55">
        <f>E26*F23</f>
        <v>1.2375</v>
      </c>
      <c r="G26" s="55">
        <v>0</v>
      </c>
      <c r="H26" s="55">
        <f>F26*G26</f>
        <v>0</v>
      </c>
      <c r="I26" s="55"/>
      <c r="J26" s="55"/>
      <c r="K26" s="55"/>
      <c r="L26" s="55"/>
      <c r="M26" s="55">
        <f>H26+J26+L26</f>
        <v>0</v>
      </c>
    </row>
    <row r="27" spans="1:13" ht="30" x14ac:dyDescent="0.25">
      <c r="A27" s="49"/>
      <c r="B27" s="53"/>
      <c r="C27" s="67" t="s">
        <v>55</v>
      </c>
      <c r="D27" s="49" t="s">
        <v>13</v>
      </c>
      <c r="E27" s="49">
        <v>1.0149999999999999</v>
      </c>
      <c r="F27" s="55">
        <f>E27*F23</f>
        <v>5.0242499999999994</v>
      </c>
      <c r="G27" s="55">
        <v>0</v>
      </c>
      <c r="H27" s="55">
        <f>F27*G27</f>
        <v>0</v>
      </c>
      <c r="I27" s="55"/>
      <c r="J27" s="55"/>
      <c r="K27" s="55"/>
      <c r="L27" s="55"/>
      <c r="M27" s="55">
        <f>H27+J27+L27</f>
        <v>0</v>
      </c>
    </row>
    <row r="28" spans="1:13" x14ac:dyDescent="0.25">
      <c r="A28" s="49"/>
      <c r="B28" s="53"/>
      <c r="C28" s="49" t="s">
        <v>103</v>
      </c>
      <c r="D28" s="49" t="s">
        <v>13</v>
      </c>
      <c r="E28" s="49">
        <v>5.5E-2</v>
      </c>
      <c r="F28" s="56">
        <f>E28*F23</f>
        <v>0.27224999999999999</v>
      </c>
      <c r="G28" s="55">
        <v>0</v>
      </c>
      <c r="H28" s="55">
        <f>F28*G28</f>
        <v>0</v>
      </c>
      <c r="I28" s="55"/>
      <c r="J28" s="55"/>
      <c r="K28" s="55"/>
      <c r="L28" s="55"/>
      <c r="M28" s="55">
        <f>H28+J28+L28</f>
        <v>0</v>
      </c>
    </row>
    <row r="29" spans="1:13" s="62" customFormat="1" ht="30" x14ac:dyDescent="0.25">
      <c r="A29" s="50">
        <v>4</v>
      </c>
      <c r="B29" s="51" t="s">
        <v>118</v>
      </c>
      <c r="C29" s="61" t="s">
        <v>148</v>
      </c>
      <c r="D29" s="50" t="s">
        <v>6</v>
      </c>
      <c r="E29" s="50"/>
      <c r="F29" s="50">
        <v>65</v>
      </c>
      <c r="G29" s="52"/>
      <c r="H29" s="52"/>
      <c r="I29" s="52"/>
      <c r="J29" s="52"/>
      <c r="K29" s="52"/>
      <c r="L29" s="52"/>
      <c r="M29" s="52"/>
    </row>
    <row r="30" spans="1:13" x14ac:dyDescent="0.25">
      <c r="A30" s="49"/>
      <c r="B30" s="53" t="s">
        <v>118</v>
      </c>
      <c r="C30" s="49" t="s">
        <v>77</v>
      </c>
      <c r="D30" s="49" t="s">
        <v>78</v>
      </c>
      <c r="E30" s="49">
        <v>1</v>
      </c>
      <c r="F30" s="55">
        <f>E30*F29</f>
        <v>65</v>
      </c>
      <c r="G30" s="55"/>
      <c r="H30" s="55"/>
      <c r="I30" s="55">
        <v>0</v>
      </c>
      <c r="J30" s="55">
        <f>F30*I30</f>
        <v>0</v>
      </c>
      <c r="K30" s="55"/>
      <c r="L30" s="55"/>
      <c r="M30" s="55">
        <f t="shared" ref="M30:M38" si="0">H30+J30+L30</f>
        <v>0</v>
      </c>
    </row>
    <row r="31" spans="1:13" ht="18" customHeight="1" x14ac:dyDescent="0.25">
      <c r="A31" s="49"/>
      <c r="B31" s="53" t="s">
        <v>118</v>
      </c>
      <c r="C31" s="49" t="s">
        <v>79</v>
      </c>
      <c r="D31" s="49" t="s">
        <v>80</v>
      </c>
      <c r="E31" s="49">
        <v>0.1</v>
      </c>
      <c r="F31" s="55">
        <f>E31*F29</f>
        <v>6.5</v>
      </c>
      <c r="G31" s="55"/>
      <c r="H31" s="55"/>
      <c r="I31" s="55"/>
      <c r="J31" s="55"/>
      <c r="K31" s="55">
        <v>0</v>
      </c>
      <c r="L31" s="55">
        <f>F31*K31</f>
        <v>0</v>
      </c>
      <c r="M31" s="55">
        <f t="shared" si="0"/>
        <v>0</v>
      </c>
    </row>
    <row r="32" spans="1:13" x14ac:dyDescent="0.25">
      <c r="A32" s="49"/>
      <c r="B32" s="53"/>
      <c r="C32" s="49" t="s">
        <v>81</v>
      </c>
      <c r="D32" s="49" t="s">
        <v>67</v>
      </c>
      <c r="E32" s="49">
        <v>0.1</v>
      </c>
      <c r="F32" s="55">
        <f>E32*F29</f>
        <v>6.5</v>
      </c>
      <c r="G32" s="55">
        <v>0</v>
      </c>
      <c r="H32" s="55">
        <f t="shared" ref="H32:H38" si="1">F32*G32</f>
        <v>0</v>
      </c>
      <c r="I32" s="55"/>
      <c r="J32" s="55"/>
      <c r="K32" s="55"/>
      <c r="L32" s="55"/>
      <c r="M32" s="55">
        <f t="shared" si="0"/>
        <v>0</v>
      </c>
    </row>
    <row r="33" spans="1:13" x14ac:dyDescent="0.25">
      <c r="A33" s="49"/>
      <c r="B33" s="53"/>
      <c r="C33" s="49" t="s">
        <v>28</v>
      </c>
      <c r="D33" s="49" t="s">
        <v>5</v>
      </c>
      <c r="E33" s="49"/>
      <c r="F33" s="49">
        <v>27.5</v>
      </c>
      <c r="G33" s="55">
        <v>0</v>
      </c>
      <c r="H33" s="55">
        <f t="shared" si="1"/>
        <v>0</v>
      </c>
      <c r="I33" s="55"/>
      <c r="J33" s="55"/>
      <c r="K33" s="55"/>
      <c r="L33" s="55"/>
      <c r="M33" s="55">
        <f t="shared" si="0"/>
        <v>0</v>
      </c>
    </row>
    <row r="34" spans="1:13" x14ac:dyDescent="0.25">
      <c r="A34" s="49"/>
      <c r="B34" s="53"/>
      <c r="C34" s="49" t="s">
        <v>29</v>
      </c>
      <c r="D34" s="49" t="s">
        <v>5</v>
      </c>
      <c r="E34" s="49"/>
      <c r="F34" s="49">
        <v>96</v>
      </c>
      <c r="G34" s="55">
        <v>0</v>
      </c>
      <c r="H34" s="55">
        <f t="shared" si="1"/>
        <v>0</v>
      </c>
      <c r="I34" s="55"/>
      <c r="J34" s="55"/>
      <c r="K34" s="55"/>
      <c r="L34" s="55"/>
      <c r="M34" s="55">
        <f t="shared" si="0"/>
        <v>0</v>
      </c>
    </row>
    <row r="35" spans="1:13" x14ac:dyDescent="0.25">
      <c r="A35" s="49"/>
      <c r="B35" s="53"/>
      <c r="C35" s="49" t="s">
        <v>27</v>
      </c>
      <c r="D35" s="49" t="s">
        <v>5</v>
      </c>
      <c r="E35" s="49"/>
      <c r="F35" s="49">
        <v>68.5</v>
      </c>
      <c r="G35" s="55">
        <v>0</v>
      </c>
      <c r="H35" s="55">
        <f t="shared" si="1"/>
        <v>0</v>
      </c>
      <c r="I35" s="55"/>
      <c r="J35" s="55"/>
      <c r="K35" s="55"/>
      <c r="L35" s="55"/>
      <c r="M35" s="55">
        <f t="shared" si="0"/>
        <v>0</v>
      </c>
    </row>
    <row r="36" spans="1:13" ht="17.25" customHeight="1" x14ac:dyDescent="0.25">
      <c r="A36" s="49"/>
      <c r="B36" s="53"/>
      <c r="C36" s="49" t="s">
        <v>26</v>
      </c>
      <c r="D36" s="49" t="s">
        <v>5</v>
      </c>
      <c r="E36" s="49"/>
      <c r="F36" s="49">
        <v>28.4</v>
      </c>
      <c r="G36" s="55">
        <v>0</v>
      </c>
      <c r="H36" s="55">
        <f t="shared" si="1"/>
        <v>0</v>
      </c>
      <c r="I36" s="55"/>
      <c r="J36" s="55"/>
      <c r="K36" s="55"/>
      <c r="L36" s="55"/>
      <c r="M36" s="55">
        <f t="shared" si="0"/>
        <v>0</v>
      </c>
    </row>
    <row r="37" spans="1:13" x14ac:dyDescent="0.25">
      <c r="A37" s="49"/>
      <c r="B37" s="53"/>
      <c r="C37" s="49" t="s">
        <v>54</v>
      </c>
      <c r="D37" s="49" t="s">
        <v>6</v>
      </c>
      <c r="E37" s="49"/>
      <c r="F37" s="49">
        <v>0.9</v>
      </c>
      <c r="G37" s="55">
        <v>0</v>
      </c>
      <c r="H37" s="55">
        <f t="shared" si="1"/>
        <v>0</v>
      </c>
      <c r="I37" s="55"/>
      <c r="J37" s="55"/>
      <c r="K37" s="55"/>
      <c r="L37" s="55"/>
      <c r="M37" s="55">
        <f t="shared" si="0"/>
        <v>0</v>
      </c>
    </row>
    <row r="38" spans="1:13" x14ac:dyDescent="0.25">
      <c r="A38" s="49"/>
      <c r="B38" s="53"/>
      <c r="C38" s="49" t="s">
        <v>147</v>
      </c>
      <c r="D38" s="49" t="s">
        <v>1</v>
      </c>
      <c r="E38" s="49"/>
      <c r="F38" s="49">
        <v>36</v>
      </c>
      <c r="G38" s="55">
        <v>0</v>
      </c>
      <c r="H38" s="55">
        <f t="shared" si="1"/>
        <v>0</v>
      </c>
      <c r="I38" s="55"/>
      <c r="J38" s="55"/>
      <c r="K38" s="55"/>
      <c r="L38" s="55"/>
      <c r="M38" s="55">
        <f t="shared" si="0"/>
        <v>0</v>
      </c>
    </row>
    <row r="39" spans="1:13" s="62" customFormat="1" ht="48" customHeight="1" x14ac:dyDescent="0.25">
      <c r="A39" s="50">
        <v>5</v>
      </c>
      <c r="B39" s="51" t="s">
        <v>150</v>
      </c>
      <c r="C39" s="61" t="s">
        <v>7</v>
      </c>
      <c r="D39" s="50" t="s">
        <v>6</v>
      </c>
      <c r="E39" s="50"/>
      <c r="F39" s="50">
        <v>126.4</v>
      </c>
      <c r="G39" s="52"/>
      <c r="H39" s="52"/>
      <c r="I39" s="52"/>
      <c r="J39" s="52"/>
      <c r="K39" s="52"/>
      <c r="L39" s="52"/>
      <c r="M39" s="52"/>
    </row>
    <row r="40" spans="1:13" x14ac:dyDescent="0.25">
      <c r="A40" s="49"/>
      <c r="B40" s="53"/>
      <c r="C40" s="49" t="s">
        <v>77</v>
      </c>
      <c r="D40" s="49" t="s">
        <v>78</v>
      </c>
      <c r="E40" s="49">
        <f>0.68+0.024</f>
        <v>0.70400000000000007</v>
      </c>
      <c r="F40" s="55">
        <f>E40*F39</f>
        <v>88.985600000000019</v>
      </c>
      <c r="G40" s="55"/>
      <c r="H40" s="55"/>
      <c r="I40" s="55">
        <v>0</v>
      </c>
      <c r="J40" s="55">
        <f>F40*I40</f>
        <v>0</v>
      </c>
      <c r="K40" s="55"/>
      <c r="L40" s="55"/>
      <c r="M40" s="55">
        <f>H40+J40+L40</f>
        <v>0</v>
      </c>
    </row>
    <row r="41" spans="1:13" ht="30" x14ac:dyDescent="0.25">
      <c r="A41" s="49"/>
      <c r="B41" s="53"/>
      <c r="C41" s="49" t="s">
        <v>79</v>
      </c>
      <c r="D41" s="49" t="s">
        <v>80</v>
      </c>
      <c r="E41" s="49">
        <f>0.0003+0.003</f>
        <v>3.3E-3</v>
      </c>
      <c r="F41" s="55">
        <f>E41*F39</f>
        <v>0.41711999999999999</v>
      </c>
      <c r="G41" s="55"/>
      <c r="H41" s="55"/>
      <c r="I41" s="55"/>
      <c r="J41" s="55"/>
      <c r="K41" s="55">
        <v>0</v>
      </c>
      <c r="L41" s="55">
        <f>F41*K41</f>
        <v>0</v>
      </c>
      <c r="M41" s="55">
        <f>H41+J41+L41</f>
        <v>0</v>
      </c>
    </row>
    <row r="42" spans="1:13" x14ac:dyDescent="0.25">
      <c r="A42" s="49"/>
      <c r="B42" s="53"/>
      <c r="C42" s="49" t="s">
        <v>81</v>
      </c>
      <c r="D42" s="49" t="s">
        <v>67</v>
      </c>
      <c r="E42" s="49">
        <v>1.9E-3</v>
      </c>
      <c r="F42" s="55">
        <f>E42*F39</f>
        <v>0.24016000000000001</v>
      </c>
      <c r="G42" s="55">
        <v>0</v>
      </c>
      <c r="H42" s="55">
        <f>F42*G42</f>
        <v>0</v>
      </c>
      <c r="I42" s="55"/>
      <c r="J42" s="55"/>
      <c r="K42" s="55"/>
      <c r="L42" s="55"/>
      <c r="M42" s="55">
        <f>H42+J42+L42</f>
        <v>0</v>
      </c>
    </row>
    <row r="43" spans="1:13" x14ac:dyDescent="0.25">
      <c r="A43" s="49"/>
      <c r="B43" s="53"/>
      <c r="C43" s="49" t="s">
        <v>83</v>
      </c>
      <c r="D43" s="49" t="s">
        <v>84</v>
      </c>
      <c r="E43" s="49">
        <v>0.253</v>
      </c>
      <c r="F43" s="55">
        <f>E43*F39</f>
        <v>31.979200000000002</v>
      </c>
      <c r="G43" s="55">
        <v>0</v>
      </c>
      <c r="H43" s="55">
        <f>F43*G43</f>
        <v>0</v>
      </c>
      <c r="I43" s="55"/>
      <c r="J43" s="55"/>
      <c r="K43" s="55"/>
      <c r="L43" s="55"/>
      <c r="M43" s="55">
        <f>H43+J43+L43</f>
        <v>0</v>
      </c>
    </row>
    <row r="44" spans="1:13" s="62" customFormat="1" ht="48" customHeight="1" x14ac:dyDescent="0.25">
      <c r="A44" s="50">
        <v>6</v>
      </c>
      <c r="B44" s="51" t="s">
        <v>151</v>
      </c>
      <c r="C44" s="61" t="s">
        <v>149</v>
      </c>
      <c r="D44" s="50" t="s">
        <v>6</v>
      </c>
      <c r="E44" s="50"/>
      <c r="F44" s="50">
        <v>65</v>
      </c>
      <c r="G44" s="52"/>
      <c r="H44" s="52"/>
      <c r="I44" s="52"/>
      <c r="J44" s="52"/>
      <c r="K44" s="52"/>
      <c r="L44" s="52"/>
      <c r="M44" s="52"/>
    </row>
    <row r="45" spans="1:13" x14ac:dyDescent="0.25">
      <c r="A45" s="49"/>
      <c r="B45" s="53"/>
      <c r="C45" s="49" t="s">
        <v>77</v>
      </c>
      <c r="D45" s="49" t="s">
        <v>78</v>
      </c>
      <c r="E45" s="49">
        <v>0.42899999999999999</v>
      </c>
      <c r="F45" s="55">
        <f>E45*F44</f>
        <v>27.884999999999998</v>
      </c>
      <c r="G45" s="55"/>
      <c r="H45" s="55"/>
      <c r="I45" s="55">
        <v>0</v>
      </c>
      <c r="J45" s="55">
        <f>F45*I45</f>
        <v>0</v>
      </c>
      <c r="K45" s="55"/>
      <c r="L45" s="55"/>
      <c r="M45" s="55">
        <f>H45+J45+L45</f>
        <v>0</v>
      </c>
    </row>
    <row r="46" spans="1:13" ht="30" x14ac:dyDescent="0.25">
      <c r="A46" s="49"/>
      <c r="B46" s="53"/>
      <c r="C46" s="49" t="s">
        <v>79</v>
      </c>
      <c r="D46" s="49" t="s">
        <v>80</v>
      </c>
      <c r="E46" s="49">
        <v>2.8000000000000001E-2</v>
      </c>
      <c r="F46" s="55">
        <f>E46*F44</f>
        <v>1.82</v>
      </c>
      <c r="G46" s="55"/>
      <c r="H46" s="55"/>
      <c r="I46" s="55"/>
      <c r="J46" s="55"/>
      <c r="K46" s="55">
        <v>0</v>
      </c>
      <c r="L46" s="55">
        <f>F46*K46</f>
        <v>0</v>
      </c>
      <c r="M46" s="55">
        <f>H46+J46+L46</f>
        <v>0</v>
      </c>
    </row>
    <row r="47" spans="1:13" x14ac:dyDescent="0.25">
      <c r="A47" s="49"/>
      <c r="B47" s="53"/>
      <c r="C47" s="49" t="s">
        <v>81</v>
      </c>
      <c r="D47" s="49" t="s">
        <v>67</v>
      </c>
      <c r="E47" s="49">
        <v>6.4000000000000001E-2</v>
      </c>
      <c r="F47" s="55">
        <f>E47*F44</f>
        <v>4.16</v>
      </c>
      <c r="G47" s="55">
        <v>0</v>
      </c>
      <c r="H47" s="55">
        <f>F47*G47</f>
        <v>0</v>
      </c>
      <c r="I47" s="55"/>
      <c r="J47" s="55"/>
      <c r="K47" s="55"/>
      <c r="L47" s="55"/>
      <c r="M47" s="55">
        <f>H47+J47+L47</f>
        <v>0</v>
      </c>
    </row>
    <row r="48" spans="1:13" ht="32.25" customHeight="1" x14ac:dyDescent="0.25">
      <c r="A48" s="49"/>
      <c r="B48" s="53"/>
      <c r="C48" s="49" t="s">
        <v>50</v>
      </c>
      <c r="D48" s="49" t="s">
        <v>6</v>
      </c>
      <c r="E48" s="49">
        <v>1.35</v>
      </c>
      <c r="F48" s="49">
        <f>E48*F44</f>
        <v>87.75</v>
      </c>
      <c r="G48" s="55">
        <v>0</v>
      </c>
      <c r="H48" s="55">
        <f>F48*G48</f>
        <v>0</v>
      </c>
      <c r="I48" s="55"/>
      <c r="J48" s="55"/>
      <c r="K48" s="55"/>
      <c r="L48" s="55"/>
      <c r="M48" s="55">
        <f>H48+J48+L48</f>
        <v>0</v>
      </c>
    </row>
    <row r="49" spans="1:13" s="62" customFormat="1" ht="45" x14ac:dyDescent="0.25">
      <c r="A49" s="50">
        <v>7</v>
      </c>
      <c r="B49" s="51" t="s">
        <v>152</v>
      </c>
      <c r="C49" s="61" t="s">
        <v>267</v>
      </c>
      <c r="D49" s="50" t="s">
        <v>6</v>
      </c>
      <c r="E49" s="50"/>
      <c r="F49" s="50">
        <v>54.8</v>
      </c>
      <c r="G49" s="52"/>
      <c r="H49" s="52"/>
      <c r="I49" s="52"/>
      <c r="J49" s="52"/>
      <c r="K49" s="52"/>
      <c r="L49" s="52"/>
      <c r="M49" s="52"/>
    </row>
    <row r="50" spans="1:13" x14ac:dyDescent="0.25">
      <c r="A50" s="49"/>
      <c r="B50" s="53"/>
      <c r="C50" s="49" t="s">
        <v>77</v>
      </c>
      <c r="D50" s="49" t="s">
        <v>78</v>
      </c>
      <c r="E50" s="49">
        <v>0.40400000000000003</v>
      </c>
      <c r="F50" s="55">
        <f>E50*F49</f>
        <v>22.139199999999999</v>
      </c>
      <c r="G50" s="55"/>
      <c r="H50" s="55"/>
      <c r="I50" s="55">
        <v>0</v>
      </c>
      <c r="J50" s="55">
        <f>F50*I50</f>
        <v>0</v>
      </c>
      <c r="K50" s="55"/>
      <c r="L50" s="55"/>
      <c r="M50" s="55">
        <f t="shared" ref="M50:M55" si="2">H50+J50+L50</f>
        <v>0</v>
      </c>
    </row>
    <row r="51" spans="1:13" ht="30" x14ac:dyDescent="0.25">
      <c r="A51" s="49"/>
      <c r="B51" s="53"/>
      <c r="C51" s="49" t="s">
        <v>79</v>
      </c>
      <c r="D51" s="49" t="s">
        <v>80</v>
      </c>
      <c r="E51" s="49">
        <v>1.2999999999999999E-2</v>
      </c>
      <c r="F51" s="55">
        <f>E51*F49</f>
        <v>0.71239999999999992</v>
      </c>
      <c r="G51" s="55"/>
      <c r="H51" s="55"/>
      <c r="I51" s="55"/>
      <c r="J51" s="55"/>
      <c r="K51" s="55">
        <v>0</v>
      </c>
      <c r="L51" s="55">
        <f>F51*K51</f>
        <v>0</v>
      </c>
      <c r="M51" s="55">
        <f t="shared" si="2"/>
        <v>0</v>
      </c>
    </row>
    <row r="52" spans="1:13" ht="45" x14ac:dyDescent="0.25">
      <c r="A52" s="49"/>
      <c r="B52" s="53"/>
      <c r="C52" s="49" t="s">
        <v>51</v>
      </c>
      <c r="D52" s="49" t="s">
        <v>6</v>
      </c>
      <c r="E52" s="49">
        <v>1.05</v>
      </c>
      <c r="F52" s="49">
        <f>E52*F49</f>
        <v>57.54</v>
      </c>
      <c r="G52" s="55">
        <v>0</v>
      </c>
      <c r="H52" s="55">
        <f>F52*G52</f>
        <v>0</v>
      </c>
      <c r="I52" s="55"/>
      <c r="J52" s="55"/>
      <c r="K52" s="55"/>
      <c r="L52" s="55"/>
      <c r="M52" s="55">
        <f t="shared" si="2"/>
        <v>0</v>
      </c>
    </row>
    <row r="53" spans="1:13" x14ac:dyDescent="0.25">
      <c r="A53" s="49"/>
      <c r="B53" s="53"/>
      <c r="C53" s="49" t="s">
        <v>146</v>
      </c>
      <c r="D53" s="49" t="s">
        <v>5</v>
      </c>
      <c r="E53" s="49"/>
      <c r="F53" s="49">
        <v>94.2</v>
      </c>
      <c r="G53" s="55">
        <v>0</v>
      </c>
      <c r="H53" s="55">
        <f>F53*G53</f>
        <v>0</v>
      </c>
      <c r="I53" s="55"/>
      <c r="J53" s="55"/>
      <c r="K53" s="55"/>
      <c r="L53" s="55"/>
      <c r="M53" s="55">
        <f t="shared" si="2"/>
        <v>0</v>
      </c>
    </row>
    <row r="54" spans="1:13" x14ac:dyDescent="0.25">
      <c r="A54" s="49"/>
      <c r="B54" s="53"/>
      <c r="C54" s="49" t="s">
        <v>52</v>
      </c>
      <c r="D54" s="49" t="s">
        <v>5</v>
      </c>
      <c r="E54" s="49"/>
      <c r="F54" s="49">
        <v>10.7</v>
      </c>
      <c r="G54" s="55">
        <v>0</v>
      </c>
      <c r="H54" s="55">
        <f>F54*G54</f>
        <v>0</v>
      </c>
      <c r="I54" s="55"/>
      <c r="J54" s="55"/>
      <c r="K54" s="55"/>
      <c r="L54" s="55"/>
      <c r="M54" s="55">
        <f t="shared" si="2"/>
        <v>0</v>
      </c>
    </row>
    <row r="55" spans="1:13" x14ac:dyDescent="0.25">
      <c r="A55" s="49"/>
      <c r="B55" s="53"/>
      <c r="C55" s="49" t="s">
        <v>53</v>
      </c>
      <c r="D55" s="49" t="s">
        <v>1</v>
      </c>
      <c r="E55" s="49"/>
      <c r="F55" s="49">
        <v>278</v>
      </c>
      <c r="G55" s="55">
        <v>0</v>
      </c>
      <c r="H55" s="55">
        <f>F55*G55</f>
        <v>0</v>
      </c>
      <c r="I55" s="55"/>
      <c r="J55" s="55"/>
      <c r="K55" s="55"/>
      <c r="L55" s="55"/>
      <c r="M55" s="55">
        <f t="shared" si="2"/>
        <v>0</v>
      </c>
    </row>
    <row r="56" spans="1:13" ht="21.75" customHeight="1" x14ac:dyDescent="0.25">
      <c r="A56" s="49"/>
      <c r="B56" s="53"/>
      <c r="C56" s="61" t="s">
        <v>240</v>
      </c>
      <c r="D56" s="49"/>
      <c r="E56" s="49"/>
      <c r="F56" s="49"/>
      <c r="G56" s="55"/>
      <c r="H56" s="55"/>
      <c r="I56" s="55"/>
      <c r="J56" s="55"/>
      <c r="K56" s="55"/>
      <c r="L56" s="55"/>
      <c r="M56" s="55"/>
    </row>
    <row r="57" spans="1:13" s="62" customFormat="1" x14ac:dyDescent="0.25">
      <c r="A57" s="50">
        <v>1</v>
      </c>
      <c r="B57" s="51" t="s">
        <v>118</v>
      </c>
      <c r="C57" s="51" t="s">
        <v>92</v>
      </c>
      <c r="D57" s="50" t="s">
        <v>1</v>
      </c>
      <c r="E57" s="50"/>
      <c r="F57" s="50">
        <v>4</v>
      </c>
      <c r="G57" s="52"/>
      <c r="H57" s="52"/>
      <c r="I57" s="52"/>
      <c r="J57" s="52"/>
      <c r="K57" s="52"/>
      <c r="L57" s="52"/>
      <c r="M57" s="52"/>
    </row>
    <row r="58" spans="1:13" x14ac:dyDescent="0.25">
      <c r="A58" s="49"/>
      <c r="B58" s="53"/>
      <c r="C58" s="49" t="s">
        <v>77</v>
      </c>
      <c r="D58" s="49" t="s">
        <v>78</v>
      </c>
      <c r="E58" s="49">
        <v>1</v>
      </c>
      <c r="F58" s="49">
        <f>E58*F57</f>
        <v>4</v>
      </c>
      <c r="G58" s="55"/>
      <c r="H58" s="55"/>
      <c r="I58" s="55">
        <v>0</v>
      </c>
      <c r="J58" s="55">
        <f>F58*I58</f>
        <v>0</v>
      </c>
      <c r="K58" s="55"/>
      <c r="L58" s="55"/>
      <c r="M58" s="55">
        <f t="shared" ref="M58:M65" si="3">H58+J58+L58</f>
        <v>0</v>
      </c>
    </row>
    <row r="59" spans="1:13" ht="30" x14ac:dyDescent="0.25">
      <c r="A59" s="49"/>
      <c r="B59" s="53"/>
      <c r="C59" s="49" t="s">
        <v>79</v>
      </c>
      <c r="D59" s="49" t="s">
        <v>80</v>
      </c>
      <c r="E59" s="49">
        <v>1</v>
      </c>
      <c r="F59" s="49">
        <f>E59*F57</f>
        <v>4</v>
      </c>
      <c r="G59" s="55"/>
      <c r="H59" s="55"/>
      <c r="I59" s="55"/>
      <c r="J59" s="55"/>
      <c r="K59" s="55">
        <v>0</v>
      </c>
      <c r="L59" s="55">
        <f>F59*K59</f>
        <v>0</v>
      </c>
      <c r="M59" s="55">
        <f t="shared" si="3"/>
        <v>0</v>
      </c>
    </row>
    <row r="60" spans="1:13" x14ac:dyDescent="0.25">
      <c r="A60" s="49"/>
      <c r="B60" s="53"/>
      <c r="C60" s="49" t="s">
        <v>81</v>
      </c>
      <c r="D60" s="49" t="s">
        <v>67</v>
      </c>
      <c r="E60" s="49">
        <v>1</v>
      </c>
      <c r="F60" s="49">
        <f>E60*F57</f>
        <v>4</v>
      </c>
      <c r="G60" s="55">
        <v>0</v>
      </c>
      <c r="H60" s="55">
        <f t="shared" ref="H60:H65" si="4">F60*G60</f>
        <v>0</v>
      </c>
      <c r="I60" s="55"/>
      <c r="J60" s="55"/>
      <c r="K60" s="55"/>
      <c r="L60" s="55"/>
      <c r="M60" s="55">
        <f t="shared" si="3"/>
        <v>0</v>
      </c>
    </row>
    <row r="61" spans="1:13" x14ac:dyDescent="0.25">
      <c r="A61" s="49"/>
      <c r="B61" s="53"/>
      <c r="C61" s="49" t="s">
        <v>11</v>
      </c>
      <c r="D61" s="49" t="s">
        <v>5</v>
      </c>
      <c r="E61" s="55">
        <v>11.9</v>
      </c>
      <c r="F61" s="55">
        <f>E61*F57</f>
        <v>47.6</v>
      </c>
      <c r="G61" s="55">
        <v>0</v>
      </c>
      <c r="H61" s="55">
        <f t="shared" si="4"/>
        <v>0</v>
      </c>
      <c r="I61" s="55"/>
      <c r="J61" s="55"/>
      <c r="K61" s="55"/>
      <c r="L61" s="55"/>
      <c r="M61" s="55">
        <f t="shared" si="3"/>
        <v>0</v>
      </c>
    </row>
    <row r="62" spans="1:13" x14ac:dyDescent="0.25">
      <c r="A62" s="49"/>
      <c r="B62" s="53"/>
      <c r="C62" s="49" t="s">
        <v>12</v>
      </c>
      <c r="D62" s="49" t="s">
        <v>5</v>
      </c>
      <c r="E62" s="49">
        <v>0.92</v>
      </c>
      <c r="F62" s="49">
        <f>E62*F57</f>
        <v>3.68</v>
      </c>
      <c r="G62" s="55">
        <v>0</v>
      </c>
      <c r="H62" s="55">
        <f t="shared" si="4"/>
        <v>0</v>
      </c>
      <c r="I62" s="55"/>
      <c r="J62" s="55"/>
      <c r="K62" s="55"/>
      <c r="L62" s="55"/>
      <c r="M62" s="55">
        <f t="shared" si="3"/>
        <v>0</v>
      </c>
    </row>
    <row r="63" spans="1:13" x14ac:dyDescent="0.25">
      <c r="A63" s="49"/>
      <c r="B63" s="53"/>
      <c r="C63" s="49" t="s">
        <v>39</v>
      </c>
      <c r="D63" s="49" t="s">
        <v>5</v>
      </c>
      <c r="E63" s="49">
        <v>3.6</v>
      </c>
      <c r="F63" s="49">
        <f>E63*F57</f>
        <v>14.4</v>
      </c>
      <c r="G63" s="55">
        <v>0</v>
      </c>
      <c r="H63" s="55">
        <f t="shared" si="4"/>
        <v>0</v>
      </c>
      <c r="I63" s="55"/>
      <c r="J63" s="55"/>
      <c r="K63" s="55"/>
      <c r="L63" s="55"/>
      <c r="M63" s="55">
        <f t="shared" si="3"/>
        <v>0</v>
      </c>
    </row>
    <row r="64" spans="1:13" x14ac:dyDescent="0.25">
      <c r="A64" s="49"/>
      <c r="B64" s="53"/>
      <c r="C64" s="49" t="s">
        <v>37</v>
      </c>
      <c r="D64" s="49" t="s">
        <v>5</v>
      </c>
      <c r="E64" s="49">
        <v>10</v>
      </c>
      <c r="F64" s="49">
        <f>E64*F57</f>
        <v>40</v>
      </c>
      <c r="G64" s="55">
        <v>0</v>
      </c>
      <c r="H64" s="55">
        <f t="shared" si="4"/>
        <v>0</v>
      </c>
      <c r="I64" s="55"/>
      <c r="J64" s="55"/>
      <c r="K64" s="55"/>
      <c r="L64" s="55"/>
      <c r="M64" s="55">
        <f t="shared" si="3"/>
        <v>0</v>
      </c>
    </row>
    <row r="65" spans="1:13" x14ac:dyDescent="0.25">
      <c r="A65" s="49"/>
      <c r="B65" s="53"/>
      <c r="C65" s="49" t="s">
        <v>38</v>
      </c>
      <c r="D65" s="49" t="s">
        <v>1</v>
      </c>
      <c r="E65" s="49">
        <v>25</v>
      </c>
      <c r="F65" s="49">
        <f>E65*F57</f>
        <v>100</v>
      </c>
      <c r="G65" s="55">
        <v>0</v>
      </c>
      <c r="H65" s="55">
        <f t="shared" si="4"/>
        <v>0</v>
      </c>
      <c r="I65" s="55"/>
      <c r="J65" s="55"/>
      <c r="K65" s="55"/>
      <c r="L65" s="55"/>
      <c r="M65" s="55">
        <f t="shared" si="3"/>
        <v>0</v>
      </c>
    </row>
    <row r="66" spans="1:13" s="62" customFormat="1" ht="45" x14ac:dyDescent="0.25">
      <c r="A66" s="50">
        <v>2</v>
      </c>
      <c r="B66" s="51" t="s">
        <v>119</v>
      </c>
      <c r="C66" s="61" t="s">
        <v>87</v>
      </c>
      <c r="D66" s="50" t="s">
        <v>6</v>
      </c>
      <c r="E66" s="50"/>
      <c r="F66" s="52">
        <v>16.649999999999999</v>
      </c>
      <c r="G66" s="52"/>
      <c r="H66" s="52"/>
      <c r="I66" s="52"/>
      <c r="J66" s="52"/>
      <c r="K66" s="52"/>
      <c r="L66" s="52"/>
      <c r="M66" s="52"/>
    </row>
    <row r="67" spans="1:13" x14ac:dyDescent="0.25">
      <c r="A67" s="49"/>
      <c r="B67" s="53"/>
      <c r="C67" s="49" t="s">
        <v>77</v>
      </c>
      <c r="D67" s="49" t="s">
        <v>78</v>
      </c>
      <c r="E67" s="49">
        <f>0.68+0.024</f>
        <v>0.70400000000000007</v>
      </c>
      <c r="F67" s="55">
        <f>E67*F66</f>
        <v>11.7216</v>
      </c>
      <c r="G67" s="55"/>
      <c r="H67" s="55"/>
      <c r="I67" s="55">
        <v>0</v>
      </c>
      <c r="J67" s="55">
        <f>F67*I67</f>
        <v>0</v>
      </c>
      <c r="K67" s="55"/>
      <c r="L67" s="55"/>
      <c r="M67" s="55">
        <f>H67+J67+L67</f>
        <v>0</v>
      </c>
    </row>
    <row r="68" spans="1:13" ht="30" x14ac:dyDescent="0.25">
      <c r="A68" s="49"/>
      <c r="B68" s="53"/>
      <c r="C68" s="49" t="s">
        <v>79</v>
      </c>
      <c r="D68" s="49" t="s">
        <v>80</v>
      </c>
      <c r="E68" s="49">
        <f>0.0003+0.003</f>
        <v>3.3E-3</v>
      </c>
      <c r="F68" s="55">
        <f>E68*F66</f>
        <v>5.4944999999999994E-2</v>
      </c>
      <c r="G68" s="55"/>
      <c r="H68" s="55"/>
      <c r="I68" s="55"/>
      <c r="J68" s="55"/>
      <c r="K68" s="55">
        <v>0</v>
      </c>
      <c r="L68" s="55">
        <f>F68*K68</f>
        <v>0</v>
      </c>
      <c r="M68" s="55">
        <f>H68+J68+L68</f>
        <v>0</v>
      </c>
    </row>
    <row r="69" spans="1:13" x14ac:dyDescent="0.25">
      <c r="A69" s="49"/>
      <c r="B69" s="53"/>
      <c r="C69" s="49" t="s">
        <v>81</v>
      </c>
      <c r="D69" s="49" t="s">
        <v>67</v>
      </c>
      <c r="E69" s="49">
        <v>1.9E-3</v>
      </c>
      <c r="F69" s="55">
        <f>E69*F66</f>
        <v>3.1634999999999996E-2</v>
      </c>
      <c r="G69" s="55">
        <v>0</v>
      </c>
      <c r="H69" s="55">
        <f>F69*G69</f>
        <v>0</v>
      </c>
      <c r="I69" s="55"/>
      <c r="J69" s="55"/>
      <c r="K69" s="55"/>
      <c r="L69" s="55"/>
      <c r="M69" s="55">
        <f>H69+J69+L69</f>
        <v>0</v>
      </c>
    </row>
    <row r="70" spans="1:13" x14ac:dyDescent="0.25">
      <c r="A70" s="49"/>
      <c r="B70" s="53"/>
      <c r="C70" s="49" t="s">
        <v>83</v>
      </c>
      <c r="D70" s="49" t="s">
        <v>84</v>
      </c>
      <c r="E70" s="49">
        <v>0.253</v>
      </c>
      <c r="F70" s="55">
        <f>E70*F66</f>
        <v>4.2124499999999996</v>
      </c>
      <c r="G70" s="55">
        <v>0</v>
      </c>
      <c r="H70" s="55">
        <f>F70*G70</f>
        <v>0</v>
      </c>
      <c r="I70" s="55"/>
      <c r="J70" s="55"/>
      <c r="K70" s="55"/>
      <c r="L70" s="55"/>
      <c r="M70" s="55">
        <f>H70+J70+L70</f>
        <v>0</v>
      </c>
    </row>
    <row r="71" spans="1:13" s="62" customFormat="1" ht="30" x14ac:dyDescent="0.25">
      <c r="A71" s="50">
        <v>3</v>
      </c>
      <c r="B71" s="51" t="s">
        <v>122</v>
      </c>
      <c r="C71" s="61" t="s">
        <v>88</v>
      </c>
      <c r="D71" s="50" t="s">
        <v>6</v>
      </c>
      <c r="E71" s="50"/>
      <c r="F71" s="52">
        <v>16.649999999999999</v>
      </c>
      <c r="G71" s="52"/>
      <c r="H71" s="52"/>
      <c r="I71" s="52"/>
      <c r="J71" s="52"/>
      <c r="K71" s="52"/>
      <c r="L71" s="52"/>
      <c r="M71" s="52"/>
    </row>
    <row r="72" spans="1:13" x14ac:dyDescent="0.25">
      <c r="A72" s="49"/>
      <c r="B72" s="53"/>
      <c r="C72" s="49" t="s">
        <v>77</v>
      </c>
      <c r="D72" s="49" t="s">
        <v>78</v>
      </c>
      <c r="E72" s="49">
        <v>2.02</v>
      </c>
      <c r="F72" s="55">
        <f>E72*F71</f>
        <v>33.632999999999996</v>
      </c>
      <c r="G72" s="55"/>
      <c r="H72" s="55"/>
      <c r="I72" s="55">
        <v>0</v>
      </c>
      <c r="J72" s="55">
        <f>F72*I72</f>
        <v>0</v>
      </c>
      <c r="K72" s="55"/>
      <c r="L72" s="55"/>
      <c r="M72" s="55">
        <f>H72+J72+L72</f>
        <v>0</v>
      </c>
    </row>
    <row r="73" spans="1:13" ht="30" x14ac:dyDescent="0.25">
      <c r="A73" s="49"/>
      <c r="B73" s="53"/>
      <c r="C73" s="49" t="s">
        <v>79</v>
      </c>
      <c r="D73" s="49" t="s">
        <v>80</v>
      </c>
      <c r="E73" s="49">
        <v>1E-3</v>
      </c>
      <c r="F73" s="55">
        <f>E73*F71</f>
        <v>1.6649999999999998E-2</v>
      </c>
      <c r="G73" s="55"/>
      <c r="H73" s="55"/>
      <c r="I73" s="55"/>
      <c r="J73" s="55"/>
      <c r="K73" s="55">
        <v>0</v>
      </c>
      <c r="L73" s="55">
        <f>F73*K73</f>
        <v>0</v>
      </c>
      <c r="M73" s="55">
        <f>H73+J73+L73</f>
        <v>0</v>
      </c>
    </row>
    <row r="74" spans="1:13" x14ac:dyDescent="0.25">
      <c r="A74" s="49"/>
      <c r="B74" s="53"/>
      <c r="C74" s="49" t="s">
        <v>81</v>
      </c>
      <c r="D74" s="49" t="s">
        <v>67</v>
      </c>
      <c r="E74" s="49">
        <v>1.7999999999999999E-2</v>
      </c>
      <c r="F74" s="55">
        <f>E74*F71</f>
        <v>0.29969999999999997</v>
      </c>
      <c r="G74" s="55">
        <v>0</v>
      </c>
      <c r="H74" s="55">
        <f>F74*G74</f>
        <v>0</v>
      </c>
      <c r="I74" s="55"/>
      <c r="J74" s="55"/>
      <c r="K74" s="55"/>
      <c r="L74" s="55"/>
      <c r="M74" s="55">
        <f>H74+J74+L74</f>
        <v>0</v>
      </c>
    </row>
    <row r="75" spans="1:13" x14ac:dyDescent="0.25">
      <c r="A75" s="49"/>
      <c r="B75" s="53"/>
      <c r="C75" s="49" t="s">
        <v>85</v>
      </c>
      <c r="D75" s="49" t="s">
        <v>84</v>
      </c>
      <c r="E75" s="49">
        <v>0.27800000000000002</v>
      </c>
      <c r="F75" s="55">
        <f>E75*F71</f>
        <v>4.6287000000000003</v>
      </c>
      <c r="G75" s="55">
        <v>0</v>
      </c>
      <c r="H75" s="55">
        <f>F75*G75</f>
        <v>0</v>
      </c>
      <c r="I75" s="55"/>
      <c r="J75" s="55"/>
      <c r="K75" s="55"/>
      <c r="L75" s="55"/>
      <c r="M75" s="55">
        <f>H75+J75+L75</f>
        <v>0</v>
      </c>
    </row>
    <row r="76" spans="1:13" x14ac:dyDescent="0.25">
      <c r="A76" s="49"/>
      <c r="B76" s="53"/>
      <c r="C76" s="49" t="s">
        <v>123</v>
      </c>
      <c r="D76" s="49" t="s">
        <v>84</v>
      </c>
      <c r="E76" s="49">
        <v>0.59</v>
      </c>
      <c r="F76" s="55">
        <f>E76*F71</f>
        <v>9.8234999999999992</v>
      </c>
      <c r="G76" s="55">
        <v>0</v>
      </c>
      <c r="H76" s="55">
        <f>F76*G76</f>
        <v>0</v>
      </c>
      <c r="I76" s="55"/>
      <c r="J76" s="55"/>
      <c r="K76" s="55"/>
      <c r="L76" s="55"/>
      <c r="M76" s="55">
        <f>H76+J76+L76</f>
        <v>0</v>
      </c>
    </row>
    <row r="77" spans="1:13" s="62" customFormat="1" ht="30" x14ac:dyDescent="0.25">
      <c r="A77" s="50">
        <v>4</v>
      </c>
      <c r="B77" s="51" t="s">
        <v>120</v>
      </c>
      <c r="C77" s="61" t="s">
        <v>89</v>
      </c>
      <c r="D77" s="50" t="s">
        <v>6</v>
      </c>
      <c r="E77" s="50"/>
      <c r="F77" s="52">
        <v>16.649999999999999</v>
      </c>
      <c r="G77" s="52"/>
      <c r="H77" s="52"/>
      <c r="I77" s="52"/>
      <c r="J77" s="52"/>
      <c r="K77" s="52"/>
      <c r="L77" s="52"/>
      <c r="M77" s="52"/>
    </row>
    <row r="78" spans="1:13" x14ac:dyDescent="0.25">
      <c r="A78" s="49"/>
      <c r="B78" s="53"/>
      <c r="C78" s="49" t="s">
        <v>77</v>
      </c>
      <c r="D78" s="49" t="s">
        <v>78</v>
      </c>
      <c r="E78" s="49">
        <v>0.87</v>
      </c>
      <c r="F78" s="55">
        <f>E78*F77</f>
        <v>14.485499999999998</v>
      </c>
      <c r="G78" s="55"/>
      <c r="H78" s="55"/>
      <c r="I78" s="55">
        <v>0</v>
      </c>
      <c r="J78" s="55">
        <f>F78*I78</f>
        <v>0</v>
      </c>
      <c r="K78" s="55"/>
      <c r="L78" s="55"/>
      <c r="M78" s="55">
        <f>H78+J78+L78</f>
        <v>0</v>
      </c>
    </row>
    <row r="79" spans="1:13" ht="30" x14ac:dyDescent="0.25">
      <c r="A79" s="49"/>
      <c r="B79" s="53"/>
      <c r="C79" s="49" t="s">
        <v>79</v>
      </c>
      <c r="D79" s="49" t="s">
        <v>80</v>
      </c>
      <c r="E79" s="49">
        <v>0.13</v>
      </c>
      <c r="F79" s="55">
        <f>E79*F77</f>
        <v>2.1644999999999999</v>
      </c>
      <c r="G79" s="55"/>
      <c r="H79" s="55"/>
      <c r="I79" s="55"/>
      <c r="J79" s="55"/>
      <c r="K79" s="55">
        <v>0</v>
      </c>
      <c r="L79" s="55">
        <f>F79*K79</f>
        <v>0</v>
      </c>
      <c r="M79" s="55">
        <f>H79+J79+L79</f>
        <v>0</v>
      </c>
    </row>
    <row r="80" spans="1:13" x14ac:dyDescent="0.25">
      <c r="A80" s="49"/>
      <c r="B80" s="53"/>
      <c r="C80" s="49" t="s">
        <v>108</v>
      </c>
      <c r="D80" s="49" t="s">
        <v>84</v>
      </c>
      <c r="E80" s="49">
        <v>7.2</v>
      </c>
      <c r="F80" s="55">
        <f>E80*F77</f>
        <v>119.88</v>
      </c>
      <c r="G80" s="55">
        <v>0</v>
      </c>
      <c r="H80" s="55">
        <f>F80*G80</f>
        <v>0</v>
      </c>
      <c r="I80" s="55"/>
      <c r="J80" s="55"/>
      <c r="K80" s="55"/>
      <c r="L80" s="55"/>
      <c r="M80" s="55">
        <f>H80+J80+L80</f>
        <v>0</v>
      </c>
    </row>
    <row r="81" spans="1:13" x14ac:dyDescent="0.25">
      <c r="A81" s="49"/>
      <c r="B81" s="53"/>
      <c r="C81" s="49" t="s">
        <v>109</v>
      </c>
      <c r="D81" s="49" t="s">
        <v>84</v>
      </c>
      <c r="E81" s="49">
        <v>1.79</v>
      </c>
      <c r="F81" s="55">
        <f>E81*F77</f>
        <v>29.8035</v>
      </c>
      <c r="G81" s="55">
        <v>0</v>
      </c>
      <c r="H81" s="55">
        <f>F81*G81</f>
        <v>0</v>
      </c>
      <c r="I81" s="55"/>
      <c r="J81" s="55"/>
      <c r="K81" s="55"/>
      <c r="L81" s="55"/>
      <c r="M81" s="55">
        <f>H81+J81+L81</f>
        <v>0</v>
      </c>
    </row>
    <row r="82" spans="1:13" x14ac:dyDescent="0.25">
      <c r="A82" s="49"/>
      <c r="B82" s="53"/>
      <c r="C82" s="49" t="s">
        <v>110</v>
      </c>
      <c r="D82" s="49" t="s">
        <v>84</v>
      </c>
      <c r="E82" s="49">
        <v>1.07</v>
      </c>
      <c r="F82" s="55">
        <f>E82*F77</f>
        <v>17.8155</v>
      </c>
      <c r="G82" s="55">
        <v>0</v>
      </c>
      <c r="H82" s="55">
        <f>F82*G82</f>
        <v>0</v>
      </c>
      <c r="I82" s="55"/>
      <c r="J82" s="55"/>
      <c r="K82" s="55"/>
      <c r="L82" s="55"/>
      <c r="M82" s="55">
        <f>H82+J82+L82</f>
        <v>0</v>
      </c>
    </row>
    <row r="83" spans="1:13" s="62" customFormat="1" ht="30" x14ac:dyDescent="0.25">
      <c r="A83" s="50">
        <v>5</v>
      </c>
      <c r="B83" s="51" t="s">
        <v>121</v>
      </c>
      <c r="C83" s="61" t="s">
        <v>90</v>
      </c>
      <c r="D83" s="50" t="s">
        <v>6</v>
      </c>
      <c r="E83" s="50"/>
      <c r="F83" s="52">
        <v>16.649999999999999</v>
      </c>
      <c r="G83" s="52"/>
      <c r="H83" s="52"/>
      <c r="I83" s="52"/>
      <c r="J83" s="52"/>
      <c r="K83" s="52"/>
      <c r="L83" s="52"/>
      <c r="M83" s="52"/>
    </row>
    <row r="84" spans="1:13" x14ac:dyDescent="0.25">
      <c r="A84" s="49"/>
      <c r="B84" s="53"/>
      <c r="C84" s="49" t="s">
        <v>111</v>
      </c>
      <c r="D84" s="49" t="s">
        <v>78</v>
      </c>
      <c r="E84" s="49">
        <v>0.25800000000000001</v>
      </c>
      <c r="F84" s="55">
        <f>E84*F83</f>
        <v>4.2957000000000001</v>
      </c>
      <c r="G84" s="55"/>
      <c r="H84" s="55"/>
      <c r="I84" s="55">
        <v>0</v>
      </c>
      <c r="J84" s="55">
        <f>F84*I84</f>
        <v>0</v>
      </c>
      <c r="K84" s="55"/>
      <c r="L84" s="55"/>
      <c r="M84" s="55">
        <f>H84+J84+L84</f>
        <v>0</v>
      </c>
    </row>
    <row r="85" spans="1:13" x14ac:dyDescent="0.25">
      <c r="A85" s="49"/>
      <c r="B85" s="53"/>
      <c r="C85" s="49" t="s">
        <v>86</v>
      </c>
      <c r="D85" s="49" t="s">
        <v>84</v>
      </c>
      <c r="E85" s="49">
        <v>0.44</v>
      </c>
      <c r="F85" s="55">
        <f>E85*F83</f>
        <v>7.3259999999999996</v>
      </c>
      <c r="G85" s="55">
        <v>0</v>
      </c>
      <c r="H85" s="55">
        <f>F85*G85</f>
        <v>0</v>
      </c>
      <c r="I85" s="55"/>
      <c r="J85" s="55"/>
      <c r="K85" s="55"/>
      <c r="L85" s="55"/>
      <c r="M85" s="55">
        <f>H85+J85+L85</f>
        <v>0</v>
      </c>
    </row>
    <row r="86" spans="1:13" ht="21.75" customHeight="1" x14ac:dyDescent="0.25">
      <c r="A86" s="49"/>
      <c r="B86" s="53"/>
      <c r="C86" s="61" t="s">
        <v>243</v>
      </c>
      <c r="D86" s="49"/>
      <c r="E86" s="49"/>
      <c r="F86" s="49"/>
      <c r="G86" s="55"/>
      <c r="H86" s="55"/>
      <c r="I86" s="55"/>
      <c r="J86" s="55"/>
      <c r="K86" s="55"/>
      <c r="L86" s="55"/>
      <c r="M86" s="55"/>
    </row>
    <row r="87" spans="1:13" s="62" customFormat="1" x14ac:dyDescent="0.25">
      <c r="A87" s="50">
        <v>1</v>
      </c>
      <c r="B87" s="51" t="s">
        <v>118</v>
      </c>
      <c r="C87" s="51" t="s">
        <v>153</v>
      </c>
      <c r="D87" s="50" t="s">
        <v>1</v>
      </c>
      <c r="E87" s="50"/>
      <c r="F87" s="50">
        <v>4</v>
      </c>
      <c r="G87" s="52"/>
      <c r="H87" s="52"/>
      <c r="I87" s="52"/>
      <c r="J87" s="52"/>
      <c r="K87" s="52"/>
      <c r="L87" s="52"/>
      <c r="M87" s="52"/>
    </row>
    <row r="88" spans="1:13" x14ac:dyDescent="0.25">
      <c r="A88" s="49"/>
      <c r="B88" s="53"/>
      <c r="C88" s="49" t="s">
        <v>77</v>
      </c>
      <c r="D88" s="49" t="s">
        <v>78</v>
      </c>
      <c r="E88" s="49">
        <v>1</v>
      </c>
      <c r="F88" s="49">
        <f>E88*F87</f>
        <v>4</v>
      </c>
      <c r="G88" s="55"/>
      <c r="H88" s="55"/>
      <c r="I88" s="55">
        <v>0</v>
      </c>
      <c r="J88" s="55">
        <f>F88*I88</f>
        <v>0</v>
      </c>
      <c r="K88" s="55"/>
      <c r="L88" s="55"/>
      <c r="M88" s="55">
        <f t="shared" ref="M88:M93" si="5">H88+J88+L88</f>
        <v>0</v>
      </c>
    </row>
    <row r="89" spans="1:13" ht="30" x14ac:dyDescent="0.25">
      <c r="A89" s="49"/>
      <c r="B89" s="53"/>
      <c r="C89" s="49" t="s">
        <v>79</v>
      </c>
      <c r="D89" s="49" t="s">
        <v>80</v>
      </c>
      <c r="E89" s="49">
        <v>1</v>
      </c>
      <c r="F89" s="49">
        <f>E89*F87</f>
        <v>4</v>
      </c>
      <c r="G89" s="55"/>
      <c r="H89" s="55"/>
      <c r="I89" s="55"/>
      <c r="J89" s="55"/>
      <c r="K89" s="55">
        <v>0</v>
      </c>
      <c r="L89" s="55">
        <f>F89*K89</f>
        <v>0</v>
      </c>
      <c r="M89" s="55">
        <f t="shared" si="5"/>
        <v>0</v>
      </c>
    </row>
    <row r="90" spans="1:13" x14ac:dyDescent="0.25">
      <c r="A90" s="49"/>
      <c r="B90" s="53"/>
      <c r="C90" s="49" t="s">
        <v>81</v>
      </c>
      <c r="D90" s="49" t="s">
        <v>67</v>
      </c>
      <c r="E90" s="49">
        <v>1</v>
      </c>
      <c r="F90" s="49">
        <f>E90*F87</f>
        <v>4</v>
      </c>
      <c r="G90" s="55">
        <v>0</v>
      </c>
      <c r="H90" s="55">
        <f>F90*G90</f>
        <v>0</v>
      </c>
      <c r="I90" s="55"/>
      <c r="J90" s="55"/>
      <c r="K90" s="55"/>
      <c r="L90" s="55"/>
      <c r="M90" s="55">
        <f t="shared" si="5"/>
        <v>0</v>
      </c>
    </row>
    <row r="91" spans="1:13" x14ac:dyDescent="0.25">
      <c r="A91" s="49"/>
      <c r="B91" s="53"/>
      <c r="C91" s="49" t="s">
        <v>12</v>
      </c>
      <c r="D91" s="49" t="s">
        <v>5</v>
      </c>
      <c r="E91" s="49">
        <f>1.6*3</f>
        <v>4.8000000000000007</v>
      </c>
      <c r="F91" s="49">
        <f>E91*F87</f>
        <v>19.200000000000003</v>
      </c>
      <c r="G91" s="55">
        <v>0</v>
      </c>
      <c r="H91" s="55">
        <f>F91*G91</f>
        <v>0</v>
      </c>
      <c r="I91" s="55"/>
      <c r="J91" s="55"/>
      <c r="K91" s="55"/>
      <c r="L91" s="55"/>
      <c r="M91" s="55">
        <f t="shared" si="5"/>
        <v>0</v>
      </c>
    </row>
    <row r="92" spans="1:13" x14ac:dyDescent="0.25">
      <c r="A92" s="49"/>
      <c r="B92" s="53"/>
      <c r="C92" s="49" t="s">
        <v>37</v>
      </c>
      <c r="D92" s="49" t="s">
        <v>5</v>
      </c>
      <c r="E92" s="49">
        <f>0.8*4+1.2</f>
        <v>4.4000000000000004</v>
      </c>
      <c r="F92" s="49">
        <f>E92*F87</f>
        <v>17.600000000000001</v>
      </c>
      <c r="G92" s="55">
        <v>0</v>
      </c>
      <c r="H92" s="55">
        <f>F92*G92</f>
        <v>0</v>
      </c>
      <c r="I92" s="55"/>
      <c r="J92" s="55"/>
      <c r="K92" s="55"/>
      <c r="L92" s="55"/>
      <c r="M92" s="55">
        <f t="shared" si="5"/>
        <v>0</v>
      </c>
    </row>
    <row r="93" spans="1:13" x14ac:dyDescent="0.25">
      <c r="A93" s="49"/>
      <c r="B93" s="53"/>
      <c r="C93" s="49" t="s">
        <v>38</v>
      </c>
      <c r="D93" s="49" t="s">
        <v>1</v>
      </c>
      <c r="E93" s="49">
        <v>8</v>
      </c>
      <c r="F93" s="49">
        <f>E93*F87</f>
        <v>32</v>
      </c>
      <c r="G93" s="55">
        <v>0</v>
      </c>
      <c r="H93" s="55">
        <f>F93*G93</f>
        <v>0</v>
      </c>
      <c r="I93" s="55"/>
      <c r="J93" s="55"/>
      <c r="K93" s="55"/>
      <c r="L93" s="55"/>
      <c r="M93" s="55">
        <f t="shared" si="5"/>
        <v>0</v>
      </c>
    </row>
    <row r="94" spans="1:13" s="62" customFormat="1" ht="45" x14ac:dyDescent="0.25">
      <c r="A94" s="50">
        <v>2</v>
      </c>
      <c r="B94" s="51" t="s">
        <v>119</v>
      </c>
      <c r="C94" s="61" t="s">
        <v>154</v>
      </c>
      <c r="D94" s="50" t="s">
        <v>6</v>
      </c>
      <c r="E94" s="50"/>
      <c r="F94" s="52">
        <v>16</v>
      </c>
      <c r="G94" s="52"/>
      <c r="H94" s="52"/>
      <c r="I94" s="52"/>
      <c r="J94" s="52"/>
      <c r="K94" s="52"/>
      <c r="L94" s="52"/>
      <c r="M94" s="52"/>
    </row>
    <row r="95" spans="1:13" x14ac:dyDescent="0.25">
      <c r="A95" s="49"/>
      <c r="B95" s="53"/>
      <c r="C95" s="49" t="s">
        <v>77</v>
      </c>
      <c r="D95" s="49" t="s">
        <v>78</v>
      </c>
      <c r="E95" s="49">
        <f>0.68+0.024</f>
        <v>0.70400000000000007</v>
      </c>
      <c r="F95" s="55">
        <f>E95*F94</f>
        <v>11.264000000000001</v>
      </c>
      <c r="G95" s="55"/>
      <c r="H95" s="55"/>
      <c r="I95" s="55">
        <v>0</v>
      </c>
      <c r="J95" s="55">
        <f>F95*I95</f>
        <v>0</v>
      </c>
      <c r="K95" s="55"/>
      <c r="L95" s="55"/>
      <c r="M95" s="55">
        <f>H95+J95+L95</f>
        <v>0</v>
      </c>
    </row>
    <row r="96" spans="1:13" ht="30" x14ac:dyDescent="0.25">
      <c r="A96" s="49"/>
      <c r="B96" s="53"/>
      <c r="C96" s="49" t="s">
        <v>79</v>
      </c>
      <c r="D96" s="49" t="s">
        <v>80</v>
      </c>
      <c r="E96" s="49">
        <f>0.0003+0.003</f>
        <v>3.3E-3</v>
      </c>
      <c r="F96" s="55">
        <f>E96*F94</f>
        <v>5.28E-2</v>
      </c>
      <c r="G96" s="55"/>
      <c r="H96" s="55"/>
      <c r="I96" s="55"/>
      <c r="J96" s="55"/>
      <c r="K96" s="55">
        <v>0</v>
      </c>
      <c r="L96" s="55">
        <f>F96*K96</f>
        <v>0</v>
      </c>
      <c r="M96" s="55">
        <f>H96+J96+L96</f>
        <v>0</v>
      </c>
    </row>
    <row r="97" spans="1:13" x14ac:dyDescent="0.25">
      <c r="A97" s="49"/>
      <c r="B97" s="53"/>
      <c r="C97" s="49" t="s">
        <v>81</v>
      </c>
      <c r="D97" s="49" t="s">
        <v>67</v>
      </c>
      <c r="E97" s="49">
        <v>1.9E-3</v>
      </c>
      <c r="F97" s="55">
        <f>E97*F94</f>
        <v>3.04E-2</v>
      </c>
      <c r="G97" s="55">
        <v>0</v>
      </c>
      <c r="H97" s="55">
        <f>F97*G97</f>
        <v>0</v>
      </c>
      <c r="I97" s="55"/>
      <c r="J97" s="55"/>
      <c r="K97" s="55"/>
      <c r="L97" s="55"/>
      <c r="M97" s="55">
        <f>H97+J97+L97</f>
        <v>0</v>
      </c>
    </row>
    <row r="98" spans="1:13" x14ac:dyDescent="0.25">
      <c r="A98" s="49"/>
      <c r="B98" s="53"/>
      <c r="C98" s="49" t="s">
        <v>83</v>
      </c>
      <c r="D98" s="49" t="s">
        <v>84</v>
      </c>
      <c r="E98" s="49">
        <v>0.253</v>
      </c>
      <c r="F98" s="55">
        <f>E98*F94</f>
        <v>4.048</v>
      </c>
      <c r="G98" s="55">
        <v>0</v>
      </c>
      <c r="H98" s="55">
        <f>F98*G98</f>
        <v>0</v>
      </c>
      <c r="I98" s="55"/>
      <c r="J98" s="55"/>
      <c r="K98" s="55"/>
      <c r="L98" s="55"/>
      <c r="M98" s="55">
        <f>H98+J98+L98</f>
        <v>0</v>
      </c>
    </row>
    <row r="99" spans="1:13" s="62" customFormat="1" ht="30" x14ac:dyDescent="0.25">
      <c r="A99" s="50">
        <v>3</v>
      </c>
      <c r="B99" s="51" t="s">
        <v>122</v>
      </c>
      <c r="C99" s="61" t="s">
        <v>155</v>
      </c>
      <c r="D99" s="50" t="s">
        <v>6</v>
      </c>
      <c r="E99" s="50"/>
      <c r="F99" s="52">
        <v>16</v>
      </c>
      <c r="G99" s="52"/>
      <c r="H99" s="52"/>
      <c r="I99" s="52"/>
      <c r="J99" s="52"/>
      <c r="K99" s="52"/>
      <c r="L99" s="52"/>
      <c r="M99" s="52"/>
    </row>
    <row r="100" spans="1:13" x14ac:dyDescent="0.25">
      <c r="A100" s="49"/>
      <c r="B100" s="53"/>
      <c r="C100" s="49" t="s">
        <v>77</v>
      </c>
      <c r="D100" s="49" t="s">
        <v>78</v>
      </c>
      <c r="E100" s="49">
        <v>2.02</v>
      </c>
      <c r="F100" s="55">
        <f>E100*F99</f>
        <v>32.32</v>
      </c>
      <c r="G100" s="55"/>
      <c r="H100" s="55"/>
      <c r="I100" s="55">
        <v>0</v>
      </c>
      <c r="J100" s="55">
        <f>F100*I100</f>
        <v>0</v>
      </c>
      <c r="K100" s="55"/>
      <c r="L100" s="55"/>
      <c r="M100" s="55">
        <f>H100+J100+L100</f>
        <v>0</v>
      </c>
    </row>
    <row r="101" spans="1:13" ht="30" x14ac:dyDescent="0.25">
      <c r="A101" s="49"/>
      <c r="B101" s="53"/>
      <c r="C101" s="49" t="s">
        <v>79</v>
      </c>
      <c r="D101" s="49" t="s">
        <v>80</v>
      </c>
      <c r="E101" s="49">
        <v>1E-3</v>
      </c>
      <c r="F101" s="55">
        <f>E101*F99</f>
        <v>1.6E-2</v>
      </c>
      <c r="G101" s="55"/>
      <c r="H101" s="55"/>
      <c r="I101" s="55"/>
      <c r="J101" s="55"/>
      <c r="K101" s="55">
        <v>0</v>
      </c>
      <c r="L101" s="55">
        <f>F101*K101</f>
        <v>0</v>
      </c>
      <c r="M101" s="55">
        <f>H101+J101+L101</f>
        <v>0</v>
      </c>
    </row>
    <row r="102" spans="1:13" x14ac:dyDescent="0.25">
      <c r="A102" s="49"/>
      <c r="B102" s="53"/>
      <c r="C102" s="49" t="s">
        <v>81</v>
      </c>
      <c r="D102" s="49" t="s">
        <v>67</v>
      </c>
      <c r="E102" s="49">
        <v>1.7999999999999999E-2</v>
      </c>
      <c r="F102" s="55">
        <f>E102*F99</f>
        <v>0.28799999999999998</v>
      </c>
      <c r="G102" s="55">
        <v>0</v>
      </c>
      <c r="H102" s="55">
        <f>F102*G102</f>
        <v>0</v>
      </c>
      <c r="I102" s="55"/>
      <c r="J102" s="55"/>
      <c r="K102" s="55"/>
      <c r="L102" s="55"/>
      <c r="M102" s="55">
        <f>H102+J102+L102</f>
        <v>0</v>
      </c>
    </row>
    <row r="103" spans="1:13" x14ac:dyDescent="0.25">
      <c r="A103" s="49"/>
      <c r="B103" s="53"/>
      <c r="C103" s="49" t="s">
        <v>85</v>
      </c>
      <c r="D103" s="49" t="s">
        <v>84</v>
      </c>
      <c r="E103" s="49">
        <v>0.27800000000000002</v>
      </c>
      <c r="F103" s="55">
        <f>E103*F99</f>
        <v>4.4480000000000004</v>
      </c>
      <c r="G103" s="55">
        <v>0</v>
      </c>
      <c r="H103" s="55">
        <f>F103*G103</f>
        <v>0</v>
      </c>
      <c r="I103" s="55"/>
      <c r="J103" s="55"/>
      <c r="K103" s="55"/>
      <c r="L103" s="55"/>
      <c r="M103" s="55">
        <f>H103+J103+L103</f>
        <v>0</v>
      </c>
    </row>
    <row r="104" spans="1:13" x14ac:dyDescent="0.25">
      <c r="A104" s="49"/>
      <c r="B104" s="53"/>
      <c r="C104" s="49" t="s">
        <v>123</v>
      </c>
      <c r="D104" s="49" t="s">
        <v>84</v>
      </c>
      <c r="E104" s="49">
        <v>0.59</v>
      </c>
      <c r="F104" s="55">
        <f>E104*F99</f>
        <v>9.44</v>
      </c>
      <c r="G104" s="55">
        <v>0</v>
      </c>
      <c r="H104" s="55">
        <f>F104*G104</f>
        <v>0</v>
      </c>
      <c r="I104" s="55"/>
      <c r="J104" s="55"/>
      <c r="K104" s="55"/>
      <c r="L104" s="55"/>
      <c r="M104" s="55">
        <f>H104+J104+L104</f>
        <v>0</v>
      </c>
    </row>
    <row r="105" spans="1:13" s="62" customFormat="1" ht="30" x14ac:dyDescent="0.25">
      <c r="A105" s="50">
        <v>4</v>
      </c>
      <c r="B105" s="51" t="s">
        <v>120</v>
      </c>
      <c r="C105" s="61" t="s">
        <v>156</v>
      </c>
      <c r="D105" s="50" t="s">
        <v>6</v>
      </c>
      <c r="E105" s="50"/>
      <c r="F105" s="52">
        <v>16</v>
      </c>
      <c r="G105" s="52"/>
      <c r="H105" s="52"/>
      <c r="I105" s="52"/>
      <c r="J105" s="52"/>
      <c r="K105" s="52"/>
      <c r="L105" s="52"/>
      <c r="M105" s="52"/>
    </row>
    <row r="106" spans="1:13" x14ac:dyDescent="0.25">
      <c r="A106" s="49"/>
      <c r="B106" s="53"/>
      <c r="C106" s="49" t="s">
        <v>77</v>
      </c>
      <c r="D106" s="49" t="s">
        <v>78</v>
      </c>
      <c r="E106" s="49">
        <v>0.87</v>
      </c>
      <c r="F106" s="55">
        <f>E106*F105</f>
        <v>13.92</v>
      </c>
      <c r="G106" s="55"/>
      <c r="H106" s="55"/>
      <c r="I106" s="55">
        <v>0</v>
      </c>
      <c r="J106" s="55">
        <f>F106*I106</f>
        <v>0</v>
      </c>
      <c r="K106" s="55"/>
      <c r="L106" s="55"/>
      <c r="M106" s="55">
        <f>H106+J106+L106</f>
        <v>0</v>
      </c>
    </row>
    <row r="107" spans="1:13" ht="30" x14ac:dyDescent="0.25">
      <c r="A107" s="49"/>
      <c r="B107" s="53"/>
      <c r="C107" s="49" t="s">
        <v>79</v>
      </c>
      <c r="D107" s="49" t="s">
        <v>80</v>
      </c>
      <c r="E107" s="49">
        <v>0.13</v>
      </c>
      <c r="F107" s="55">
        <f>E107*F105</f>
        <v>2.08</v>
      </c>
      <c r="G107" s="55"/>
      <c r="H107" s="55"/>
      <c r="I107" s="55"/>
      <c r="J107" s="55"/>
      <c r="K107" s="55">
        <v>0</v>
      </c>
      <c r="L107" s="55">
        <f>F107*K107</f>
        <v>0</v>
      </c>
      <c r="M107" s="55">
        <f>H107+J107+L107</f>
        <v>0</v>
      </c>
    </row>
    <row r="108" spans="1:13" x14ac:dyDescent="0.25">
      <c r="A108" s="49"/>
      <c r="B108" s="53"/>
      <c r="C108" s="49" t="s">
        <v>108</v>
      </c>
      <c r="D108" s="49" t="s">
        <v>84</v>
      </c>
      <c r="E108" s="49">
        <v>7.2</v>
      </c>
      <c r="F108" s="55">
        <f>E108*F105</f>
        <v>115.2</v>
      </c>
      <c r="G108" s="55">
        <v>0</v>
      </c>
      <c r="H108" s="55">
        <f>F108*G108</f>
        <v>0</v>
      </c>
      <c r="I108" s="55"/>
      <c r="J108" s="55"/>
      <c r="K108" s="55"/>
      <c r="L108" s="55"/>
      <c r="M108" s="55">
        <f>H108+J108+L108</f>
        <v>0</v>
      </c>
    </row>
    <row r="109" spans="1:13" x14ac:dyDescent="0.25">
      <c r="A109" s="49"/>
      <c r="B109" s="53"/>
      <c r="C109" s="49" t="s">
        <v>109</v>
      </c>
      <c r="D109" s="49" t="s">
        <v>84</v>
      </c>
      <c r="E109" s="49">
        <v>1.79</v>
      </c>
      <c r="F109" s="55">
        <f>E109*F105</f>
        <v>28.64</v>
      </c>
      <c r="G109" s="55">
        <v>0</v>
      </c>
      <c r="H109" s="55">
        <f>F109*G109</f>
        <v>0</v>
      </c>
      <c r="I109" s="55"/>
      <c r="J109" s="55"/>
      <c r="K109" s="55"/>
      <c r="L109" s="55"/>
      <c r="M109" s="55">
        <f>H109+J109+L109</f>
        <v>0</v>
      </c>
    </row>
    <row r="110" spans="1:13" x14ac:dyDescent="0.25">
      <c r="A110" s="49"/>
      <c r="B110" s="53"/>
      <c r="C110" s="49" t="s">
        <v>110</v>
      </c>
      <c r="D110" s="49" t="s">
        <v>84</v>
      </c>
      <c r="E110" s="49">
        <v>1.07</v>
      </c>
      <c r="F110" s="55">
        <f>E110*F105</f>
        <v>17.12</v>
      </c>
      <c r="G110" s="55">
        <v>0</v>
      </c>
      <c r="H110" s="55">
        <f>F110*G110</f>
        <v>0</v>
      </c>
      <c r="I110" s="55"/>
      <c r="J110" s="55"/>
      <c r="K110" s="55"/>
      <c r="L110" s="55"/>
      <c r="M110" s="55">
        <f>H110+J110+L110</f>
        <v>0</v>
      </c>
    </row>
    <row r="111" spans="1:13" s="62" customFormat="1" ht="30" x14ac:dyDescent="0.25">
      <c r="A111" s="50">
        <v>5</v>
      </c>
      <c r="B111" s="51" t="s">
        <v>121</v>
      </c>
      <c r="C111" s="61" t="s">
        <v>157</v>
      </c>
      <c r="D111" s="50" t="s">
        <v>6</v>
      </c>
      <c r="E111" s="50"/>
      <c r="F111" s="52">
        <v>16</v>
      </c>
      <c r="G111" s="52"/>
      <c r="H111" s="52"/>
      <c r="I111" s="52"/>
      <c r="J111" s="52"/>
      <c r="K111" s="52"/>
      <c r="L111" s="52"/>
      <c r="M111" s="52"/>
    </row>
    <row r="112" spans="1:13" x14ac:dyDescent="0.25">
      <c r="A112" s="49"/>
      <c r="B112" s="53"/>
      <c r="C112" s="49" t="s">
        <v>111</v>
      </c>
      <c r="D112" s="49" t="s">
        <v>78</v>
      </c>
      <c r="E112" s="49">
        <v>0.25800000000000001</v>
      </c>
      <c r="F112" s="55">
        <f>E112*F111</f>
        <v>4.1280000000000001</v>
      </c>
      <c r="G112" s="55"/>
      <c r="H112" s="55"/>
      <c r="I112" s="55">
        <v>0</v>
      </c>
      <c r="J112" s="55">
        <f>F112*I112</f>
        <v>0</v>
      </c>
      <c r="K112" s="55"/>
      <c r="L112" s="55"/>
      <c r="M112" s="55">
        <f>H112+J112+L112</f>
        <v>0</v>
      </c>
    </row>
    <row r="113" spans="1:17" x14ac:dyDescent="0.25">
      <c r="A113" s="49"/>
      <c r="B113" s="53"/>
      <c r="C113" s="49" t="s">
        <v>86</v>
      </c>
      <c r="D113" s="49" t="s">
        <v>84</v>
      </c>
      <c r="E113" s="49">
        <v>0.44</v>
      </c>
      <c r="F113" s="55">
        <f>E113*F111</f>
        <v>7.04</v>
      </c>
      <c r="G113" s="55">
        <v>0</v>
      </c>
      <c r="H113" s="55">
        <f>F113*G113</f>
        <v>0</v>
      </c>
      <c r="I113" s="55"/>
      <c r="J113" s="55"/>
      <c r="K113" s="55"/>
      <c r="L113" s="55"/>
      <c r="M113" s="55">
        <f>H113+J113+L113</f>
        <v>0</v>
      </c>
    </row>
    <row r="114" spans="1:17" x14ac:dyDescent="0.25">
      <c r="A114" s="49"/>
      <c r="B114" s="53"/>
      <c r="C114" s="80" t="s">
        <v>188</v>
      </c>
      <c r="D114" s="50" t="s">
        <v>67</v>
      </c>
      <c r="E114" s="49"/>
      <c r="F114" s="49"/>
      <c r="G114" s="55"/>
      <c r="H114" s="52">
        <f>SUM(H10:H113)</f>
        <v>0</v>
      </c>
      <c r="I114" s="55"/>
      <c r="J114" s="52">
        <f>SUM(J10:J113)</f>
        <v>0</v>
      </c>
      <c r="K114" s="55"/>
      <c r="L114" s="52">
        <f>SUM(L10:L113)</f>
        <v>0</v>
      </c>
      <c r="M114" s="52">
        <f>SUM(M10:M113)</f>
        <v>0</v>
      </c>
    </row>
    <row r="115" spans="1:17" s="57" customFormat="1" ht="28.5" customHeight="1" x14ac:dyDescent="0.25">
      <c r="A115" s="80"/>
      <c r="B115" s="81"/>
      <c r="C115" s="82" t="s">
        <v>189</v>
      </c>
      <c r="D115" s="83">
        <v>0</v>
      </c>
      <c r="E115" s="72"/>
      <c r="F115" s="73"/>
      <c r="G115" s="74"/>
      <c r="H115" s="74"/>
      <c r="I115" s="75"/>
      <c r="J115" s="75"/>
      <c r="K115" s="76"/>
      <c r="L115" s="76"/>
      <c r="M115" s="76">
        <f>D115*H114</f>
        <v>0</v>
      </c>
    </row>
    <row r="116" spans="1:17" s="57" customFormat="1" ht="18" customHeight="1" x14ac:dyDescent="0.25">
      <c r="A116" s="80"/>
      <c r="B116" s="81"/>
      <c r="C116" s="82" t="s">
        <v>190</v>
      </c>
      <c r="D116" s="50" t="s">
        <v>67</v>
      </c>
      <c r="E116" s="72"/>
      <c r="F116" s="73"/>
      <c r="G116" s="74"/>
      <c r="H116" s="74"/>
      <c r="I116" s="75"/>
      <c r="J116" s="75"/>
      <c r="K116" s="76"/>
      <c r="L116" s="76"/>
      <c r="M116" s="76">
        <f>SUM(M114:M115)</f>
        <v>0</v>
      </c>
    </row>
    <row r="117" spans="1:17" s="57" customFormat="1" ht="36.75" customHeight="1" x14ac:dyDescent="0.25">
      <c r="A117" s="80"/>
      <c r="B117" s="81"/>
      <c r="C117" s="82" t="s">
        <v>191</v>
      </c>
      <c r="D117" s="83">
        <v>0</v>
      </c>
      <c r="E117" s="77"/>
      <c r="F117" s="76"/>
      <c r="G117" s="74"/>
      <c r="H117" s="78"/>
      <c r="I117" s="75"/>
      <c r="J117" s="75"/>
      <c r="K117" s="76"/>
      <c r="L117" s="76"/>
      <c r="M117" s="76">
        <f>D117*M116</f>
        <v>0</v>
      </c>
      <c r="N117" s="58"/>
      <c r="O117" s="59"/>
      <c r="P117" s="59"/>
      <c r="Q117" s="59"/>
    </row>
    <row r="118" spans="1:17" s="57" customFormat="1" ht="16.5" customHeight="1" x14ac:dyDescent="0.25">
      <c r="A118" s="80"/>
      <c r="B118" s="81"/>
      <c r="C118" s="82" t="s">
        <v>192</v>
      </c>
      <c r="D118" s="50" t="s">
        <v>67</v>
      </c>
      <c r="E118" s="72"/>
      <c r="F118" s="73"/>
      <c r="G118" s="74"/>
      <c r="H118" s="74"/>
      <c r="I118" s="75"/>
      <c r="J118" s="75"/>
      <c r="K118" s="76"/>
      <c r="L118" s="76"/>
      <c r="M118" s="76">
        <f>SUM(M116:M117)</f>
        <v>0</v>
      </c>
    </row>
    <row r="119" spans="1:17" s="57" customFormat="1" ht="21.75" customHeight="1" x14ac:dyDescent="0.25">
      <c r="A119" s="80"/>
      <c r="B119" s="80"/>
      <c r="C119" s="82" t="s">
        <v>71</v>
      </c>
      <c r="D119" s="83">
        <v>0</v>
      </c>
      <c r="E119" s="72"/>
      <c r="F119" s="73"/>
      <c r="G119" s="74"/>
      <c r="H119" s="78"/>
      <c r="I119" s="75"/>
      <c r="J119" s="75"/>
      <c r="K119" s="76"/>
      <c r="L119" s="76"/>
      <c r="M119" s="76">
        <f>D119*M118</f>
        <v>0</v>
      </c>
    </row>
    <row r="120" spans="1:17" s="57" customFormat="1" ht="18" customHeight="1" x14ac:dyDescent="0.25">
      <c r="A120" s="81"/>
      <c r="B120" s="80"/>
      <c r="C120" s="82" t="s">
        <v>192</v>
      </c>
      <c r="D120" s="50" t="s">
        <v>67</v>
      </c>
      <c r="E120" s="79"/>
      <c r="F120" s="73"/>
      <c r="G120" s="78"/>
      <c r="H120" s="74"/>
      <c r="I120" s="76"/>
      <c r="J120" s="76"/>
      <c r="K120" s="76"/>
      <c r="L120" s="76"/>
      <c r="M120" s="76">
        <f>SUM(M118:M119)</f>
        <v>0</v>
      </c>
    </row>
    <row r="121" spans="1:17" s="57" customFormat="1" ht="21.75" customHeight="1" x14ac:dyDescent="0.25">
      <c r="A121" s="80"/>
      <c r="B121" s="81"/>
      <c r="C121" s="82" t="s">
        <v>193</v>
      </c>
      <c r="D121" s="83">
        <v>0.05</v>
      </c>
      <c r="E121" s="72"/>
      <c r="F121" s="73"/>
      <c r="G121" s="74"/>
      <c r="H121" s="74"/>
      <c r="I121" s="75"/>
      <c r="J121" s="75"/>
      <c r="K121" s="76"/>
      <c r="L121" s="76"/>
      <c r="M121" s="76">
        <f>D121*M120</f>
        <v>0</v>
      </c>
    </row>
    <row r="122" spans="1:17" s="57" customFormat="1" ht="19.5" customHeight="1" x14ac:dyDescent="0.25">
      <c r="A122" s="80"/>
      <c r="B122" s="81"/>
      <c r="C122" s="82" t="s">
        <v>190</v>
      </c>
      <c r="D122" s="50" t="s">
        <v>67</v>
      </c>
      <c r="E122" s="72"/>
      <c r="F122" s="73"/>
      <c r="G122" s="74"/>
      <c r="H122" s="74"/>
      <c r="I122" s="75"/>
      <c r="J122" s="75"/>
      <c r="K122" s="76"/>
      <c r="L122" s="76"/>
      <c r="M122" s="76">
        <f>SUM(M120:M121)</f>
        <v>0</v>
      </c>
    </row>
    <row r="123" spans="1:17" s="93" customFormat="1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1:17" s="93" customFormat="1" x14ac:dyDescent="0.25">
      <c r="A124" s="94"/>
      <c r="B124" s="94"/>
      <c r="C124" s="95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7" s="93" customFormat="1" x14ac:dyDescent="0.25">
      <c r="A125" s="96"/>
      <c r="B125" s="96"/>
      <c r="C125" s="97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1:17" x14ac:dyDescent="0.25">
      <c r="C126" s="98"/>
    </row>
  </sheetData>
  <mergeCells count="13">
    <mergeCell ref="A1:M1"/>
    <mergeCell ref="A2:M2"/>
    <mergeCell ref="A3:M3"/>
    <mergeCell ref="A7:A8"/>
    <mergeCell ref="B7:B8"/>
    <mergeCell ref="C7:C8"/>
    <mergeCell ref="D7:D8"/>
    <mergeCell ref="E7:F7"/>
    <mergeCell ref="I7:J7"/>
    <mergeCell ref="K7:L7"/>
    <mergeCell ref="M7:M8"/>
    <mergeCell ref="D5:E5"/>
    <mergeCell ref="G7:H7"/>
  </mergeCells>
  <pageMargins left="0.31496062992125984" right="0.11811023622047245" top="0.74803149606299213" bottom="0.55118110236220474" header="0.31496062992125984" footer="0.11811023622047245"/>
  <pageSetup paperSize="9" scale="72" orientation="landscape" r:id="rId1"/>
  <headerFooter>
    <oddFooter>&amp;C&amp;P</oddFooter>
  </headerFooter>
  <ignoredErrors>
    <ignoredError sqref="M117:M1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2"/>
  <sheetViews>
    <sheetView view="pageBreakPreview" zoomScale="82" zoomScaleNormal="100" zoomScaleSheetLayoutView="82" workbookViewId="0">
      <selection sqref="A1:XFD1048576"/>
    </sheetView>
  </sheetViews>
  <sheetFormatPr defaultRowHeight="15" x14ac:dyDescent="0.25"/>
  <cols>
    <col min="1" max="1" width="5.42578125" style="46" customWidth="1"/>
    <col min="2" max="2" width="10.42578125" style="47" customWidth="1"/>
    <col min="3" max="3" width="45" style="47" customWidth="1"/>
    <col min="4" max="4" width="8.5703125" style="47" customWidth="1"/>
    <col min="5" max="5" width="7.42578125" style="47" customWidth="1"/>
    <col min="6" max="6" width="7.85546875" style="47" customWidth="1"/>
    <col min="7" max="7" width="6.7109375" style="47" customWidth="1"/>
    <col min="8" max="8" width="11.42578125" style="47" customWidth="1"/>
    <col min="9" max="9" width="10.7109375" style="47" customWidth="1"/>
    <col min="10" max="10" width="12.5703125" style="47" customWidth="1"/>
    <col min="11" max="11" width="11" style="47" customWidth="1"/>
    <col min="12" max="13" width="10.85546875" style="47" customWidth="1"/>
    <col min="14" max="16384" width="9.140625" style="47"/>
  </cols>
  <sheetData>
    <row r="1" spans="1:13" ht="15" customHeight="1" x14ac:dyDescent="0.25">
      <c r="A1" s="122" t="s">
        <v>227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84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22" t="s">
        <v>223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5" spans="1:13" x14ac:dyDescent="0.25">
      <c r="C5" s="48" t="s">
        <v>66</v>
      </c>
      <c r="D5" s="126">
        <f>M38</f>
        <v>0</v>
      </c>
      <c r="E5" s="126"/>
      <c r="F5" s="47" t="s">
        <v>67</v>
      </c>
    </row>
    <row r="6" spans="1:13" s="86" customFormat="1" ht="21" customHeight="1" x14ac:dyDescent="0.25">
      <c r="A6" s="84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45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x14ac:dyDescent="0.25">
      <c r="A10" s="49"/>
      <c r="B10" s="53"/>
      <c r="C10" s="49"/>
      <c r="D10" s="49"/>
      <c r="E10" s="49"/>
      <c r="F10" s="55"/>
      <c r="G10" s="55"/>
      <c r="H10" s="55"/>
      <c r="I10" s="49"/>
      <c r="J10" s="55"/>
      <c r="K10" s="55"/>
      <c r="L10" s="55"/>
      <c r="M10" s="55"/>
    </row>
    <row r="11" spans="1:13" x14ac:dyDescent="0.25">
      <c r="A11" s="49"/>
      <c r="B11" s="53"/>
      <c r="C11" s="50" t="s">
        <v>199</v>
      </c>
      <c r="D11" s="49"/>
      <c r="E11" s="49"/>
      <c r="F11" s="49"/>
      <c r="G11" s="55"/>
      <c r="H11" s="55"/>
      <c r="I11" s="55"/>
      <c r="J11" s="55"/>
      <c r="K11" s="55"/>
      <c r="L11" s="55"/>
      <c r="M11" s="55"/>
    </row>
    <row r="12" spans="1:13" s="62" customFormat="1" ht="30" x14ac:dyDescent="0.25">
      <c r="A12" s="50">
        <v>53</v>
      </c>
      <c r="B12" s="51" t="s">
        <v>118</v>
      </c>
      <c r="C12" s="61" t="s">
        <v>161</v>
      </c>
      <c r="D12" s="50" t="s">
        <v>6</v>
      </c>
      <c r="E12" s="50"/>
      <c r="F12" s="50">
        <v>13.65</v>
      </c>
      <c r="G12" s="52"/>
      <c r="H12" s="52"/>
      <c r="I12" s="52"/>
      <c r="J12" s="52"/>
      <c r="K12" s="52"/>
      <c r="L12" s="52"/>
      <c r="M12" s="52"/>
    </row>
    <row r="13" spans="1:13" ht="30" x14ac:dyDescent="0.25">
      <c r="A13" s="49"/>
      <c r="B13" s="53" t="s">
        <v>118</v>
      </c>
      <c r="C13" s="49" t="s">
        <v>77</v>
      </c>
      <c r="D13" s="49" t="s">
        <v>78</v>
      </c>
      <c r="E13" s="49">
        <v>1</v>
      </c>
      <c r="F13" s="55">
        <f>E13*F12</f>
        <v>13.65</v>
      </c>
      <c r="G13" s="55"/>
      <c r="H13" s="55"/>
      <c r="I13" s="55">
        <v>0</v>
      </c>
      <c r="J13" s="55">
        <f>F13*I13</f>
        <v>0</v>
      </c>
      <c r="K13" s="55"/>
      <c r="L13" s="55"/>
      <c r="M13" s="55">
        <f t="shared" ref="M13:M19" si="0">H13+J13+L13</f>
        <v>0</v>
      </c>
    </row>
    <row r="14" spans="1:13" ht="30" x14ac:dyDescent="0.25">
      <c r="A14" s="49"/>
      <c r="B14" s="53" t="s">
        <v>118</v>
      </c>
      <c r="C14" s="49" t="s">
        <v>79</v>
      </c>
      <c r="D14" s="49" t="s">
        <v>80</v>
      </c>
      <c r="E14" s="49">
        <v>0.1</v>
      </c>
      <c r="F14" s="55">
        <f>E14*F12</f>
        <v>1.3650000000000002</v>
      </c>
      <c r="G14" s="55"/>
      <c r="H14" s="55"/>
      <c r="I14" s="55"/>
      <c r="J14" s="55"/>
      <c r="K14" s="55">
        <v>0</v>
      </c>
      <c r="L14" s="55">
        <f>F14*K14</f>
        <v>0</v>
      </c>
      <c r="M14" s="55">
        <f t="shared" si="0"/>
        <v>0</v>
      </c>
    </row>
    <row r="15" spans="1:13" x14ac:dyDescent="0.25">
      <c r="A15" s="49"/>
      <c r="B15" s="53"/>
      <c r="C15" s="49" t="s">
        <v>81</v>
      </c>
      <c r="D15" s="49" t="s">
        <v>67</v>
      </c>
      <c r="E15" s="49">
        <v>0.1</v>
      </c>
      <c r="F15" s="55">
        <f>E15*F12</f>
        <v>1.3650000000000002</v>
      </c>
      <c r="G15" s="55">
        <v>0</v>
      </c>
      <c r="H15" s="55">
        <f>F15*G15</f>
        <v>0</v>
      </c>
      <c r="I15" s="55"/>
      <c r="J15" s="55"/>
      <c r="K15" s="55"/>
      <c r="L15" s="55"/>
      <c r="M15" s="55">
        <f t="shared" si="0"/>
        <v>0</v>
      </c>
    </row>
    <row r="16" spans="1:13" x14ac:dyDescent="0.25">
      <c r="A16" s="49"/>
      <c r="B16" s="53"/>
      <c r="C16" s="49" t="s">
        <v>17</v>
      </c>
      <c r="D16" s="49" t="s">
        <v>5</v>
      </c>
      <c r="E16" s="49"/>
      <c r="F16" s="49">
        <v>63.2</v>
      </c>
      <c r="G16" s="55">
        <v>0</v>
      </c>
      <c r="H16" s="55">
        <f>F16*G16</f>
        <v>0</v>
      </c>
      <c r="I16" s="55"/>
      <c r="J16" s="55"/>
      <c r="K16" s="55"/>
      <c r="L16" s="55"/>
      <c r="M16" s="55">
        <f t="shared" si="0"/>
        <v>0</v>
      </c>
    </row>
    <row r="17" spans="1:13" x14ac:dyDescent="0.25">
      <c r="A17" s="49"/>
      <c r="B17" s="53"/>
      <c r="C17" s="49" t="s">
        <v>158</v>
      </c>
      <c r="D17" s="49" t="s">
        <v>5</v>
      </c>
      <c r="E17" s="49"/>
      <c r="F17" s="49">
        <v>52</v>
      </c>
      <c r="G17" s="55">
        <v>0</v>
      </c>
      <c r="H17" s="55">
        <f>F17*G17</f>
        <v>0</v>
      </c>
      <c r="I17" s="55"/>
      <c r="J17" s="55"/>
      <c r="K17" s="55"/>
      <c r="L17" s="55"/>
      <c r="M17" s="55">
        <f t="shared" si="0"/>
        <v>0</v>
      </c>
    </row>
    <row r="18" spans="1:13" x14ac:dyDescent="0.25">
      <c r="A18" s="49"/>
      <c r="B18" s="53"/>
      <c r="C18" s="49" t="s">
        <v>159</v>
      </c>
      <c r="D18" s="49" t="s">
        <v>6</v>
      </c>
      <c r="E18" s="49"/>
      <c r="F18" s="49">
        <v>0.12</v>
      </c>
      <c r="G18" s="55">
        <v>0</v>
      </c>
      <c r="H18" s="55">
        <f>F18*G18</f>
        <v>0</v>
      </c>
      <c r="I18" s="55"/>
      <c r="J18" s="55"/>
      <c r="K18" s="55"/>
      <c r="L18" s="55"/>
      <c r="M18" s="55">
        <f t="shared" si="0"/>
        <v>0</v>
      </c>
    </row>
    <row r="19" spans="1:13" ht="21" customHeight="1" x14ac:dyDescent="0.25">
      <c r="A19" s="49"/>
      <c r="B19" s="53"/>
      <c r="C19" s="49" t="s">
        <v>160</v>
      </c>
      <c r="D19" s="49" t="s">
        <v>1</v>
      </c>
      <c r="E19" s="49"/>
      <c r="F19" s="49">
        <v>34</v>
      </c>
      <c r="G19" s="55">
        <v>0</v>
      </c>
      <c r="H19" s="55">
        <f>F19*G19</f>
        <v>0</v>
      </c>
      <c r="I19" s="55"/>
      <c r="J19" s="55"/>
      <c r="K19" s="55"/>
      <c r="L19" s="55"/>
      <c r="M19" s="55">
        <f t="shared" si="0"/>
        <v>0</v>
      </c>
    </row>
    <row r="20" spans="1:13" s="62" customFormat="1" ht="75" x14ac:dyDescent="0.25">
      <c r="A20" s="50">
        <v>54</v>
      </c>
      <c r="B20" s="51" t="s">
        <v>150</v>
      </c>
      <c r="C20" s="61" t="s">
        <v>7</v>
      </c>
      <c r="D20" s="50" t="s">
        <v>6</v>
      </c>
      <c r="E20" s="50"/>
      <c r="F20" s="50">
        <v>30</v>
      </c>
      <c r="G20" s="52"/>
      <c r="H20" s="52"/>
      <c r="I20" s="52"/>
      <c r="J20" s="52"/>
      <c r="K20" s="52"/>
      <c r="L20" s="52"/>
      <c r="M20" s="52"/>
    </row>
    <row r="21" spans="1:13" x14ac:dyDescent="0.25">
      <c r="A21" s="49"/>
      <c r="B21" s="53"/>
      <c r="C21" s="49" t="s">
        <v>77</v>
      </c>
      <c r="D21" s="49" t="s">
        <v>78</v>
      </c>
      <c r="E21" s="49">
        <f>0.68+0.024</f>
        <v>0.70400000000000007</v>
      </c>
      <c r="F21" s="55">
        <f>E21*F20</f>
        <v>21.12</v>
      </c>
      <c r="G21" s="55"/>
      <c r="H21" s="55"/>
      <c r="I21" s="55">
        <v>0</v>
      </c>
      <c r="J21" s="55">
        <f>F21*I21</f>
        <v>0</v>
      </c>
      <c r="K21" s="55"/>
      <c r="L21" s="55"/>
      <c r="M21" s="55">
        <f>H21+J21+L21</f>
        <v>0</v>
      </c>
    </row>
    <row r="22" spans="1:13" ht="30" x14ac:dyDescent="0.25">
      <c r="A22" s="49"/>
      <c r="B22" s="53"/>
      <c r="C22" s="49" t="s">
        <v>79</v>
      </c>
      <c r="D22" s="49" t="s">
        <v>80</v>
      </c>
      <c r="E22" s="49">
        <f>0.0003+0.003</f>
        <v>3.3E-3</v>
      </c>
      <c r="F22" s="55">
        <f>E22*F20</f>
        <v>9.9000000000000005E-2</v>
      </c>
      <c r="G22" s="55"/>
      <c r="H22" s="55"/>
      <c r="I22" s="55"/>
      <c r="J22" s="55"/>
      <c r="K22" s="55">
        <v>0</v>
      </c>
      <c r="L22" s="55">
        <f>F22*K22</f>
        <v>0</v>
      </c>
      <c r="M22" s="55">
        <f>H22+J22+L22</f>
        <v>0</v>
      </c>
    </row>
    <row r="23" spans="1:13" x14ac:dyDescent="0.25">
      <c r="A23" s="49"/>
      <c r="B23" s="53"/>
      <c r="C23" s="49" t="s">
        <v>81</v>
      </c>
      <c r="D23" s="49" t="s">
        <v>67</v>
      </c>
      <c r="E23" s="49">
        <v>1.9E-3</v>
      </c>
      <c r="F23" s="55">
        <f>E23*F20</f>
        <v>5.7000000000000002E-2</v>
      </c>
      <c r="G23" s="55">
        <v>0</v>
      </c>
      <c r="H23" s="55">
        <v>0</v>
      </c>
      <c r="I23" s="55"/>
      <c r="J23" s="55"/>
      <c r="K23" s="55"/>
      <c r="L23" s="55"/>
      <c r="M23" s="55">
        <f>H23+J23+L23</f>
        <v>0</v>
      </c>
    </row>
    <row r="24" spans="1:13" x14ac:dyDescent="0.25">
      <c r="A24" s="49"/>
      <c r="B24" s="53"/>
      <c r="C24" s="49" t="s">
        <v>83</v>
      </c>
      <c r="D24" s="49" t="s">
        <v>84</v>
      </c>
      <c r="E24" s="49">
        <v>0.253</v>
      </c>
      <c r="F24" s="55">
        <f>E24*F20</f>
        <v>7.59</v>
      </c>
      <c r="G24" s="55">
        <v>0</v>
      </c>
      <c r="H24" s="55">
        <v>0</v>
      </c>
      <c r="I24" s="55"/>
      <c r="J24" s="55"/>
      <c r="K24" s="55"/>
      <c r="L24" s="55"/>
      <c r="M24" s="55">
        <f>H24+J24+L24</f>
        <v>0</v>
      </c>
    </row>
    <row r="25" spans="1:13" s="62" customFormat="1" ht="44.25" customHeight="1" x14ac:dyDescent="0.25">
      <c r="A25" s="50">
        <v>55</v>
      </c>
      <c r="B25" s="51" t="s">
        <v>151</v>
      </c>
      <c r="C25" s="61" t="s">
        <v>162</v>
      </c>
      <c r="D25" s="50" t="s">
        <v>6</v>
      </c>
      <c r="E25" s="50"/>
      <c r="F25" s="50">
        <v>13.65</v>
      </c>
      <c r="G25" s="52"/>
      <c r="H25" s="52"/>
      <c r="I25" s="52"/>
      <c r="J25" s="52"/>
      <c r="K25" s="52"/>
      <c r="L25" s="52"/>
      <c r="M25" s="52"/>
    </row>
    <row r="26" spans="1:13" x14ac:dyDescent="0.25">
      <c r="A26" s="49"/>
      <c r="B26" s="53"/>
      <c r="C26" s="49" t="s">
        <v>77</v>
      </c>
      <c r="D26" s="49" t="s">
        <v>78</v>
      </c>
      <c r="E26" s="49">
        <v>0.42899999999999999</v>
      </c>
      <c r="F26" s="55">
        <f>E26*F25</f>
        <v>5.8558500000000002</v>
      </c>
      <c r="G26" s="55"/>
      <c r="H26" s="55"/>
      <c r="I26" s="55">
        <v>0</v>
      </c>
      <c r="J26" s="55">
        <f>F26*I26</f>
        <v>0</v>
      </c>
      <c r="K26" s="55"/>
      <c r="L26" s="55"/>
      <c r="M26" s="55">
        <f>H26+J26+L26</f>
        <v>0</v>
      </c>
    </row>
    <row r="27" spans="1:13" ht="30" x14ac:dyDescent="0.25">
      <c r="A27" s="49"/>
      <c r="B27" s="53"/>
      <c r="C27" s="49" t="s">
        <v>79</v>
      </c>
      <c r="D27" s="49" t="s">
        <v>80</v>
      </c>
      <c r="E27" s="49">
        <v>2.8000000000000001E-2</v>
      </c>
      <c r="F27" s="55">
        <f>E27*F25</f>
        <v>0.38220000000000004</v>
      </c>
      <c r="G27" s="55"/>
      <c r="H27" s="55"/>
      <c r="I27" s="55"/>
      <c r="J27" s="55"/>
      <c r="K27" s="55">
        <v>0</v>
      </c>
      <c r="L27" s="55">
        <f>F27*K27</f>
        <v>0</v>
      </c>
      <c r="M27" s="55">
        <f>H27+J27+L27</f>
        <v>0</v>
      </c>
    </row>
    <row r="28" spans="1:13" x14ac:dyDescent="0.25">
      <c r="A28" s="49"/>
      <c r="B28" s="53"/>
      <c r="C28" s="49" t="s">
        <v>81</v>
      </c>
      <c r="D28" s="49" t="s">
        <v>67</v>
      </c>
      <c r="E28" s="49">
        <v>6.4000000000000001E-2</v>
      </c>
      <c r="F28" s="55">
        <f>E28*F25</f>
        <v>0.87360000000000004</v>
      </c>
      <c r="G28" s="55">
        <v>0</v>
      </c>
      <c r="H28" s="55">
        <f>F28*G28</f>
        <v>0</v>
      </c>
      <c r="I28" s="55"/>
      <c r="J28" s="55"/>
      <c r="K28" s="55"/>
      <c r="L28" s="55"/>
      <c r="M28" s="55">
        <f>H28+J28+L28</f>
        <v>0</v>
      </c>
    </row>
    <row r="29" spans="1:13" ht="32.25" customHeight="1" x14ac:dyDescent="0.25">
      <c r="A29" s="49"/>
      <c r="B29" s="53"/>
      <c r="C29" s="49" t="s">
        <v>50</v>
      </c>
      <c r="D29" s="49" t="s">
        <v>6</v>
      </c>
      <c r="E29" s="49">
        <v>1.35</v>
      </c>
      <c r="F29" s="49">
        <f>E29*F25</f>
        <v>18.427500000000002</v>
      </c>
      <c r="G29" s="55">
        <v>0</v>
      </c>
      <c r="H29" s="55">
        <f>F29*G29</f>
        <v>0</v>
      </c>
      <c r="I29" s="55"/>
      <c r="J29" s="55"/>
      <c r="K29" s="55"/>
      <c r="L29" s="55"/>
      <c r="M29" s="55">
        <f>H29+J29+L29</f>
        <v>0</v>
      </c>
    </row>
    <row r="30" spans="1:13" x14ac:dyDescent="0.25">
      <c r="A30" s="49"/>
      <c r="B30" s="53"/>
      <c r="C30" s="80" t="s">
        <v>188</v>
      </c>
      <c r="D30" s="50" t="s">
        <v>67</v>
      </c>
      <c r="E30" s="49"/>
      <c r="F30" s="49"/>
      <c r="G30" s="55"/>
      <c r="H30" s="52">
        <f>SUM(H10:H29)</f>
        <v>0</v>
      </c>
      <c r="I30" s="55"/>
      <c r="J30" s="52">
        <f>SUM(J10:J29)</f>
        <v>0</v>
      </c>
      <c r="K30" s="55"/>
      <c r="L30" s="52">
        <f>SUM(L10:L29)</f>
        <v>0</v>
      </c>
      <c r="M30" s="52">
        <f>SUM(M10:M29)</f>
        <v>0</v>
      </c>
    </row>
    <row r="31" spans="1:13" s="57" customFormat="1" ht="28.5" customHeight="1" x14ac:dyDescent="0.25">
      <c r="A31" s="80"/>
      <c r="B31" s="81"/>
      <c r="C31" s="82" t="s">
        <v>189</v>
      </c>
      <c r="D31" s="83">
        <v>0</v>
      </c>
      <c r="E31" s="72"/>
      <c r="F31" s="73"/>
      <c r="G31" s="74"/>
      <c r="H31" s="74"/>
      <c r="I31" s="75"/>
      <c r="J31" s="75"/>
      <c r="K31" s="76"/>
      <c r="L31" s="76"/>
      <c r="M31" s="76">
        <f>D31*H30</f>
        <v>0</v>
      </c>
    </row>
    <row r="32" spans="1:13" s="57" customFormat="1" ht="18" customHeight="1" x14ac:dyDescent="0.25">
      <c r="A32" s="80"/>
      <c r="B32" s="81"/>
      <c r="C32" s="82" t="s">
        <v>190</v>
      </c>
      <c r="D32" s="50" t="s">
        <v>67</v>
      </c>
      <c r="E32" s="72"/>
      <c r="F32" s="73"/>
      <c r="G32" s="74"/>
      <c r="H32" s="74"/>
      <c r="I32" s="75"/>
      <c r="J32" s="75"/>
      <c r="K32" s="76"/>
      <c r="L32" s="76"/>
      <c r="M32" s="76">
        <f>SUM(M30:M31)</f>
        <v>0</v>
      </c>
    </row>
    <row r="33" spans="1:17" s="57" customFormat="1" ht="36.75" customHeight="1" x14ac:dyDescent="0.25">
      <c r="A33" s="80"/>
      <c r="B33" s="81"/>
      <c r="C33" s="82" t="s">
        <v>191</v>
      </c>
      <c r="D33" s="83">
        <v>0</v>
      </c>
      <c r="E33" s="77"/>
      <c r="F33" s="76"/>
      <c r="G33" s="74"/>
      <c r="H33" s="78"/>
      <c r="I33" s="75"/>
      <c r="J33" s="75"/>
      <c r="K33" s="76"/>
      <c r="L33" s="76"/>
      <c r="M33" s="76">
        <f>D33*M32</f>
        <v>0</v>
      </c>
      <c r="N33" s="58"/>
      <c r="O33" s="59"/>
      <c r="P33" s="59"/>
      <c r="Q33" s="59"/>
    </row>
    <row r="34" spans="1:17" s="57" customFormat="1" ht="16.5" customHeight="1" x14ac:dyDescent="0.25">
      <c r="A34" s="80"/>
      <c r="B34" s="81"/>
      <c r="C34" s="82" t="s">
        <v>192</v>
      </c>
      <c r="D34" s="50" t="s">
        <v>67</v>
      </c>
      <c r="E34" s="72"/>
      <c r="F34" s="73"/>
      <c r="G34" s="74"/>
      <c r="H34" s="74"/>
      <c r="I34" s="75"/>
      <c r="J34" s="75"/>
      <c r="K34" s="76"/>
      <c r="L34" s="76"/>
      <c r="M34" s="76">
        <f>SUM(M32:M33)</f>
        <v>0</v>
      </c>
    </row>
    <row r="35" spans="1:17" s="57" customFormat="1" ht="21.75" customHeight="1" x14ac:dyDescent="0.25">
      <c r="A35" s="80"/>
      <c r="B35" s="80"/>
      <c r="C35" s="82" t="s">
        <v>71</v>
      </c>
      <c r="D35" s="83">
        <v>0</v>
      </c>
      <c r="E35" s="72"/>
      <c r="F35" s="73"/>
      <c r="G35" s="74"/>
      <c r="H35" s="78"/>
      <c r="I35" s="75"/>
      <c r="J35" s="75"/>
      <c r="K35" s="76"/>
      <c r="L35" s="76"/>
      <c r="M35" s="76">
        <f>D35*M34</f>
        <v>0</v>
      </c>
    </row>
    <row r="36" spans="1:17" s="57" customFormat="1" ht="18" customHeight="1" x14ac:dyDescent="0.25">
      <c r="A36" s="81"/>
      <c r="B36" s="80"/>
      <c r="C36" s="82" t="s">
        <v>192</v>
      </c>
      <c r="D36" s="50" t="s">
        <v>67</v>
      </c>
      <c r="E36" s="79"/>
      <c r="F36" s="73"/>
      <c r="G36" s="78"/>
      <c r="H36" s="74"/>
      <c r="I36" s="76"/>
      <c r="J36" s="76"/>
      <c r="K36" s="76"/>
      <c r="L36" s="76"/>
      <c r="M36" s="76">
        <f>SUM(M34:M35)</f>
        <v>0</v>
      </c>
    </row>
    <row r="37" spans="1:17" s="57" customFormat="1" ht="21.75" customHeight="1" x14ac:dyDescent="0.25">
      <c r="A37" s="80"/>
      <c r="B37" s="81"/>
      <c r="C37" s="82" t="s">
        <v>193</v>
      </c>
      <c r="D37" s="83">
        <v>0.05</v>
      </c>
      <c r="E37" s="72"/>
      <c r="F37" s="73"/>
      <c r="G37" s="74"/>
      <c r="H37" s="74"/>
      <c r="I37" s="75"/>
      <c r="J37" s="75"/>
      <c r="K37" s="76"/>
      <c r="L37" s="76"/>
      <c r="M37" s="76">
        <f>D37*M36</f>
        <v>0</v>
      </c>
    </row>
    <row r="38" spans="1:17" s="57" customFormat="1" ht="19.5" customHeight="1" x14ac:dyDescent="0.25">
      <c r="A38" s="80"/>
      <c r="B38" s="81"/>
      <c r="C38" s="82" t="s">
        <v>190</v>
      </c>
      <c r="D38" s="50" t="s">
        <v>67</v>
      </c>
      <c r="E38" s="72"/>
      <c r="F38" s="73"/>
      <c r="G38" s="74"/>
      <c r="H38" s="74"/>
      <c r="I38" s="75"/>
      <c r="J38" s="75"/>
      <c r="K38" s="76"/>
      <c r="L38" s="76"/>
      <c r="M38" s="76">
        <f>SUM(M36:M37)</f>
        <v>0</v>
      </c>
    </row>
    <row r="39" spans="1:17" s="93" customFormat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1:17" s="93" customFormat="1" x14ac:dyDescent="0.25">
      <c r="A40" s="94"/>
      <c r="B40" s="94"/>
      <c r="C40" s="95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7" s="93" customFormat="1" x14ac:dyDescent="0.25">
      <c r="A41" s="96"/>
      <c r="B41" s="96"/>
      <c r="C41" s="97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7" x14ac:dyDescent="0.25">
      <c r="C42" s="98"/>
    </row>
  </sheetData>
  <mergeCells count="13">
    <mergeCell ref="A1:M1"/>
    <mergeCell ref="A2:M2"/>
    <mergeCell ref="A3:M3"/>
    <mergeCell ref="I7:J7"/>
    <mergeCell ref="K7:L7"/>
    <mergeCell ref="M7:M8"/>
    <mergeCell ref="D5:E5"/>
    <mergeCell ref="G7:H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84" orientation="landscape" r:id="rId1"/>
  <headerFooter>
    <oddFooter>&amp;C&amp;P</oddFooter>
  </headerFooter>
  <ignoredErrors>
    <ignoredError sqref="M33:M3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0"/>
  <sheetViews>
    <sheetView view="pageBreakPreview" zoomScale="80" zoomScaleNormal="100" zoomScaleSheetLayoutView="80" workbookViewId="0">
      <selection activeCell="S11" sqref="S11"/>
    </sheetView>
  </sheetViews>
  <sheetFormatPr defaultRowHeight="15" x14ac:dyDescent="0.25"/>
  <cols>
    <col min="1" max="1" width="5.42578125" style="46" customWidth="1"/>
    <col min="2" max="2" width="16.85546875" style="47" customWidth="1"/>
    <col min="3" max="3" width="54.5703125" style="47" customWidth="1"/>
    <col min="4" max="4" width="8.5703125" style="47" customWidth="1"/>
    <col min="5" max="5" width="19.28515625" style="47" customWidth="1"/>
    <col min="6" max="6" width="7.85546875" style="47" customWidth="1"/>
    <col min="7" max="7" width="16.85546875" style="47" customWidth="1"/>
    <col min="8" max="8" width="12.5703125" style="47" customWidth="1"/>
    <col min="9" max="9" width="17.85546875" style="47" customWidth="1"/>
    <col min="10" max="10" width="12.5703125" style="47" customWidth="1"/>
    <col min="11" max="11" width="16.42578125" style="47" customWidth="1"/>
    <col min="12" max="12" width="10" style="47" customWidth="1"/>
    <col min="13" max="13" width="18" style="47" customWidth="1"/>
    <col min="14" max="16384" width="9.140625" style="47"/>
  </cols>
  <sheetData>
    <row r="1" spans="1:13" ht="15" customHeight="1" x14ac:dyDescent="0.25">
      <c r="A1" s="122" t="s">
        <v>226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84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22" t="s">
        <v>224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x14ac:dyDescent="0.25">
      <c r="C4" s="71"/>
      <c r="D4" s="71"/>
      <c r="E4" s="71"/>
      <c r="F4" s="71"/>
      <c r="G4" s="71"/>
      <c r="H4" s="71"/>
      <c r="I4" s="71"/>
    </row>
    <row r="5" spans="1:13" x14ac:dyDescent="0.25">
      <c r="C5" s="48" t="s">
        <v>66</v>
      </c>
      <c r="D5" s="126">
        <f>M26</f>
        <v>0</v>
      </c>
      <c r="E5" s="126"/>
      <c r="F5" s="47" t="s">
        <v>67</v>
      </c>
    </row>
    <row r="6" spans="1:13" s="86" customFormat="1" ht="21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18.75" customHeight="1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s="62" customFormat="1" ht="36" customHeight="1" x14ac:dyDescent="0.25">
      <c r="A10" s="50"/>
      <c r="B10" s="51"/>
      <c r="C10" s="50" t="s">
        <v>174</v>
      </c>
      <c r="D10" s="50"/>
      <c r="E10" s="50"/>
      <c r="F10" s="50"/>
      <c r="G10" s="50"/>
      <c r="H10" s="52"/>
      <c r="I10" s="52"/>
      <c r="J10" s="52"/>
      <c r="K10" s="52"/>
      <c r="L10" s="52"/>
      <c r="M10" s="52"/>
    </row>
    <row r="11" spans="1:13" s="62" customFormat="1" ht="30" x14ac:dyDescent="0.25">
      <c r="A11" s="50">
        <v>1</v>
      </c>
      <c r="B11" s="100" t="s">
        <v>172</v>
      </c>
      <c r="C11" s="61" t="s">
        <v>173</v>
      </c>
      <c r="D11" s="50" t="s">
        <v>6</v>
      </c>
      <c r="E11" s="50"/>
      <c r="F11" s="50">
        <v>89</v>
      </c>
      <c r="G11" s="52"/>
      <c r="H11" s="52"/>
      <c r="I11" s="52"/>
      <c r="J11" s="52"/>
      <c r="K11" s="52"/>
      <c r="L11" s="52"/>
      <c r="M11" s="52"/>
    </row>
    <row r="12" spans="1:13" x14ac:dyDescent="0.25">
      <c r="A12" s="49"/>
      <c r="B12" s="53"/>
      <c r="C12" s="49" t="s">
        <v>77</v>
      </c>
      <c r="D12" s="49" t="s">
        <v>78</v>
      </c>
      <c r="E12" s="101">
        <v>3.9100000000000003E-2</v>
      </c>
      <c r="F12" s="55">
        <f>E12*F11</f>
        <v>3.4799000000000002</v>
      </c>
      <c r="G12" s="55"/>
      <c r="H12" s="55"/>
      <c r="I12" s="55">
        <v>0</v>
      </c>
      <c r="J12" s="55">
        <f>F12*I12</f>
        <v>0</v>
      </c>
      <c r="K12" s="55"/>
      <c r="L12" s="55"/>
      <c r="M12" s="55">
        <f>H12+J12+L12</f>
        <v>0</v>
      </c>
    </row>
    <row r="13" spans="1:13" s="62" customFormat="1" ht="105" x14ac:dyDescent="0.25">
      <c r="A13" s="50">
        <v>2</v>
      </c>
      <c r="B13" s="99" t="s">
        <v>118</v>
      </c>
      <c r="C13" s="61" t="s">
        <v>225</v>
      </c>
      <c r="D13" s="50" t="s">
        <v>6</v>
      </c>
      <c r="E13" s="50"/>
      <c r="F13" s="50">
        <v>89</v>
      </c>
      <c r="G13" s="52"/>
      <c r="H13" s="52"/>
      <c r="I13" s="52"/>
      <c r="J13" s="52"/>
      <c r="K13" s="52"/>
      <c r="L13" s="52"/>
      <c r="M13" s="52"/>
    </row>
    <row r="14" spans="1:13" x14ac:dyDescent="0.25">
      <c r="A14" s="49"/>
      <c r="B14" s="53" t="s">
        <v>124</v>
      </c>
      <c r="C14" s="49" t="s">
        <v>77</v>
      </c>
      <c r="D14" s="49" t="s">
        <v>78</v>
      </c>
      <c r="E14" s="49">
        <v>1</v>
      </c>
      <c r="F14" s="55">
        <f>E14*F13</f>
        <v>89</v>
      </c>
      <c r="G14" s="55"/>
      <c r="H14" s="55"/>
      <c r="I14" s="55">
        <v>0</v>
      </c>
      <c r="J14" s="55">
        <f>F14*I14</f>
        <v>0</v>
      </c>
      <c r="K14" s="55"/>
      <c r="L14" s="55"/>
      <c r="M14" s="55">
        <f>H14+J14+L14</f>
        <v>0</v>
      </c>
    </row>
    <row r="15" spans="1:13" ht="30" x14ac:dyDescent="0.25">
      <c r="A15" s="49"/>
      <c r="B15" s="53"/>
      <c r="C15" s="49" t="s">
        <v>79</v>
      </c>
      <c r="D15" s="49" t="s">
        <v>80</v>
      </c>
      <c r="E15" s="49">
        <v>1</v>
      </c>
      <c r="F15" s="55">
        <f>E15*F13</f>
        <v>89</v>
      </c>
      <c r="G15" s="55"/>
      <c r="H15" s="55"/>
      <c r="I15" s="55"/>
      <c r="J15" s="55"/>
      <c r="K15" s="55">
        <v>0</v>
      </c>
      <c r="L15" s="55">
        <f>F15*K15</f>
        <v>0</v>
      </c>
      <c r="M15" s="55">
        <f>H15+J15+L15</f>
        <v>0</v>
      </c>
    </row>
    <row r="16" spans="1:13" x14ac:dyDescent="0.25">
      <c r="A16" s="49"/>
      <c r="B16" s="53"/>
      <c r="C16" s="49" t="s">
        <v>81</v>
      </c>
      <c r="D16" s="49" t="s">
        <v>67</v>
      </c>
      <c r="E16" s="49">
        <v>1</v>
      </c>
      <c r="F16" s="55">
        <f>E16*F13</f>
        <v>89</v>
      </c>
      <c r="G16" s="55">
        <v>0</v>
      </c>
      <c r="H16" s="55">
        <f>F16*G16</f>
        <v>0</v>
      </c>
      <c r="I16" s="55"/>
      <c r="J16" s="55"/>
      <c r="K16" s="55"/>
      <c r="L16" s="55"/>
      <c r="M16" s="55">
        <f>H16+J16+L16</f>
        <v>0</v>
      </c>
    </row>
    <row r="17" spans="1:17" x14ac:dyDescent="0.25">
      <c r="A17" s="49"/>
      <c r="B17" s="53"/>
      <c r="C17" s="49" t="s">
        <v>98</v>
      </c>
      <c r="D17" s="49" t="s">
        <v>6</v>
      </c>
      <c r="E17" s="49">
        <v>1.05</v>
      </c>
      <c r="F17" s="55">
        <f>E17*F13</f>
        <v>93.45</v>
      </c>
      <c r="G17" s="55">
        <v>0</v>
      </c>
      <c r="H17" s="55">
        <f>F17*G17</f>
        <v>0</v>
      </c>
      <c r="I17" s="55"/>
      <c r="J17" s="55"/>
      <c r="K17" s="55"/>
      <c r="L17" s="55"/>
      <c r="M17" s="55">
        <f>H17+J17+L17</f>
        <v>0</v>
      </c>
    </row>
    <row r="18" spans="1:17" x14ac:dyDescent="0.25">
      <c r="A18" s="49"/>
      <c r="B18" s="53"/>
      <c r="C18" s="80" t="s">
        <v>188</v>
      </c>
      <c r="D18" s="50" t="s">
        <v>67</v>
      </c>
      <c r="E18" s="49"/>
      <c r="F18" s="49"/>
      <c r="G18" s="55"/>
      <c r="H18" s="52">
        <f>SUM(H10:H17)</f>
        <v>0</v>
      </c>
      <c r="I18" s="55"/>
      <c r="J18" s="52">
        <f>SUM(J10:J17)</f>
        <v>0</v>
      </c>
      <c r="K18" s="55"/>
      <c r="L18" s="52">
        <f>SUM(L10:L17)</f>
        <v>0</v>
      </c>
      <c r="M18" s="52">
        <f>SUM(M10:M17)</f>
        <v>0</v>
      </c>
    </row>
    <row r="19" spans="1:17" s="57" customFormat="1" ht="28.5" customHeight="1" x14ac:dyDescent="0.25">
      <c r="A19" s="80"/>
      <c r="B19" s="81"/>
      <c r="C19" s="82" t="s">
        <v>189</v>
      </c>
      <c r="D19" s="83">
        <v>0</v>
      </c>
      <c r="E19" s="72"/>
      <c r="F19" s="73"/>
      <c r="G19" s="74"/>
      <c r="H19" s="74"/>
      <c r="I19" s="75"/>
      <c r="J19" s="75"/>
      <c r="K19" s="76"/>
      <c r="L19" s="76"/>
      <c r="M19" s="76">
        <f>D19*H18</f>
        <v>0</v>
      </c>
    </row>
    <row r="20" spans="1:17" s="57" customFormat="1" ht="18" customHeight="1" x14ac:dyDescent="0.25">
      <c r="A20" s="80"/>
      <c r="B20" s="81"/>
      <c r="C20" s="82" t="s">
        <v>190</v>
      </c>
      <c r="D20" s="50" t="s">
        <v>67</v>
      </c>
      <c r="E20" s="72"/>
      <c r="F20" s="73"/>
      <c r="G20" s="74"/>
      <c r="H20" s="74"/>
      <c r="I20" s="75"/>
      <c r="J20" s="75"/>
      <c r="K20" s="76"/>
      <c r="L20" s="76"/>
      <c r="M20" s="76">
        <f>SUM(M18:M19)</f>
        <v>0</v>
      </c>
    </row>
    <row r="21" spans="1:17" s="57" customFormat="1" ht="36.75" customHeight="1" x14ac:dyDescent="0.25">
      <c r="A21" s="80"/>
      <c r="B21" s="81"/>
      <c r="C21" s="82" t="s">
        <v>191</v>
      </c>
      <c r="D21" s="83">
        <v>0</v>
      </c>
      <c r="E21" s="77"/>
      <c r="F21" s="76"/>
      <c r="G21" s="74"/>
      <c r="H21" s="78"/>
      <c r="I21" s="75"/>
      <c r="J21" s="75"/>
      <c r="K21" s="76"/>
      <c r="L21" s="76"/>
      <c r="M21" s="76">
        <f>D21*M20</f>
        <v>0</v>
      </c>
      <c r="N21" s="58"/>
      <c r="O21" s="59"/>
      <c r="P21" s="59"/>
      <c r="Q21" s="59"/>
    </row>
    <row r="22" spans="1:17" s="57" customFormat="1" ht="16.5" customHeight="1" x14ac:dyDescent="0.25">
      <c r="A22" s="80"/>
      <c r="B22" s="81"/>
      <c r="C22" s="82" t="s">
        <v>192</v>
      </c>
      <c r="D22" s="50" t="s">
        <v>67</v>
      </c>
      <c r="E22" s="72"/>
      <c r="F22" s="73"/>
      <c r="G22" s="74"/>
      <c r="H22" s="74"/>
      <c r="I22" s="75"/>
      <c r="J22" s="75"/>
      <c r="K22" s="76"/>
      <c r="L22" s="76"/>
      <c r="M22" s="76">
        <f>SUM(M20:M21)</f>
        <v>0</v>
      </c>
    </row>
    <row r="23" spans="1:17" s="57" customFormat="1" ht="21.75" customHeight="1" x14ac:dyDescent="0.25">
      <c r="A23" s="80"/>
      <c r="B23" s="80"/>
      <c r="C23" s="82" t="s">
        <v>71</v>
      </c>
      <c r="D23" s="83">
        <v>0</v>
      </c>
      <c r="E23" s="72"/>
      <c r="F23" s="73"/>
      <c r="G23" s="74"/>
      <c r="H23" s="78"/>
      <c r="I23" s="75"/>
      <c r="J23" s="75"/>
      <c r="K23" s="76"/>
      <c r="L23" s="76"/>
      <c r="M23" s="76">
        <f>D23*M22</f>
        <v>0</v>
      </c>
    </row>
    <row r="24" spans="1:17" s="57" customFormat="1" ht="18" customHeight="1" x14ac:dyDescent="0.25">
      <c r="A24" s="81"/>
      <c r="B24" s="80"/>
      <c r="C24" s="82" t="s">
        <v>192</v>
      </c>
      <c r="D24" s="50" t="s">
        <v>67</v>
      </c>
      <c r="E24" s="79"/>
      <c r="F24" s="73"/>
      <c r="G24" s="78"/>
      <c r="H24" s="74"/>
      <c r="I24" s="76"/>
      <c r="J24" s="76"/>
      <c r="K24" s="76"/>
      <c r="L24" s="76"/>
      <c r="M24" s="76">
        <f>SUM(M22:M23)</f>
        <v>0</v>
      </c>
    </row>
    <row r="25" spans="1:17" s="57" customFormat="1" ht="21.75" customHeight="1" x14ac:dyDescent="0.25">
      <c r="A25" s="80"/>
      <c r="B25" s="81"/>
      <c r="C25" s="82" t="s">
        <v>193</v>
      </c>
      <c r="D25" s="83">
        <v>0.05</v>
      </c>
      <c r="E25" s="72"/>
      <c r="F25" s="73"/>
      <c r="G25" s="74"/>
      <c r="H25" s="74"/>
      <c r="I25" s="75"/>
      <c r="J25" s="75"/>
      <c r="K25" s="76"/>
      <c r="L25" s="76"/>
      <c r="M25" s="76">
        <f>D25*M24</f>
        <v>0</v>
      </c>
    </row>
    <row r="26" spans="1:17" s="57" customFormat="1" ht="19.5" customHeight="1" x14ac:dyDescent="0.25">
      <c r="A26" s="80"/>
      <c r="B26" s="81"/>
      <c r="C26" s="82" t="s">
        <v>190</v>
      </c>
      <c r="D26" s="50" t="s">
        <v>67</v>
      </c>
      <c r="E26" s="72"/>
      <c r="F26" s="73"/>
      <c r="G26" s="74"/>
      <c r="H26" s="74"/>
      <c r="I26" s="75"/>
      <c r="J26" s="75"/>
      <c r="K26" s="76"/>
      <c r="L26" s="76"/>
      <c r="M26" s="76">
        <f>SUM(M24:M25)</f>
        <v>0</v>
      </c>
    </row>
    <row r="27" spans="1:17" s="93" customFormat="1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1:17" s="93" customFormat="1" x14ac:dyDescent="0.25">
      <c r="A28" s="94"/>
      <c r="B28" s="94"/>
      <c r="C28" s="95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7" s="93" customFormat="1" x14ac:dyDescent="0.25">
      <c r="A29" s="96"/>
      <c r="B29" s="96"/>
      <c r="C29" s="97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7" x14ac:dyDescent="0.25">
      <c r="C30" s="98"/>
    </row>
  </sheetData>
  <mergeCells count="13">
    <mergeCell ref="A1:M1"/>
    <mergeCell ref="A2:M2"/>
    <mergeCell ref="A3:M3"/>
    <mergeCell ref="I7:J7"/>
    <mergeCell ref="K7:L7"/>
    <mergeCell ref="M7:M8"/>
    <mergeCell ref="D5:E5"/>
    <mergeCell ref="G7:H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63" orientation="landscape" r:id="rId1"/>
  <headerFooter>
    <oddFooter>&amp;C&amp;P</oddFooter>
  </headerFooter>
  <ignoredErrors>
    <ignoredError sqref="M21:M2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7"/>
  <sheetViews>
    <sheetView view="pageBreakPreview" zoomScale="90" zoomScaleNormal="100" zoomScaleSheetLayoutView="90" workbookViewId="0">
      <selection activeCell="R10" sqref="R10"/>
    </sheetView>
  </sheetViews>
  <sheetFormatPr defaultRowHeight="15" x14ac:dyDescent="0.25"/>
  <cols>
    <col min="1" max="1" width="5.42578125" style="46" customWidth="1"/>
    <col min="2" max="2" width="10.42578125" style="47" customWidth="1"/>
    <col min="3" max="3" width="47.140625" style="47" customWidth="1"/>
    <col min="4" max="4" width="8.5703125" style="47" customWidth="1"/>
    <col min="5" max="5" width="14.5703125" style="47" customWidth="1"/>
    <col min="6" max="6" width="9.7109375" style="47" customWidth="1"/>
    <col min="7" max="8" width="11.7109375" style="47" customWidth="1"/>
    <col min="9" max="9" width="12.7109375" style="47" customWidth="1"/>
    <col min="10" max="10" width="12.5703125" style="47" customWidth="1"/>
    <col min="11" max="11" width="10.5703125" style="47" customWidth="1"/>
    <col min="12" max="12" width="9.28515625" style="47" customWidth="1"/>
    <col min="13" max="13" width="10.85546875" style="47" customWidth="1"/>
    <col min="14" max="16384" width="9.140625" style="47"/>
  </cols>
  <sheetData>
    <row r="1" spans="1:14" ht="15" customHeight="1" x14ac:dyDescent="0.25">
      <c r="A1" s="122" t="s">
        <v>238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ht="84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ht="19.5" customHeight="1" x14ac:dyDescent="0.25">
      <c r="A3" s="122" t="s">
        <v>235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4" ht="19.5" customHeight="1" x14ac:dyDescent="0.25">
      <c r="C4" s="71"/>
      <c r="D4" s="71"/>
      <c r="E4" s="71"/>
      <c r="F4" s="71"/>
      <c r="G4" s="71"/>
      <c r="H4" s="71"/>
      <c r="I4" s="71"/>
    </row>
    <row r="5" spans="1:14" x14ac:dyDescent="0.25">
      <c r="C5" s="48" t="s">
        <v>66</v>
      </c>
      <c r="D5" s="126">
        <f>M43</f>
        <v>0</v>
      </c>
      <c r="E5" s="126"/>
      <c r="F5" s="47" t="s">
        <v>67</v>
      </c>
    </row>
    <row r="6" spans="1:14" s="86" customFormat="1" ht="21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4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4" s="88" customFormat="1" ht="37.5" customHeight="1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4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4" s="62" customFormat="1" ht="45" x14ac:dyDescent="0.25">
      <c r="A10" s="50">
        <v>1</v>
      </c>
      <c r="B10" s="51" t="s">
        <v>179</v>
      </c>
      <c r="C10" s="61" t="s">
        <v>164</v>
      </c>
      <c r="D10" s="50" t="s">
        <v>13</v>
      </c>
      <c r="E10" s="50"/>
      <c r="F10" s="50">
        <f>435*0.7*0.5</f>
        <v>152.25</v>
      </c>
      <c r="G10" s="52"/>
      <c r="H10" s="52"/>
      <c r="I10" s="52"/>
      <c r="J10" s="52"/>
      <c r="K10" s="52"/>
      <c r="L10" s="52"/>
      <c r="M10" s="52"/>
      <c r="N10" s="47"/>
    </row>
    <row r="11" spans="1:14" x14ac:dyDescent="0.25">
      <c r="A11" s="49"/>
      <c r="B11" s="53"/>
      <c r="C11" s="49" t="s">
        <v>77</v>
      </c>
      <c r="D11" s="49" t="s">
        <v>78</v>
      </c>
      <c r="E11" s="49">
        <v>2.78</v>
      </c>
      <c r="F11" s="55">
        <f>E11*F10</f>
        <v>423.255</v>
      </c>
      <c r="G11" s="55"/>
      <c r="H11" s="55"/>
      <c r="I11" s="55">
        <v>0</v>
      </c>
      <c r="J11" s="55">
        <f>F11*I11</f>
        <v>0</v>
      </c>
      <c r="K11" s="55"/>
      <c r="L11" s="55"/>
      <c r="M11" s="55">
        <f>H11+J11+L11</f>
        <v>0</v>
      </c>
    </row>
    <row r="12" spans="1:14" s="62" customFormat="1" ht="45" x14ac:dyDescent="0.25">
      <c r="A12" s="50">
        <v>2</v>
      </c>
      <c r="B12" s="51" t="s">
        <v>181</v>
      </c>
      <c r="C12" s="61" t="s">
        <v>184</v>
      </c>
      <c r="D12" s="50" t="s">
        <v>13</v>
      </c>
      <c r="E12" s="50"/>
      <c r="F12" s="52">
        <f>F10</f>
        <v>152.25</v>
      </c>
      <c r="G12" s="52"/>
      <c r="H12" s="52"/>
      <c r="I12" s="52"/>
      <c r="J12" s="52"/>
      <c r="K12" s="52"/>
      <c r="L12" s="52"/>
      <c r="M12" s="52"/>
      <c r="N12" s="47"/>
    </row>
    <row r="13" spans="1:14" ht="30" x14ac:dyDescent="0.25">
      <c r="A13" s="49"/>
      <c r="B13" s="53" t="s">
        <v>126</v>
      </c>
      <c r="C13" s="49" t="s">
        <v>182</v>
      </c>
      <c r="D13" s="49" t="s">
        <v>78</v>
      </c>
      <c r="E13" s="49">
        <v>0.13</v>
      </c>
      <c r="F13" s="55">
        <f>E13*F12</f>
        <v>19.7925</v>
      </c>
      <c r="G13" s="55"/>
      <c r="H13" s="55"/>
      <c r="I13" s="55"/>
      <c r="J13" s="55"/>
      <c r="K13" s="55">
        <v>0</v>
      </c>
      <c r="L13" s="55">
        <f>F13*K13</f>
        <v>0</v>
      </c>
      <c r="M13" s="55">
        <f>H13+J13+L13</f>
        <v>0</v>
      </c>
    </row>
    <row r="14" spans="1:14" s="62" customFormat="1" ht="45" x14ac:dyDescent="0.25">
      <c r="A14" s="50">
        <v>3</v>
      </c>
      <c r="B14" s="51" t="s">
        <v>165</v>
      </c>
      <c r="C14" s="61" t="s">
        <v>183</v>
      </c>
      <c r="D14" s="50" t="s">
        <v>13</v>
      </c>
      <c r="E14" s="50"/>
      <c r="F14" s="52">
        <f>F10*0.25</f>
        <v>38.0625</v>
      </c>
      <c r="G14" s="52"/>
      <c r="H14" s="52"/>
      <c r="I14" s="52"/>
      <c r="J14" s="52"/>
      <c r="K14" s="52"/>
      <c r="L14" s="52"/>
      <c r="M14" s="52"/>
      <c r="N14" s="47"/>
    </row>
    <row r="15" spans="1:14" x14ac:dyDescent="0.25">
      <c r="A15" s="49"/>
      <c r="B15" s="53"/>
      <c r="C15" s="49" t="s">
        <v>77</v>
      </c>
      <c r="D15" s="49" t="s">
        <v>78</v>
      </c>
      <c r="E15" s="49">
        <v>2.06</v>
      </c>
      <c r="F15" s="55">
        <f>E15*F14</f>
        <v>78.408749999999998</v>
      </c>
      <c r="G15" s="55"/>
      <c r="H15" s="55"/>
      <c r="I15" s="55">
        <v>0</v>
      </c>
      <c r="J15" s="55">
        <f>F15*I15</f>
        <v>0</v>
      </c>
      <c r="K15" s="55"/>
      <c r="L15" s="55"/>
      <c r="M15" s="55">
        <f>H15+J15+L15</f>
        <v>0</v>
      </c>
    </row>
    <row r="16" spans="1:14" ht="27" customHeight="1" x14ac:dyDescent="0.25">
      <c r="A16" s="49"/>
      <c r="B16" s="53" t="s">
        <v>180</v>
      </c>
      <c r="C16" s="49" t="s">
        <v>166</v>
      </c>
      <c r="D16" s="49" t="s">
        <v>80</v>
      </c>
      <c r="E16" s="49">
        <v>4.48E-2</v>
      </c>
      <c r="F16" s="55">
        <f>E16*F15</f>
        <v>3.5127120000000001</v>
      </c>
      <c r="G16" s="55"/>
      <c r="H16" s="55"/>
      <c r="I16" s="55"/>
      <c r="J16" s="55"/>
      <c r="K16" s="55">
        <v>0</v>
      </c>
      <c r="L16" s="55">
        <f>F16*K16</f>
        <v>0</v>
      </c>
      <c r="M16" s="55">
        <f>H16+J16+L16</f>
        <v>0</v>
      </c>
    </row>
    <row r="17" spans="1:14" x14ac:dyDescent="0.25">
      <c r="A17" s="49"/>
      <c r="B17" s="53"/>
      <c r="C17" s="49" t="s">
        <v>79</v>
      </c>
      <c r="D17" s="49" t="s">
        <v>67</v>
      </c>
      <c r="E17" s="49">
        <v>2.0999999999999999E-3</v>
      </c>
      <c r="F17" s="55">
        <f>E17*F15</f>
        <v>0.164658375</v>
      </c>
      <c r="G17" s="55"/>
      <c r="H17" s="55"/>
      <c r="I17" s="55"/>
      <c r="J17" s="55"/>
      <c r="K17" s="55">
        <v>0</v>
      </c>
      <c r="L17" s="55">
        <f>F17*K17</f>
        <v>0</v>
      </c>
      <c r="M17" s="55">
        <f>H17+J17+L17</f>
        <v>0</v>
      </c>
    </row>
    <row r="18" spans="1:14" s="62" customFormat="1" ht="30" x14ac:dyDescent="0.25">
      <c r="A18" s="50">
        <v>4</v>
      </c>
      <c r="B18" s="51" t="s">
        <v>170</v>
      </c>
      <c r="C18" s="61" t="s">
        <v>169</v>
      </c>
      <c r="D18" s="50" t="s">
        <v>167</v>
      </c>
      <c r="E18" s="50"/>
      <c r="F18" s="52">
        <f>F14*1.75</f>
        <v>66.609375</v>
      </c>
      <c r="G18" s="52"/>
      <c r="H18" s="55"/>
      <c r="I18" s="55">
        <v>0</v>
      </c>
      <c r="J18" s="55">
        <f>F18*I18</f>
        <v>0</v>
      </c>
      <c r="K18" s="55"/>
      <c r="L18" s="55"/>
      <c r="M18" s="55">
        <f>H18+J18+L18</f>
        <v>0</v>
      </c>
      <c r="N18" s="47"/>
    </row>
    <row r="19" spans="1:14" s="62" customFormat="1" ht="78" customHeight="1" x14ac:dyDescent="0.25">
      <c r="A19" s="50">
        <v>5</v>
      </c>
      <c r="B19" s="99" t="s">
        <v>118</v>
      </c>
      <c r="C19" s="51" t="s">
        <v>194</v>
      </c>
      <c r="D19" s="50" t="s">
        <v>196</v>
      </c>
      <c r="E19" s="50"/>
      <c r="F19" s="52">
        <v>64</v>
      </c>
      <c r="G19" s="52"/>
      <c r="H19" s="52"/>
      <c r="I19" s="52"/>
      <c r="J19" s="52"/>
      <c r="K19" s="52"/>
      <c r="L19" s="52"/>
      <c r="M19" s="52"/>
      <c r="N19" s="47"/>
    </row>
    <row r="20" spans="1:14" x14ac:dyDescent="0.25">
      <c r="A20" s="49"/>
      <c r="B20" s="53"/>
      <c r="C20" s="49" t="s">
        <v>77</v>
      </c>
      <c r="D20" s="49" t="s">
        <v>78</v>
      </c>
      <c r="E20" s="49">
        <v>0.60899999999999999</v>
      </c>
      <c r="F20" s="55">
        <f>E20*F19</f>
        <v>38.975999999999999</v>
      </c>
      <c r="G20" s="55"/>
      <c r="H20" s="55"/>
      <c r="I20" s="55">
        <v>0</v>
      </c>
      <c r="J20" s="55">
        <f>F20*I20</f>
        <v>0</v>
      </c>
      <c r="K20" s="55"/>
      <c r="L20" s="55"/>
      <c r="M20" s="55">
        <f t="shared" ref="M20:M24" si="0">H20+J20+L20</f>
        <v>0</v>
      </c>
    </row>
    <row r="21" spans="1:14" ht="30" x14ac:dyDescent="0.25">
      <c r="A21" s="49"/>
      <c r="B21" s="53"/>
      <c r="C21" s="49" t="s">
        <v>79</v>
      </c>
      <c r="D21" s="49" t="s">
        <v>80</v>
      </c>
      <c r="E21" s="49">
        <v>2E-3</v>
      </c>
      <c r="F21" s="55">
        <f>E21*F19</f>
        <v>0.128</v>
      </c>
      <c r="G21" s="55"/>
      <c r="H21" s="55"/>
      <c r="I21" s="55"/>
      <c r="J21" s="55"/>
      <c r="K21" s="55">
        <v>0</v>
      </c>
      <c r="L21" s="55">
        <f>F21*K21</f>
        <v>0</v>
      </c>
      <c r="M21" s="55">
        <f t="shared" si="0"/>
        <v>0</v>
      </c>
    </row>
    <row r="22" spans="1:14" x14ac:dyDescent="0.25">
      <c r="A22" s="49"/>
      <c r="B22" s="53"/>
      <c r="C22" s="49" t="s">
        <v>81</v>
      </c>
      <c r="D22" s="49" t="s">
        <v>67</v>
      </c>
      <c r="E22" s="49">
        <v>0.156</v>
      </c>
      <c r="F22" s="55">
        <f>E22*F20</f>
        <v>6.0802559999999994</v>
      </c>
      <c r="G22" s="55">
        <v>0</v>
      </c>
      <c r="H22" s="55">
        <f t="shared" ref="H22:H24" si="1">F22*G22</f>
        <v>0</v>
      </c>
      <c r="I22" s="55"/>
      <c r="J22" s="55"/>
      <c r="K22" s="55"/>
      <c r="L22" s="55"/>
      <c r="M22" s="55">
        <f t="shared" si="0"/>
        <v>0</v>
      </c>
    </row>
    <row r="23" spans="1:14" ht="30" x14ac:dyDescent="0.25">
      <c r="A23" s="49"/>
      <c r="B23" s="53"/>
      <c r="C23" s="49" t="s">
        <v>195</v>
      </c>
      <c r="D23" s="49" t="s">
        <v>2</v>
      </c>
      <c r="E23" s="49"/>
      <c r="F23" s="49">
        <v>435</v>
      </c>
      <c r="G23" s="55">
        <v>0</v>
      </c>
      <c r="H23" s="55">
        <f t="shared" si="1"/>
        <v>0</v>
      </c>
      <c r="I23" s="55"/>
      <c r="J23" s="55"/>
      <c r="K23" s="55"/>
      <c r="L23" s="55"/>
      <c r="M23" s="55">
        <f t="shared" si="0"/>
        <v>0</v>
      </c>
    </row>
    <row r="24" spans="1:14" x14ac:dyDescent="0.25">
      <c r="A24" s="49"/>
      <c r="B24" s="53"/>
      <c r="C24" s="49" t="s">
        <v>74</v>
      </c>
      <c r="D24" s="49" t="s">
        <v>1</v>
      </c>
      <c r="E24" s="49"/>
      <c r="F24" s="49">
        <v>64</v>
      </c>
      <c r="G24" s="55">
        <v>0</v>
      </c>
      <c r="H24" s="55">
        <f t="shared" si="1"/>
        <v>0</v>
      </c>
      <c r="I24" s="55"/>
      <c r="J24" s="55"/>
      <c r="K24" s="55"/>
      <c r="L24" s="55"/>
      <c r="M24" s="55">
        <f t="shared" si="0"/>
        <v>0</v>
      </c>
    </row>
    <row r="25" spans="1:14" s="62" customFormat="1" ht="45" x14ac:dyDescent="0.25">
      <c r="A25" s="50">
        <v>6</v>
      </c>
      <c r="B25" s="51" t="s">
        <v>113</v>
      </c>
      <c r="C25" s="51" t="s">
        <v>197</v>
      </c>
      <c r="D25" s="50" t="s">
        <v>5</v>
      </c>
      <c r="E25" s="50"/>
      <c r="F25" s="52">
        <v>345</v>
      </c>
      <c r="G25" s="52"/>
      <c r="H25" s="52"/>
      <c r="I25" s="52"/>
      <c r="J25" s="52"/>
      <c r="K25" s="52"/>
      <c r="L25" s="52"/>
      <c r="M25" s="52"/>
    </row>
    <row r="26" spans="1:14" x14ac:dyDescent="0.25">
      <c r="A26" s="49"/>
      <c r="B26" s="53"/>
      <c r="C26" s="49" t="s">
        <v>77</v>
      </c>
      <c r="D26" s="49" t="s">
        <v>78</v>
      </c>
      <c r="E26" s="49">
        <v>0.92700000000000005</v>
      </c>
      <c r="F26" s="55">
        <f>E26*F25</f>
        <v>319.815</v>
      </c>
      <c r="G26" s="55"/>
      <c r="H26" s="55"/>
      <c r="I26" s="55">
        <v>0</v>
      </c>
      <c r="J26" s="55">
        <f>F26*I26</f>
        <v>0</v>
      </c>
      <c r="K26" s="55"/>
      <c r="L26" s="55"/>
      <c r="M26" s="55">
        <f>H26+J26+L26</f>
        <v>0</v>
      </c>
    </row>
    <row r="27" spans="1:14" ht="30" x14ac:dyDescent="0.25">
      <c r="A27" s="49"/>
      <c r="B27" s="53"/>
      <c r="C27" s="49" t="s">
        <v>79</v>
      </c>
      <c r="D27" s="49" t="s">
        <v>80</v>
      </c>
      <c r="E27" s="49">
        <v>2.9999999999999997E-4</v>
      </c>
      <c r="F27" s="55">
        <f>E27*F25</f>
        <v>0.10349999999999999</v>
      </c>
      <c r="G27" s="55"/>
      <c r="H27" s="55"/>
      <c r="I27" s="55"/>
      <c r="J27" s="55"/>
      <c r="K27" s="55">
        <v>0</v>
      </c>
      <c r="L27" s="55">
        <f>F27*K27</f>
        <v>0</v>
      </c>
      <c r="M27" s="55">
        <f>H27+J27+L27</f>
        <v>0</v>
      </c>
    </row>
    <row r="28" spans="1:14" x14ac:dyDescent="0.25">
      <c r="A28" s="49"/>
      <c r="B28" s="53"/>
      <c r="C28" s="49" t="s">
        <v>81</v>
      </c>
      <c r="D28" s="49" t="s">
        <v>67</v>
      </c>
      <c r="E28" s="49">
        <v>3.3999999999999998E-3</v>
      </c>
      <c r="F28" s="55">
        <f>E28*F25</f>
        <v>1.173</v>
      </c>
      <c r="G28" s="55">
        <v>0</v>
      </c>
      <c r="H28" s="55">
        <f>F28*G28</f>
        <v>0</v>
      </c>
      <c r="I28" s="55"/>
      <c r="J28" s="55"/>
      <c r="K28" s="55"/>
      <c r="L28" s="55"/>
      <c r="M28" s="55">
        <f>H28+J28+L28</f>
        <v>0</v>
      </c>
    </row>
    <row r="29" spans="1:14" x14ac:dyDescent="0.25">
      <c r="A29" s="49"/>
      <c r="B29" s="53"/>
      <c r="C29" s="49" t="s">
        <v>99</v>
      </c>
      <c r="D29" s="49" t="s">
        <v>100</v>
      </c>
      <c r="E29" s="49">
        <v>1.05</v>
      </c>
      <c r="F29" s="55">
        <f>E29*F25</f>
        <v>362.25</v>
      </c>
      <c r="G29" s="55">
        <v>0</v>
      </c>
      <c r="H29" s="55">
        <f>F29*G29</f>
        <v>0</v>
      </c>
      <c r="I29" s="55"/>
      <c r="J29" s="55"/>
      <c r="K29" s="55"/>
      <c r="L29" s="55"/>
      <c r="M29" s="55">
        <f>H29+J29+L29</f>
        <v>0</v>
      </c>
    </row>
    <row r="30" spans="1:14" s="62" customFormat="1" ht="45" x14ac:dyDescent="0.25">
      <c r="A30" s="50">
        <v>7</v>
      </c>
      <c r="B30" s="51" t="s">
        <v>114</v>
      </c>
      <c r="C30" s="51" t="s">
        <v>3</v>
      </c>
      <c r="D30" s="50" t="s">
        <v>4</v>
      </c>
      <c r="E30" s="50"/>
      <c r="F30" s="50">
        <v>3</v>
      </c>
      <c r="G30" s="52"/>
      <c r="H30" s="52"/>
      <c r="I30" s="52"/>
      <c r="J30" s="52"/>
      <c r="K30" s="52"/>
      <c r="L30" s="52"/>
      <c r="M30" s="52"/>
    </row>
    <row r="31" spans="1:14" x14ac:dyDescent="0.25">
      <c r="A31" s="49"/>
      <c r="B31" s="53"/>
      <c r="C31" s="49" t="s">
        <v>77</v>
      </c>
      <c r="D31" s="49" t="s">
        <v>78</v>
      </c>
      <c r="E31" s="49">
        <v>1.24</v>
      </c>
      <c r="F31" s="55">
        <f>E31*F30</f>
        <v>3.7199999999999998</v>
      </c>
      <c r="G31" s="55"/>
      <c r="H31" s="55"/>
      <c r="I31" s="55">
        <v>0</v>
      </c>
      <c r="J31" s="55">
        <f>F31*I31</f>
        <v>0</v>
      </c>
      <c r="K31" s="55"/>
      <c r="L31" s="55"/>
      <c r="M31" s="55">
        <f>H31+J31+L31</f>
        <v>0</v>
      </c>
    </row>
    <row r="32" spans="1:14" ht="30" x14ac:dyDescent="0.25">
      <c r="A32" s="49"/>
      <c r="B32" s="53"/>
      <c r="C32" s="49" t="s">
        <v>79</v>
      </c>
      <c r="D32" s="49" t="s">
        <v>80</v>
      </c>
      <c r="E32" s="49">
        <v>0.26</v>
      </c>
      <c r="F32" s="55">
        <f>E32*F30</f>
        <v>0.78</v>
      </c>
      <c r="G32" s="55"/>
      <c r="H32" s="55"/>
      <c r="I32" s="55"/>
      <c r="J32" s="55"/>
      <c r="K32" s="55">
        <v>0</v>
      </c>
      <c r="L32" s="55">
        <f>F32*K32</f>
        <v>0</v>
      </c>
      <c r="M32" s="55">
        <f>H32+J32+L32</f>
        <v>0</v>
      </c>
    </row>
    <row r="33" spans="1:17" x14ac:dyDescent="0.25">
      <c r="A33" s="49"/>
      <c r="B33" s="53"/>
      <c r="C33" s="49" t="s">
        <v>81</v>
      </c>
      <c r="D33" s="49" t="s">
        <v>67</v>
      </c>
      <c r="E33" s="49">
        <v>0.14000000000000001</v>
      </c>
      <c r="F33" s="55">
        <f>E33*F30</f>
        <v>0.42000000000000004</v>
      </c>
      <c r="G33" s="55">
        <v>0</v>
      </c>
      <c r="H33" s="55">
        <f>F33*G33</f>
        <v>0</v>
      </c>
      <c r="I33" s="55"/>
      <c r="J33" s="55"/>
      <c r="K33" s="55"/>
      <c r="L33" s="55"/>
      <c r="M33" s="55">
        <f>H33+J33+L33</f>
        <v>0</v>
      </c>
    </row>
    <row r="34" spans="1:17" x14ac:dyDescent="0.25">
      <c r="A34" s="49"/>
      <c r="B34" s="53"/>
      <c r="C34" s="49" t="s">
        <v>101</v>
      </c>
      <c r="D34" s="49" t="s">
        <v>5</v>
      </c>
      <c r="E34" s="49">
        <v>0.4</v>
      </c>
      <c r="F34" s="55">
        <f>E34*F30</f>
        <v>1.2000000000000002</v>
      </c>
      <c r="G34" s="55">
        <v>0</v>
      </c>
      <c r="H34" s="55">
        <f>F34*G34</f>
        <v>0</v>
      </c>
      <c r="I34" s="55"/>
      <c r="J34" s="55"/>
      <c r="K34" s="55"/>
      <c r="L34" s="55"/>
      <c r="M34" s="55">
        <f>H34+J34+L34</f>
        <v>0</v>
      </c>
    </row>
    <row r="35" spans="1:17" x14ac:dyDescent="0.25">
      <c r="A35" s="49"/>
      <c r="B35" s="53"/>
      <c r="C35" s="80" t="s">
        <v>188</v>
      </c>
      <c r="D35" s="50" t="s">
        <v>67</v>
      </c>
      <c r="E35" s="49"/>
      <c r="F35" s="49"/>
      <c r="G35" s="55"/>
      <c r="H35" s="52">
        <f t="shared" ref="H35:L35" si="2">SUM(H11:H34)</f>
        <v>0</v>
      </c>
      <c r="I35" s="52"/>
      <c r="J35" s="52">
        <f t="shared" si="2"/>
        <v>0</v>
      </c>
      <c r="K35" s="52"/>
      <c r="L35" s="52">
        <f t="shared" si="2"/>
        <v>0</v>
      </c>
      <c r="M35" s="52">
        <f>SUM(M11:M34)</f>
        <v>0</v>
      </c>
    </row>
    <row r="36" spans="1:17" s="57" customFormat="1" ht="28.5" customHeight="1" x14ac:dyDescent="0.25">
      <c r="A36" s="80"/>
      <c r="B36" s="81"/>
      <c r="C36" s="82" t="s">
        <v>189</v>
      </c>
      <c r="D36" s="83">
        <v>0</v>
      </c>
      <c r="E36" s="72"/>
      <c r="F36" s="73"/>
      <c r="G36" s="74"/>
      <c r="H36" s="74"/>
      <c r="I36" s="75"/>
      <c r="J36" s="75"/>
      <c r="K36" s="76"/>
      <c r="L36" s="76"/>
      <c r="M36" s="76">
        <f>D36*H35</f>
        <v>0</v>
      </c>
    </row>
    <row r="37" spans="1:17" s="57" customFormat="1" ht="18" customHeight="1" x14ac:dyDescent="0.25">
      <c r="A37" s="80"/>
      <c r="B37" s="81"/>
      <c r="C37" s="82" t="s">
        <v>190</v>
      </c>
      <c r="D37" s="50" t="s">
        <v>67</v>
      </c>
      <c r="E37" s="72"/>
      <c r="F37" s="73"/>
      <c r="G37" s="74"/>
      <c r="H37" s="74"/>
      <c r="I37" s="75"/>
      <c r="J37" s="75"/>
      <c r="K37" s="76"/>
      <c r="L37" s="76"/>
      <c r="M37" s="76">
        <f>SUM(M35:M36)</f>
        <v>0</v>
      </c>
    </row>
    <row r="38" spans="1:17" s="57" customFormat="1" ht="36.75" customHeight="1" x14ac:dyDescent="0.25">
      <c r="A38" s="80"/>
      <c r="B38" s="81"/>
      <c r="C38" s="82" t="s">
        <v>191</v>
      </c>
      <c r="D38" s="83">
        <v>0</v>
      </c>
      <c r="E38" s="77"/>
      <c r="F38" s="76"/>
      <c r="G38" s="74"/>
      <c r="H38" s="78"/>
      <c r="I38" s="75"/>
      <c r="J38" s="75"/>
      <c r="K38" s="76"/>
      <c r="L38" s="76"/>
      <c r="M38" s="76">
        <f>D38*M37</f>
        <v>0</v>
      </c>
      <c r="N38" s="58"/>
      <c r="O38" s="59"/>
      <c r="P38" s="59"/>
      <c r="Q38" s="59"/>
    </row>
    <row r="39" spans="1:17" s="57" customFormat="1" ht="16.5" customHeight="1" x14ac:dyDescent="0.25">
      <c r="A39" s="80"/>
      <c r="B39" s="81"/>
      <c r="C39" s="82" t="s">
        <v>192</v>
      </c>
      <c r="D39" s="50" t="s">
        <v>67</v>
      </c>
      <c r="E39" s="72"/>
      <c r="F39" s="73"/>
      <c r="G39" s="74"/>
      <c r="H39" s="74"/>
      <c r="I39" s="75"/>
      <c r="J39" s="75"/>
      <c r="K39" s="76"/>
      <c r="L39" s="76"/>
      <c r="M39" s="76">
        <f>SUM(M37:M38)</f>
        <v>0</v>
      </c>
    </row>
    <row r="40" spans="1:17" s="57" customFormat="1" ht="21.75" customHeight="1" x14ac:dyDescent="0.25">
      <c r="A40" s="80"/>
      <c r="B40" s="80"/>
      <c r="C40" s="82" t="s">
        <v>71</v>
      </c>
      <c r="D40" s="83">
        <v>0</v>
      </c>
      <c r="E40" s="72"/>
      <c r="F40" s="73"/>
      <c r="G40" s="74"/>
      <c r="H40" s="78"/>
      <c r="I40" s="75"/>
      <c r="J40" s="75"/>
      <c r="K40" s="76"/>
      <c r="L40" s="76"/>
      <c r="M40" s="76">
        <f>D40*M39</f>
        <v>0</v>
      </c>
    </row>
    <row r="41" spans="1:17" s="57" customFormat="1" ht="18" customHeight="1" x14ac:dyDescent="0.25">
      <c r="A41" s="81"/>
      <c r="B41" s="80"/>
      <c r="C41" s="82" t="s">
        <v>192</v>
      </c>
      <c r="D41" s="50" t="s">
        <v>67</v>
      </c>
      <c r="E41" s="79"/>
      <c r="F41" s="73"/>
      <c r="G41" s="78"/>
      <c r="H41" s="74"/>
      <c r="I41" s="76"/>
      <c r="J41" s="76"/>
      <c r="K41" s="76"/>
      <c r="L41" s="76"/>
      <c r="M41" s="76">
        <f>SUM(M39:M40)</f>
        <v>0</v>
      </c>
    </row>
    <row r="42" spans="1:17" s="57" customFormat="1" ht="21.75" customHeight="1" x14ac:dyDescent="0.25">
      <c r="A42" s="80"/>
      <c r="B42" s="81"/>
      <c r="C42" s="82" t="s">
        <v>193</v>
      </c>
      <c r="D42" s="83">
        <v>0.05</v>
      </c>
      <c r="E42" s="72"/>
      <c r="F42" s="73"/>
      <c r="G42" s="74"/>
      <c r="H42" s="74"/>
      <c r="I42" s="75"/>
      <c r="J42" s="75"/>
      <c r="K42" s="76"/>
      <c r="L42" s="76"/>
      <c r="M42" s="76">
        <f>D42*M41</f>
        <v>0</v>
      </c>
    </row>
    <row r="43" spans="1:17" s="57" customFormat="1" ht="19.5" customHeight="1" x14ac:dyDescent="0.25">
      <c r="A43" s="80"/>
      <c r="B43" s="81"/>
      <c r="C43" s="82" t="s">
        <v>190</v>
      </c>
      <c r="D43" s="50" t="s">
        <v>67</v>
      </c>
      <c r="E43" s="72"/>
      <c r="F43" s="73"/>
      <c r="G43" s="74"/>
      <c r="H43" s="74"/>
      <c r="I43" s="75"/>
      <c r="J43" s="75"/>
      <c r="K43" s="76"/>
      <c r="L43" s="76"/>
      <c r="M43" s="76">
        <f>SUM(M41:M42)</f>
        <v>0</v>
      </c>
    </row>
    <row r="44" spans="1:17" s="93" customForma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</row>
    <row r="45" spans="1:17" s="93" customFormat="1" x14ac:dyDescent="0.25">
      <c r="A45" s="94"/>
      <c r="B45" s="94"/>
      <c r="C45" s="95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1:17" s="93" customFormat="1" x14ac:dyDescent="0.25">
      <c r="A46" s="96"/>
      <c r="B46" s="96"/>
      <c r="C46" s="97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7" x14ac:dyDescent="0.25">
      <c r="C47" s="98"/>
    </row>
  </sheetData>
  <mergeCells count="13">
    <mergeCell ref="A1:M1"/>
    <mergeCell ref="A2:M2"/>
    <mergeCell ref="A3:M3"/>
    <mergeCell ref="K7:L7"/>
    <mergeCell ref="M7:M8"/>
    <mergeCell ref="D5:E5"/>
    <mergeCell ref="G7:H7"/>
    <mergeCell ref="I7:J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81" orientation="landscape" r:id="rId1"/>
  <headerFooter>
    <oddFooter>&amp;C&amp;P</oddFooter>
  </headerFooter>
  <ignoredErrors>
    <ignoredError sqref="M38:M4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8"/>
  <sheetViews>
    <sheetView view="pageBreakPreview" zoomScale="90" zoomScaleNormal="100" zoomScaleSheetLayoutView="90" workbookViewId="0">
      <selection activeCell="S15" sqref="S15"/>
    </sheetView>
  </sheetViews>
  <sheetFormatPr defaultRowHeight="15" x14ac:dyDescent="0.25"/>
  <cols>
    <col min="1" max="1" width="5.42578125" style="46" customWidth="1"/>
    <col min="2" max="2" width="10.42578125" style="47" customWidth="1"/>
    <col min="3" max="3" width="45.28515625" style="47" customWidth="1"/>
    <col min="4" max="4" width="8.5703125" style="47" customWidth="1"/>
    <col min="5" max="5" width="7.42578125" style="47" customWidth="1"/>
    <col min="6" max="6" width="7.85546875" style="47" customWidth="1"/>
    <col min="7" max="7" width="6.7109375" style="47" customWidth="1"/>
    <col min="8" max="8" width="10" style="47" customWidth="1"/>
    <col min="9" max="9" width="7.85546875" style="47" customWidth="1"/>
    <col min="10" max="10" width="12.5703125" style="47" customWidth="1"/>
    <col min="11" max="11" width="10.140625" style="47" customWidth="1"/>
    <col min="12" max="12" width="9" style="47" customWidth="1"/>
    <col min="13" max="13" width="10.85546875" style="47" customWidth="1"/>
    <col min="14" max="16384" width="9.140625" style="47"/>
  </cols>
  <sheetData>
    <row r="1" spans="1:13" ht="15" customHeight="1" x14ac:dyDescent="0.25">
      <c r="A1" s="122" t="s">
        <v>237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84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30" customHeight="1" x14ac:dyDescent="0.25">
      <c r="A3" s="122" t="s">
        <v>239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5" spans="1:13" x14ac:dyDescent="0.25">
      <c r="C5" s="48" t="s">
        <v>66</v>
      </c>
      <c r="D5" s="104">
        <f>M34</f>
        <v>0</v>
      </c>
      <c r="E5" s="104"/>
      <c r="F5" s="47" t="s">
        <v>67</v>
      </c>
    </row>
    <row r="6" spans="1:13" s="86" customFormat="1" ht="21" customHeight="1" x14ac:dyDescent="0.25">
      <c r="A6" s="84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45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s="62" customFormat="1" ht="60" x14ac:dyDescent="0.25">
      <c r="A10" s="50">
        <v>1</v>
      </c>
      <c r="B10" s="51" t="s">
        <v>175</v>
      </c>
      <c r="C10" s="61" t="s">
        <v>176</v>
      </c>
      <c r="D10" s="50"/>
      <c r="E10" s="50"/>
      <c r="F10" s="52">
        <f>0.62+2.28+10.6</f>
        <v>13.5</v>
      </c>
      <c r="G10" s="52"/>
      <c r="H10" s="52"/>
      <c r="I10" s="52"/>
      <c r="J10" s="52"/>
      <c r="K10" s="52"/>
      <c r="L10" s="52"/>
      <c r="M10" s="52"/>
    </row>
    <row r="11" spans="1:13" x14ac:dyDescent="0.25">
      <c r="A11" s="49"/>
      <c r="B11" s="53"/>
      <c r="C11" s="49" t="s">
        <v>77</v>
      </c>
      <c r="D11" s="49" t="s">
        <v>78</v>
      </c>
      <c r="E11" s="49">
        <v>3.88</v>
      </c>
      <c r="F11" s="49">
        <f>E11*F10</f>
        <v>52.379999999999995</v>
      </c>
      <c r="G11" s="55"/>
      <c r="H11" s="55"/>
      <c r="I11" s="55">
        <v>0</v>
      </c>
      <c r="J11" s="55">
        <f>F11*I11</f>
        <v>0</v>
      </c>
      <c r="K11" s="55"/>
      <c r="L11" s="55"/>
      <c r="M11" s="55">
        <f>H11+J11+L11</f>
        <v>0</v>
      </c>
    </row>
    <row r="12" spans="1:13" s="62" customFormat="1" ht="45" x14ac:dyDescent="0.25">
      <c r="A12" s="50">
        <v>2</v>
      </c>
      <c r="B12" s="51" t="s">
        <v>171</v>
      </c>
      <c r="C12" s="61" t="s">
        <v>168</v>
      </c>
      <c r="D12" s="50" t="s">
        <v>13</v>
      </c>
      <c r="E12" s="50"/>
      <c r="F12" s="52">
        <f>F10</f>
        <v>13.5</v>
      </c>
      <c r="G12" s="52"/>
      <c r="H12" s="52"/>
      <c r="I12" s="52"/>
      <c r="J12" s="52"/>
      <c r="K12" s="52"/>
      <c r="L12" s="52"/>
      <c r="M12" s="52"/>
    </row>
    <row r="13" spans="1:13" x14ac:dyDescent="0.25">
      <c r="A13" s="49"/>
      <c r="B13" s="53"/>
      <c r="C13" s="49" t="s">
        <v>77</v>
      </c>
      <c r="D13" s="49" t="s">
        <v>78</v>
      </c>
      <c r="E13" s="49">
        <v>1.21</v>
      </c>
      <c r="F13" s="55">
        <f>E13*F12</f>
        <v>16.335000000000001</v>
      </c>
      <c r="G13" s="55"/>
      <c r="H13" s="55"/>
      <c r="I13" s="55">
        <v>0</v>
      </c>
      <c r="J13" s="55">
        <f>F13*I13</f>
        <v>0</v>
      </c>
      <c r="K13" s="55"/>
      <c r="L13" s="55"/>
      <c r="M13" s="55">
        <f>H13+J13+L13</f>
        <v>0</v>
      </c>
    </row>
    <row r="14" spans="1:13" s="62" customFormat="1" ht="30" x14ac:dyDescent="0.25">
      <c r="A14" s="50">
        <v>3</v>
      </c>
      <c r="B14" s="51" t="s">
        <v>170</v>
      </c>
      <c r="C14" s="61" t="s">
        <v>169</v>
      </c>
      <c r="D14" s="50" t="s">
        <v>167</v>
      </c>
      <c r="E14" s="50"/>
      <c r="F14" s="52">
        <f>F10*0.25*1.75</f>
        <v>5.90625</v>
      </c>
      <c r="G14" s="52"/>
      <c r="H14" s="55"/>
      <c r="I14" s="55">
        <v>0</v>
      </c>
      <c r="J14" s="55">
        <f>F14*I14</f>
        <v>0</v>
      </c>
      <c r="K14" s="55"/>
      <c r="L14" s="55"/>
      <c r="M14" s="55">
        <f>H14+J14+L14</f>
        <v>0</v>
      </c>
    </row>
    <row r="15" spans="1:13" s="62" customFormat="1" ht="63" customHeight="1" x14ac:dyDescent="0.25">
      <c r="A15" s="50">
        <v>4</v>
      </c>
      <c r="B15" s="51" t="s">
        <v>135</v>
      </c>
      <c r="C15" s="51" t="s">
        <v>254</v>
      </c>
      <c r="D15" s="50" t="s">
        <v>5</v>
      </c>
      <c r="E15" s="50"/>
      <c r="F15" s="50">
        <v>50</v>
      </c>
      <c r="G15" s="52"/>
      <c r="H15" s="52"/>
      <c r="I15" s="52"/>
      <c r="J15" s="52"/>
      <c r="K15" s="52"/>
      <c r="L15" s="52"/>
      <c r="M15" s="52"/>
    </row>
    <row r="16" spans="1:13" x14ac:dyDescent="0.25">
      <c r="A16" s="49"/>
      <c r="B16" s="53"/>
      <c r="C16" s="49" t="s">
        <v>77</v>
      </c>
      <c r="D16" s="49" t="s">
        <v>78</v>
      </c>
      <c r="E16" s="49">
        <v>0.44</v>
      </c>
      <c r="F16" s="49">
        <f>E16*F15</f>
        <v>22</v>
      </c>
      <c r="G16" s="55"/>
      <c r="H16" s="55"/>
      <c r="I16" s="55">
        <v>0</v>
      </c>
      <c r="J16" s="55">
        <f>F16*I16</f>
        <v>0</v>
      </c>
      <c r="K16" s="55"/>
      <c r="L16" s="55"/>
      <c r="M16" s="55">
        <f>H16+J16+L16</f>
        <v>0</v>
      </c>
    </row>
    <row r="17" spans="1:17" ht="30" x14ac:dyDescent="0.25">
      <c r="A17" s="49"/>
      <c r="B17" s="53"/>
      <c r="C17" s="49" t="s">
        <v>79</v>
      </c>
      <c r="D17" s="49" t="s">
        <v>80</v>
      </c>
      <c r="E17" s="49">
        <v>0.28199999999999997</v>
      </c>
      <c r="F17" s="49">
        <f>E17*F15</f>
        <v>14.099999999999998</v>
      </c>
      <c r="G17" s="55"/>
      <c r="H17" s="55"/>
      <c r="I17" s="55"/>
      <c r="J17" s="55"/>
      <c r="K17" s="55">
        <v>0</v>
      </c>
      <c r="L17" s="55">
        <f>F17*K17</f>
        <v>0</v>
      </c>
      <c r="M17" s="55">
        <f>H17+J17+L17</f>
        <v>0</v>
      </c>
    </row>
    <row r="18" spans="1:17" x14ac:dyDescent="0.25">
      <c r="A18" s="49"/>
      <c r="B18" s="53"/>
      <c r="C18" s="49" t="s">
        <v>81</v>
      </c>
      <c r="D18" s="49" t="s">
        <v>67</v>
      </c>
      <c r="E18" s="49">
        <v>0.14199999999999999</v>
      </c>
      <c r="F18" s="55">
        <f>E18*F15</f>
        <v>7.1</v>
      </c>
      <c r="G18" s="55">
        <v>0</v>
      </c>
      <c r="H18" s="55">
        <f>F18*G18</f>
        <v>0</v>
      </c>
      <c r="I18" s="55"/>
      <c r="J18" s="55"/>
      <c r="K18" s="55"/>
      <c r="L18" s="55"/>
      <c r="M18" s="55">
        <f>H18+J18+L18</f>
        <v>0</v>
      </c>
    </row>
    <row r="19" spans="1:17" ht="30" x14ac:dyDescent="0.25">
      <c r="A19" s="49"/>
      <c r="B19" s="53"/>
      <c r="C19" s="49" t="s">
        <v>255</v>
      </c>
      <c r="D19" s="49" t="s">
        <v>5</v>
      </c>
      <c r="E19" s="49">
        <v>1</v>
      </c>
      <c r="F19" s="49">
        <f>E19*F15</f>
        <v>50</v>
      </c>
      <c r="G19" s="55">
        <v>0</v>
      </c>
      <c r="H19" s="55">
        <f>F19*G19</f>
        <v>0</v>
      </c>
      <c r="I19" s="55"/>
      <c r="J19" s="55"/>
      <c r="K19" s="55"/>
      <c r="L19" s="55"/>
      <c r="M19" s="55">
        <f>H19+J19+L19</f>
        <v>0</v>
      </c>
    </row>
    <row r="20" spans="1:17" s="62" customFormat="1" ht="75" x14ac:dyDescent="0.25">
      <c r="A20" s="50">
        <v>5</v>
      </c>
      <c r="B20" s="51" t="s">
        <v>135</v>
      </c>
      <c r="C20" s="51" t="s">
        <v>256</v>
      </c>
      <c r="D20" s="50" t="s">
        <v>5</v>
      </c>
      <c r="E20" s="50"/>
      <c r="F20" s="50">
        <v>10</v>
      </c>
      <c r="G20" s="52"/>
      <c r="H20" s="52"/>
      <c r="I20" s="52"/>
      <c r="J20" s="52"/>
      <c r="K20" s="52"/>
      <c r="L20" s="52"/>
      <c r="M20" s="52"/>
    </row>
    <row r="21" spans="1:17" x14ac:dyDescent="0.25">
      <c r="A21" s="49"/>
      <c r="B21" s="53"/>
      <c r="C21" s="49" t="s">
        <v>77</v>
      </c>
      <c r="D21" s="49" t="s">
        <v>78</v>
      </c>
      <c r="E21" s="49">
        <v>0.44</v>
      </c>
      <c r="F21" s="49">
        <f>E21*F20</f>
        <v>4.4000000000000004</v>
      </c>
      <c r="G21" s="55"/>
      <c r="H21" s="55"/>
      <c r="I21" s="55">
        <v>0</v>
      </c>
      <c r="J21" s="55">
        <f>F21*I21</f>
        <v>0</v>
      </c>
      <c r="K21" s="55"/>
      <c r="L21" s="55"/>
      <c r="M21" s="55">
        <f>H21+J21+L21</f>
        <v>0</v>
      </c>
    </row>
    <row r="22" spans="1:17" ht="30" x14ac:dyDescent="0.25">
      <c r="A22" s="49"/>
      <c r="B22" s="53"/>
      <c r="C22" s="49" t="s">
        <v>79</v>
      </c>
      <c r="D22" s="49" t="s">
        <v>80</v>
      </c>
      <c r="E22" s="49">
        <v>0.28199999999999997</v>
      </c>
      <c r="F22" s="49">
        <f>E22*F20</f>
        <v>2.82</v>
      </c>
      <c r="G22" s="55"/>
      <c r="H22" s="55"/>
      <c r="I22" s="55"/>
      <c r="J22" s="55"/>
      <c r="K22" s="55">
        <v>0</v>
      </c>
      <c r="L22" s="55">
        <f>F22*K22</f>
        <v>0</v>
      </c>
      <c r="M22" s="55">
        <f>H22+J22+L22</f>
        <v>0</v>
      </c>
    </row>
    <row r="23" spans="1:17" x14ac:dyDescent="0.25">
      <c r="A23" s="49"/>
      <c r="B23" s="53"/>
      <c r="C23" s="49" t="s">
        <v>81</v>
      </c>
      <c r="D23" s="49" t="s">
        <v>67</v>
      </c>
      <c r="E23" s="49">
        <v>0.14199999999999999</v>
      </c>
      <c r="F23" s="55">
        <f>E23*F20</f>
        <v>1.42</v>
      </c>
      <c r="G23" s="55">
        <v>0</v>
      </c>
      <c r="H23" s="55">
        <f>F23*G23</f>
        <v>0</v>
      </c>
      <c r="I23" s="55"/>
      <c r="J23" s="55"/>
      <c r="K23" s="55"/>
      <c r="L23" s="55"/>
      <c r="M23" s="55">
        <f>H23+J23+L23</f>
        <v>0</v>
      </c>
    </row>
    <row r="24" spans="1:17" ht="30" x14ac:dyDescent="0.25">
      <c r="A24" s="49"/>
      <c r="B24" s="53"/>
      <c r="C24" s="49" t="s">
        <v>255</v>
      </c>
      <c r="D24" s="49" t="s">
        <v>5</v>
      </c>
      <c r="E24" s="49">
        <v>1</v>
      </c>
      <c r="F24" s="49">
        <f>E24*F20</f>
        <v>10</v>
      </c>
      <c r="G24" s="55">
        <v>0</v>
      </c>
      <c r="H24" s="55">
        <f>F24*G24</f>
        <v>0</v>
      </c>
      <c r="I24" s="55"/>
      <c r="J24" s="55"/>
      <c r="K24" s="55"/>
      <c r="L24" s="55"/>
      <c r="M24" s="55">
        <f>H24+J24+L24</f>
        <v>0</v>
      </c>
    </row>
    <row r="25" spans="1:17" s="62" customFormat="1" ht="60" x14ac:dyDescent="0.25">
      <c r="A25" s="50">
        <v>6</v>
      </c>
      <c r="B25" s="51" t="s">
        <v>118</v>
      </c>
      <c r="C25" s="51" t="s">
        <v>259</v>
      </c>
      <c r="D25" s="50" t="s">
        <v>16</v>
      </c>
      <c r="E25" s="50"/>
      <c r="F25" s="50">
        <v>1</v>
      </c>
      <c r="G25" s="52">
        <v>0</v>
      </c>
      <c r="H25" s="52">
        <f>F25*G25</f>
        <v>0</v>
      </c>
      <c r="I25" s="52">
        <v>0</v>
      </c>
      <c r="J25" s="52">
        <f>F25*I25</f>
        <v>0</v>
      </c>
      <c r="K25" s="52">
        <v>0</v>
      </c>
      <c r="L25" s="52">
        <f>F25*K25</f>
        <v>0</v>
      </c>
      <c r="M25" s="52">
        <f>H25+J25+L25</f>
        <v>0</v>
      </c>
    </row>
    <row r="26" spans="1:17" x14ac:dyDescent="0.25">
      <c r="A26" s="49"/>
      <c r="B26" s="53"/>
      <c r="C26" s="80" t="s">
        <v>188</v>
      </c>
      <c r="D26" s="50" t="s">
        <v>67</v>
      </c>
      <c r="E26" s="49"/>
      <c r="F26" s="49"/>
      <c r="G26" s="55"/>
      <c r="H26" s="52">
        <f>SUM(H10:H25)</f>
        <v>0</v>
      </c>
      <c r="I26" s="55"/>
      <c r="J26" s="52">
        <f>SUM(J10:J25)</f>
        <v>0</v>
      </c>
      <c r="K26" s="55"/>
      <c r="L26" s="52">
        <f>SUM(L10:L25)</f>
        <v>0</v>
      </c>
      <c r="M26" s="52">
        <f>SUM(M10:M25)</f>
        <v>0</v>
      </c>
    </row>
    <row r="27" spans="1:17" s="57" customFormat="1" ht="28.5" customHeight="1" x14ac:dyDescent="0.25">
      <c r="A27" s="80"/>
      <c r="B27" s="81"/>
      <c r="C27" s="82" t="s">
        <v>189</v>
      </c>
      <c r="D27" s="83">
        <v>0</v>
      </c>
      <c r="E27" s="72"/>
      <c r="F27" s="73"/>
      <c r="G27" s="74"/>
      <c r="H27" s="74"/>
      <c r="I27" s="75"/>
      <c r="J27" s="75"/>
      <c r="K27" s="76"/>
      <c r="L27" s="76"/>
      <c r="M27" s="76">
        <f>D27*H26</f>
        <v>0</v>
      </c>
    </row>
    <row r="28" spans="1:17" s="57" customFormat="1" ht="18" customHeight="1" x14ac:dyDescent="0.25">
      <c r="A28" s="80"/>
      <c r="B28" s="81"/>
      <c r="C28" s="82" t="s">
        <v>190</v>
      </c>
      <c r="D28" s="50" t="s">
        <v>67</v>
      </c>
      <c r="E28" s="72"/>
      <c r="F28" s="73"/>
      <c r="G28" s="74"/>
      <c r="H28" s="74"/>
      <c r="I28" s="75"/>
      <c r="J28" s="75"/>
      <c r="K28" s="76"/>
      <c r="L28" s="76"/>
      <c r="M28" s="76">
        <f>SUM(M26:M27)</f>
        <v>0</v>
      </c>
    </row>
    <row r="29" spans="1:17" s="57" customFormat="1" ht="36.75" customHeight="1" x14ac:dyDescent="0.25">
      <c r="A29" s="80"/>
      <c r="B29" s="81"/>
      <c r="C29" s="82" t="s">
        <v>191</v>
      </c>
      <c r="D29" s="83">
        <v>0</v>
      </c>
      <c r="E29" s="77"/>
      <c r="F29" s="76"/>
      <c r="G29" s="74"/>
      <c r="H29" s="78"/>
      <c r="I29" s="75"/>
      <c r="J29" s="75"/>
      <c r="K29" s="76"/>
      <c r="L29" s="76"/>
      <c r="M29" s="76">
        <f>D29*M28</f>
        <v>0</v>
      </c>
      <c r="N29" s="58"/>
      <c r="O29" s="59"/>
      <c r="P29" s="59"/>
      <c r="Q29" s="59"/>
    </row>
    <row r="30" spans="1:17" s="57" customFormat="1" ht="16.5" customHeight="1" x14ac:dyDescent="0.25">
      <c r="A30" s="80"/>
      <c r="B30" s="81"/>
      <c r="C30" s="82" t="s">
        <v>192</v>
      </c>
      <c r="D30" s="50" t="s">
        <v>67</v>
      </c>
      <c r="E30" s="72"/>
      <c r="F30" s="73"/>
      <c r="G30" s="74"/>
      <c r="H30" s="74"/>
      <c r="I30" s="75"/>
      <c r="J30" s="75"/>
      <c r="K30" s="76"/>
      <c r="L30" s="76"/>
      <c r="M30" s="76">
        <f>SUM(M28:M29)</f>
        <v>0</v>
      </c>
    </row>
    <row r="31" spans="1:17" s="57" customFormat="1" ht="21.75" customHeight="1" x14ac:dyDescent="0.25">
      <c r="A31" s="80"/>
      <c r="B31" s="80"/>
      <c r="C31" s="82" t="s">
        <v>71</v>
      </c>
      <c r="D31" s="83">
        <v>0</v>
      </c>
      <c r="E31" s="72"/>
      <c r="F31" s="73"/>
      <c r="G31" s="74"/>
      <c r="H31" s="78"/>
      <c r="I31" s="75"/>
      <c r="J31" s="75"/>
      <c r="K31" s="76"/>
      <c r="L31" s="76"/>
      <c r="M31" s="76">
        <f>D31*M30</f>
        <v>0</v>
      </c>
    </row>
    <row r="32" spans="1:17" s="57" customFormat="1" ht="18" customHeight="1" x14ac:dyDescent="0.25">
      <c r="A32" s="81"/>
      <c r="B32" s="80"/>
      <c r="C32" s="82" t="s">
        <v>192</v>
      </c>
      <c r="D32" s="50" t="s">
        <v>67</v>
      </c>
      <c r="E32" s="79"/>
      <c r="F32" s="73"/>
      <c r="G32" s="78"/>
      <c r="H32" s="74"/>
      <c r="I32" s="76"/>
      <c r="J32" s="76"/>
      <c r="K32" s="76"/>
      <c r="L32" s="76"/>
      <c r="M32" s="76">
        <f>SUM(M30:M31)</f>
        <v>0</v>
      </c>
    </row>
    <row r="33" spans="1:13" s="57" customFormat="1" ht="21.75" customHeight="1" x14ac:dyDescent="0.25">
      <c r="A33" s="80"/>
      <c r="B33" s="81"/>
      <c r="C33" s="82" t="s">
        <v>193</v>
      </c>
      <c r="D33" s="83">
        <v>0.05</v>
      </c>
      <c r="E33" s="72"/>
      <c r="F33" s="73"/>
      <c r="G33" s="74"/>
      <c r="H33" s="74"/>
      <c r="I33" s="75"/>
      <c r="J33" s="75"/>
      <c r="K33" s="76"/>
      <c r="L33" s="76"/>
      <c r="M33" s="76">
        <f>D33*M32</f>
        <v>0</v>
      </c>
    </row>
    <row r="34" spans="1:13" s="57" customFormat="1" ht="19.5" customHeight="1" x14ac:dyDescent="0.25">
      <c r="A34" s="80"/>
      <c r="B34" s="81"/>
      <c r="C34" s="82" t="s">
        <v>190</v>
      </c>
      <c r="D34" s="50" t="s">
        <v>67</v>
      </c>
      <c r="E34" s="72"/>
      <c r="F34" s="73"/>
      <c r="G34" s="74"/>
      <c r="H34" s="74"/>
      <c r="I34" s="75"/>
      <c r="J34" s="75"/>
      <c r="K34" s="76"/>
      <c r="L34" s="76"/>
      <c r="M34" s="76">
        <f>SUM(M32:M33)</f>
        <v>0</v>
      </c>
    </row>
    <row r="35" spans="1:13" s="93" customFormat="1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1:13" s="93" customFormat="1" x14ac:dyDescent="0.25">
      <c r="A36" s="94"/>
      <c r="B36" s="94"/>
      <c r="C36" s="95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s="93" customFormat="1" x14ac:dyDescent="0.25">
      <c r="A37" s="96"/>
      <c r="B37" s="96"/>
      <c r="C37" s="97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3" x14ac:dyDescent="0.25">
      <c r="C38" s="98"/>
    </row>
  </sheetData>
  <mergeCells count="12">
    <mergeCell ref="A1:M1"/>
    <mergeCell ref="A2:M2"/>
    <mergeCell ref="A3:M3"/>
    <mergeCell ref="K7:L7"/>
    <mergeCell ref="M7:M8"/>
    <mergeCell ref="G7:H7"/>
    <mergeCell ref="I7:J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88" orientation="landscape" r:id="rId1"/>
  <headerFooter>
    <oddFooter>&amp;C&amp;P</oddFooter>
  </headerFooter>
  <ignoredErrors>
    <ignoredError sqref="M29:M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view="pageBreakPreview" topLeftCell="A7" zoomScaleNormal="85" zoomScaleSheetLayoutView="100" workbookViewId="0">
      <selection activeCell="K7" sqref="K7"/>
    </sheetView>
  </sheetViews>
  <sheetFormatPr defaultRowHeight="18" x14ac:dyDescent="0.25"/>
  <cols>
    <col min="1" max="1" width="6.28515625" style="12" customWidth="1"/>
    <col min="2" max="2" width="13.85546875" style="12" customWidth="1"/>
    <col min="3" max="3" width="52.28515625" style="12" customWidth="1"/>
    <col min="4" max="4" width="16.140625" style="14" customWidth="1"/>
    <col min="5" max="5" width="14.7109375" style="14" customWidth="1"/>
    <col min="6" max="6" width="14.7109375" style="45" customWidth="1"/>
    <col min="7" max="7" width="13.42578125" style="9" customWidth="1"/>
    <col min="8" max="8" width="14.85546875" style="12" customWidth="1"/>
    <col min="9" max="9" width="12.5703125" style="12" customWidth="1"/>
    <col min="10" max="10" width="14.28515625" style="12" bestFit="1" customWidth="1"/>
    <col min="11" max="255" width="9.140625" style="12"/>
    <col min="256" max="256" width="3.42578125" style="12" customWidth="1"/>
    <col min="257" max="257" width="7.7109375" style="12" customWidth="1"/>
    <col min="258" max="258" width="52.28515625" style="12" customWidth="1"/>
    <col min="259" max="259" width="14.28515625" style="12" customWidth="1"/>
    <col min="260" max="260" width="12.42578125" style="12" customWidth="1"/>
    <col min="261" max="261" width="14.7109375" style="12" customWidth="1"/>
    <col min="262" max="262" width="13.42578125" style="12" customWidth="1"/>
    <col min="263" max="263" width="14.85546875" style="12" customWidth="1"/>
    <col min="264" max="264" width="11.140625" style="12" customWidth="1"/>
    <col min="265" max="265" width="14.5703125" style="12" bestFit="1" customWidth="1"/>
    <col min="266" max="266" width="14.28515625" style="12" bestFit="1" customWidth="1"/>
    <col min="267" max="511" width="9.140625" style="12"/>
    <col min="512" max="512" width="3.42578125" style="12" customWidth="1"/>
    <col min="513" max="513" width="7.7109375" style="12" customWidth="1"/>
    <col min="514" max="514" width="52.28515625" style="12" customWidth="1"/>
    <col min="515" max="515" width="14.28515625" style="12" customWidth="1"/>
    <col min="516" max="516" width="12.42578125" style="12" customWidth="1"/>
    <col min="517" max="517" width="14.7109375" style="12" customWidth="1"/>
    <col min="518" max="518" width="13.42578125" style="12" customWidth="1"/>
    <col min="519" max="519" width="14.85546875" style="12" customWidth="1"/>
    <col min="520" max="520" width="11.140625" style="12" customWidth="1"/>
    <col min="521" max="521" width="14.5703125" style="12" bestFit="1" customWidth="1"/>
    <col min="522" max="522" width="14.28515625" style="12" bestFit="1" customWidth="1"/>
    <col min="523" max="767" width="9.140625" style="12"/>
    <col min="768" max="768" width="3.42578125" style="12" customWidth="1"/>
    <col min="769" max="769" width="7.7109375" style="12" customWidth="1"/>
    <col min="770" max="770" width="52.28515625" style="12" customWidth="1"/>
    <col min="771" max="771" width="14.28515625" style="12" customWidth="1"/>
    <col min="772" max="772" width="12.42578125" style="12" customWidth="1"/>
    <col min="773" max="773" width="14.7109375" style="12" customWidth="1"/>
    <col min="774" max="774" width="13.42578125" style="12" customWidth="1"/>
    <col min="775" max="775" width="14.85546875" style="12" customWidth="1"/>
    <col min="776" max="776" width="11.140625" style="12" customWidth="1"/>
    <col min="777" max="777" width="14.5703125" style="12" bestFit="1" customWidth="1"/>
    <col min="778" max="778" width="14.28515625" style="12" bestFit="1" customWidth="1"/>
    <col min="779" max="1023" width="9.140625" style="12"/>
    <col min="1024" max="1024" width="3.42578125" style="12" customWidth="1"/>
    <col min="1025" max="1025" width="7.7109375" style="12" customWidth="1"/>
    <col min="1026" max="1026" width="52.28515625" style="12" customWidth="1"/>
    <col min="1027" max="1027" width="14.28515625" style="12" customWidth="1"/>
    <col min="1028" max="1028" width="12.42578125" style="12" customWidth="1"/>
    <col min="1029" max="1029" width="14.7109375" style="12" customWidth="1"/>
    <col min="1030" max="1030" width="13.42578125" style="12" customWidth="1"/>
    <col min="1031" max="1031" width="14.85546875" style="12" customWidth="1"/>
    <col min="1032" max="1032" width="11.140625" style="12" customWidth="1"/>
    <col min="1033" max="1033" width="14.5703125" style="12" bestFit="1" customWidth="1"/>
    <col min="1034" max="1034" width="14.28515625" style="12" bestFit="1" customWidth="1"/>
    <col min="1035" max="1279" width="9.140625" style="12"/>
    <col min="1280" max="1280" width="3.42578125" style="12" customWidth="1"/>
    <col min="1281" max="1281" width="7.7109375" style="12" customWidth="1"/>
    <col min="1282" max="1282" width="52.28515625" style="12" customWidth="1"/>
    <col min="1283" max="1283" width="14.28515625" style="12" customWidth="1"/>
    <col min="1284" max="1284" width="12.42578125" style="12" customWidth="1"/>
    <col min="1285" max="1285" width="14.7109375" style="12" customWidth="1"/>
    <col min="1286" max="1286" width="13.42578125" style="12" customWidth="1"/>
    <col min="1287" max="1287" width="14.85546875" style="12" customWidth="1"/>
    <col min="1288" max="1288" width="11.140625" style="12" customWidth="1"/>
    <col min="1289" max="1289" width="14.5703125" style="12" bestFit="1" customWidth="1"/>
    <col min="1290" max="1290" width="14.28515625" style="12" bestFit="1" customWidth="1"/>
    <col min="1291" max="1535" width="9.140625" style="12"/>
    <col min="1536" max="1536" width="3.42578125" style="12" customWidth="1"/>
    <col min="1537" max="1537" width="7.7109375" style="12" customWidth="1"/>
    <col min="1538" max="1538" width="52.28515625" style="12" customWidth="1"/>
    <col min="1539" max="1539" width="14.28515625" style="12" customWidth="1"/>
    <col min="1540" max="1540" width="12.42578125" style="12" customWidth="1"/>
    <col min="1541" max="1541" width="14.7109375" style="12" customWidth="1"/>
    <col min="1542" max="1542" width="13.42578125" style="12" customWidth="1"/>
    <col min="1543" max="1543" width="14.85546875" style="12" customWidth="1"/>
    <col min="1544" max="1544" width="11.140625" style="12" customWidth="1"/>
    <col min="1545" max="1545" width="14.5703125" style="12" bestFit="1" customWidth="1"/>
    <col min="1546" max="1546" width="14.28515625" style="12" bestFit="1" customWidth="1"/>
    <col min="1547" max="1791" width="9.140625" style="12"/>
    <col min="1792" max="1792" width="3.42578125" style="12" customWidth="1"/>
    <col min="1793" max="1793" width="7.7109375" style="12" customWidth="1"/>
    <col min="1794" max="1794" width="52.28515625" style="12" customWidth="1"/>
    <col min="1795" max="1795" width="14.28515625" style="12" customWidth="1"/>
    <col min="1796" max="1796" width="12.42578125" style="12" customWidth="1"/>
    <col min="1797" max="1797" width="14.7109375" style="12" customWidth="1"/>
    <col min="1798" max="1798" width="13.42578125" style="12" customWidth="1"/>
    <col min="1799" max="1799" width="14.85546875" style="12" customWidth="1"/>
    <col min="1800" max="1800" width="11.140625" style="12" customWidth="1"/>
    <col min="1801" max="1801" width="14.5703125" style="12" bestFit="1" customWidth="1"/>
    <col min="1802" max="1802" width="14.28515625" style="12" bestFit="1" customWidth="1"/>
    <col min="1803" max="2047" width="9.140625" style="12"/>
    <col min="2048" max="2048" width="3.42578125" style="12" customWidth="1"/>
    <col min="2049" max="2049" width="7.7109375" style="12" customWidth="1"/>
    <col min="2050" max="2050" width="52.28515625" style="12" customWidth="1"/>
    <col min="2051" max="2051" width="14.28515625" style="12" customWidth="1"/>
    <col min="2052" max="2052" width="12.42578125" style="12" customWidth="1"/>
    <col min="2053" max="2053" width="14.7109375" style="12" customWidth="1"/>
    <col min="2054" max="2054" width="13.42578125" style="12" customWidth="1"/>
    <col min="2055" max="2055" width="14.85546875" style="12" customWidth="1"/>
    <col min="2056" max="2056" width="11.140625" style="12" customWidth="1"/>
    <col min="2057" max="2057" width="14.5703125" style="12" bestFit="1" customWidth="1"/>
    <col min="2058" max="2058" width="14.28515625" style="12" bestFit="1" customWidth="1"/>
    <col min="2059" max="2303" width="9.140625" style="12"/>
    <col min="2304" max="2304" width="3.42578125" style="12" customWidth="1"/>
    <col min="2305" max="2305" width="7.7109375" style="12" customWidth="1"/>
    <col min="2306" max="2306" width="52.28515625" style="12" customWidth="1"/>
    <col min="2307" max="2307" width="14.28515625" style="12" customWidth="1"/>
    <col min="2308" max="2308" width="12.42578125" style="12" customWidth="1"/>
    <col min="2309" max="2309" width="14.7109375" style="12" customWidth="1"/>
    <col min="2310" max="2310" width="13.42578125" style="12" customWidth="1"/>
    <col min="2311" max="2311" width="14.85546875" style="12" customWidth="1"/>
    <col min="2312" max="2312" width="11.140625" style="12" customWidth="1"/>
    <col min="2313" max="2313" width="14.5703125" style="12" bestFit="1" customWidth="1"/>
    <col min="2314" max="2314" width="14.28515625" style="12" bestFit="1" customWidth="1"/>
    <col min="2315" max="2559" width="9.140625" style="12"/>
    <col min="2560" max="2560" width="3.42578125" style="12" customWidth="1"/>
    <col min="2561" max="2561" width="7.7109375" style="12" customWidth="1"/>
    <col min="2562" max="2562" width="52.28515625" style="12" customWidth="1"/>
    <col min="2563" max="2563" width="14.28515625" style="12" customWidth="1"/>
    <col min="2564" max="2564" width="12.42578125" style="12" customWidth="1"/>
    <col min="2565" max="2565" width="14.7109375" style="12" customWidth="1"/>
    <col min="2566" max="2566" width="13.42578125" style="12" customWidth="1"/>
    <col min="2567" max="2567" width="14.85546875" style="12" customWidth="1"/>
    <col min="2568" max="2568" width="11.140625" style="12" customWidth="1"/>
    <col min="2569" max="2569" width="14.5703125" style="12" bestFit="1" customWidth="1"/>
    <col min="2570" max="2570" width="14.28515625" style="12" bestFit="1" customWidth="1"/>
    <col min="2571" max="2815" width="9.140625" style="12"/>
    <col min="2816" max="2816" width="3.42578125" style="12" customWidth="1"/>
    <col min="2817" max="2817" width="7.7109375" style="12" customWidth="1"/>
    <col min="2818" max="2818" width="52.28515625" style="12" customWidth="1"/>
    <col min="2819" max="2819" width="14.28515625" style="12" customWidth="1"/>
    <col min="2820" max="2820" width="12.42578125" style="12" customWidth="1"/>
    <col min="2821" max="2821" width="14.7109375" style="12" customWidth="1"/>
    <col min="2822" max="2822" width="13.42578125" style="12" customWidth="1"/>
    <col min="2823" max="2823" width="14.85546875" style="12" customWidth="1"/>
    <col min="2824" max="2824" width="11.140625" style="12" customWidth="1"/>
    <col min="2825" max="2825" width="14.5703125" style="12" bestFit="1" customWidth="1"/>
    <col min="2826" max="2826" width="14.28515625" style="12" bestFit="1" customWidth="1"/>
    <col min="2827" max="3071" width="9.140625" style="12"/>
    <col min="3072" max="3072" width="3.42578125" style="12" customWidth="1"/>
    <col min="3073" max="3073" width="7.7109375" style="12" customWidth="1"/>
    <col min="3074" max="3074" width="52.28515625" style="12" customWidth="1"/>
    <col min="3075" max="3075" width="14.28515625" style="12" customWidth="1"/>
    <col min="3076" max="3076" width="12.42578125" style="12" customWidth="1"/>
    <col min="3077" max="3077" width="14.7109375" style="12" customWidth="1"/>
    <col min="3078" max="3078" width="13.42578125" style="12" customWidth="1"/>
    <col min="3079" max="3079" width="14.85546875" style="12" customWidth="1"/>
    <col min="3080" max="3080" width="11.140625" style="12" customWidth="1"/>
    <col min="3081" max="3081" width="14.5703125" style="12" bestFit="1" customWidth="1"/>
    <col min="3082" max="3082" width="14.28515625" style="12" bestFit="1" customWidth="1"/>
    <col min="3083" max="3327" width="9.140625" style="12"/>
    <col min="3328" max="3328" width="3.42578125" style="12" customWidth="1"/>
    <col min="3329" max="3329" width="7.7109375" style="12" customWidth="1"/>
    <col min="3330" max="3330" width="52.28515625" style="12" customWidth="1"/>
    <col min="3331" max="3331" width="14.28515625" style="12" customWidth="1"/>
    <col min="3332" max="3332" width="12.42578125" style="12" customWidth="1"/>
    <col min="3333" max="3333" width="14.7109375" style="12" customWidth="1"/>
    <col min="3334" max="3334" width="13.42578125" style="12" customWidth="1"/>
    <col min="3335" max="3335" width="14.85546875" style="12" customWidth="1"/>
    <col min="3336" max="3336" width="11.140625" style="12" customWidth="1"/>
    <col min="3337" max="3337" width="14.5703125" style="12" bestFit="1" customWidth="1"/>
    <col min="3338" max="3338" width="14.28515625" style="12" bestFit="1" customWidth="1"/>
    <col min="3339" max="3583" width="9.140625" style="12"/>
    <col min="3584" max="3584" width="3.42578125" style="12" customWidth="1"/>
    <col min="3585" max="3585" width="7.7109375" style="12" customWidth="1"/>
    <col min="3586" max="3586" width="52.28515625" style="12" customWidth="1"/>
    <col min="3587" max="3587" width="14.28515625" style="12" customWidth="1"/>
    <col min="3588" max="3588" width="12.42578125" style="12" customWidth="1"/>
    <col min="3589" max="3589" width="14.7109375" style="12" customWidth="1"/>
    <col min="3590" max="3590" width="13.42578125" style="12" customWidth="1"/>
    <col min="3591" max="3591" width="14.85546875" style="12" customWidth="1"/>
    <col min="3592" max="3592" width="11.140625" style="12" customWidth="1"/>
    <col min="3593" max="3593" width="14.5703125" style="12" bestFit="1" customWidth="1"/>
    <col min="3594" max="3594" width="14.28515625" style="12" bestFit="1" customWidth="1"/>
    <col min="3595" max="3839" width="9.140625" style="12"/>
    <col min="3840" max="3840" width="3.42578125" style="12" customWidth="1"/>
    <col min="3841" max="3841" width="7.7109375" style="12" customWidth="1"/>
    <col min="3842" max="3842" width="52.28515625" style="12" customWidth="1"/>
    <col min="3843" max="3843" width="14.28515625" style="12" customWidth="1"/>
    <col min="3844" max="3844" width="12.42578125" style="12" customWidth="1"/>
    <col min="3845" max="3845" width="14.7109375" style="12" customWidth="1"/>
    <col min="3846" max="3846" width="13.42578125" style="12" customWidth="1"/>
    <col min="3847" max="3847" width="14.85546875" style="12" customWidth="1"/>
    <col min="3848" max="3848" width="11.140625" style="12" customWidth="1"/>
    <col min="3849" max="3849" width="14.5703125" style="12" bestFit="1" customWidth="1"/>
    <col min="3850" max="3850" width="14.28515625" style="12" bestFit="1" customWidth="1"/>
    <col min="3851" max="4095" width="9.140625" style="12"/>
    <col min="4096" max="4096" width="3.42578125" style="12" customWidth="1"/>
    <col min="4097" max="4097" width="7.7109375" style="12" customWidth="1"/>
    <col min="4098" max="4098" width="52.28515625" style="12" customWidth="1"/>
    <col min="4099" max="4099" width="14.28515625" style="12" customWidth="1"/>
    <col min="4100" max="4100" width="12.42578125" style="12" customWidth="1"/>
    <col min="4101" max="4101" width="14.7109375" style="12" customWidth="1"/>
    <col min="4102" max="4102" width="13.42578125" style="12" customWidth="1"/>
    <col min="4103" max="4103" width="14.85546875" style="12" customWidth="1"/>
    <col min="4104" max="4104" width="11.140625" style="12" customWidth="1"/>
    <col min="4105" max="4105" width="14.5703125" style="12" bestFit="1" customWidth="1"/>
    <col min="4106" max="4106" width="14.28515625" style="12" bestFit="1" customWidth="1"/>
    <col min="4107" max="4351" width="9.140625" style="12"/>
    <col min="4352" max="4352" width="3.42578125" style="12" customWidth="1"/>
    <col min="4353" max="4353" width="7.7109375" style="12" customWidth="1"/>
    <col min="4354" max="4354" width="52.28515625" style="12" customWidth="1"/>
    <col min="4355" max="4355" width="14.28515625" style="12" customWidth="1"/>
    <col min="4356" max="4356" width="12.42578125" style="12" customWidth="1"/>
    <col min="4357" max="4357" width="14.7109375" style="12" customWidth="1"/>
    <col min="4358" max="4358" width="13.42578125" style="12" customWidth="1"/>
    <col min="4359" max="4359" width="14.85546875" style="12" customWidth="1"/>
    <col min="4360" max="4360" width="11.140625" style="12" customWidth="1"/>
    <col min="4361" max="4361" width="14.5703125" style="12" bestFit="1" customWidth="1"/>
    <col min="4362" max="4362" width="14.28515625" style="12" bestFit="1" customWidth="1"/>
    <col min="4363" max="4607" width="9.140625" style="12"/>
    <col min="4608" max="4608" width="3.42578125" style="12" customWidth="1"/>
    <col min="4609" max="4609" width="7.7109375" style="12" customWidth="1"/>
    <col min="4610" max="4610" width="52.28515625" style="12" customWidth="1"/>
    <col min="4611" max="4611" width="14.28515625" style="12" customWidth="1"/>
    <col min="4612" max="4612" width="12.42578125" style="12" customWidth="1"/>
    <col min="4613" max="4613" width="14.7109375" style="12" customWidth="1"/>
    <col min="4614" max="4614" width="13.42578125" style="12" customWidth="1"/>
    <col min="4615" max="4615" width="14.85546875" style="12" customWidth="1"/>
    <col min="4616" max="4616" width="11.140625" style="12" customWidth="1"/>
    <col min="4617" max="4617" width="14.5703125" style="12" bestFit="1" customWidth="1"/>
    <col min="4618" max="4618" width="14.28515625" style="12" bestFit="1" customWidth="1"/>
    <col min="4619" max="4863" width="9.140625" style="12"/>
    <col min="4864" max="4864" width="3.42578125" style="12" customWidth="1"/>
    <col min="4865" max="4865" width="7.7109375" style="12" customWidth="1"/>
    <col min="4866" max="4866" width="52.28515625" style="12" customWidth="1"/>
    <col min="4867" max="4867" width="14.28515625" style="12" customWidth="1"/>
    <col min="4868" max="4868" width="12.42578125" style="12" customWidth="1"/>
    <col min="4869" max="4869" width="14.7109375" style="12" customWidth="1"/>
    <col min="4870" max="4870" width="13.42578125" style="12" customWidth="1"/>
    <col min="4871" max="4871" width="14.85546875" style="12" customWidth="1"/>
    <col min="4872" max="4872" width="11.140625" style="12" customWidth="1"/>
    <col min="4873" max="4873" width="14.5703125" style="12" bestFit="1" customWidth="1"/>
    <col min="4874" max="4874" width="14.28515625" style="12" bestFit="1" customWidth="1"/>
    <col min="4875" max="5119" width="9.140625" style="12"/>
    <col min="5120" max="5120" width="3.42578125" style="12" customWidth="1"/>
    <col min="5121" max="5121" width="7.7109375" style="12" customWidth="1"/>
    <col min="5122" max="5122" width="52.28515625" style="12" customWidth="1"/>
    <col min="5123" max="5123" width="14.28515625" style="12" customWidth="1"/>
    <col min="5124" max="5124" width="12.42578125" style="12" customWidth="1"/>
    <col min="5125" max="5125" width="14.7109375" style="12" customWidth="1"/>
    <col min="5126" max="5126" width="13.42578125" style="12" customWidth="1"/>
    <col min="5127" max="5127" width="14.85546875" style="12" customWidth="1"/>
    <col min="5128" max="5128" width="11.140625" style="12" customWidth="1"/>
    <col min="5129" max="5129" width="14.5703125" style="12" bestFit="1" customWidth="1"/>
    <col min="5130" max="5130" width="14.28515625" style="12" bestFit="1" customWidth="1"/>
    <col min="5131" max="5375" width="9.140625" style="12"/>
    <col min="5376" max="5376" width="3.42578125" style="12" customWidth="1"/>
    <col min="5377" max="5377" width="7.7109375" style="12" customWidth="1"/>
    <col min="5378" max="5378" width="52.28515625" style="12" customWidth="1"/>
    <col min="5379" max="5379" width="14.28515625" style="12" customWidth="1"/>
    <col min="5380" max="5380" width="12.42578125" style="12" customWidth="1"/>
    <col min="5381" max="5381" width="14.7109375" style="12" customWidth="1"/>
    <col min="5382" max="5382" width="13.42578125" style="12" customWidth="1"/>
    <col min="5383" max="5383" width="14.85546875" style="12" customWidth="1"/>
    <col min="5384" max="5384" width="11.140625" style="12" customWidth="1"/>
    <col min="5385" max="5385" width="14.5703125" style="12" bestFit="1" customWidth="1"/>
    <col min="5386" max="5386" width="14.28515625" style="12" bestFit="1" customWidth="1"/>
    <col min="5387" max="5631" width="9.140625" style="12"/>
    <col min="5632" max="5632" width="3.42578125" style="12" customWidth="1"/>
    <col min="5633" max="5633" width="7.7109375" style="12" customWidth="1"/>
    <col min="5634" max="5634" width="52.28515625" style="12" customWidth="1"/>
    <col min="5635" max="5635" width="14.28515625" style="12" customWidth="1"/>
    <col min="5636" max="5636" width="12.42578125" style="12" customWidth="1"/>
    <col min="5637" max="5637" width="14.7109375" style="12" customWidth="1"/>
    <col min="5638" max="5638" width="13.42578125" style="12" customWidth="1"/>
    <col min="5639" max="5639" width="14.85546875" style="12" customWidth="1"/>
    <col min="5640" max="5640" width="11.140625" style="12" customWidth="1"/>
    <col min="5641" max="5641" width="14.5703125" style="12" bestFit="1" customWidth="1"/>
    <col min="5642" max="5642" width="14.28515625" style="12" bestFit="1" customWidth="1"/>
    <col min="5643" max="5887" width="9.140625" style="12"/>
    <col min="5888" max="5888" width="3.42578125" style="12" customWidth="1"/>
    <col min="5889" max="5889" width="7.7109375" style="12" customWidth="1"/>
    <col min="5890" max="5890" width="52.28515625" style="12" customWidth="1"/>
    <col min="5891" max="5891" width="14.28515625" style="12" customWidth="1"/>
    <col min="5892" max="5892" width="12.42578125" style="12" customWidth="1"/>
    <col min="5893" max="5893" width="14.7109375" style="12" customWidth="1"/>
    <col min="5894" max="5894" width="13.42578125" style="12" customWidth="1"/>
    <col min="5895" max="5895" width="14.85546875" style="12" customWidth="1"/>
    <col min="5896" max="5896" width="11.140625" style="12" customWidth="1"/>
    <col min="5897" max="5897" width="14.5703125" style="12" bestFit="1" customWidth="1"/>
    <col min="5898" max="5898" width="14.28515625" style="12" bestFit="1" customWidth="1"/>
    <col min="5899" max="6143" width="9.140625" style="12"/>
    <col min="6144" max="6144" width="3.42578125" style="12" customWidth="1"/>
    <col min="6145" max="6145" width="7.7109375" style="12" customWidth="1"/>
    <col min="6146" max="6146" width="52.28515625" style="12" customWidth="1"/>
    <col min="6147" max="6147" width="14.28515625" style="12" customWidth="1"/>
    <col min="6148" max="6148" width="12.42578125" style="12" customWidth="1"/>
    <col min="6149" max="6149" width="14.7109375" style="12" customWidth="1"/>
    <col min="6150" max="6150" width="13.42578125" style="12" customWidth="1"/>
    <col min="6151" max="6151" width="14.85546875" style="12" customWidth="1"/>
    <col min="6152" max="6152" width="11.140625" style="12" customWidth="1"/>
    <col min="6153" max="6153" width="14.5703125" style="12" bestFit="1" customWidth="1"/>
    <col min="6154" max="6154" width="14.28515625" style="12" bestFit="1" customWidth="1"/>
    <col min="6155" max="6399" width="9.140625" style="12"/>
    <col min="6400" max="6400" width="3.42578125" style="12" customWidth="1"/>
    <col min="6401" max="6401" width="7.7109375" style="12" customWidth="1"/>
    <col min="6402" max="6402" width="52.28515625" style="12" customWidth="1"/>
    <col min="6403" max="6403" width="14.28515625" style="12" customWidth="1"/>
    <col min="6404" max="6404" width="12.42578125" style="12" customWidth="1"/>
    <col min="6405" max="6405" width="14.7109375" style="12" customWidth="1"/>
    <col min="6406" max="6406" width="13.42578125" style="12" customWidth="1"/>
    <col min="6407" max="6407" width="14.85546875" style="12" customWidth="1"/>
    <col min="6408" max="6408" width="11.140625" style="12" customWidth="1"/>
    <col min="6409" max="6409" width="14.5703125" style="12" bestFit="1" customWidth="1"/>
    <col min="6410" max="6410" width="14.28515625" style="12" bestFit="1" customWidth="1"/>
    <col min="6411" max="6655" width="9.140625" style="12"/>
    <col min="6656" max="6656" width="3.42578125" style="12" customWidth="1"/>
    <col min="6657" max="6657" width="7.7109375" style="12" customWidth="1"/>
    <col min="6658" max="6658" width="52.28515625" style="12" customWidth="1"/>
    <col min="6659" max="6659" width="14.28515625" style="12" customWidth="1"/>
    <col min="6660" max="6660" width="12.42578125" style="12" customWidth="1"/>
    <col min="6661" max="6661" width="14.7109375" style="12" customWidth="1"/>
    <col min="6662" max="6662" width="13.42578125" style="12" customWidth="1"/>
    <col min="6663" max="6663" width="14.85546875" style="12" customWidth="1"/>
    <col min="6664" max="6664" width="11.140625" style="12" customWidth="1"/>
    <col min="6665" max="6665" width="14.5703125" style="12" bestFit="1" customWidth="1"/>
    <col min="6666" max="6666" width="14.28515625" style="12" bestFit="1" customWidth="1"/>
    <col min="6667" max="6911" width="9.140625" style="12"/>
    <col min="6912" max="6912" width="3.42578125" style="12" customWidth="1"/>
    <col min="6913" max="6913" width="7.7109375" style="12" customWidth="1"/>
    <col min="6914" max="6914" width="52.28515625" style="12" customWidth="1"/>
    <col min="6915" max="6915" width="14.28515625" style="12" customWidth="1"/>
    <col min="6916" max="6916" width="12.42578125" style="12" customWidth="1"/>
    <col min="6917" max="6917" width="14.7109375" style="12" customWidth="1"/>
    <col min="6918" max="6918" width="13.42578125" style="12" customWidth="1"/>
    <col min="6919" max="6919" width="14.85546875" style="12" customWidth="1"/>
    <col min="6920" max="6920" width="11.140625" style="12" customWidth="1"/>
    <col min="6921" max="6921" width="14.5703125" style="12" bestFit="1" customWidth="1"/>
    <col min="6922" max="6922" width="14.28515625" style="12" bestFit="1" customWidth="1"/>
    <col min="6923" max="7167" width="9.140625" style="12"/>
    <col min="7168" max="7168" width="3.42578125" style="12" customWidth="1"/>
    <col min="7169" max="7169" width="7.7109375" style="12" customWidth="1"/>
    <col min="7170" max="7170" width="52.28515625" style="12" customWidth="1"/>
    <col min="7171" max="7171" width="14.28515625" style="12" customWidth="1"/>
    <col min="7172" max="7172" width="12.42578125" style="12" customWidth="1"/>
    <col min="7173" max="7173" width="14.7109375" style="12" customWidth="1"/>
    <col min="7174" max="7174" width="13.42578125" style="12" customWidth="1"/>
    <col min="7175" max="7175" width="14.85546875" style="12" customWidth="1"/>
    <col min="7176" max="7176" width="11.140625" style="12" customWidth="1"/>
    <col min="7177" max="7177" width="14.5703125" style="12" bestFit="1" customWidth="1"/>
    <col min="7178" max="7178" width="14.28515625" style="12" bestFit="1" customWidth="1"/>
    <col min="7179" max="7423" width="9.140625" style="12"/>
    <col min="7424" max="7424" width="3.42578125" style="12" customWidth="1"/>
    <col min="7425" max="7425" width="7.7109375" style="12" customWidth="1"/>
    <col min="7426" max="7426" width="52.28515625" style="12" customWidth="1"/>
    <col min="7427" max="7427" width="14.28515625" style="12" customWidth="1"/>
    <col min="7428" max="7428" width="12.42578125" style="12" customWidth="1"/>
    <col min="7429" max="7429" width="14.7109375" style="12" customWidth="1"/>
    <col min="7430" max="7430" width="13.42578125" style="12" customWidth="1"/>
    <col min="7431" max="7431" width="14.85546875" style="12" customWidth="1"/>
    <col min="7432" max="7432" width="11.140625" style="12" customWidth="1"/>
    <col min="7433" max="7433" width="14.5703125" style="12" bestFit="1" customWidth="1"/>
    <col min="7434" max="7434" width="14.28515625" style="12" bestFit="1" customWidth="1"/>
    <col min="7435" max="7679" width="9.140625" style="12"/>
    <col min="7680" max="7680" width="3.42578125" style="12" customWidth="1"/>
    <col min="7681" max="7681" width="7.7109375" style="12" customWidth="1"/>
    <col min="7682" max="7682" width="52.28515625" style="12" customWidth="1"/>
    <col min="7683" max="7683" width="14.28515625" style="12" customWidth="1"/>
    <col min="7684" max="7684" width="12.42578125" style="12" customWidth="1"/>
    <col min="7685" max="7685" width="14.7109375" style="12" customWidth="1"/>
    <col min="7686" max="7686" width="13.42578125" style="12" customWidth="1"/>
    <col min="7687" max="7687" width="14.85546875" style="12" customWidth="1"/>
    <col min="7688" max="7688" width="11.140625" style="12" customWidth="1"/>
    <col min="7689" max="7689" width="14.5703125" style="12" bestFit="1" customWidth="1"/>
    <col min="7690" max="7690" width="14.28515625" style="12" bestFit="1" customWidth="1"/>
    <col min="7691" max="7935" width="9.140625" style="12"/>
    <col min="7936" max="7936" width="3.42578125" style="12" customWidth="1"/>
    <col min="7937" max="7937" width="7.7109375" style="12" customWidth="1"/>
    <col min="7938" max="7938" width="52.28515625" style="12" customWidth="1"/>
    <col min="7939" max="7939" width="14.28515625" style="12" customWidth="1"/>
    <col min="7940" max="7940" width="12.42578125" style="12" customWidth="1"/>
    <col min="7941" max="7941" width="14.7109375" style="12" customWidth="1"/>
    <col min="7942" max="7942" width="13.42578125" style="12" customWidth="1"/>
    <col min="7943" max="7943" width="14.85546875" style="12" customWidth="1"/>
    <col min="7944" max="7944" width="11.140625" style="12" customWidth="1"/>
    <col min="7945" max="7945" width="14.5703125" style="12" bestFit="1" customWidth="1"/>
    <col min="7946" max="7946" width="14.28515625" style="12" bestFit="1" customWidth="1"/>
    <col min="7947" max="8191" width="9.140625" style="12"/>
    <col min="8192" max="8192" width="3.42578125" style="12" customWidth="1"/>
    <col min="8193" max="8193" width="7.7109375" style="12" customWidth="1"/>
    <col min="8194" max="8194" width="52.28515625" style="12" customWidth="1"/>
    <col min="8195" max="8195" width="14.28515625" style="12" customWidth="1"/>
    <col min="8196" max="8196" width="12.42578125" style="12" customWidth="1"/>
    <col min="8197" max="8197" width="14.7109375" style="12" customWidth="1"/>
    <col min="8198" max="8198" width="13.42578125" style="12" customWidth="1"/>
    <col min="8199" max="8199" width="14.85546875" style="12" customWidth="1"/>
    <col min="8200" max="8200" width="11.140625" style="12" customWidth="1"/>
    <col min="8201" max="8201" width="14.5703125" style="12" bestFit="1" customWidth="1"/>
    <col min="8202" max="8202" width="14.28515625" style="12" bestFit="1" customWidth="1"/>
    <col min="8203" max="8447" width="9.140625" style="12"/>
    <col min="8448" max="8448" width="3.42578125" style="12" customWidth="1"/>
    <col min="8449" max="8449" width="7.7109375" style="12" customWidth="1"/>
    <col min="8450" max="8450" width="52.28515625" style="12" customWidth="1"/>
    <col min="8451" max="8451" width="14.28515625" style="12" customWidth="1"/>
    <col min="8452" max="8452" width="12.42578125" style="12" customWidth="1"/>
    <col min="8453" max="8453" width="14.7109375" style="12" customWidth="1"/>
    <col min="8454" max="8454" width="13.42578125" style="12" customWidth="1"/>
    <col min="8455" max="8455" width="14.85546875" style="12" customWidth="1"/>
    <col min="8456" max="8456" width="11.140625" style="12" customWidth="1"/>
    <col min="8457" max="8457" width="14.5703125" style="12" bestFit="1" customWidth="1"/>
    <col min="8458" max="8458" width="14.28515625" style="12" bestFit="1" customWidth="1"/>
    <col min="8459" max="8703" width="9.140625" style="12"/>
    <col min="8704" max="8704" width="3.42578125" style="12" customWidth="1"/>
    <col min="8705" max="8705" width="7.7109375" style="12" customWidth="1"/>
    <col min="8706" max="8706" width="52.28515625" style="12" customWidth="1"/>
    <col min="8707" max="8707" width="14.28515625" style="12" customWidth="1"/>
    <col min="8708" max="8708" width="12.42578125" style="12" customWidth="1"/>
    <col min="8709" max="8709" width="14.7109375" style="12" customWidth="1"/>
    <col min="8710" max="8710" width="13.42578125" style="12" customWidth="1"/>
    <col min="8711" max="8711" width="14.85546875" style="12" customWidth="1"/>
    <col min="8712" max="8712" width="11.140625" style="12" customWidth="1"/>
    <col min="8713" max="8713" width="14.5703125" style="12" bestFit="1" customWidth="1"/>
    <col min="8714" max="8714" width="14.28515625" style="12" bestFit="1" customWidth="1"/>
    <col min="8715" max="8959" width="9.140625" style="12"/>
    <col min="8960" max="8960" width="3.42578125" style="12" customWidth="1"/>
    <col min="8961" max="8961" width="7.7109375" style="12" customWidth="1"/>
    <col min="8962" max="8962" width="52.28515625" style="12" customWidth="1"/>
    <col min="8963" max="8963" width="14.28515625" style="12" customWidth="1"/>
    <col min="8964" max="8964" width="12.42578125" style="12" customWidth="1"/>
    <col min="8965" max="8965" width="14.7109375" style="12" customWidth="1"/>
    <col min="8966" max="8966" width="13.42578125" style="12" customWidth="1"/>
    <col min="8967" max="8967" width="14.85546875" style="12" customWidth="1"/>
    <col min="8968" max="8968" width="11.140625" style="12" customWidth="1"/>
    <col min="8969" max="8969" width="14.5703125" style="12" bestFit="1" customWidth="1"/>
    <col min="8970" max="8970" width="14.28515625" style="12" bestFit="1" customWidth="1"/>
    <col min="8971" max="9215" width="9.140625" style="12"/>
    <col min="9216" max="9216" width="3.42578125" style="12" customWidth="1"/>
    <col min="9217" max="9217" width="7.7109375" style="12" customWidth="1"/>
    <col min="9218" max="9218" width="52.28515625" style="12" customWidth="1"/>
    <col min="9219" max="9219" width="14.28515625" style="12" customWidth="1"/>
    <col min="9220" max="9220" width="12.42578125" style="12" customWidth="1"/>
    <col min="9221" max="9221" width="14.7109375" style="12" customWidth="1"/>
    <col min="9222" max="9222" width="13.42578125" style="12" customWidth="1"/>
    <col min="9223" max="9223" width="14.85546875" style="12" customWidth="1"/>
    <col min="9224" max="9224" width="11.140625" style="12" customWidth="1"/>
    <col min="9225" max="9225" width="14.5703125" style="12" bestFit="1" customWidth="1"/>
    <col min="9226" max="9226" width="14.28515625" style="12" bestFit="1" customWidth="1"/>
    <col min="9227" max="9471" width="9.140625" style="12"/>
    <col min="9472" max="9472" width="3.42578125" style="12" customWidth="1"/>
    <col min="9473" max="9473" width="7.7109375" style="12" customWidth="1"/>
    <col min="9474" max="9474" width="52.28515625" style="12" customWidth="1"/>
    <col min="9475" max="9475" width="14.28515625" style="12" customWidth="1"/>
    <col min="9476" max="9476" width="12.42578125" style="12" customWidth="1"/>
    <col min="9477" max="9477" width="14.7109375" style="12" customWidth="1"/>
    <col min="9478" max="9478" width="13.42578125" style="12" customWidth="1"/>
    <col min="9479" max="9479" width="14.85546875" style="12" customWidth="1"/>
    <col min="9480" max="9480" width="11.140625" style="12" customWidth="1"/>
    <col min="9481" max="9481" width="14.5703125" style="12" bestFit="1" customWidth="1"/>
    <col min="9482" max="9482" width="14.28515625" style="12" bestFit="1" customWidth="1"/>
    <col min="9483" max="9727" width="9.140625" style="12"/>
    <col min="9728" max="9728" width="3.42578125" style="12" customWidth="1"/>
    <col min="9729" max="9729" width="7.7109375" style="12" customWidth="1"/>
    <col min="9730" max="9730" width="52.28515625" style="12" customWidth="1"/>
    <col min="9731" max="9731" width="14.28515625" style="12" customWidth="1"/>
    <col min="9732" max="9732" width="12.42578125" style="12" customWidth="1"/>
    <col min="9733" max="9733" width="14.7109375" style="12" customWidth="1"/>
    <col min="9734" max="9734" width="13.42578125" style="12" customWidth="1"/>
    <col min="9735" max="9735" width="14.85546875" style="12" customWidth="1"/>
    <col min="9736" max="9736" width="11.140625" style="12" customWidth="1"/>
    <col min="9737" max="9737" width="14.5703125" style="12" bestFit="1" customWidth="1"/>
    <col min="9738" max="9738" width="14.28515625" style="12" bestFit="1" customWidth="1"/>
    <col min="9739" max="9983" width="9.140625" style="12"/>
    <col min="9984" max="9984" width="3.42578125" style="12" customWidth="1"/>
    <col min="9985" max="9985" width="7.7109375" style="12" customWidth="1"/>
    <col min="9986" max="9986" width="52.28515625" style="12" customWidth="1"/>
    <col min="9987" max="9987" width="14.28515625" style="12" customWidth="1"/>
    <col min="9988" max="9988" width="12.42578125" style="12" customWidth="1"/>
    <col min="9989" max="9989" width="14.7109375" style="12" customWidth="1"/>
    <col min="9990" max="9990" width="13.42578125" style="12" customWidth="1"/>
    <col min="9991" max="9991" width="14.85546875" style="12" customWidth="1"/>
    <col min="9992" max="9992" width="11.140625" style="12" customWidth="1"/>
    <col min="9993" max="9993" width="14.5703125" style="12" bestFit="1" customWidth="1"/>
    <col min="9994" max="9994" width="14.28515625" style="12" bestFit="1" customWidth="1"/>
    <col min="9995" max="10239" width="9.140625" style="12"/>
    <col min="10240" max="10240" width="3.42578125" style="12" customWidth="1"/>
    <col min="10241" max="10241" width="7.7109375" style="12" customWidth="1"/>
    <col min="10242" max="10242" width="52.28515625" style="12" customWidth="1"/>
    <col min="10243" max="10243" width="14.28515625" style="12" customWidth="1"/>
    <col min="10244" max="10244" width="12.42578125" style="12" customWidth="1"/>
    <col min="10245" max="10245" width="14.7109375" style="12" customWidth="1"/>
    <col min="10246" max="10246" width="13.42578125" style="12" customWidth="1"/>
    <col min="10247" max="10247" width="14.85546875" style="12" customWidth="1"/>
    <col min="10248" max="10248" width="11.140625" style="12" customWidth="1"/>
    <col min="10249" max="10249" width="14.5703125" style="12" bestFit="1" customWidth="1"/>
    <col min="10250" max="10250" width="14.28515625" style="12" bestFit="1" customWidth="1"/>
    <col min="10251" max="10495" width="9.140625" style="12"/>
    <col min="10496" max="10496" width="3.42578125" style="12" customWidth="1"/>
    <col min="10497" max="10497" width="7.7109375" style="12" customWidth="1"/>
    <col min="10498" max="10498" width="52.28515625" style="12" customWidth="1"/>
    <col min="10499" max="10499" width="14.28515625" style="12" customWidth="1"/>
    <col min="10500" max="10500" width="12.42578125" style="12" customWidth="1"/>
    <col min="10501" max="10501" width="14.7109375" style="12" customWidth="1"/>
    <col min="10502" max="10502" width="13.42578125" style="12" customWidth="1"/>
    <col min="10503" max="10503" width="14.85546875" style="12" customWidth="1"/>
    <col min="10504" max="10504" width="11.140625" style="12" customWidth="1"/>
    <col min="10505" max="10505" width="14.5703125" style="12" bestFit="1" customWidth="1"/>
    <col min="10506" max="10506" width="14.28515625" style="12" bestFit="1" customWidth="1"/>
    <col min="10507" max="10751" width="9.140625" style="12"/>
    <col min="10752" max="10752" width="3.42578125" style="12" customWidth="1"/>
    <col min="10753" max="10753" width="7.7109375" style="12" customWidth="1"/>
    <col min="10754" max="10754" width="52.28515625" style="12" customWidth="1"/>
    <col min="10755" max="10755" width="14.28515625" style="12" customWidth="1"/>
    <col min="10756" max="10756" width="12.42578125" style="12" customWidth="1"/>
    <col min="10757" max="10757" width="14.7109375" style="12" customWidth="1"/>
    <col min="10758" max="10758" width="13.42578125" style="12" customWidth="1"/>
    <col min="10759" max="10759" width="14.85546875" style="12" customWidth="1"/>
    <col min="10760" max="10760" width="11.140625" style="12" customWidth="1"/>
    <col min="10761" max="10761" width="14.5703125" style="12" bestFit="1" customWidth="1"/>
    <col min="10762" max="10762" width="14.28515625" style="12" bestFit="1" customWidth="1"/>
    <col min="10763" max="11007" width="9.140625" style="12"/>
    <col min="11008" max="11008" width="3.42578125" style="12" customWidth="1"/>
    <col min="11009" max="11009" width="7.7109375" style="12" customWidth="1"/>
    <col min="11010" max="11010" width="52.28515625" style="12" customWidth="1"/>
    <col min="11011" max="11011" width="14.28515625" style="12" customWidth="1"/>
    <col min="11012" max="11012" width="12.42578125" style="12" customWidth="1"/>
    <col min="11013" max="11013" width="14.7109375" style="12" customWidth="1"/>
    <col min="11014" max="11014" width="13.42578125" style="12" customWidth="1"/>
    <col min="11015" max="11015" width="14.85546875" style="12" customWidth="1"/>
    <col min="11016" max="11016" width="11.140625" style="12" customWidth="1"/>
    <col min="11017" max="11017" width="14.5703125" style="12" bestFit="1" customWidth="1"/>
    <col min="11018" max="11018" width="14.28515625" style="12" bestFit="1" customWidth="1"/>
    <col min="11019" max="11263" width="9.140625" style="12"/>
    <col min="11264" max="11264" width="3.42578125" style="12" customWidth="1"/>
    <col min="11265" max="11265" width="7.7109375" style="12" customWidth="1"/>
    <col min="11266" max="11266" width="52.28515625" style="12" customWidth="1"/>
    <col min="11267" max="11267" width="14.28515625" style="12" customWidth="1"/>
    <col min="11268" max="11268" width="12.42578125" style="12" customWidth="1"/>
    <col min="11269" max="11269" width="14.7109375" style="12" customWidth="1"/>
    <col min="11270" max="11270" width="13.42578125" style="12" customWidth="1"/>
    <col min="11271" max="11271" width="14.85546875" style="12" customWidth="1"/>
    <col min="11272" max="11272" width="11.140625" style="12" customWidth="1"/>
    <col min="11273" max="11273" width="14.5703125" style="12" bestFit="1" customWidth="1"/>
    <col min="11274" max="11274" width="14.28515625" style="12" bestFit="1" customWidth="1"/>
    <col min="11275" max="11519" width="9.140625" style="12"/>
    <col min="11520" max="11520" width="3.42578125" style="12" customWidth="1"/>
    <col min="11521" max="11521" width="7.7109375" style="12" customWidth="1"/>
    <col min="11522" max="11522" width="52.28515625" style="12" customWidth="1"/>
    <col min="11523" max="11523" width="14.28515625" style="12" customWidth="1"/>
    <col min="11524" max="11524" width="12.42578125" style="12" customWidth="1"/>
    <col min="11525" max="11525" width="14.7109375" style="12" customWidth="1"/>
    <col min="11526" max="11526" width="13.42578125" style="12" customWidth="1"/>
    <col min="11527" max="11527" width="14.85546875" style="12" customWidth="1"/>
    <col min="11528" max="11528" width="11.140625" style="12" customWidth="1"/>
    <col min="11529" max="11529" width="14.5703125" style="12" bestFit="1" customWidth="1"/>
    <col min="11530" max="11530" width="14.28515625" style="12" bestFit="1" customWidth="1"/>
    <col min="11531" max="11775" width="9.140625" style="12"/>
    <col min="11776" max="11776" width="3.42578125" style="12" customWidth="1"/>
    <col min="11777" max="11777" width="7.7109375" style="12" customWidth="1"/>
    <col min="11778" max="11778" width="52.28515625" style="12" customWidth="1"/>
    <col min="11779" max="11779" width="14.28515625" style="12" customWidth="1"/>
    <col min="11780" max="11780" width="12.42578125" style="12" customWidth="1"/>
    <col min="11781" max="11781" width="14.7109375" style="12" customWidth="1"/>
    <col min="11782" max="11782" width="13.42578125" style="12" customWidth="1"/>
    <col min="11783" max="11783" width="14.85546875" style="12" customWidth="1"/>
    <col min="11784" max="11784" width="11.140625" style="12" customWidth="1"/>
    <col min="11785" max="11785" width="14.5703125" style="12" bestFit="1" customWidth="1"/>
    <col min="11786" max="11786" width="14.28515625" style="12" bestFit="1" customWidth="1"/>
    <col min="11787" max="12031" width="9.140625" style="12"/>
    <col min="12032" max="12032" width="3.42578125" style="12" customWidth="1"/>
    <col min="12033" max="12033" width="7.7109375" style="12" customWidth="1"/>
    <col min="12034" max="12034" width="52.28515625" style="12" customWidth="1"/>
    <col min="12035" max="12035" width="14.28515625" style="12" customWidth="1"/>
    <col min="12036" max="12036" width="12.42578125" style="12" customWidth="1"/>
    <col min="12037" max="12037" width="14.7109375" style="12" customWidth="1"/>
    <col min="12038" max="12038" width="13.42578125" style="12" customWidth="1"/>
    <col min="12039" max="12039" width="14.85546875" style="12" customWidth="1"/>
    <col min="12040" max="12040" width="11.140625" style="12" customWidth="1"/>
    <col min="12041" max="12041" width="14.5703125" style="12" bestFit="1" customWidth="1"/>
    <col min="12042" max="12042" width="14.28515625" style="12" bestFit="1" customWidth="1"/>
    <col min="12043" max="12287" width="9.140625" style="12"/>
    <col min="12288" max="12288" width="3.42578125" style="12" customWidth="1"/>
    <col min="12289" max="12289" width="7.7109375" style="12" customWidth="1"/>
    <col min="12290" max="12290" width="52.28515625" style="12" customWidth="1"/>
    <col min="12291" max="12291" width="14.28515625" style="12" customWidth="1"/>
    <col min="12292" max="12292" width="12.42578125" style="12" customWidth="1"/>
    <col min="12293" max="12293" width="14.7109375" style="12" customWidth="1"/>
    <col min="12294" max="12294" width="13.42578125" style="12" customWidth="1"/>
    <col min="12295" max="12295" width="14.85546875" style="12" customWidth="1"/>
    <col min="12296" max="12296" width="11.140625" style="12" customWidth="1"/>
    <col min="12297" max="12297" width="14.5703125" style="12" bestFit="1" customWidth="1"/>
    <col min="12298" max="12298" width="14.28515625" style="12" bestFit="1" customWidth="1"/>
    <col min="12299" max="12543" width="9.140625" style="12"/>
    <col min="12544" max="12544" width="3.42578125" style="12" customWidth="1"/>
    <col min="12545" max="12545" width="7.7109375" style="12" customWidth="1"/>
    <col min="12546" max="12546" width="52.28515625" style="12" customWidth="1"/>
    <col min="12547" max="12547" width="14.28515625" style="12" customWidth="1"/>
    <col min="12548" max="12548" width="12.42578125" style="12" customWidth="1"/>
    <col min="12549" max="12549" width="14.7109375" style="12" customWidth="1"/>
    <col min="12550" max="12550" width="13.42578125" style="12" customWidth="1"/>
    <col min="12551" max="12551" width="14.85546875" style="12" customWidth="1"/>
    <col min="12552" max="12552" width="11.140625" style="12" customWidth="1"/>
    <col min="12553" max="12553" width="14.5703125" style="12" bestFit="1" customWidth="1"/>
    <col min="12554" max="12554" width="14.28515625" style="12" bestFit="1" customWidth="1"/>
    <col min="12555" max="12799" width="9.140625" style="12"/>
    <col min="12800" max="12800" width="3.42578125" style="12" customWidth="1"/>
    <col min="12801" max="12801" width="7.7109375" style="12" customWidth="1"/>
    <col min="12802" max="12802" width="52.28515625" style="12" customWidth="1"/>
    <col min="12803" max="12803" width="14.28515625" style="12" customWidth="1"/>
    <col min="12804" max="12804" width="12.42578125" style="12" customWidth="1"/>
    <col min="12805" max="12805" width="14.7109375" style="12" customWidth="1"/>
    <col min="12806" max="12806" width="13.42578125" style="12" customWidth="1"/>
    <col min="12807" max="12807" width="14.85546875" style="12" customWidth="1"/>
    <col min="12808" max="12808" width="11.140625" style="12" customWidth="1"/>
    <col min="12809" max="12809" width="14.5703125" style="12" bestFit="1" customWidth="1"/>
    <col min="12810" max="12810" width="14.28515625" style="12" bestFit="1" customWidth="1"/>
    <col min="12811" max="13055" width="9.140625" style="12"/>
    <col min="13056" max="13056" width="3.42578125" style="12" customWidth="1"/>
    <col min="13057" max="13057" width="7.7109375" style="12" customWidth="1"/>
    <col min="13058" max="13058" width="52.28515625" style="12" customWidth="1"/>
    <col min="13059" max="13059" width="14.28515625" style="12" customWidth="1"/>
    <col min="13060" max="13060" width="12.42578125" style="12" customWidth="1"/>
    <col min="13061" max="13061" width="14.7109375" style="12" customWidth="1"/>
    <col min="13062" max="13062" width="13.42578125" style="12" customWidth="1"/>
    <col min="13063" max="13063" width="14.85546875" style="12" customWidth="1"/>
    <col min="13064" max="13064" width="11.140625" style="12" customWidth="1"/>
    <col min="13065" max="13065" width="14.5703125" style="12" bestFit="1" customWidth="1"/>
    <col min="13066" max="13066" width="14.28515625" style="12" bestFit="1" customWidth="1"/>
    <col min="13067" max="13311" width="9.140625" style="12"/>
    <col min="13312" max="13312" width="3.42578125" style="12" customWidth="1"/>
    <col min="13313" max="13313" width="7.7109375" style="12" customWidth="1"/>
    <col min="13314" max="13314" width="52.28515625" style="12" customWidth="1"/>
    <col min="13315" max="13315" width="14.28515625" style="12" customWidth="1"/>
    <col min="13316" max="13316" width="12.42578125" style="12" customWidth="1"/>
    <col min="13317" max="13317" width="14.7109375" style="12" customWidth="1"/>
    <col min="13318" max="13318" width="13.42578125" style="12" customWidth="1"/>
    <col min="13319" max="13319" width="14.85546875" style="12" customWidth="1"/>
    <col min="13320" max="13320" width="11.140625" style="12" customWidth="1"/>
    <col min="13321" max="13321" width="14.5703125" style="12" bestFit="1" customWidth="1"/>
    <col min="13322" max="13322" width="14.28515625" style="12" bestFit="1" customWidth="1"/>
    <col min="13323" max="13567" width="9.140625" style="12"/>
    <col min="13568" max="13568" width="3.42578125" style="12" customWidth="1"/>
    <col min="13569" max="13569" width="7.7109375" style="12" customWidth="1"/>
    <col min="13570" max="13570" width="52.28515625" style="12" customWidth="1"/>
    <col min="13571" max="13571" width="14.28515625" style="12" customWidth="1"/>
    <col min="13572" max="13572" width="12.42578125" style="12" customWidth="1"/>
    <col min="13573" max="13573" width="14.7109375" style="12" customWidth="1"/>
    <col min="13574" max="13574" width="13.42578125" style="12" customWidth="1"/>
    <col min="13575" max="13575" width="14.85546875" style="12" customWidth="1"/>
    <col min="13576" max="13576" width="11.140625" style="12" customWidth="1"/>
    <col min="13577" max="13577" width="14.5703125" style="12" bestFit="1" customWidth="1"/>
    <col min="13578" max="13578" width="14.28515625" style="12" bestFit="1" customWidth="1"/>
    <col min="13579" max="13823" width="9.140625" style="12"/>
    <col min="13824" max="13824" width="3.42578125" style="12" customWidth="1"/>
    <col min="13825" max="13825" width="7.7109375" style="12" customWidth="1"/>
    <col min="13826" max="13826" width="52.28515625" style="12" customWidth="1"/>
    <col min="13827" max="13827" width="14.28515625" style="12" customWidth="1"/>
    <col min="13828" max="13828" width="12.42578125" style="12" customWidth="1"/>
    <col min="13829" max="13829" width="14.7109375" style="12" customWidth="1"/>
    <col min="13830" max="13830" width="13.42578125" style="12" customWidth="1"/>
    <col min="13831" max="13831" width="14.85546875" style="12" customWidth="1"/>
    <col min="13832" max="13832" width="11.140625" style="12" customWidth="1"/>
    <col min="13833" max="13833" width="14.5703125" style="12" bestFit="1" customWidth="1"/>
    <col min="13834" max="13834" width="14.28515625" style="12" bestFit="1" customWidth="1"/>
    <col min="13835" max="14079" width="9.140625" style="12"/>
    <col min="14080" max="14080" width="3.42578125" style="12" customWidth="1"/>
    <col min="14081" max="14081" width="7.7109375" style="12" customWidth="1"/>
    <col min="14082" max="14082" width="52.28515625" style="12" customWidth="1"/>
    <col min="14083" max="14083" width="14.28515625" style="12" customWidth="1"/>
    <col min="14084" max="14084" width="12.42578125" style="12" customWidth="1"/>
    <col min="14085" max="14085" width="14.7109375" style="12" customWidth="1"/>
    <col min="14086" max="14086" width="13.42578125" style="12" customWidth="1"/>
    <col min="14087" max="14087" width="14.85546875" style="12" customWidth="1"/>
    <col min="14088" max="14088" width="11.140625" style="12" customWidth="1"/>
    <col min="14089" max="14089" width="14.5703125" style="12" bestFit="1" customWidth="1"/>
    <col min="14090" max="14090" width="14.28515625" style="12" bestFit="1" customWidth="1"/>
    <col min="14091" max="14335" width="9.140625" style="12"/>
    <col min="14336" max="14336" width="3.42578125" style="12" customWidth="1"/>
    <col min="14337" max="14337" width="7.7109375" style="12" customWidth="1"/>
    <col min="14338" max="14338" width="52.28515625" style="12" customWidth="1"/>
    <col min="14339" max="14339" width="14.28515625" style="12" customWidth="1"/>
    <col min="14340" max="14340" width="12.42578125" style="12" customWidth="1"/>
    <col min="14341" max="14341" width="14.7109375" style="12" customWidth="1"/>
    <col min="14342" max="14342" width="13.42578125" style="12" customWidth="1"/>
    <col min="14343" max="14343" width="14.85546875" style="12" customWidth="1"/>
    <col min="14344" max="14344" width="11.140625" style="12" customWidth="1"/>
    <col min="14345" max="14345" width="14.5703125" style="12" bestFit="1" customWidth="1"/>
    <col min="14346" max="14346" width="14.28515625" style="12" bestFit="1" customWidth="1"/>
    <col min="14347" max="14591" width="9.140625" style="12"/>
    <col min="14592" max="14592" width="3.42578125" style="12" customWidth="1"/>
    <col min="14593" max="14593" width="7.7109375" style="12" customWidth="1"/>
    <col min="14594" max="14594" width="52.28515625" style="12" customWidth="1"/>
    <col min="14595" max="14595" width="14.28515625" style="12" customWidth="1"/>
    <col min="14596" max="14596" width="12.42578125" style="12" customWidth="1"/>
    <col min="14597" max="14597" width="14.7109375" style="12" customWidth="1"/>
    <col min="14598" max="14598" width="13.42578125" style="12" customWidth="1"/>
    <col min="14599" max="14599" width="14.85546875" style="12" customWidth="1"/>
    <col min="14600" max="14600" width="11.140625" style="12" customWidth="1"/>
    <col min="14601" max="14601" width="14.5703125" style="12" bestFit="1" customWidth="1"/>
    <col min="14602" max="14602" width="14.28515625" style="12" bestFit="1" customWidth="1"/>
    <col min="14603" max="14847" width="9.140625" style="12"/>
    <col min="14848" max="14848" width="3.42578125" style="12" customWidth="1"/>
    <col min="14849" max="14849" width="7.7109375" style="12" customWidth="1"/>
    <col min="14850" max="14850" width="52.28515625" style="12" customWidth="1"/>
    <col min="14851" max="14851" width="14.28515625" style="12" customWidth="1"/>
    <col min="14852" max="14852" width="12.42578125" style="12" customWidth="1"/>
    <col min="14853" max="14853" width="14.7109375" style="12" customWidth="1"/>
    <col min="14854" max="14854" width="13.42578125" style="12" customWidth="1"/>
    <col min="14855" max="14855" width="14.85546875" style="12" customWidth="1"/>
    <col min="14856" max="14856" width="11.140625" style="12" customWidth="1"/>
    <col min="14857" max="14857" width="14.5703125" style="12" bestFit="1" customWidth="1"/>
    <col min="14858" max="14858" width="14.28515625" style="12" bestFit="1" customWidth="1"/>
    <col min="14859" max="15103" width="9.140625" style="12"/>
    <col min="15104" max="15104" width="3.42578125" style="12" customWidth="1"/>
    <col min="15105" max="15105" width="7.7109375" style="12" customWidth="1"/>
    <col min="15106" max="15106" width="52.28515625" style="12" customWidth="1"/>
    <col min="15107" max="15107" width="14.28515625" style="12" customWidth="1"/>
    <col min="15108" max="15108" width="12.42578125" style="12" customWidth="1"/>
    <col min="15109" max="15109" width="14.7109375" style="12" customWidth="1"/>
    <col min="15110" max="15110" width="13.42578125" style="12" customWidth="1"/>
    <col min="15111" max="15111" width="14.85546875" style="12" customWidth="1"/>
    <col min="15112" max="15112" width="11.140625" style="12" customWidth="1"/>
    <col min="15113" max="15113" width="14.5703125" style="12" bestFit="1" customWidth="1"/>
    <col min="15114" max="15114" width="14.28515625" style="12" bestFit="1" customWidth="1"/>
    <col min="15115" max="15359" width="9.140625" style="12"/>
    <col min="15360" max="15360" width="3.42578125" style="12" customWidth="1"/>
    <col min="15361" max="15361" width="7.7109375" style="12" customWidth="1"/>
    <col min="15362" max="15362" width="52.28515625" style="12" customWidth="1"/>
    <col min="15363" max="15363" width="14.28515625" style="12" customWidth="1"/>
    <col min="15364" max="15364" width="12.42578125" style="12" customWidth="1"/>
    <col min="15365" max="15365" width="14.7109375" style="12" customWidth="1"/>
    <col min="15366" max="15366" width="13.42578125" style="12" customWidth="1"/>
    <col min="15367" max="15367" width="14.85546875" style="12" customWidth="1"/>
    <col min="15368" max="15368" width="11.140625" style="12" customWidth="1"/>
    <col min="15369" max="15369" width="14.5703125" style="12" bestFit="1" customWidth="1"/>
    <col min="15370" max="15370" width="14.28515625" style="12" bestFit="1" customWidth="1"/>
    <col min="15371" max="15615" width="9.140625" style="12"/>
    <col min="15616" max="15616" width="3.42578125" style="12" customWidth="1"/>
    <col min="15617" max="15617" width="7.7109375" style="12" customWidth="1"/>
    <col min="15618" max="15618" width="52.28515625" style="12" customWidth="1"/>
    <col min="15619" max="15619" width="14.28515625" style="12" customWidth="1"/>
    <col min="15620" max="15620" width="12.42578125" style="12" customWidth="1"/>
    <col min="15621" max="15621" width="14.7109375" style="12" customWidth="1"/>
    <col min="15622" max="15622" width="13.42578125" style="12" customWidth="1"/>
    <col min="15623" max="15623" width="14.85546875" style="12" customWidth="1"/>
    <col min="15624" max="15624" width="11.140625" style="12" customWidth="1"/>
    <col min="15625" max="15625" width="14.5703125" style="12" bestFit="1" customWidth="1"/>
    <col min="15626" max="15626" width="14.28515625" style="12" bestFit="1" customWidth="1"/>
    <col min="15627" max="15871" width="9.140625" style="12"/>
    <col min="15872" max="15872" width="3.42578125" style="12" customWidth="1"/>
    <col min="15873" max="15873" width="7.7109375" style="12" customWidth="1"/>
    <col min="15874" max="15874" width="52.28515625" style="12" customWidth="1"/>
    <col min="15875" max="15875" width="14.28515625" style="12" customWidth="1"/>
    <col min="15876" max="15876" width="12.42578125" style="12" customWidth="1"/>
    <col min="15877" max="15877" width="14.7109375" style="12" customWidth="1"/>
    <col min="15878" max="15878" width="13.42578125" style="12" customWidth="1"/>
    <col min="15879" max="15879" width="14.85546875" style="12" customWidth="1"/>
    <col min="15880" max="15880" width="11.140625" style="12" customWidth="1"/>
    <col min="15881" max="15881" width="14.5703125" style="12" bestFit="1" customWidth="1"/>
    <col min="15882" max="15882" width="14.28515625" style="12" bestFit="1" customWidth="1"/>
    <col min="15883" max="16127" width="9.140625" style="12"/>
    <col min="16128" max="16128" width="3.42578125" style="12" customWidth="1"/>
    <col min="16129" max="16129" width="7.7109375" style="12" customWidth="1"/>
    <col min="16130" max="16130" width="52.28515625" style="12" customWidth="1"/>
    <col min="16131" max="16131" width="14.28515625" style="12" customWidth="1"/>
    <col min="16132" max="16132" width="12.42578125" style="12" customWidth="1"/>
    <col min="16133" max="16133" width="14.7109375" style="12" customWidth="1"/>
    <col min="16134" max="16134" width="13.42578125" style="12" customWidth="1"/>
    <col min="16135" max="16135" width="14.85546875" style="12" customWidth="1"/>
    <col min="16136" max="16136" width="11.140625" style="12" customWidth="1"/>
    <col min="16137" max="16137" width="14.5703125" style="12" bestFit="1" customWidth="1"/>
    <col min="16138" max="16138" width="14.28515625" style="12" bestFit="1" customWidth="1"/>
    <col min="16139" max="16384" width="9.140625" style="12"/>
  </cols>
  <sheetData>
    <row r="1" spans="1:8" x14ac:dyDescent="0.25">
      <c r="A1" s="11"/>
      <c r="B1" s="11"/>
      <c r="C1" s="11"/>
      <c r="D1" s="11"/>
      <c r="E1" s="11"/>
      <c r="F1" s="11"/>
      <c r="G1" s="11"/>
      <c r="H1" s="69"/>
    </row>
    <row r="2" spans="1:8" x14ac:dyDescent="0.25">
      <c r="A2" s="11"/>
      <c r="B2" s="11"/>
      <c r="C2" s="11"/>
      <c r="D2" s="11"/>
      <c r="E2" s="11"/>
      <c r="F2" s="11"/>
      <c r="G2" s="11"/>
      <c r="H2" s="69"/>
    </row>
    <row r="3" spans="1:8" ht="84.75" customHeight="1" x14ac:dyDescent="0.25">
      <c r="A3" s="117" t="s">
        <v>202</v>
      </c>
      <c r="B3" s="117"/>
      <c r="C3" s="117"/>
      <c r="D3" s="117"/>
      <c r="E3" s="117"/>
      <c r="F3" s="117"/>
      <c r="G3" s="117"/>
      <c r="H3" s="117"/>
    </row>
    <row r="4" spans="1:8" s="13" customFormat="1" ht="57.75" customHeight="1" x14ac:dyDescent="0.25">
      <c r="A4" s="118" t="s">
        <v>65</v>
      </c>
      <c r="B4" s="118"/>
      <c r="C4" s="118"/>
      <c r="D4" s="118"/>
      <c r="E4" s="118"/>
      <c r="F4" s="118"/>
      <c r="G4" s="118"/>
      <c r="H4" s="118"/>
    </row>
    <row r="5" spans="1:8" ht="39.75" customHeight="1" x14ac:dyDescent="0.25">
      <c r="C5" s="14"/>
      <c r="F5" s="119"/>
      <c r="G5" s="119"/>
      <c r="H5" s="119"/>
    </row>
    <row r="6" spans="1:8" ht="42" customHeight="1" x14ac:dyDescent="0.25">
      <c r="A6" s="120" t="s">
        <v>177</v>
      </c>
      <c r="B6" s="121" t="s">
        <v>247</v>
      </c>
      <c r="C6" s="121" t="s">
        <v>248</v>
      </c>
      <c r="D6" s="120" t="s">
        <v>258</v>
      </c>
      <c r="E6" s="120"/>
      <c r="F6" s="120"/>
      <c r="G6" s="120"/>
      <c r="H6" s="120"/>
    </row>
    <row r="7" spans="1:8" ht="23.25" customHeight="1" x14ac:dyDescent="0.25">
      <c r="A7" s="120"/>
      <c r="B7" s="121"/>
      <c r="C7" s="121"/>
      <c r="D7" s="121" t="s">
        <v>249</v>
      </c>
      <c r="E7" s="121" t="s">
        <v>250</v>
      </c>
      <c r="F7" s="121" t="s">
        <v>251</v>
      </c>
      <c r="G7" s="121" t="s">
        <v>252</v>
      </c>
      <c r="H7" s="120" t="s">
        <v>64</v>
      </c>
    </row>
    <row r="8" spans="1:8" ht="39.75" customHeight="1" x14ac:dyDescent="0.25">
      <c r="A8" s="120"/>
      <c r="B8" s="121"/>
      <c r="C8" s="121"/>
      <c r="D8" s="121"/>
      <c r="E8" s="121"/>
      <c r="F8" s="121"/>
      <c r="G8" s="121"/>
      <c r="H8" s="120"/>
    </row>
    <row r="9" spans="1:8" s="108" customFormat="1" ht="14.25" customHeight="1" x14ac:dyDescent="0.25">
      <c r="A9" s="105">
        <v>1</v>
      </c>
      <c r="B9" s="106">
        <v>2</v>
      </c>
      <c r="C9" s="105">
        <v>3</v>
      </c>
      <c r="D9" s="106">
        <v>4</v>
      </c>
      <c r="E9" s="106">
        <v>5</v>
      </c>
      <c r="F9" s="106">
        <v>6</v>
      </c>
      <c r="G9" s="106">
        <v>7</v>
      </c>
      <c r="H9" s="107">
        <v>8</v>
      </c>
    </row>
    <row r="10" spans="1:8" ht="39" customHeight="1" x14ac:dyDescent="0.25">
      <c r="A10" s="15">
        <v>1</v>
      </c>
      <c r="B10" s="16" t="s">
        <v>178</v>
      </c>
      <c r="C10" s="17" t="s">
        <v>204</v>
      </c>
      <c r="D10" s="103">
        <f>'ხარჯთ. 1'!D5:E5</f>
        <v>0</v>
      </c>
      <c r="E10" s="18"/>
      <c r="F10" s="18"/>
      <c r="G10" s="19"/>
      <c r="H10" s="18">
        <f>D10+E10+F10+G10</f>
        <v>0</v>
      </c>
    </row>
    <row r="11" spans="1:8" ht="39" customHeight="1" x14ac:dyDescent="0.25">
      <c r="A11" s="15">
        <v>2</v>
      </c>
      <c r="B11" s="16" t="s">
        <v>207</v>
      </c>
      <c r="C11" s="17" t="s">
        <v>206</v>
      </c>
      <c r="D11" s="103">
        <f>'ხარჯთ. 2'!D5:E5</f>
        <v>0</v>
      </c>
      <c r="E11" s="18"/>
      <c r="F11" s="18"/>
      <c r="G11" s="19"/>
      <c r="H11" s="18">
        <f t="shared" ref="H11:H22" si="0">D11+E11+F11+G11</f>
        <v>0</v>
      </c>
    </row>
    <row r="12" spans="1:8" ht="39" customHeight="1" x14ac:dyDescent="0.25">
      <c r="A12" s="15">
        <v>3</v>
      </c>
      <c r="B12" s="16" t="s">
        <v>209</v>
      </c>
      <c r="C12" s="17" t="s">
        <v>208</v>
      </c>
      <c r="D12" s="103">
        <f>ხარჯთ.3!D5</f>
        <v>0</v>
      </c>
      <c r="E12" s="18"/>
      <c r="F12" s="18"/>
      <c r="G12" s="19"/>
      <c r="H12" s="18">
        <f t="shared" si="0"/>
        <v>0</v>
      </c>
    </row>
    <row r="13" spans="1:8" ht="39" customHeight="1" x14ac:dyDescent="0.25">
      <c r="A13" s="15">
        <v>4</v>
      </c>
      <c r="B13" s="16" t="s">
        <v>210</v>
      </c>
      <c r="C13" s="17" t="s">
        <v>213</v>
      </c>
      <c r="D13" s="103">
        <f>ხარჯთ.4!D5</f>
        <v>0</v>
      </c>
      <c r="E13" s="18"/>
      <c r="F13" s="18"/>
      <c r="G13" s="19"/>
      <c r="H13" s="18">
        <f t="shared" si="0"/>
        <v>0</v>
      </c>
    </row>
    <row r="14" spans="1:8" ht="39" customHeight="1" x14ac:dyDescent="0.25">
      <c r="A14" s="15">
        <v>5</v>
      </c>
      <c r="B14" s="16" t="s">
        <v>211</v>
      </c>
      <c r="C14" s="17" t="s">
        <v>0</v>
      </c>
      <c r="D14" s="103">
        <f>ხარჯთ.5!D5</f>
        <v>0</v>
      </c>
      <c r="E14" s="18"/>
      <c r="F14" s="18"/>
      <c r="G14" s="19"/>
      <c r="H14" s="18">
        <f t="shared" si="0"/>
        <v>0</v>
      </c>
    </row>
    <row r="15" spans="1:8" ht="39" customHeight="1" x14ac:dyDescent="0.25">
      <c r="A15" s="15">
        <v>6</v>
      </c>
      <c r="B15" s="16" t="s">
        <v>212</v>
      </c>
      <c r="C15" s="17" t="s">
        <v>216</v>
      </c>
      <c r="D15" s="103">
        <f>ხარჯთ.6!D5</f>
        <v>0</v>
      </c>
      <c r="E15" s="18"/>
      <c r="F15" s="18"/>
      <c r="G15" s="19"/>
      <c r="H15" s="18">
        <f t="shared" si="0"/>
        <v>0</v>
      </c>
    </row>
    <row r="16" spans="1:8" ht="39" customHeight="1" x14ac:dyDescent="0.25">
      <c r="A16" s="15">
        <v>7</v>
      </c>
      <c r="B16" s="16" t="s">
        <v>217</v>
      </c>
      <c r="C16" s="17" t="s">
        <v>22</v>
      </c>
      <c r="D16" s="103">
        <f>ხარჯთ.7!D5</f>
        <v>0</v>
      </c>
      <c r="E16" s="18"/>
      <c r="F16" s="18"/>
      <c r="G16" s="19"/>
      <c r="H16" s="18">
        <f t="shared" si="0"/>
        <v>0</v>
      </c>
    </row>
    <row r="17" spans="1:12" ht="39" customHeight="1" x14ac:dyDescent="0.25">
      <c r="A17" s="15">
        <v>8</v>
      </c>
      <c r="B17" s="16" t="s">
        <v>218</v>
      </c>
      <c r="C17" s="17" t="s">
        <v>244</v>
      </c>
      <c r="D17" s="103">
        <f>ხარჯთ.8!D5</f>
        <v>0</v>
      </c>
      <c r="E17" s="18"/>
      <c r="F17" s="18"/>
      <c r="G17" s="19"/>
      <c r="H17" s="18">
        <f t="shared" si="0"/>
        <v>0</v>
      </c>
    </row>
    <row r="18" spans="1:12" ht="39" customHeight="1" x14ac:dyDescent="0.25">
      <c r="A18" s="15">
        <v>9</v>
      </c>
      <c r="B18" s="16" t="s">
        <v>219</v>
      </c>
      <c r="C18" s="17" t="s">
        <v>245</v>
      </c>
      <c r="D18" s="103">
        <f>ხარჯთ.9!D5</f>
        <v>0</v>
      </c>
      <c r="E18" s="18"/>
      <c r="F18" s="18"/>
      <c r="G18" s="19"/>
      <c r="H18" s="18">
        <f t="shared" si="0"/>
        <v>0</v>
      </c>
    </row>
    <row r="19" spans="1:12" ht="39" customHeight="1" x14ac:dyDescent="0.25">
      <c r="A19" s="15">
        <v>10</v>
      </c>
      <c r="B19" s="16" t="s">
        <v>220</v>
      </c>
      <c r="C19" s="17" t="s">
        <v>223</v>
      </c>
      <c r="D19" s="103">
        <f>ხარჯთ.10!D5</f>
        <v>0</v>
      </c>
      <c r="E19" s="18"/>
      <c r="F19" s="18"/>
      <c r="G19" s="19"/>
      <c r="H19" s="18">
        <f t="shared" si="0"/>
        <v>0</v>
      </c>
    </row>
    <row r="20" spans="1:12" ht="39" customHeight="1" x14ac:dyDescent="0.25">
      <c r="A20" s="15">
        <v>11</v>
      </c>
      <c r="B20" s="16" t="s">
        <v>221</v>
      </c>
      <c r="C20" s="17" t="s">
        <v>224</v>
      </c>
      <c r="D20" s="103">
        <f>ხარჯთ.11!D5</f>
        <v>0</v>
      </c>
      <c r="E20" s="18"/>
      <c r="F20" s="18"/>
      <c r="G20" s="19"/>
      <c r="H20" s="18">
        <f t="shared" si="0"/>
        <v>0</v>
      </c>
    </row>
    <row r="21" spans="1:12" ht="39" customHeight="1" x14ac:dyDescent="0.25">
      <c r="A21" s="15">
        <v>12</v>
      </c>
      <c r="B21" s="16" t="s">
        <v>222</v>
      </c>
      <c r="C21" s="17" t="s">
        <v>235</v>
      </c>
      <c r="D21" s="103">
        <f>ხარჯთ.12!D5</f>
        <v>0</v>
      </c>
      <c r="E21" s="18"/>
      <c r="F21" s="18"/>
      <c r="G21" s="19"/>
      <c r="H21" s="18">
        <f t="shared" si="0"/>
        <v>0</v>
      </c>
    </row>
    <row r="22" spans="1:12" ht="39" customHeight="1" x14ac:dyDescent="0.25">
      <c r="A22" s="15">
        <v>13</v>
      </c>
      <c r="B22" s="16" t="s">
        <v>236</v>
      </c>
      <c r="C22" s="17" t="s">
        <v>239</v>
      </c>
      <c r="D22" s="103">
        <f>ხარჯთ.13!D5</f>
        <v>0</v>
      </c>
      <c r="E22" s="18"/>
      <c r="F22" s="18"/>
      <c r="G22" s="19"/>
      <c r="H22" s="18">
        <f t="shared" si="0"/>
        <v>0</v>
      </c>
    </row>
    <row r="23" spans="1:12" s="13" customFormat="1" x14ac:dyDescent="0.25">
      <c r="A23" s="15"/>
      <c r="B23" s="16"/>
      <c r="C23" s="17" t="s">
        <v>253</v>
      </c>
      <c r="D23" s="103">
        <f>SUM(D10:D22)</f>
        <v>0</v>
      </c>
      <c r="E23" s="103"/>
      <c r="F23" s="103"/>
      <c r="G23" s="103"/>
      <c r="H23" s="103">
        <f>SUM(H10:H22)</f>
        <v>0</v>
      </c>
    </row>
    <row r="24" spans="1:12" ht="34.5" customHeight="1" x14ac:dyDescent="0.25">
      <c r="A24" s="20"/>
      <c r="B24" s="20"/>
      <c r="C24" s="21" t="s">
        <v>260</v>
      </c>
      <c r="D24" s="102">
        <v>0.18</v>
      </c>
      <c r="E24" s="18"/>
      <c r="F24" s="18"/>
      <c r="G24" s="18"/>
      <c r="H24" s="18">
        <f>H23*D24</f>
        <v>0</v>
      </c>
    </row>
    <row r="25" spans="1:12" s="13" customFormat="1" x14ac:dyDescent="0.25">
      <c r="A25" s="20"/>
      <c r="B25" s="20"/>
      <c r="C25" s="21" t="s">
        <v>253</v>
      </c>
      <c r="D25" s="102"/>
      <c r="E25" s="18"/>
      <c r="F25" s="18"/>
      <c r="G25" s="18"/>
      <c r="H25" s="18">
        <f>H23+H24</f>
        <v>0</v>
      </c>
    </row>
    <row r="26" spans="1:12" ht="18.75" customHeight="1" x14ac:dyDescent="0.25">
      <c r="A26" s="20"/>
      <c r="B26" s="20"/>
      <c r="C26" s="21" t="s">
        <v>261</v>
      </c>
      <c r="D26" s="102">
        <v>0</v>
      </c>
      <c r="E26" s="18"/>
      <c r="F26" s="18"/>
      <c r="G26" s="18"/>
      <c r="H26" s="18">
        <f>H25*D26</f>
        <v>0</v>
      </c>
    </row>
    <row r="27" spans="1:12" s="13" customFormat="1" ht="17.25" customHeight="1" x14ac:dyDescent="0.25">
      <c r="A27" s="20"/>
      <c r="B27" s="20"/>
      <c r="C27" s="21" t="s">
        <v>264</v>
      </c>
      <c r="D27" s="102"/>
      <c r="E27" s="18"/>
      <c r="F27" s="18"/>
      <c r="G27" s="18"/>
      <c r="H27" s="18">
        <f>H25+H26</f>
        <v>0</v>
      </c>
      <c r="I27" s="22"/>
      <c r="J27" s="23"/>
    </row>
    <row r="28" spans="1:12" ht="17.25" customHeight="1" x14ac:dyDescent="0.25">
      <c r="C28" s="9"/>
      <c r="D28" s="24"/>
      <c r="E28" s="24"/>
      <c r="F28" s="24"/>
      <c r="G28" s="24"/>
      <c r="H28" s="24"/>
      <c r="I28" s="23"/>
      <c r="J28" s="23"/>
    </row>
    <row r="29" spans="1:12" ht="17.25" customHeight="1" x14ac:dyDescent="0.25">
      <c r="C29" s="9"/>
      <c r="D29" s="24"/>
      <c r="E29" s="24"/>
      <c r="F29" s="24"/>
      <c r="G29" s="24"/>
      <c r="H29" s="24"/>
      <c r="I29" s="22"/>
      <c r="J29" s="23"/>
      <c r="K29" s="26"/>
    </row>
    <row r="30" spans="1:12" x14ac:dyDescent="0.25">
      <c r="C30" s="10"/>
      <c r="D30" s="27"/>
      <c r="E30" s="27"/>
      <c r="F30" s="28"/>
      <c r="G30" s="29"/>
      <c r="H30" s="25"/>
    </row>
    <row r="31" spans="1:12" s="30" customFormat="1" x14ac:dyDescent="0.35">
      <c r="B31" s="31"/>
      <c r="K31" s="31"/>
      <c r="L31" s="32"/>
    </row>
    <row r="32" spans="1:12" s="30" customFormat="1" x14ac:dyDescent="0.35">
      <c r="C32" s="33"/>
    </row>
    <row r="33" spans="3:8" s="30" customFormat="1" x14ac:dyDescent="0.35">
      <c r="C33" s="33"/>
      <c r="G33" s="116"/>
      <c r="H33" s="116"/>
    </row>
    <row r="34" spans="3:8" s="30" customFormat="1" ht="15" customHeight="1" x14ac:dyDescent="0.35">
      <c r="C34" s="33"/>
    </row>
    <row r="35" spans="3:8" s="31" customFormat="1" x14ac:dyDescent="0.35"/>
    <row r="36" spans="3:8" x14ac:dyDescent="0.25">
      <c r="D36" s="9"/>
      <c r="E36" s="12"/>
      <c r="F36" s="12"/>
      <c r="G36" s="12"/>
    </row>
    <row r="37" spans="3:8" x14ac:dyDescent="0.25">
      <c r="D37" s="9"/>
      <c r="E37" s="12"/>
      <c r="F37" s="12"/>
      <c r="G37" s="12"/>
    </row>
    <row r="50" spans="2:8" x14ac:dyDescent="0.25">
      <c r="D50" s="34"/>
      <c r="E50" s="35"/>
      <c r="F50" s="36"/>
      <c r="G50" s="37"/>
      <c r="H50" s="38"/>
    </row>
    <row r="51" spans="2:8" x14ac:dyDescent="0.25">
      <c r="D51" s="39"/>
      <c r="E51" s="35"/>
      <c r="F51" s="40"/>
      <c r="G51" s="41"/>
      <c r="H51" s="42"/>
    </row>
    <row r="52" spans="2:8" x14ac:dyDescent="0.25">
      <c r="B52" s="43"/>
      <c r="D52" s="39"/>
      <c r="E52" s="35"/>
      <c r="F52" s="40"/>
      <c r="G52" s="41"/>
      <c r="H52" s="42"/>
    </row>
    <row r="53" spans="2:8" x14ac:dyDescent="0.25">
      <c r="D53" s="39"/>
      <c r="E53" s="35"/>
      <c r="F53" s="40"/>
      <c r="G53" s="41"/>
      <c r="H53" s="42"/>
    </row>
    <row r="54" spans="2:8" x14ac:dyDescent="0.25">
      <c r="B54" s="43"/>
      <c r="D54" s="39"/>
      <c r="E54" s="35"/>
      <c r="F54" s="40"/>
      <c r="G54" s="41"/>
      <c r="H54" s="42"/>
    </row>
    <row r="55" spans="2:8" x14ac:dyDescent="0.25">
      <c r="D55" s="39"/>
      <c r="E55" s="35"/>
      <c r="F55" s="40"/>
      <c r="G55" s="41"/>
      <c r="H55" s="42"/>
    </row>
    <row r="56" spans="2:8" x14ac:dyDescent="0.25">
      <c r="D56" s="39"/>
      <c r="E56" s="35"/>
      <c r="F56" s="40"/>
      <c r="G56" s="41"/>
      <c r="H56" s="42"/>
    </row>
    <row r="57" spans="2:8" x14ac:dyDescent="0.25">
      <c r="D57" s="39"/>
      <c r="E57" s="35"/>
      <c r="F57" s="40"/>
      <c r="G57" s="41"/>
      <c r="H57" s="42"/>
    </row>
    <row r="58" spans="2:8" x14ac:dyDescent="0.25">
      <c r="D58" s="39"/>
      <c r="E58" s="35"/>
      <c r="F58" s="40"/>
      <c r="G58" s="41"/>
      <c r="H58" s="42"/>
    </row>
    <row r="59" spans="2:8" x14ac:dyDescent="0.25">
      <c r="B59" s="43"/>
      <c r="D59" s="39"/>
      <c r="E59" s="35"/>
      <c r="F59" s="40"/>
      <c r="G59" s="41"/>
      <c r="H59" s="42"/>
    </row>
    <row r="60" spans="2:8" x14ac:dyDescent="0.25">
      <c r="B60" s="43"/>
      <c r="D60" s="39"/>
      <c r="E60" s="35"/>
      <c r="F60" s="40"/>
      <c r="G60" s="41"/>
      <c r="H60" s="42"/>
    </row>
    <row r="61" spans="2:8" x14ac:dyDescent="0.25">
      <c r="B61" s="43"/>
      <c r="D61" s="39"/>
      <c r="E61" s="35"/>
      <c r="F61" s="40"/>
      <c r="G61" s="41"/>
      <c r="H61" s="42"/>
    </row>
    <row r="62" spans="2:8" x14ac:dyDescent="0.25">
      <c r="D62" s="39"/>
      <c r="E62" s="35"/>
      <c r="F62" s="40"/>
      <c r="G62" s="41"/>
      <c r="H62" s="42"/>
    </row>
    <row r="63" spans="2:8" x14ac:dyDescent="0.25">
      <c r="D63" s="39"/>
      <c r="E63" s="35"/>
      <c r="F63" s="40"/>
      <c r="G63" s="41"/>
      <c r="H63" s="42"/>
    </row>
    <row r="64" spans="2:8" x14ac:dyDescent="0.25">
      <c r="D64" s="39"/>
      <c r="E64" s="35"/>
      <c r="F64" s="40"/>
      <c r="G64" s="41"/>
      <c r="H64" s="42"/>
    </row>
    <row r="65" spans="2:8" x14ac:dyDescent="0.25">
      <c r="B65" s="43"/>
      <c r="D65" s="39"/>
      <c r="E65" s="35"/>
      <c r="F65" s="40"/>
      <c r="G65" s="41"/>
      <c r="H65" s="42"/>
    </row>
    <row r="66" spans="2:8" x14ac:dyDescent="0.25">
      <c r="D66" s="39"/>
      <c r="E66" s="35"/>
      <c r="F66" s="40"/>
      <c r="G66" s="41"/>
      <c r="H66" s="42"/>
    </row>
    <row r="67" spans="2:8" x14ac:dyDescent="0.25">
      <c r="D67" s="39"/>
      <c r="E67" s="35"/>
      <c r="F67" s="40"/>
      <c r="G67" s="41"/>
      <c r="H67" s="42"/>
    </row>
    <row r="68" spans="2:8" x14ac:dyDescent="0.25">
      <c r="D68" s="39"/>
      <c r="E68" s="35"/>
      <c r="F68" s="40"/>
      <c r="G68" s="41"/>
      <c r="H68" s="42"/>
    </row>
    <row r="69" spans="2:8" x14ac:dyDescent="0.25">
      <c r="D69" s="39"/>
      <c r="E69" s="35"/>
      <c r="F69" s="40"/>
      <c r="G69" s="41"/>
      <c r="H69" s="42"/>
    </row>
    <row r="70" spans="2:8" x14ac:dyDescent="0.25">
      <c r="D70" s="39"/>
      <c r="E70" s="35"/>
      <c r="F70" s="40"/>
      <c r="G70" s="41"/>
      <c r="H70" s="42"/>
    </row>
    <row r="71" spans="2:8" x14ac:dyDescent="0.25">
      <c r="D71" s="39"/>
      <c r="E71" s="35"/>
      <c r="F71" s="40"/>
      <c r="G71" s="41"/>
      <c r="H71" s="42"/>
    </row>
    <row r="72" spans="2:8" x14ac:dyDescent="0.25">
      <c r="B72" s="44"/>
      <c r="D72" s="39"/>
      <c r="E72" s="35"/>
      <c r="F72" s="40"/>
      <c r="G72" s="41"/>
      <c r="H72" s="42"/>
    </row>
    <row r="73" spans="2:8" x14ac:dyDescent="0.25">
      <c r="D73" s="39"/>
      <c r="E73" s="35"/>
      <c r="F73" s="40"/>
      <c r="G73" s="41"/>
      <c r="H73" s="42"/>
    </row>
    <row r="74" spans="2:8" x14ac:dyDescent="0.25">
      <c r="D74" s="39"/>
      <c r="E74" s="35"/>
      <c r="F74" s="40"/>
      <c r="G74" s="41"/>
      <c r="H74" s="42"/>
    </row>
    <row r="75" spans="2:8" x14ac:dyDescent="0.25">
      <c r="D75" s="39"/>
      <c r="E75" s="35"/>
      <c r="F75" s="40"/>
      <c r="G75" s="41"/>
      <c r="H75" s="42"/>
    </row>
    <row r="76" spans="2:8" x14ac:dyDescent="0.25">
      <c r="D76" s="39"/>
      <c r="E76" s="35"/>
      <c r="F76" s="40"/>
      <c r="G76" s="41"/>
      <c r="H76" s="42"/>
    </row>
    <row r="77" spans="2:8" x14ac:dyDescent="0.25">
      <c r="D77" s="39"/>
      <c r="E77" s="35"/>
      <c r="F77" s="40"/>
      <c r="G77" s="41"/>
      <c r="H77" s="42"/>
    </row>
    <row r="78" spans="2:8" x14ac:dyDescent="0.25">
      <c r="D78" s="39"/>
      <c r="E78" s="35"/>
      <c r="F78" s="40"/>
      <c r="G78" s="41"/>
      <c r="H78" s="42"/>
    </row>
  </sheetData>
  <mergeCells count="13">
    <mergeCell ref="G33:H33"/>
    <mergeCell ref="A3:H3"/>
    <mergeCell ref="A4:H4"/>
    <mergeCell ref="F5:H5"/>
    <mergeCell ref="A6:A8"/>
    <mergeCell ref="B6:B8"/>
    <mergeCell ref="C6:C8"/>
    <mergeCell ref="D6:H6"/>
    <mergeCell ref="D7:D8"/>
    <mergeCell ref="E7:E8"/>
    <mergeCell ref="F7:F8"/>
    <mergeCell ref="G7:G8"/>
    <mergeCell ref="H7:H8"/>
  </mergeCells>
  <printOptions horizontalCentered="1"/>
  <pageMargins left="0.45" right="0.25" top="0.45" bottom="0.45" header="0.3" footer="0.3"/>
  <pageSetup paperSize="9" scale="88" fitToHeight="0" orientation="landscape" r:id="rId1"/>
  <headerFooter alignWithMargins="0">
    <oddFooter>Page &amp;P of &amp;N</oddFooter>
  </headerFooter>
  <ignoredErrors>
    <ignoredError sqref="H25:H27" formula="1"/>
    <ignoredError sqref="B10:B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view="pageBreakPreview" zoomScale="89" zoomScaleNormal="100" zoomScaleSheetLayoutView="89" workbookViewId="0">
      <selection activeCell="H18" sqref="H18"/>
    </sheetView>
  </sheetViews>
  <sheetFormatPr defaultRowHeight="15" x14ac:dyDescent="0.25"/>
  <cols>
    <col min="1" max="1" width="5.42578125" style="46" customWidth="1"/>
    <col min="2" max="2" width="15.85546875" style="47" customWidth="1"/>
    <col min="3" max="3" width="47.28515625" style="47" customWidth="1"/>
    <col min="4" max="4" width="8.5703125" style="47" customWidth="1"/>
    <col min="5" max="5" width="12.140625" style="47" customWidth="1"/>
    <col min="6" max="6" width="7.85546875" style="47" customWidth="1"/>
    <col min="7" max="7" width="10.5703125" style="47" customWidth="1"/>
    <col min="8" max="8" width="11.7109375" style="47" customWidth="1"/>
    <col min="9" max="9" width="10.85546875" style="47" customWidth="1"/>
    <col min="10" max="10" width="12.5703125" style="47" customWidth="1"/>
    <col min="11" max="11" width="12" style="47" customWidth="1"/>
    <col min="12" max="12" width="7.85546875" style="47" customWidth="1"/>
    <col min="13" max="13" width="20" style="47" customWidth="1"/>
    <col min="14" max="15" width="9.140625" style="47"/>
    <col min="16" max="16" width="11.5703125" style="47" bestFit="1" customWidth="1"/>
    <col min="17" max="16384" width="9.140625" style="47"/>
  </cols>
  <sheetData>
    <row r="1" spans="1:13" ht="15" customHeight="1" x14ac:dyDescent="0.25">
      <c r="A1" s="122" t="s">
        <v>203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71.2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24.75" customHeight="1" x14ac:dyDescent="0.25">
      <c r="A3" s="122" t="s">
        <v>204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1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x14ac:dyDescent="0.25">
      <c r="C5" s="48" t="s">
        <v>66</v>
      </c>
      <c r="D5" s="126">
        <f>M23</f>
        <v>0</v>
      </c>
      <c r="E5" s="126"/>
      <c r="F5" s="47" t="s">
        <v>67</v>
      </c>
    </row>
    <row r="6" spans="1:13" s="86" customFormat="1" ht="21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45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ht="63.75" customHeight="1" x14ac:dyDescent="0.25">
      <c r="A10" s="50">
        <v>1</v>
      </c>
      <c r="B10" s="51" t="s">
        <v>115</v>
      </c>
      <c r="C10" s="51" t="s">
        <v>128</v>
      </c>
      <c r="D10" s="50" t="s">
        <v>1</v>
      </c>
      <c r="E10" s="50"/>
      <c r="F10" s="52">
        <f>5.8/0.5</f>
        <v>11.6</v>
      </c>
      <c r="G10" s="52"/>
      <c r="H10" s="52"/>
      <c r="I10" s="52"/>
      <c r="J10" s="52"/>
      <c r="K10" s="52"/>
      <c r="L10" s="52"/>
      <c r="M10" s="52"/>
    </row>
    <row r="11" spans="1:13" x14ac:dyDescent="0.25">
      <c r="A11" s="49"/>
      <c r="B11" s="53"/>
      <c r="C11" s="49" t="s">
        <v>77</v>
      </c>
      <c r="D11" s="49" t="s">
        <v>78</v>
      </c>
      <c r="E11" s="49">
        <v>2.86</v>
      </c>
      <c r="F11" s="55">
        <f>E11*F10</f>
        <v>33.175999999999995</v>
      </c>
      <c r="G11" s="55"/>
      <c r="H11" s="55"/>
      <c r="I11" s="55">
        <v>0</v>
      </c>
      <c r="J11" s="55">
        <f>F11*I11</f>
        <v>0</v>
      </c>
      <c r="K11" s="55"/>
      <c r="L11" s="55"/>
      <c r="M11" s="55">
        <f>H11+J11+L11</f>
        <v>0</v>
      </c>
    </row>
    <row r="12" spans="1:13" ht="30" x14ac:dyDescent="0.25">
      <c r="A12" s="49"/>
      <c r="B12" s="53"/>
      <c r="C12" s="49" t="s">
        <v>79</v>
      </c>
      <c r="D12" s="49" t="s">
        <v>80</v>
      </c>
      <c r="E12" s="49">
        <v>0.16</v>
      </c>
      <c r="F12" s="55">
        <f>E12*F10</f>
        <v>1.8559999999999999</v>
      </c>
      <c r="G12" s="55"/>
      <c r="H12" s="55"/>
      <c r="I12" s="55"/>
      <c r="J12" s="55"/>
      <c r="K12" s="55">
        <v>0</v>
      </c>
      <c r="L12" s="55">
        <f>F12*K12</f>
        <v>0</v>
      </c>
      <c r="M12" s="55">
        <f>H12+J12+L12</f>
        <v>0</v>
      </c>
    </row>
    <row r="13" spans="1:13" x14ac:dyDescent="0.25">
      <c r="A13" s="49"/>
      <c r="B13" s="53"/>
      <c r="C13" s="49" t="s">
        <v>81</v>
      </c>
      <c r="D13" s="49" t="s">
        <v>67</v>
      </c>
      <c r="E13" s="49">
        <v>1.19</v>
      </c>
      <c r="F13" s="55">
        <f>E13*F10</f>
        <v>13.803999999999998</v>
      </c>
      <c r="G13" s="55">
        <v>0</v>
      </c>
      <c r="H13" s="55">
        <f>F13*G13</f>
        <v>0</v>
      </c>
      <c r="I13" s="55"/>
      <c r="J13" s="55"/>
      <c r="K13" s="55"/>
      <c r="L13" s="55"/>
      <c r="M13" s="55">
        <f>H13+J13+L13</f>
        <v>0</v>
      </c>
    </row>
    <row r="14" spans="1:13" ht="29.25" customHeight="1" x14ac:dyDescent="0.25">
      <c r="A14" s="49"/>
      <c r="B14" s="53"/>
      <c r="C14" s="49" t="s">
        <v>102</v>
      </c>
      <c r="D14" s="49" t="s">
        <v>2</v>
      </c>
      <c r="E14" s="49"/>
      <c r="F14" s="55">
        <v>5.8</v>
      </c>
      <c r="G14" s="55">
        <v>0</v>
      </c>
      <c r="H14" s="55">
        <f>F14*G14</f>
        <v>0</v>
      </c>
      <c r="I14" s="55"/>
      <c r="J14" s="55"/>
      <c r="K14" s="55"/>
      <c r="L14" s="55"/>
      <c r="M14" s="55">
        <f>H14+J14+L14</f>
        <v>0</v>
      </c>
    </row>
    <row r="15" spans="1:13" x14ac:dyDescent="0.25">
      <c r="A15" s="49"/>
      <c r="B15" s="53"/>
      <c r="C15" s="80" t="s">
        <v>188</v>
      </c>
      <c r="D15" s="50" t="s">
        <v>67</v>
      </c>
      <c r="E15" s="49"/>
      <c r="F15" s="49"/>
      <c r="G15" s="55"/>
      <c r="H15" s="52">
        <f>SUM(H11:H14)</f>
        <v>0</v>
      </c>
      <c r="I15" s="55"/>
      <c r="J15" s="52">
        <f>SUM(J11:J14)</f>
        <v>0</v>
      </c>
      <c r="K15" s="55"/>
      <c r="L15" s="52">
        <f>SUM(L11:L14)</f>
        <v>0</v>
      </c>
      <c r="M15" s="52">
        <f>SUM(M11:M14)</f>
        <v>0</v>
      </c>
    </row>
    <row r="16" spans="1:13" s="57" customFormat="1" ht="28.5" customHeight="1" x14ac:dyDescent="0.25">
      <c r="A16" s="80"/>
      <c r="B16" s="81"/>
      <c r="C16" s="82" t="s">
        <v>189</v>
      </c>
      <c r="D16" s="83">
        <v>0</v>
      </c>
      <c r="E16" s="72"/>
      <c r="F16" s="73"/>
      <c r="G16" s="74"/>
      <c r="H16" s="74"/>
      <c r="I16" s="75"/>
      <c r="J16" s="75"/>
      <c r="K16" s="76"/>
      <c r="L16" s="76"/>
      <c r="M16" s="76">
        <f>D16*H15</f>
        <v>0</v>
      </c>
    </row>
    <row r="17" spans="1:17" s="57" customFormat="1" ht="18" customHeight="1" x14ac:dyDescent="0.25">
      <c r="A17" s="80"/>
      <c r="B17" s="81"/>
      <c r="C17" s="82" t="s">
        <v>190</v>
      </c>
      <c r="D17" s="50" t="s">
        <v>67</v>
      </c>
      <c r="E17" s="72"/>
      <c r="F17" s="73"/>
      <c r="G17" s="74"/>
      <c r="H17" s="74"/>
      <c r="I17" s="75"/>
      <c r="J17" s="75"/>
      <c r="K17" s="76"/>
      <c r="L17" s="76"/>
      <c r="M17" s="76">
        <f>SUM(M15:M16)</f>
        <v>0</v>
      </c>
    </row>
    <row r="18" spans="1:17" s="57" customFormat="1" ht="36.75" customHeight="1" x14ac:dyDescent="0.25">
      <c r="A18" s="80"/>
      <c r="B18" s="81"/>
      <c r="C18" s="82" t="s">
        <v>191</v>
      </c>
      <c r="D18" s="83">
        <v>0</v>
      </c>
      <c r="E18" s="77"/>
      <c r="F18" s="76"/>
      <c r="G18" s="74"/>
      <c r="H18" s="78"/>
      <c r="I18" s="75"/>
      <c r="J18" s="75"/>
      <c r="K18" s="76"/>
      <c r="L18" s="76"/>
      <c r="M18" s="76">
        <f>D18*M17</f>
        <v>0</v>
      </c>
      <c r="N18" s="58"/>
      <c r="O18" s="59"/>
      <c r="P18" s="59"/>
      <c r="Q18" s="59"/>
    </row>
    <row r="19" spans="1:17" s="57" customFormat="1" ht="16.5" customHeight="1" x14ac:dyDescent="0.25">
      <c r="A19" s="80"/>
      <c r="B19" s="81"/>
      <c r="C19" s="82" t="s">
        <v>192</v>
      </c>
      <c r="D19" s="50" t="s">
        <v>67</v>
      </c>
      <c r="E19" s="72"/>
      <c r="F19" s="73"/>
      <c r="G19" s="74"/>
      <c r="H19" s="74"/>
      <c r="I19" s="75"/>
      <c r="J19" s="75"/>
      <c r="K19" s="76"/>
      <c r="L19" s="76"/>
      <c r="M19" s="76">
        <f>SUM(M17:M18)</f>
        <v>0</v>
      </c>
    </row>
    <row r="20" spans="1:17" s="57" customFormat="1" ht="21.75" customHeight="1" x14ac:dyDescent="0.25">
      <c r="A20" s="80"/>
      <c r="B20" s="80"/>
      <c r="C20" s="82" t="s">
        <v>71</v>
      </c>
      <c r="D20" s="83">
        <v>0</v>
      </c>
      <c r="E20" s="72"/>
      <c r="F20" s="73"/>
      <c r="G20" s="74"/>
      <c r="H20" s="78"/>
      <c r="I20" s="75"/>
      <c r="J20" s="75"/>
      <c r="K20" s="76"/>
      <c r="L20" s="76"/>
      <c r="M20" s="76">
        <f>D20*M19</f>
        <v>0</v>
      </c>
    </row>
    <row r="21" spans="1:17" s="57" customFormat="1" ht="18" customHeight="1" x14ac:dyDescent="0.25">
      <c r="A21" s="81"/>
      <c r="B21" s="80"/>
      <c r="C21" s="82" t="s">
        <v>192</v>
      </c>
      <c r="D21" s="50" t="s">
        <v>67</v>
      </c>
      <c r="E21" s="79"/>
      <c r="F21" s="73"/>
      <c r="G21" s="78"/>
      <c r="H21" s="74"/>
      <c r="I21" s="76"/>
      <c r="J21" s="76"/>
      <c r="K21" s="76"/>
      <c r="L21" s="76"/>
      <c r="M21" s="76">
        <f>SUM(M19:M20)</f>
        <v>0</v>
      </c>
    </row>
    <row r="22" spans="1:17" s="57" customFormat="1" ht="21.75" customHeight="1" x14ac:dyDescent="0.25">
      <c r="A22" s="80"/>
      <c r="B22" s="81"/>
      <c r="C22" s="82" t="s">
        <v>193</v>
      </c>
      <c r="D22" s="83">
        <v>0.05</v>
      </c>
      <c r="E22" s="72"/>
      <c r="F22" s="73"/>
      <c r="G22" s="74"/>
      <c r="H22" s="74"/>
      <c r="I22" s="75"/>
      <c r="J22" s="75"/>
      <c r="K22" s="76"/>
      <c r="L22" s="76"/>
      <c r="M22" s="76">
        <f>D22*M21</f>
        <v>0</v>
      </c>
    </row>
    <row r="23" spans="1:17" s="57" customFormat="1" ht="19.5" customHeight="1" x14ac:dyDescent="0.25">
      <c r="A23" s="80"/>
      <c r="B23" s="81"/>
      <c r="C23" s="82" t="s">
        <v>190</v>
      </c>
      <c r="D23" s="50" t="s">
        <v>67</v>
      </c>
      <c r="E23" s="72"/>
      <c r="F23" s="73"/>
      <c r="G23" s="74"/>
      <c r="H23" s="74"/>
      <c r="I23" s="75"/>
      <c r="J23" s="75"/>
      <c r="K23" s="76"/>
      <c r="L23" s="76"/>
      <c r="M23" s="76">
        <f>SUM(M21:M22)</f>
        <v>0</v>
      </c>
    </row>
  </sheetData>
  <mergeCells count="13">
    <mergeCell ref="A1:M1"/>
    <mergeCell ref="A2:M2"/>
    <mergeCell ref="A3:M3"/>
    <mergeCell ref="K7:L7"/>
    <mergeCell ref="M7:M8"/>
    <mergeCell ref="D5:E5"/>
    <mergeCell ref="G7:H7"/>
    <mergeCell ref="I7:J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73" orientation="landscape" r:id="rId1"/>
  <headerFooter>
    <oddFooter>&amp;C&amp;P</oddFooter>
  </headerFooter>
  <ignoredErrors>
    <ignoredError sqref="M18:M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7"/>
  <sheetViews>
    <sheetView view="pageBreakPreview" zoomScale="91" zoomScaleNormal="100" zoomScaleSheetLayoutView="91" workbookViewId="0">
      <selection activeCell="C16" sqref="C16"/>
    </sheetView>
  </sheetViews>
  <sheetFormatPr defaultRowHeight="15" x14ac:dyDescent="0.25"/>
  <cols>
    <col min="1" max="1" width="5.42578125" style="46" customWidth="1"/>
    <col min="2" max="2" width="10.42578125" style="47" customWidth="1"/>
    <col min="3" max="3" width="44.42578125" style="47" customWidth="1"/>
    <col min="4" max="4" width="8.5703125" style="47" customWidth="1"/>
    <col min="5" max="5" width="7.42578125" style="47" customWidth="1"/>
    <col min="6" max="7" width="7.85546875" style="47" customWidth="1"/>
    <col min="8" max="8" width="10" style="47" customWidth="1"/>
    <col min="9" max="9" width="6" style="47" customWidth="1"/>
    <col min="10" max="10" width="12.5703125" style="47" customWidth="1"/>
    <col min="11" max="11" width="6.28515625" style="47" customWidth="1"/>
    <col min="12" max="12" width="7.85546875" style="47" customWidth="1"/>
    <col min="13" max="13" width="10.85546875" style="47" customWidth="1"/>
    <col min="14" max="16384" width="9.140625" style="47"/>
  </cols>
  <sheetData>
    <row r="1" spans="1:13" ht="15" customHeight="1" x14ac:dyDescent="0.25">
      <c r="A1" s="122" t="s">
        <v>234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70.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30" customHeight="1" x14ac:dyDescent="0.25">
      <c r="A3" s="122" t="s">
        <v>206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x14ac:dyDescent="0.25">
      <c r="C4" s="70"/>
      <c r="D4" s="70"/>
      <c r="E4" s="70"/>
      <c r="F4" s="70"/>
      <c r="G4" s="70"/>
      <c r="H4" s="70"/>
    </row>
    <row r="5" spans="1:13" x14ac:dyDescent="0.25">
      <c r="C5" s="48" t="s">
        <v>66</v>
      </c>
      <c r="D5" s="126">
        <f>M37</f>
        <v>0</v>
      </c>
      <c r="E5" s="126"/>
      <c r="F5" s="47" t="s">
        <v>67</v>
      </c>
    </row>
    <row r="6" spans="1:13" s="86" customFormat="1" ht="21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60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ht="30" customHeight="1" x14ac:dyDescent="0.25">
      <c r="A10" s="49"/>
      <c r="B10" s="53"/>
      <c r="C10" s="50" t="s">
        <v>205</v>
      </c>
      <c r="D10" s="50"/>
      <c r="E10" s="50"/>
      <c r="F10" s="50"/>
      <c r="G10" s="52"/>
      <c r="H10" s="52"/>
      <c r="I10" s="52"/>
      <c r="J10" s="52"/>
      <c r="K10" s="52"/>
      <c r="L10" s="52"/>
      <c r="M10" s="52"/>
    </row>
    <row r="11" spans="1:13" ht="45" x14ac:dyDescent="0.25">
      <c r="A11" s="50">
        <v>1</v>
      </c>
      <c r="B11" s="60" t="s">
        <v>134</v>
      </c>
      <c r="C11" s="51" t="s">
        <v>76</v>
      </c>
      <c r="D11" s="50" t="s">
        <v>13</v>
      </c>
      <c r="E11" s="50"/>
      <c r="F11" s="50">
        <v>0.33</v>
      </c>
      <c r="G11" s="55"/>
      <c r="H11" s="55"/>
      <c r="I11" s="55"/>
      <c r="J11" s="55"/>
      <c r="K11" s="55"/>
      <c r="L11" s="55"/>
      <c r="M11" s="55"/>
    </row>
    <row r="12" spans="1:13" x14ac:dyDescent="0.25">
      <c r="A12" s="49"/>
      <c r="B12" s="53"/>
      <c r="C12" s="49" t="s">
        <v>77</v>
      </c>
      <c r="D12" s="49" t="s">
        <v>78</v>
      </c>
      <c r="E12" s="49">
        <v>4.5</v>
      </c>
      <c r="F12" s="55">
        <f>E12*F11</f>
        <v>1.4850000000000001</v>
      </c>
      <c r="G12" s="55"/>
      <c r="H12" s="55"/>
      <c r="I12" s="55">
        <v>0</v>
      </c>
      <c r="J12" s="55">
        <f>F12*I12</f>
        <v>0</v>
      </c>
      <c r="K12" s="55"/>
      <c r="L12" s="55"/>
      <c r="M12" s="55">
        <f>H12+J12+L12</f>
        <v>0</v>
      </c>
    </row>
    <row r="13" spans="1:13" ht="30" x14ac:dyDescent="0.25">
      <c r="A13" s="49"/>
      <c r="B13" s="53"/>
      <c r="C13" s="49" t="s">
        <v>79</v>
      </c>
      <c r="D13" s="49" t="s">
        <v>80</v>
      </c>
      <c r="E13" s="49">
        <v>0.37</v>
      </c>
      <c r="F13" s="55">
        <f>E13*F11</f>
        <v>0.1221</v>
      </c>
      <c r="G13" s="55"/>
      <c r="H13" s="55"/>
      <c r="I13" s="55"/>
      <c r="J13" s="55"/>
      <c r="K13" s="55">
        <v>0</v>
      </c>
      <c r="L13" s="55">
        <f>F13*K13</f>
        <v>0</v>
      </c>
      <c r="M13" s="55">
        <f>H13+J13+L13</f>
        <v>0</v>
      </c>
    </row>
    <row r="14" spans="1:13" x14ac:dyDescent="0.25">
      <c r="A14" s="49"/>
      <c r="B14" s="53"/>
      <c r="C14" s="49" t="s">
        <v>81</v>
      </c>
      <c r="D14" s="49" t="s">
        <v>67</v>
      </c>
      <c r="E14" s="49">
        <v>0.28000000000000003</v>
      </c>
      <c r="F14" s="55">
        <f>E14*F11</f>
        <v>9.240000000000001E-2</v>
      </c>
      <c r="G14" s="55">
        <v>0</v>
      </c>
      <c r="H14" s="55">
        <f>F14*G14</f>
        <v>0</v>
      </c>
      <c r="I14" s="55"/>
      <c r="J14" s="55"/>
      <c r="K14" s="55"/>
      <c r="L14" s="55"/>
      <c r="M14" s="55">
        <f>H14+J14+L14</f>
        <v>0</v>
      </c>
    </row>
    <row r="15" spans="1:13" x14ac:dyDescent="0.25">
      <c r="A15" s="49"/>
      <c r="B15" s="53"/>
      <c r="C15" s="49" t="s">
        <v>20</v>
      </c>
      <c r="D15" s="49" t="s">
        <v>13</v>
      </c>
      <c r="E15" s="49">
        <v>1.02</v>
      </c>
      <c r="F15" s="55">
        <f>E15*F11</f>
        <v>0.33660000000000001</v>
      </c>
      <c r="G15" s="55">
        <v>0</v>
      </c>
      <c r="H15" s="55">
        <f>F15*G15</f>
        <v>0</v>
      </c>
      <c r="I15" s="55"/>
      <c r="J15" s="55"/>
      <c r="K15" s="55"/>
      <c r="L15" s="55"/>
      <c r="M15" s="55">
        <f>H15+J15+L15</f>
        <v>0</v>
      </c>
    </row>
    <row r="16" spans="1:13" x14ac:dyDescent="0.25">
      <c r="A16" s="49"/>
      <c r="B16" s="53"/>
      <c r="C16" s="49" t="s">
        <v>103</v>
      </c>
      <c r="D16" s="49" t="s">
        <v>13</v>
      </c>
      <c r="E16" s="49">
        <v>8.2000000000000003E-2</v>
      </c>
      <c r="F16" s="49">
        <f>E16*F11</f>
        <v>2.7060000000000001E-2</v>
      </c>
      <c r="G16" s="55">
        <v>0</v>
      </c>
      <c r="H16" s="55">
        <f>F16*G16</f>
        <v>0</v>
      </c>
      <c r="I16" s="55"/>
      <c r="J16" s="55"/>
      <c r="K16" s="55"/>
      <c r="L16" s="55"/>
      <c r="M16" s="55">
        <f>H16+J16+L16</f>
        <v>0</v>
      </c>
    </row>
    <row r="17" spans="1:17" s="62" customFormat="1" ht="45" x14ac:dyDescent="0.25">
      <c r="A17" s="50">
        <v>2</v>
      </c>
      <c r="B17" s="60" t="s">
        <v>133</v>
      </c>
      <c r="C17" s="61" t="s">
        <v>131</v>
      </c>
      <c r="D17" s="50" t="s">
        <v>13</v>
      </c>
      <c r="E17" s="50"/>
      <c r="F17" s="50">
        <v>0.08</v>
      </c>
      <c r="G17" s="52"/>
      <c r="H17" s="52"/>
      <c r="I17" s="52"/>
      <c r="J17" s="52"/>
      <c r="K17" s="52"/>
      <c r="L17" s="52"/>
      <c r="M17" s="52"/>
    </row>
    <row r="18" spans="1:17" x14ac:dyDescent="0.25">
      <c r="A18" s="49"/>
      <c r="B18" s="51"/>
      <c r="C18" s="49" t="s">
        <v>77</v>
      </c>
      <c r="D18" s="49" t="s">
        <v>78</v>
      </c>
      <c r="E18" s="49">
        <v>0.89</v>
      </c>
      <c r="F18" s="55">
        <f>E18*F17</f>
        <v>7.1199999999999999E-2</v>
      </c>
      <c r="G18" s="55"/>
      <c r="H18" s="55"/>
      <c r="I18" s="55">
        <v>0</v>
      </c>
      <c r="J18" s="55">
        <f>F18*I18</f>
        <v>0</v>
      </c>
      <c r="K18" s="55"/>
      <c r="L18" s="55"/>
      <c r="M18" s="55">
        <f>H18+J18+L18</f>
        <v>0</v>
      </c>
    </row>
    <row r="19" spans="1:17" ht="30" x14ac:dyDescent="0.25">
      <c r="A19" s="49"/>
      <c r="B19" s="51"/>
      <c r="C19" s="49" t="s">
        <v>79</v>
      </c>
      <c r="D19" s="49" t="s">
        <v>80</v>
      </c>
      <c r="E19" s="49">
        <v>0.37</v>
      </c>
      <c r="F19" s="55">
        <f>E19*F17</f>
        <v>2.9600000000000001E-2</v>
      </c>
      <c r="G19" s="55"/>
      <c r="H19" s="55"/>
      <c r="I19" s="55"/>
      <c r="J19" s="55"/>
      <c r="K19" s="55">
        <v>0</v>
      </c>
      <c r="L19" s="55">
        <f>F19*K19</f>
        <v>0</v>
      </c>
      <c r="M19" s="55">
        <f>H19+J19+L19</f>
        <v>0</v>
      </c>
    </row>
    <row r="20" spans="1:17" x14ac:dyDescent="0.25">
      <c r="A20" s="49"/>
      <c r="B20" s="51"/>
      <c r="C20" s="49" t="s">
        <v>81</v>
      </c>
      <c r="D20" s="49" t="s">
        <v>67</v>
      </c>
      <c r="E20" s="49">
        <v>0.02</v>
      </c>
      <c r="F20" s="55">
        <f>E20*F17</f>
        <v>1.6000000000000001E-3</v>
      </c>
      <c r="G20" s="55">
        <v>0</v>
      </c>
      <c r="H20" s="55">
        <f>F20*G20</f>
        <v>0</v>
      </c>
      <c r="I20" s="55"/>
      <c r="J20" s="55"/>
      <c r="K20" s="55"/>
      <c r="L20" s="55"/>
      <c r="M20" s="55">
        <f>H20+J20+L20</f>
        <v>0</v>
      </c>
    </row>
    <row r="21" spans="1:17" x14ac:dyDescent="0.25">
      <c r="A21" s="49"/>
      <c r="B21" s="51"/>
      <c r="C21" s="49" t="s">
        <v>21</v>
      </c>
      <c r="D21" s="49" t="s">
        <v>13</v>
      </c>
      <c r="E21" s="49">
        <v>1.1499999999999999</v>
      </c>
      <c r="F21" s="55">
        <f>E21*F17</f>
        <v>9.1999999999999998E-2</v>
      </c>
      <c r="G21" s="55">
        <v>0</v>
      </c>
      <c r="H21" s="55">
        <f>F21*G21</f>
        <v>0</v>
      </c>
      <c r="I21" s="55"/>
      <c r="J21" s="55"/>
      <c r="K21" s="55"/>
      <c r="L21" s="55"/>
      <c r="M21" s="55">
        <f>H21+J21+L21</f>
        <v>0</v>
      </c>
    </row>
    <row r="22" spans="1:17" ht="60" x14ac:dyDescent="0.25">
      <c r="A22" s="50">
        <v>3</v>
      </c>
      <c r="B22" s="51" t="s">
        <v>116</v>
      </c>
      <c r="C22" s="61" t="s">
        <v>82</v>
      </c>
      <c r="D22" s="50" t="s">
        <v>1</v>
      </c>
      <c r="E22" s="50"/>
      <c r="F22" s="50">
        <v>1</v>
      </c>
      <c r="G22" s="52"/>
      <c r="H22" s="52"/>
      <c r="I22" s="52"/>
      <c r="J22" s="52"/>
      <c r="K22" s="52"/>
      <c r="L22" s="52"/>
      <c r="M22" s="55"/>
    </row>
    <row r="23" spans="1:17" x14ac:dyDescent="0.25">
      <c r="A23" s="49"/>
      <c r="B23" s="53"/>
      <c r="C23" s="49" t="s">
        <v>77</v>
      </c>
      <c r="D23" s="49" t="s">
        <v>78</v>
      </c>
      <c r="E23" s="49">
        <v>3.31</v>
      </c>
      <c r="F23" s="55">
        <f>E23*F22</f>
        <v>3.31</v>
      </c>
      <c r="G23" s="55"/>
      <c r="H23" s="55"/>
      <c r="I23" s="55">
        <v>0</v>
      </c>
      <c r="J23" s="55">
        <f>F23*I23</f>
        <v>0</v>
      </c>
      <c r="K23" s="55"/>
      <c r="L23" s="55"/>
      <c r="M23" s="55">
        <f t="shared" ref="M23:M28" si="0">H23+J23+L23</f>
        <v>0</v>
      </c>
    </row>
    <row r="24" spans="1:17" ht="30" x14ac:dyDescent="0.25">
      <c r="A24" s="49"/>
      <c r="B24" s="53"/>
      <c r="C24" s="49" t="s">
        <v>79</v>
      </c>
      <c r="D24" s="49" t="s">
        <v>80</v>
      </c>
      <c r="E24" s="49">
        <v>0.15</v>
      </c>
      <c r="F24" s="55">
        <f>E24*F22</f>
        <v>0.15</v>
      </c>
      <c r="G24" s="55"/>
      <c r="H24" s="55"/>
      <c r="I24" s="55"/>
      <c r="J24" s="55"/>
      <c r="K24" s="55">
        <v>0</v>
      </c>
      <c r="L24" s="55">
        <f>F24*K24</f>
        <v>0</v>
      </c>
      <c r="M24" s="55">
        <f t="shared" si="0"/>
        <v>0</v>
      </c>
    </row>
    <row r="25" spans="1:17" ht="27" customHeight="1" x14ac:dyDescent="0.25">
      <c r="A25" s="49"/>
      <c r="B25" s="53" t="s">
        <v>125</v>
      </c>
      <c r="C25" s="49" t="s">
        <v>104</v>
      </c>
      <c r="D25" s="49" t="s">
        <v>80</v>
      </c>
      <c r="E25" s="49">
        <v>0.15</v>
      </c>
      <c r="F25" s="55">
        <f>E25*F22</f>
        <v>0.15</v>
      </c>
      <c r="G25" s="55"/>
      <c r="H25" s="55"/>
      <c r="I25" s="55"/>
      <c r="J25" s="55"/>
      <c r="K25" s="55">
        <v>0</v>
      </c>
      <c r="L25" s="55">
        <f>F25*K25</f>
        <v>0</v>
      </c>
      <c r="M25" s="55">
        <f t="shared" si="0"/>
        <v>0</v>
      </c>
    </row>
    <row r="26" spans="1:17" ht="30" x14ac:dyDescent="0.25">
      <c r="A26" s="49"/>
      <c r="B26" s="53" t="s">
        <v>126</v>
      </c>
      <c r="C26" s="49" t="s">
        <v>105</v>
      </c>
      <c r="D26" s="49" t="s">
        <v>80</v>
      </c>
      <c r="E26" s="49">
        <v>0.28599999999999998</v>
      </c>
      <c r="F26" s="55">
        <f>E26*F22</f>
        <v>0.28599999999999998</v>
      </c>
      <c r="G26" s="55"/>
      <c r="H26" s="55"/>
      <c r="I26" s="55"/>
      <c r="J26" s="55"/>
      <c r="K26" s="55">
        <v>0</v>
      </c>
      <c r="L26" s="55">
        <f>F26*K26</f>
        <v>0</v>
      </c>
      <c r="M26" s="55">
        <f t="shared" si="0"/>
        <v>0</v>
      </c>
    </row>
    <row r="27" spans="1:17" x14ac:dyDescent="0.25">
      <c r="A27" s="49"/>
      <c r="B27" s="53"/>
      <c r="C27" s="49" t="s">
        <v>81</v>
      </c>
      <c r="D27" s="49" t="s">
        <v>67</v>
      </c>
      <c r="E27" s="49">
        <v>0.74399999999999999</v>
      </c>
      <c r="F27" s="49">
        <f>E27*F22</f>
        <v>0.74399999999999999</v>
      </c>
      <c r="G27" s="55">
        <v>0</v>
      </c>
      <c r="H27" s="55">
        <f>F27*G27</f>
        <v>0</v>
      </c>
      <c r="I27" s="55"/>
      <c r="J27" s="55"/>
      <c r="K27" s="55"/>
      <c r="L27" s="55"/>
      <c r="M27" s="55">
        <f t="shared" si="0"/>
        <v>0</v>
      </c>
    </row>
    <row r="28" spans="1:17" ht="60" x14ac:dyDescent="0.25">
      <c r="A28" s="49"/>
      <c r="B28" s="53"/>
      <c r="C28" s="49" t="s">
        <v>130</v>
      </c>
      <c r="D28" s="49" t="s">
        <v>1</v>
      </c>
      <c r="E28" s="49"/>
      <c r="F28" s="49">
        <v>1</v>
      </c>
      <c r="G28" s="55">
        <v>0</v>
      </c>
      <c r="H28" s="55">
        <f>F28*G28</f>
        <v>0</v>
      </c>
      <c r="I28" s="55"/>
      <c r="J28" s="55"/>
      <c r="K28" s="55"/>
      <c r="L28" s="55"/>
      <c r="M28" s="55">
        <f t="shared" si="0"/>
        <v>0</v>
      </c>
    </row>
    <row r="29" spans="1:17" x14ac:dyDescent="0.25">
      <c r="A29" s="49"/>
      <c r="B29" s="53"/>
      <c r="C29" s="80" t="s">
        <v>188</v>
      </c>
      <c r="D29" s="50" t="s">
        <v>67</v>
      </c>
      <c r="E29" s="49"/>
      <c r="F29" s="49"/>
      <c r="G29" s="55"/>
      <c r="H29" s="52">
        <f>SUM(H10:H28)</f>
        <v>0</v>
      </c>
      <c r="I29" s="55"/>
      <c r="J29" s="52">
        <f>SUM(J10:J28)</f>
        <v>0</v>
      </c>
      <c r="K29" s="55"/>
      <c r="L29" s="52">
        <f>SUM(L10:L28)</f>
        <v>0</v>
      </c>
      <c r="M29" s="52">
        <f>SUM(M10:M28)</f>
        <v>0</v>
      </c>
    </row>
    <row r="30" spans="1:17" s="57" customFormat="1" ht="28.5" customHeight="1" x14ac:dyDescent="0.25">
      <c r="A30" s="80"/>
      <c r="B30" s="81"/>
      <c r="C30" s="82" t="s">
        <v>189</v>
      </c>
      <c r="D30" s="83">
        <v>0</v>
      </c>
      <c r="E30" s="72"/>
      <c r="F30" s="73"/>
      <c r="G30" s="74"/>
      <c r="H30" s="74"/>
      <c r="I30" s="75"/>
      <c r="J30" s="75"/>
      <c r="K30" s="76"/>
      <c r="L30" s="76"/>
      <c r="M30" s="76">
        <f>D30*H29</f>
        <v>0</v>
      </c>
    </row>
    <row r="31" spans="1:17" s="57" customFormat="1" ht="18" customHeight="1" x14ac:dyDescent="0.25">
      <c r="A31" s="80"/>
      <c r="B31" s="81"/>
      <c r="C31" s="82" t="s">
        <v>190</v>
      </c>
      <c r="D31" s="50" t="s">
        <v>67</v>
      </c>
      <c r="E31" s="72"/>
      <c r="F31" s="73"/>
      <c r="G31" s="74"/>
      <c r="H31" s="74"/>
      <c r="I31" s="75"/>
      <c r="J31" s="75"/>
      <c r="K31" s="76"/>
      <c r="L31" s="76"/>
      <c r="M31" s="76">
        <f>SUM(M29:M30)</f>
        <v>0</v>
      </c>
    </row>
    <row r="32" spans="1:17" s="57" customFormat="1" ht="36.75" customHeight="1" x14ac:dyDescent="0.25">
      <c r="A32" s="80"/>
      <c r="B32" s="81"/>
      <c r="C32" s="82" t="s">
        <v>191</v>
      </c>
      <c r="D32" s="83">
        <v>0</v>
      </c>
      <c r="E32" s="77"/>
      <c r="F32" s="76"/>
      <c r="G32" s="74"/>
      <c r="H32" s="78"/>
      <c r="I32" s="75"/>
      <c r="J32" s="75"/>
      <c r="K32" s="76"/>
      <c r="L32" s="76"/>
      <c r="M32" s="76">
        <f>D32*M31</f>
        <v>0</v>
      </c>
      <c r="N32" s="58"/>
      <c r="O32" s="59"/>
      <c r="P32" s="59"/>
      <c r="Q32" s="59"/>
    </row>
    <row r="33" spans="1:13" s="57" customFormat="1" ht="16.5" customHeight="1" x14ac:dyDescent="0.25">
      <c r="A33" s="80"/>
      <c r="B33" s="81"/>
      <c r="C33" s="82" t="s">
        <v>192</v>
      </c>
      <c r="D33" s="50" t="s">
        <v>67</v>
      </c>
      <c r="E33" s="72"/>
      <c r="F33" s="73"/>
      <c r="G33" s="74"/>
      <c r="H33" s="74"/>
      <c r="I33" s="75"/>
      <c r="J33" s="75"/>
      <c r="K33" s="76"/>
      <c r="L33" s="76"/>
      <c r="M33" s="76">
        <f>SUM(M31:M32)</f>
        <v>0</v>
      </c>
    </row>
    <row r="34" spans="1:13" s="57" customFormat="1" ht="21.75" customHeight="1" x14ac:dyDescent="0.25">
      <c r="A34" s="80"/>
      <c r="B34" s="80"/>
      <c r="C34" s="82" t="s">
        <v>71</v>
      </c>
      <c r="D34" s="83">
        <v>0</v>
      </c>
      <c r="E34" s="72"/>
      <c r="F34" s="73"/>
      <c r="G34" s="74"/>
      <c r="H34" s="78"/>
      <c r="I34" s="75"/>
      <c r="J34" s="75"/>
      <c r="K34" s="76"/>
      <c r="L34" s="76"/>
      <c r="M34" s="76">
        <f>D34*M33</f>
        <v>0</v>
      </c>
    </row>
    <row r="35" spans="1:13" s="57" customFormat="1" ht="18" customHeight="1" x14ac:dyDescent="0.25">
      <c r="A35" s="81"/>
      <c r="B35" s="80"/>
      <c r="C35" s="82" t="s">
        <v>192</v>
      </c>
      <c r="D35" s="50" t="s">
        <v>67</v>
      </c>
      <c r="E35" s="79"/>
      <c r="F35" s="73"/>
      <c r="G35" s="78"/>
      <c r="H35" s="74"/>
      <c r="I35" s="76"/>
      <c r="J35" s="76"/>
      <c r="K35" s="76"/>
      <c r="L35" s="76"/>
      <c r="M35" s="76">
        <f>SUM(M33:M34)</f>
        <v>0</v>
      </c>
    </row>
    <row r="36" spans="1:13" s="57" customFormat="1" ht="21.75" customHeight="1" x14ac:dyDescent="0.25">
      <c r="A36" s="80"/>
      <c r="B36" s="81"/>
      <c r="C36" s="82" t="s">
        <v>193</v>
      </c>
      <c r="D36" s="83">
        <v>0.05</v>
      </c>
      <c r="E36" s="72"/>
      <c r="F36" s="73"/>
      <c r="G36" s="74"/>
      <c r="H36" s="74"/>
      <c r="I36" s="75"/>
      <c r="J36" s="75"/>
      <c r="K36" s="76"/>
      <c r="L36" s="76"/>
      <c r="M36" s="76">
        <f>D36*M35</f>
        <v>0</v>
      </c>
    </row>
    <row r="37" spans="1:13" s="57" customFormat="1" ht="19.5" customHeight="1" x14ac:dyDescent="0.25">
      <c r="A37" s="80"/>
      <c r="B37" s="81"/>
      <c r="C37" s="82" t="s">
        <v>190</v>
      </c>
      <c r="D37" s="50" t="s">
        <v>67</v>
      </c>
      <c r="E37" s="72"/>
      <c r="F37" s="73"/>
      <c r="G37" s="74"/>
      <c r="H37" s="74"/>
      <c r="I37" s="75"/>
      <c r="J37" s="75"/>
      <c r="K37" s="76"/>
      <c r="L37" s="76"/>
      <c r="M37" s="76">
        <f>SUM(M35:M36)</f>
        <v>0</v>
      </c>
    </row>
  </sheetData>
  <mergeCells count="13">
    <mergeCell ref="A1:M1"/>
    <mergeCell ref="A2:M2"/>
    <mergeCell ref="A3:M3"/>
    <mergeCell ref="K7:L7"/>
    <mergeCell ref="M7:M8"/>
    <mergeCell ref="D5:E5"/>
    <mergeCell ref="G7:H7"/>
    <mergeCell ref="I7:J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94" orientation="landscape" r:id="rId1"/>
  <headerFooter>
    <oddFooter>&amp;C&amp;P</oddFooter>
  </headerFooter>
  <rowBreaks count="1" manualBreakCount="1">
    <brk id="21" max="12" man="1"/>
  </rowBreaks>
  <ignoredErrors>
    <ignoredError sqref="M32:M3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view="pageBreakPreview" zoomScale="89" zoomScaleNormal="100" zoomScaleSheetLayoutView="89" workbookViewId="0">
      <selection activeCell="G20" sqref="G20"/>
    </sheetView>
  </sheetViews>
  <sheetFormatPr defaultRowHeight="15" x14ac:dyDescent="0.25"/>
  <cols>
    <col min="1" max="1" width="5.42578125" style="46" customWidth="1"/>
    <col min="2" max="2" width="16.85546875" style="47" customWidth="1"/>
    <col min="3" max="3" width="44.42578125" style="47" customWidth="1"/>
    <col min="4" max="4" width="8.5703125" style="47" customWidth="1"/>
    <col min="5" max="5" width="12" style="47" customWidth="1"/>
    <col min="6" max="6" width="7.85546875" style="47" customWidth="1"/>
    <col min="7" max="7" width="13.42578125" style="47" customWidth="1"/>
    <col min="8" max="8" width="11.42578125" style="47" customWidth="1"/>
    <col min="9" max="9" width="10.42578125" style="47" customWidth="1"/>
    <col min="10" max="10" width="12.5703125" style="47" customWidth="1"/>
    <col min="11" max="11" width="13.140625" style="47" customWidth="1"/>
    <col min="12" max="12" width="7.85546875" style="47" customWidth="1"/>
    <col min="13" max="13" width="18.7109375" style="47" customWidth="1"/>
    <col min="14" max="14" width="11.5703125" style="47" bestFit="1" customWidth="1"/>
    <col min="15" max="16384" width="9.140625" style="47"/>
  </cols>
  <sheetData>
    <row r="1" spans="1:13" ht="15" customHeight="1" x14ac:dyDescent="0.25">
      <c r="A1" s="122" t="s">
        <v>233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84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22" t="s">
        <v>214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x14ac:dyDescent="0.25">
      <c r="C5" s="48" t="s">
        <v>66</v>
      </c>
      <c r="D5" s="126">
        <f>M23</f>
        <v>0</v>
      </c>
      <c r="E5" s="126"/>
      <c r="F5" s="47" t="s">
        <v>67</v>
      </c>
    </row>
    <row r="6" spans="1:13" s="86" customFormat="1" ht="21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45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s="62" customFormat="1" ht="75" x14ac:dyDescent="0.25">
      <c r="A10" s="50">
        <v>1</v>
      </c>
      <c r="B10" s="51" t="s">
        <v>117</v>
      </c>
      <c r="C10" s="51" t="s">
        <v>129</v>
      </c>
      <c r="D10" s="50" t="s">
        <v>1</v>
      </c>
      <c r="E10" s="50"/>
      <c r="F10" s="50">
        <f>34.75/0.5</f>
        <v>69.5</v>
      </c>
      <c r="G10" s="52"/>
      <c r="H10" s="52"/>
      <c r="I10" s="52"/>
      <c r="J10" s="52"/>
      <c r="K10" s="52"/>
      <c r="L10" s="52"/>
      <c r="M10" s="52"/>
    </row>
    <row r="11" spans="1:13" x14ac:dyDescent="0.25">
      <c r="A11" s="49"/>
      <c r="B11" s="53"/>
      <c r="C11" s="49" t="s">
        <v>77</v>
      </c>
      <c r="D11" s="49" t="s">
        <v>78</v>
      </c>
      <c r="E11" s="49">
        <v>2.86</v>
      </c>
      <c r="F11" s="55">
        <f>E11*F10</f>
        <v>198.76999999999998</v>
      </c>
      <c r="G11" s="55"/>
      <c r="H11" s="55"/>
      <c r="I11" s="55">
        <v>0</v>
      </c>
      <c r="J11" s="55">
        <f>F11*I11</f>
        <v>0</v>
      </c>
      <c r="K11" s="55"/>
      <c r="L11" s="55"/>
      <c r="M11" s="55">
        <f>H11+J11+L11</f>
        <v>0</v>
      </c>
    </row>
    <row r="12" spans="1:13" ht="30" x14ac:dyDescent="0.25">
      <c r="A12" s="49"/>
      <c r="B12" s="53"/>
      <c r="C12" s="49" t="s">
        <v>79</v>
      </c>
      <c r="D12" s="49" t="s">
        <v>80</v>
      </c>
      <c r="E12" s="49">
        <v>0.16</v>
      </c>
      <c r="F12" s="55">
        <f>E12*F10</f>
        <v>11.120000000000001</v>
      </c>
      <c r="G12" s="55"/>
      <c r="H12" s="55"/>
      <c r="I12" s="55"/>
      <c r="J12" s="55"/>
      <c r="K12" s="55">
        <v>0</v>
      </c>
      <c r="L12" s="55">
        <f>F12*K12</f>
        <v>0</v>
      </c>
      <c r="M12" s="55">
        <f>H12+J12+L12</f>
        <v>0</v>
      </c>
    </row>
    <row r="13" spans="1:13" x14ac:dyDescent="0.25">
      <c r="A13" s="49"/>
      <c r="B13" s="53"/>
      <c r="C13" s="49" t="s">
        <v>81</v>
      </c>
      <c r="D13" s="49" t="s">
        <v>67</v>
      </c>
      <c r="E13" s="49">
        <v>1.19</v>
      </c>
      <c r="F13" s="55">
        <f>E13*F10</f>
        <v>82.704999999999998</v>
      </c>
      <c r="G13" s="55">
        <v>0</v>
      </c>
      <c r="H13" s="55">
        <f>F13*G13</f>
        <v>0</v>
      </c>
      <c r="I13" s="55"/>
      <c r="J13" s="55"/>
      <c r="K13" s="55"/>
      <c r="L13" s="55"/>
      <c r="M13" s="55">
        <f>H13+J13+L13</f>
        <v>0</v>
      </c>
    </row>
    <row r="14" spans="1:13" ht="30.75" customHeight="1" x14ac:dyDescent="0.25">
      <c r="A14" s="49"/>
      <c r="B14" s="53"/>
      <c r="C14" s="49" t="s">
        <v>106</v>
      </c>
      <c r="D14" s="49" t="s">
        <v>2</v>
      </c>
      <c r="E14" s="49"/>
      <c r="F14" s="49">
        <v>34.75</v>
      </c>
      <c r="G14" s="55">
        <v>0</v>
      </c>
      <c r="H14" s="55">
        <f>F14*G14</f>
        <v>0</v>
      </c>
      <c r="I14" s="55"/>
      <c r="J14" s="55"/>
      <c r="K14" s="55"/>
      <c r="L14" s="55"/>
      <c r="M14" s="55">
        <f>H14+J14+L14</f>
        <v>0</v>
      </c>
    </row>
    <row r="15" spans="1:13" x14ac:dyDescent="0.25">
      <c r="A15" s="49"/>
      <c r="B15" s="53"/>
      <c r="C15" s="80" t="s">
        <v>188</v>
      </c>
      <c r="D15" s="50" t="s">
        <v>67</v>
      </c>
      <c r="E15" s="49"/>
      <c r="F15" s="49"/>
      <c r="G15" s="55"/>
      <c r="H15" s="52">
        <f>SUM(H10:H14)</f>
        <v>0</v>
      </c>
      <c r="I15" s="55"/>
      <c r="J15" s="52">
        <f>SUM(J10:J14)</f>
        <v>0</v>
      </c>
      <c r="K15" s="55"/>
      <c r="L15" s="52">
        <f>SUM(L10:L14)</f>
        <v>0</v>
      </c>
      <c r="M15" s="52">
        <f>SUM(M10:M14)</f>
        <v>0</v>
      </c>
    </row>
    <row r="16" spans="1:13" s="57" customFormat="1" ht="28.5" customHeight="1" x14ac:dyDescent="0.25">
      <c r="A16" s="80"/>
      <c r="B16" s="81"/>
      <c r="C16" s="82" t="s">
        <v>189</v>
      </c>
      <c r="D16" s="83">
        <v>0</v>
      </c>
      <c r="E16" s="72"/>
      <c r="F16" s="73"/>
      <c r="G16" s="74"/>
      <c r="H16" s="74"/>
      <c r="I16" s="75"/>
      <c r="J16" s="75"/>
      <c r="K16" s="76"/>
      <c r="L16" s="76"/>
      <c r="M16" s="76">
        <f>D16*H15</f>
        <v>0</v>
      </c>
    </row>
    <row r="17" spans="1:17" s="57" customFormat="1" ht="18" customHeight="1" x14ac:dyDescent="0.25">
      <c r="A17" s="80"/>
      <c r="B17" s="81"/>
      <c r="C17" s="82" t="s">
        <v>190</v>
      </c>
      <c r="D17" s="50" t="s">
        <v>67</v>
      </c>
      <c r="E17" s="72"/>
      <c r="F17" s="73"/>
      <c r="G17" s="74"/>
      <c r="H17" s="74"/>
      <c r="I17" s="75"/>
      <c r="J17" s="75"/>
      <c r="K17" s="76"/>
      <c r="L17" s="76"/>
      <c r="M17" s="76">
        <f>SUM(M15:M16)</f>
        <v>0</v>
      </c>
    </row>
    <row r="18" spans="1:17" s="57" customFormat="1" ht="36.75" customHeight="1" x14ac:dyDescent="0.25">
      <c r="A18" s="80"/>
      <c r="B18" s="81"/>
      <c r="C18" s="82" t="s">
        <v>191</v>
      </c>
      <c r="D18" s="83">
        <v>0</v>
      </c>
      <c r="E18" s="77"/>
      <c r="F18" s="76"/>
      <c r="G18" s="74"/>
      <c r="H18" s="78"/>
      <c r="I18" s="75"/>
      <c r="J18" s="75"/>
      <c r="K18" s="76"/>
      <c r="L18" s="76"/>
      <c r="M18" s="76">
        <f>D18*M17</f>
        <v>0</v>
      </c>
      <c r="N18" s="58"/>
      <c r="O18" s="59"/>
      <c r="P18" s="59"/>
      <c r="Q18" s="59"/>
    </row>
    <row r="19" spans="1:17" s="57" customFormat="1" ht="16.5" customHeight="1" x14ac:dyDescent="0.25">
      <c r="A19" s="80"/>
      <c r="B19" s="81"/>
      <c r="C19" s="82" t="s">
        <v>192</v>
      </c>
      <c r="D19" s="50" t="s">
        <v>67</v>
      </c>
      <c r="E19" s="72"/>
      <c r="F19" s="73"/>
      <c r="G19" s="74"/>
      <c r="H19" s="74"/>
      <c r="I19" s="75"/>
      <c r="J19" s="75"/>
      <c r="K19" s="76"/>
      <c r="L19" s="76"/>
      <c r="M19" s="76">
        <f>SUM(M17:M18)</f>
        <v>0</v>
      </c>
    </row>
    <row r="20" spans="1:17" s="57" customFormat="1" ht="21.75" customHeight="1" x14ac:dyDescent="0.25">
      <c r="A20" s="80"/>
      <c r="B20" s="80"/>
      <c r="C20" s="82" t="s">
        <v>71</v>
      </c>
      <c r="D20" s="83">
        <v>0</v>
      </c>
      <c r="E20" s="72"/>
      <c r="F20" s="73"/>
      <c r="G20" s="74"/>
      <c r="H20" s="78"/>
      <c r="I20" s="75"/>
      <c r="J20" s="75"/>
      <c r="K20" s="76"/>
      <c r="L20" s="76"/>
      <c r="M20" s="76">
        <f>D20*M19</f>
        <v>0</v>
      </c>
    </row>
    <row r="21" spans="1:17" s="57" customFormat="1" ht="18" customHeight="1" x14ac:dyDescent="0.25">
      <c r="A21" s="81"/>
      <c r="B21" s="80"/>
      <c r="C21" s="82" t="s">
        <v>192</v>
      </c>
      <c r="D21" s="50" t="s">
        <v>67</v>
      </c>
      <c r="E21" s="79"/>
      <c r="F21" s="73"/>
      <c r="G21" s="78"/>
      <c r="H21" s="74"/>
      <c r="I21" s="76"/>
      <c r="J21" s="76"/>
      <c r="K21" s="76"/>
      <c r="L21" s="76"/>
      <c r="M21" s="76">
        <f>SUM(M19:M20)</f>
        <v>0</v>
      </c>
    </row>
    <row r="22" spans="1:17" s="57" customFormat="1" ht="21.75" customHeight="1" x14ac:dyDescent="0.25">
      <c r="A22" s="80"/>
      <c r="B22" s="81"/>
      <c r="C22" s="82" t="s">
        <v>193</v>
      </c>
      <c r="D22" s="83">
        <v>0.05</v>
      </c>
      <c r="E22" s="72"/>
      <c r="F22" s="73"/>
      <c r="G22" s="74"/>
      <c r="H22" s="74"/>
      <c r="I22" s="75"/>
      <c r="J22" s="75"/>
      <c r="K22" s="76"/>
      <c r="L22" s="76"/>
      <c r="M22" s="76">
        <f>D22*M21</f>
        <v>0</v>
      </c>
    </row>
    <row r="23" spans="1:17" s="57" customFormat="1" ht="19.5" customHeight="1" x14ac:dyDescent="0.25">
      <c r="A23" s="80"/>
      <c r="B23" s="81"/>
      <c r="C23" s="82" t="s">
        <v>190</v>
      </c>
      <c r="D23" s="50" t="s">
        <v>67</v>
      </c>
      <c r="E23" s="72"/>
      <c r="F23" s="73"/>
      <c r="G23" s="74"/>
      <c r="H23" s="74"/>
      <c r="I23" s="75"/>
      <c r="J23" s="75"/>
      <c r="K23" s="76"/>
      <c r="L23" s="76"/>
      <c r="M23" s="76">
        <f>SUM(M21:M22)</f>
        <v>0</v>
      </c>
    </row>
  </sheetData>
  <mergeCells count="13">
    <mergeCell ref="A1:M1"/>
    <mergeCell ref="A2:M2"/>
    <mergeCell ref="A3:M3"/>
    <mergeCell ref="K7:L7"/>
    <mergeCell ref="M7:M8"/>
    <mergeCell ref="D5:E5"/>
    <mergeCell ref="G7:H7"/>
    <mergeCell ref="I7:J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74" orientation="landscape" r:id="rId1"/>
  <headerFooter>
    <oddFooter>&amp;C&amp;P</oddFooter>
  </headerFooter>
  <ignoredErrors>
    <ignoredError sqref="M18:M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5"/>
  <sheetViews>
    <sheetView view="pageBreakPreview" zoomScale="89" zoomScaleNormal="100" zoomScaleSheetLayoutView="89" workbookViewId="0">
      <selection activeCell="S12" sqref="R12:S12"/>
    </sheetView>
  </sheetViews>
  <sheetFormatPr defaultRowHeight="15" x14ac:dyDescent="0.25"/>
  <cols>
    <col min="1" max="1" width="5.42578125" style="46" customWidth="1"/>
    <col min="2" max="2" width="15" style="47" customWidth="1"/>
    <col min="3" max="3" width="44.42578125" style="47" customWidth="1"/>
    <col min="4" max="4" width="8.5703125" style="47" customWidth="1"/>
    <col min="5" max="5" width="14.42578125" style="47" customWidth="1"/>
    <col min="6" max="6" width="7.85546875" style="47" customWidth="1"/>
    <col min="7" max="7" width="11.42578125" style="47" customWidth="1"/>
    <col min="8" max="8" width="10" style="47" customWidth="1"/>
    <col min="9" max="9" width="12.42578125" style="47" customWidth="1"/>
    <col min="10" max="10" width="12.5703125" style="47" customWidth="1"/>
    <col min="11" max="11" width="16" style="47" customWidth="1"/>
    <col min="12" max="12" width="7.85546875" style="47" customWidth="1"/>
    <col min="13" max="13" width="17.7109375" style="47" customWidth="1"/>
    <col min="14" max="16384" width="9.140625" style="47"/>
  </cols>
  <sheetData>
    <row r="1" spans="1:13" ht="15" customHeight="1" x14ac:dyDescent="0.25">
      <c r="A1" s="122" t="s">
        <v>232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84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22" t="s">
        <v>213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x14ac:dyDescent="0.25">
      <c r="C5" s="48" t="s">
        <v>66</v>
      </c>
      <c r="D5" s="126">
        <f>M25</f>
        <v>0</v>
      </c>
      <c r="E5" s="126"/>
      <c r="F5" s="47" t="s">
        <v>67</v>
      </c>
    </row>
    <row r="6" spans="1:13" s="86" customFormat="1" ht="21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30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s="62" customFormat="1" ht="43.5" customHeight="1" x14ac:dyDescent="0.25">
      <c r="A10" s="50">
        <v>1</v>
      </c>
      <c r="B10" s="51" t="s">
        <v>116</v>
      </c>
      <c r="C10" s="51" t="s">
        <v>30</v>
      </c>
      <c r="D10" s="50" t="s">
        <v>16</v>
      </c>
      <c r="E10" s="50"/>
      <c r="F10" s="50">
        <v>1</v>
      </c>
      <c r="G10" s="52"/>
      <c r="H10" s="52"/>
      <c r="I10" s="52"/>
      <c r="J10" s="52"/>
      <c r="K10" s="52"/>
      <c r="L10" s="52"/>
      <c r="M10" s="52"/>
    </row>
    <row r="11" spans="1:13" x14ac:dyDescent="0.25">
      <c r="A11" s="49"/>
      <c r="B11" s="53"/>
      <c r="C11" s="49" t="s">
        <v>77</v>
      </c>
      <c r="D11" s="49" t="s">
        <v>78</v>
      </c>
      <c r="E11" s="49">
        <v>3.31</v>
      </c>
      <c r="F11" s="55">
        <f>E11*F10</f>
        <v>3.31</v>
      </c>
      <c r="G11" s="55"/>
      <c r="H11" s="55"/>
      <c r="I11" s="55">
        <v>0</v>
      </c>
      <c r="J11" s="55">
        <f>F11*I11</f>
        <v>0</v>
      </c>
      <c r="K11" s="55"/>
      <c r="L11" s="55"/>
      <c r="M11" s="55">
        <f t="shared" ref="M11:M16" si="0">H11+J11+L11</f>
        <v>0</v>
      </c>
    </row>
    <row r="12" spans="1:13" ht="30" x14ac:dyDescent="0.25">
      <c r="A12" s="49"/>
      <c r="B12" s="53" t="s">
        <v>125</v>
      </c>
      <c r="C12" s="49" t="s">
        <v>104</v>
      </c>
      <c r="D12" s="49" t="s">
        <v>80</v>
      </c>
      <c r="E12" s="49">
        <v>0.15</v>
      </c>
      <c r="F12" s="55">
        <f>E12*F10</f>
        <v>0.15</v>
      </c>
      <c r="G12" s="55"/>
      <c r="H12" s="55"/>
      <c r="I12" s="55"/>
      <c r="J12" s="55"/>
      <c r="K12" s="55">
        <v>0</v>
      </c>
      <c r="L12" s="55">
        <f>F12*K12</f>
        <v>0</v>
      </c>
      <c r="M12" s="55">
        <f t="shared" si="0"/>
        <v>0</v>
      </c>
    </row>
    <row r="13" spans="1:13" ht="30" x14ac:dyDescent="0.25">
      <c r="A13" s="49"/>
      <c r="B13" s="53" t="s">
        <v>126</v>
      </c>
      <c r="C13" s="49" t="s">
        <v>105</v>
      </c>
      <c r="D13" s="49" t="s">
        <v>80</v>
      </c>
      <c r="E13" s="49">
        <v>0.28599999999999998</v>
      </c>
      <c r="F13" s="55">
        <f>E13*F10</f>
        <v>0.28599999999999998</v>
      </c>
      <c r="G13" s="55"/>
      <c r="H13" s="55"/>
      <c r="I13" s="55"/>
      <c r="J13" s="55"/>
      <c r="K13" s="55">
        <v>0</v>
      </c>
      <c r="L13" s="55">
        <f>F13*K13</f>
        <v>0</v>
      </c>
      <c r="M13" s="55">
        <f t="shared" si="0"/>
        <v>0</v>
      </c>
    </row>
    <row r="14" spans="1:13" x14ac:dyDescent="0.25">
      <c r="A14" s="49"/>
      <c r="B14" s="53"/>
      <c r="C14" s="49" t="s">
        <v>81</v>
      </c>
      <c r="D14" s="49" t="s">
        <v>67</v>
      </c>
      <c r="E14" s="49">
        <v>0.74399999999999999</v>
      </c>
      <c r="F14" s="49">
        <f>E14*F10</f>
        <v>0.74399999999999999</v>
      </c>
      <c r="G14" s="55">
        <v>0</v>
      </c>
      <c r="H14" s="55">
        <f>F14*G14</f>
        <v>0</v>
      </c>
      <c r="I14" s="55"/>
      <c r="J14" s="55"/>
      <c r="K14" s="55"/>
      <c r="L14" s="55"/>
      <c r="M14" s="55">
        <f t="shared" si="0"/>
        <v>0</v>
      </c>
    </row>
    <row r="15" spans="1:13" ht="30" x14ac:dyDescent="0.25">
      <c r="A15" s="49"/>
      <c r="B15" s="53"/>
      <c r="C15" s="49" t="s">
        <v>94</v>
      </c>
      <c r="D15" s="49" t="s">
        <v>16</v>
      </c>
      <c r="E15" s="49"/>
      <c r="F15" s="49">
        <v>1</v>
      </c>
      <c r="G15" s="55">
        <v>0</v>
      </c>
      <c r="H15" s="55">
        <f>F15*G15</f>
        <v>0</v>
      </c>
      <c r="I15" s="55"/>
      <c r="J15" s="55"/>
      <c r="K15" s="55"/>
      <c r="L15" s="55"/>
      <c r="M15" s="55">
        <f t="shared" si="0"/>
        <v>0</v>
      </c>
    </row>
    <row r="16" spans="1:13" x14ac:dyDescent="0.25">
      <c r="A16" s="49"/>
      <c r="B16" s="53"/>
      <c r="C16" s="49" t="s">
        <v>263</v>
      </c>
      <c r="D16" s="49" t="s">
        <v>16</v>
      </c>
      <c r="E16" s="49"/>
      <c r="F16" s="49">
        <v>10</v>
      </c>
      <c r="G16" s="55">
        <v>0</v>
      </c>
      <c r="H16" s="55">
        <f>F16*G16</f>
        <v>0</v>
      </c>
      <c r="I16" s="55"/>
      <c r="J16" s="55"/>
      <c r="K16" s="55"/>
      <c r="L16" s="55"/>
      <c r="M16" s="55">
        <f t="shared" si="0"/>
        <v>0</v>
      </c>
    </row>
    <row r="17" spans="1:17" x14ac:dyDescent="0.25">
      <c r="A17" s="49"/>
      <c r="B17" s="53"/>
      <c r="C17" s="80" t="s">
        <v>188</v>
      </c>
      <c r="D17" s="50" t="s">
        <v>67</v>
      </c>
      <c r="E17" s="49"/>
      <c r="F17" s="49"/>
      <c r="G17" s="55"/>
      <c r="H17" s="52">
        <f>SUM(H10:H16)</f>
        <v>0</v>
      </c>
      <c r="I17" s="55"/>
      <c r="J17" s="52">
        <f>SUM(J10:J16)</f>
        <v>0</v>
      </c>
      <c r="K17" s="55"/>
      <c r="L17" s="52">
        <f>SUM(L10:L16)</f>
        <v>0</v>
      </c>
      <c r="M17" s="52">
        <f>SUM(M10:M16)</f>
        <v>0</v>
      </c>
    </row>
    <row r="18" spans="1:17" s="57" customFormat="1" ht="28.5" customHeight="1" x14ac:dyDescent="0.25">
      <c r="A18" s="80"/>
      <c r="B18" s="81"/>
      <c r="C18" s="82" t="s">
        <v>189</v>
      </c>
      <c r="D18" s="83">
        <v>0</v>
      </c>
      <c r="E18" s="72"/>
      <c r="F18" s="73"/>
      <c r="G18" s="74"/>
      <c r="H18" s="74"/>
      <c r="I18" s="75"/>
      <c r="J18" s="75"/>
      <c r="K18" s="76"/>
      <c r="L18" s="76"/>
      <c r="M18" s="76">
        <f>D18*H17</f>
        <v>0</v>
      </c>
    </row>
    <row r="19" spans="1:17" s="57" customFormat="1" ht="18" customHeight="1" x14ac:dyDescent="0.25">
      <c r="A19" s="80"/>
      <c r="B19" s="81"/>
      <c r="C19" s="82" t="s">
        <v>190</v>
      </c>
      <c r="D19" s="50" t="s">
        <v>67</v>
      </c>
      <c r="E19" s="72"/>
      <c r="F19" s="73"/>
      <c r="G19" s="74"/>
      <c r="H19" s="74"/>
      <c r="I19" s="75"/>
      <c r="J19" s="75"/>
      <c r="K19" s="76"/>
      <c r="L19" s="76"/>
      <c r="M19" s="76">
        <f>SUM(M17:M18)</f>
        <v>0</v>
      </c>
    </row>
    <row r="20" spans="1:17" s="57" customFormat="1" ht="36.75" customHeight="1" x14ac:dyDescent="0.25">
      <c r="A20" s="80"/>
      <c r="B20" s="81"/>
      <c r="C20" s="82" t="s">
        <v>191</v>
      </c>
      <c r="D20" s="83">
        <v>0</v>
      </c>
      <c r="E20" s="77"/>
      <c r="F20" s="76"/>
      <c r="G20" s="74"/>
      <c r="H20" s="78"/>
      <c r="I20" s="75"/>
      <c r="J20" s="75"/>
      <c r="K20" s="76"/>
      <c r="L20" s="76"/>
      <c r="M20" s="76">
        <f>D20*M19</f>
        <v>0</v>
      </c>
      <c r="N20" s="58"/>
      <c r="O20" s="59"/>
      <c r="P20" s="59"/>
      <c r="Q20" s="59"/>
    </row>
    <row r="21" spans="1:17" s="57" customFormat="1" ht="16.5" customHeight="1" x14ac:dyDescent="0.25">
      <c r="A21" s="80"/>
      <c r="B21" s="81"/>
      <c r="C21" s="82" t="s">
        <v>192</v>
      </c>
      <c r="D21" s="50" t="s">
        <v>67</v>
      </c>
      <c r="E21" s="72"/>
      <c r="F21" s="73"/>
      <c r="G21" s="74"/>
      <c r="H21" s="74"/>
      <c r="I21" s="75"/>
      <c r="J21" s="75"/>
      <c r="K21" s="76"/>
      <c r="L21" s="76"/>
      <c r="M21" s="76">
        <f>SUM(M19:M20)</f>
        <v>0</v>
      </c>
    </row>
    <row r="22" spans="1:17" s="57" customFormat="1" ht="21.75" customHeight="1" x14ac:dyDescent="0.25">
      <c r="A22" s="80"/>
      <c r="B22" s="80"/>
      <c r="C22" s="82" t="s">
        <v>71</v>
      </c>
      <c r="D22" s="83">
        <v>0</v>
      </c>
      <c r="E22" s="72"/>
      <c r="F22" s="73"/>
      <c r="G22" s="74"/>
      <c r="H22" s="78"/>
      <c r="I22" s="75"/>
      <c r="J22" s="75"/>
      <c r="K22" s="76"/>
      <c r="L22" s="76"/>
      <c r="M22" s="76">
        <f>D22*M21</f>
        <v>0</v>
      </c>
    </row>
    <row r="23" spans="1:17" s="57" customFormat="1" ht="18" customHeight="1" x14ac:dyDescent="0.25">
      <c r="A23" s="81"/>
      <c r="B23" s="80"/>
      <c r="C23" s="82" t="s">
        <v>192</v>
      </c>
      <c r="D23" s="50" t="s">
        <v>67</v>
      </c>
      <c r="E23" s="79"/>
      <c r="F23" s="73"/>
      <c r="G23" s="78"/>
      <c r="H23" s="74"/>
      <c r="I23" s="76"/>
      <c r="J23" s="76"/>
      <c r="K23" s="76"/>
      <c r="L23" s="76"/>
      <c r="M23" s="76">
        <f>SUM(M21:M22)</f>
        <v>0</v>
      </c>
    </row>
    <row r="24" spans="1:17" s="57" customFormat="1" ht="21.75" customHeight="1" x14ac:dyDescent="0.25">
      <c r="A24" s="80"/>
      <c r="B24" s="81"/>
      <c r="C24" s="82" t="s">
        <v>193</v>
      </c>
      <c r="D24" s="83">
        <v>0.05</v>
      </c>
      <c r="E24" s="72"/>
      <c r="F24" s="73"/>
      <c r="G24" s="74"/>
      <c r="H24" s="74"/>
      <c r="I24" s="75"/>
      <c r="J24" s="75"/>
      <c r="K24" s="76"/>
      <c r="L24" s="76"/>
      <c r="M24" s="76">
        <f>D24*M23</f>
        <v>0</v>
      </c>
    </row>
    <row r="25" spans="1:17" s="57" customFormat="1" ht="19.5" customHeight="1" x14ac:dyDescent="0.25">
      <c r="A25" s="80"/>
      <c r="B25" s="81"/>
      <c r="C25" s="82" t="s">
        <v>190</v>
      </c>
      <c r="D25" s="50" t="s">
        <v>67</v>
      </c>
      <c r="E25" s="72"/>
      <c r="F25" s="73"/>
      <c r="G25" s="74"/>
      <c r="H25" s="74"/>
      <c r="I25" s="75"/>
      <c r="J25" s="75"/>
      <c r="K25" s="76"/>
      <c r="L25" s="76"/>
      <c r="M25" s="76">
        <f>SUM(M23:M24)</f>
        <v>0</v>
      </c>
    </row>
  </sheetData>
  <mergeCells count="13">
    <mergeCell ref="A1:M1"/>
    <mergeCell ref="A2:M2"/>
    <mergeCell ref="A3:M3"/>
    <mergeCell ref="I7:J7"/>
    <mergeCell ref="K7:L7"/>
    <mergeCell ref="M7:M8"/>
    <mergeCell ref="D5:E5"/>
    <mergeCell ref="G7:H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73" orientation="landscape" r:id="rId1"/>
  <headerFooter>
    <oddFooter>&amp;C&amp;P</oddFooter>
  </headerFooter>
  <ignoredErrors>
    <ignoredError sqref="M20:M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4"/>
  <sheetViews>
    <sheetView view="pageBreakPreview" zoomScale="96" zoomScaleNormal="100" zoomScaleSheetLayoutView="96" workbookViewId="0">
      <selection activeCell="H19" sqref="H19"/>
    </sheetView>
  </sheetViews>
  <sheetFormatPr defaultRowHeight="15" x14ac:dyDescent="0.25"/>
  <cols>
    <col min="1" max="1" width="5.42578125" style="46" customWidth="1"/>
    <col min="2" max="2" width="10.42578125" style="47" customWidth="1"/>
    <col min="3" max="3" width="44.42578125" style="47" customWidth="1"/>
    <col min="4" max="4" width="8.5703125" style="47" customWidth="1"/>
    <col min="5" max="5" width="7.42578125" style="47" customWidth="1"/>
    <col min="6" max="6" width="7.85546875" style="47" customWidth="1"/>
    <col min="7" max="7" width="6.7109375" style="47" customWidth="1"/>
    <col min="8" max="8" width="10" style="47" customWidth="1"/>
    <col min="9" max="9" width="7.42578125" style="47" customWidth="1"/>
    <col min="10" max="10" width="12.5703125" style="47" customWidth="1"/>
    <col min="11" max="11" width="6.28515625" style="47" customWidth="1"/>
    <col min="12" max="12" width="7.85546875" style="47" customWidth="1"/>
    <col min="13" max="13" width="10.85546875" style="47" customWidth="1"/>
    <col min="14" max="16384" width="9.140625" style="47"/>
  </cols>
  <sheetData>
    <row r="1" spans="1:13" ht="15" customHeight="1" x14ac:dyDescent="0.25">
      <c r="A1" s="122" t="s">
        <v>231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84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5" spans="1:13" x14ac:dyDescent="0.25">
      <c r="C5" s="48" t="s">
        <v>66</v>
      </c>
      <c r="D5" s="126">
        <f>M84</f>
        <v>0</v>
      </c>
      <c r="E5" s="126"/>
      <c r="F5" s="47" t="s">
        <v>67</v>
      </c>
    </row>
    <row r="6" spans="1:13" s="86" customFormat="1" ht="21" customHeight="1" x14ac:dyDescent="0.25">
      <c r="A6" s="84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60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x14ac:dyDescent="0.25">
      <c r="A10" s="63"/>
      <c r="B10" s="64"/>
      <c r="C10" s="65" t="s">
        <v>0</v>
      </c>
      <c r="D10" s="63"/>
      <c r="E10" s="63"/>
      <c r="F10" s="63"/>
      <c r="G10" s="63"/>
      <c r="H10" s="66"/>
      <c r="I10" s="66"/>
      <c r="J10" s="66"/>
      <c r="K10" s="66"/>
      <c r="L10" s="66"/>
      <c r="M10" s="66"/>
    </row>
    <row r="11" spans="1:13" x14ac:dyDescent="0.25">
      <c r="A11" s="49"/>
      <c r="B11" s="53"/>
      <c r="C11" s="51" t="s">
        <v>132</v>
      </c>
      <c r="D11" s="49"/>
      <c r="E11" s="49"/>
      <c r="F11" s="49"/>
      <c r="G11" s="49"/>
      <c r="H11" s="55"/>
      <c r="I11" s="55"/>
      <c r="J11" s="55"/>
      <c r="K11" s="55"/>
      <c r="L11" s="55"/>
      <c r="M11" s="55"/>
    </row>
    <row r="12" spans="1:13" s="62" customFormat="1" ht="30" x14ac:dyDescent="0.25">
      <c r="A12" s="50">
        <v>1</v>
      </c>
      <c r="B12" s="51" t="s">
        <v>118</v>
      </c>
      <c r="C12" s="51" t="s">
        <v>92</v>
      </c>
      <c r="D12" s="50" t="s">
        <v>1</v>
      </c>
      <c r="E12" s="50"/>
      <c r="F12" s="50">
        <v>12</v>
      </c>
      <c r="G12" s="52"/>
      <c r="H12" s="52"/>
      <c r="I12" s="52"/>
      <c r="J12" s="52"/>
      <c r="K12" s="52"/>
      <c r="L12" s="52"/>
      <c r="M12" s="52"/>
    </row>
    <row r="13" spans="1:13" x14ac:dyDescent="0.25">
      <c r="A13" s="49"/>
      <c r="B13" s="53"/>
      <c r="C13" s="49" t="s">
        <v>77</v>
      </c>
      <c r="D13" s="49" t="s">
        <v>78</v>
      </c>
      <c r="E13" s="49">
        <v>1</v>
      </c>
      <c r="F13" s="49">
        <f>E13*F12</f>
        <v>12</v>
      </c>
      <c r="G13" s="55"/>
      <c r="H13" s="55"/>
      <c r="I13" s="55">
        <v>0</v>
      </c>
      <c r="J13" s="55">
        <f>F13*I13</f>
        <v>0</v>
      </c>
      <c r="K13" s="55"/>
      <c r="L13" s="55"/>
      <c r="M13" s="55">
        <f t="shared" ref="M13:M20" si="0">H13+J13+L13</f>
        <v>0</v>
      </c>
    </row>
    <row r="14" spans="1:13" ht="30" x14ac:dyDescent="0.25">
      <c r="A14" s="49"/>
      <c r="B14" s="53"/>
      <c r="C14" s="49" t="s">
        <v>79</v>
      </c>
      <c r="D14" s="49" t="s">
        <v>80</v>
      </c>
      <c r="E14" s="49">
        <v>1</v>
      </c>
      <c r="F14" s="49">
        <f>E14*F12</f>
        <v>12</v>
      </c>
      <c r="G14" s="55"/>
      <c r="H14" s="55"/>
      <c r="I14" s="55"/>
      <c r="J14" s="55"/>
      <c r="K14" s="55">
        <v>0</v>
      </c>
      <c r="L14" s="55">
        <f>F14*K14</f>
        <v>0</v>
      </c>
      <c r="M14" s="55">
        <f t="shared" si="0"/>
        <v>0</v>
      </c>
    </row>
    <row r="15" spans="1:13" x14ac:dyDescent="0.25">
      <c r="A15" s="49"/>
      <c r="B15" s="53"/>
      <c r="C15" s="49" t="s">
        <v>81</v>
      </c>
      <c r="D15" s="49" t="s">
        <v>67</v>
      </c>
      <c r="E15" s="49">
        <v>1</v>
      </c>
      <c r="F15" s="49">
        <f>E15*F12</f>
        <v>12</v>
      </c>
      <c r="G15" s="55">
        <v>0</v>
      </c>
      <c r="H15" s="55">
        <f t="shared" ref="H15:H20" si="1">F15*G15</f>
        <v>0</v>
      </c>
      <c r="I15" s="55"/>
      <c r="J15" s="55"/>
      <c r="K15" s="55"/>
      <c r="L15" s="55"/>
      <c r="M15" s="55">
        <f t="shared" si="0"/>
        <v>0</v>
      </c>
    </row>
    <row r="16" spans="1:13" x14ac:dyDescent="0.25">
      <c r="A16" s="49"/>
      <c r="B16" s="53"/>
      <c r="C16" s="49" t="s">
        <v>11</v>
      </c>
      <c r="D16" s="49" t="s">
        <v>5</v>
      </c>
      <c r="E16" s="55">
        <v>11.9</v>
      </c>
      <c r="F16" s="55">
        <f>E16*F12</f>
        <v>142.80000000000001</v>
      </c>
      <c r="G16" s="55">
        <v>0</v>
      </c>
      <c r="H16" s="55">
        <f t="shared" si="1"/>
        <v>0</v>
      </c>
      <c r="I16" s="55"/>
      <c r="J16" s="55"/>
      <c r="K16" s="55"/>
      <c r="L16" s="55"/>
      <c r="M16" s="55">
        <f t="shared" si="0"/>
        <v>0</v>
      </c>
    </row>
    <row r="17" spans="1:13" x14ac:dyDescent="0.25">
      <c r="A17" s="49"/>
      <c r="B17" s="53"/>
      <c r="C17" s="49" t="s">
        <v>12</v>
      </c>
      <c r="D17" s="49" t="s">
        <v>5</v>
      </c>
      <c r="E17" s="49">
        <v>0.92</v>
      </c>
      <c r="F17" s="49">
        <f>E17*F12</f>
        <v>11.040000000000001</v>
      </c>
      <c r="G17" s="55">
        <v>0</v>
      </c>
      <c r="H17" s="55">
        <f t="shared" si="1"/>
        <v>0</v>
      </c>
      <c r="I17" s="55"/>
      <c r="J17" s="55"/>
      <c r="K17" s="55"/>
      <c r="L17" s="55"/>
      <c r="M17" s="55">
        <f t="shared" si="0"/>
        <v>0</v>
      </c>
    </row>
    <row r="18" spans="1:13" x14ac:dyDescent="0.25">
      <c r="A18" s="49"/>
      <c r="B18" s="53"/>
      <c r="C18" s="49" t="s">
        <v>39</v>
      </c>
      <c r="D18" s="49" t="s">
        <v>5</v>
      </c>
      <c r="E18" s="49">
        <v>3.6</v>
      </c>
      <c r="F18" s="49">
        <f>E18*F12</f>
        <v>43.2</v>
      </c>
      <c r="G18" s="55">
        <v>0</v>
      </c>
      <c r="H18" s="55">
        <f t="shared" si="1"/>
        <v>0</v>
      </c>
      <c r="I18" s="55"/>
      <c r="J18" s="55"/>
      <c r="K18" s="55"/>
      <c r="L18" s="55"/>
      <c r="M18" s="55">
        <f t="shared" si="0"/>
        <v>0</v>
      </c>
    </row>
    <row r="19" spans="1:13" x14ac:dyDescent="0.25">
      <c r="A19" s="49"/>
      <c r="B19" s="53"/>
      <c r="C19" s="49" t="s">
        <v>37</v>
      </c>
      <c r="D19" s="49" t="s">
        <v>5</v>
      </c>
      <c r="E19" s="49">
        <v>10</v>
      </c>
      <c r="F19" s="49">
        <f>E19*F12</f>
        <v>120</v>
      </c>
      <c r="G19" s="55">
        <v>0</v>
      </c>
      <c r="H19" s="55">
        <f t="shared" si="1"/>
        <v>0</v>
      </c>
      <c r="I19" s="55"/>
      <c r="J19" s="55"/>
      <c r="K19" s="55"/>
      <c r="L19" s="55"/>
      <c r="M19" s="55">
        <f t="shared" si="0"/>
        <v>0</v>
      </c>
    </row>
    <row r="20" spans="1:13" x14ac:dyDescent="0.25">
      <c r="A20" s="49"/>
      <c r="B20" s="53"/>
      <c r="C20" s="49" t="s">
        <v>38</v>
      </c>
      <c r="D20" s="49" t="s">
        <v>1</v>
      </c>
      <c r="E20" s="49">
        <v>25</v>
      </c>
      <c r="F20" s="49">
        <f>E20*F12</f>
        <v>300</v>
      </c>
      <c r="G20" s="55">
        <v>0</v>
      </c>
      <c r="H20" s="55">
        <f t="shared" si="1"/>
        <v>0</v>
      </c>
      <c r="I20" s="55"/>
      <c r="J20" s="55"/>
      <c r="K20" s="55"/>
      <c r="L20" s="55"/>
      <c r="M20" s="55">
        <f t="shared" si="0"/>
        <v>0</v>
      </c>
    </row>
    <row r="21" spans="1:13" s="62" customFormat="1" ht="75" x14ac:dyDescent="0.25">
      <c r="A21" s="50">
        <v>2</v>
      </c>
      <c r="B21" s="51" t="s">
        <v>119</v>
      </c>
      <c r="C21" s="61" t="s">
        <v>87</v>
      </c>
      <c r="D21" s="50" t="s">
        <v>6</v>
      </c>
      <c r="E21" s="50"/>
      <c r="F21" s="52">
        <v>49.5</v>
      </c>
      <c r="G21" s="52"/>
      <c r="H21" s="52"/>
      <c r="I21" s="52"/>
      <c r="J21" s="52"/>
      <c r="K21" s="52"/>
      <c r="L21" s="52"/>
      <c r="M21" s="52"/>
    </row>
    <row r="22" spans="1:13" x14ac:dyDescent="0.25">
      <c r="A22" s="49"/>
      <c r="B22" s="53"/>
      <c r="C22" s="49" t="s">
        <v>77</v>
      </c>
      <c r="D22" s="49" t="s">
        <v>78</v>
      </c>
      <c r="E22" s="49">
        <f>0.68+0.024</f>
        <v>0.70400000000000007</v>
      </c>
      <c r="F22" s="55">
        <f>E22*F21</f>
        <v>34.848000000000006</v>
      </c>
      <c r="G22" s="55"/>
      <c r="H22" s="55"/>
      <c r="I22" s="55">
        <v>0</v>
      </c>
      <c r="J22" s="55">
        <f>F22*I22</f>
        <v>0</v>
      </c>
      <c r="K22" s="55"/>
      <c r="L22" s="55"/>
      <c r="M22" s="55">
        <f>H22+J22+L22</f>
        <v>0</v>
      </c>
    </row>
    <row r="23" spans="1:13" ht="30" x14ac:dyDescent="0.25">
      <c r="A23" s="49"/>
      <c r="B23" s="53"/>
      <c r="C23" s="49" t="s">
        <v>79</v>
      </c>
      <c r="D23" s="49" t="s">
        <v>80</v>
      </c>
      <c r="E23" s="49">
        <f>0.0003+0.003</f>
        <v>3.3E-3</v>
      </c>
      <c r="F23" s="55">
        <f>E23*F21</f>
        <v>0.16335</v>
      </c>
      <c r="G23" s="55"/>
      <c r="H23" s="55"/>
      <c r="I23" s="55"/>
      <c r="J23" s="55"/>
      <c r="K23" s="55">
        <v>0</v>
      </c>
      <c r="L23" s="55">
        <f>F23*K23</f>
        <v>0</v>
      </c>
      <c r="M23" s="55">
        <f>H23+J23+L23</f>
        <v>0</v>
      </c>
    </row>
    <row r="24" spans="1:13" x14ac:dyDescent="0.25">
      <c r="A24" s="49"/>
      <c r="B24" s="53"/>
      <c r="C24" s="49" t="s">
        <v>81</v>
      </c>
      <c r="D24" s="49" t="s">
        <v>67</v>
      </c>
      <c r="E24" s="49">
        <v>1.9E-3</v>
      </c>
      <c r="F24" s="55">
        <f>E24*F21</f>
        <v>9.4049999999999995E-2</v>
      </c>
      <c r="G24" s="55">
        <v>0</v>
      </c>
      <c r="H24" s="55">
        <f>F24*G24</f>
        <v>0</v>
      </c>
      <c r="I24" s="55"/>
      <c r="J24" s="55"/>
      <c r="K24" s="55"/>
      <c r="L24" s="55"/>
      <c r="M24" s="55">
        <f>H24+J24+L24</f>
        <v>0</v>
      </c>
    </row>
    <row r="25" spans="1:13" x14ac:dyDescent="0.25">
      <c r="A25" s="49"/>
      <c r="B25" s="53"/>
      <c r="C25" s="49" t="s">
        <v>83</v>
      </c>
      <c r="D25" s="49" t="s">
        <v>84</v>
      </c>
      <c r="E25" s="49">
        <v>0.253</v>
      </c>
      <c r="F25" s="55">
        <f>E25*F21</f>
        <v>12.5235</v>
      </c>
      <c r="G25" s="55">
        <v>0</v>
      </c>
      <c r="H25" s="55">
        <f>F25*G25</f>
        <v>0</v>
      </c>
      <c r="I25" s="55"/>
      <c r="J25" s="55"/>
      <c r="K25" s="55"/>
      <c r="L25" s="55"/>
      <c r="M25" s="55">
        <f>H25+J25+L25</f>
        <v>0</v>
      </c>
    </row>
    <row r="26" spans="1:13" s="62" customFormat="1" ht="45" x14ac:dyDescent="0.25">
      <c r="A26" s="50">
        <v>3</v>
      </c>
      <c r="B26" s="51" t="s">
        <v>122</v>
      </c>
      <c r="C26" s="61" t="s">
        <v>88</v>
      </c>
      <c r="D26" s="50" t="s">
        <v>6</v>
      </c>
      <c r="E26" s="50"/>
      <c r="F26" s="52">
        <v>52.5</v>
      </c>
      <c r="G26" s="52"/>
      <c r="H26" s="52"/>
      <c r="I26" s="52"/>
      <c r="J26" s="52"/>
      <c r="K26" s="52"/>
      <c r="L26" s="52"/>
      <c r="M26" s="52"/>
    </row>
    <row r="27" spans="1:13" x14ac:dyDescent="0.25">
      <c r="A27" s="49"/>
      <c r="B27" s="53"/>
      <c r="C27" s="49" t="s">
        <v>77</v>
      </c>
      <c r="D27" s="49" t="s">
        <v>78</v>
      </c>
      <c r="E27" s="49">
        <v>2.02</v>
      </c>
      <c r="F27" s="55">
        <f>E27*F26</f>
        <v>106.05</v>
      </c>
      <c r="G27" s="55"/>
      <c r="H27" s="55"/>
      <c r="I27" s="55">
        <v>0</v>
      </c>
      <c r="J27" s="55">
        <f>F27*I27</f>
        <v>0</v>
      </c>
      <c r="K27" s="55"/>
      <c r="L27" s="55"/>
      <c r="M27" s="55">
        <f>H27+J27+L27</f>
        <v>0</v>
      </c>
    </row>
    <row r="28" spans="1:13" ht="30" x14ac:dyDescent="0.25">
      <c r="A28" s="49"/>
      <c r="B28" s="53"/>
      <c r="C28" s="49" t="s">
        <v>79</v>
      </c>
      <c r="D28" s="49" t="s">
        <v>80</v>
      </c>
      <c r="E28" s="49">
        <v>1E-3</v>
      </c>
      <c r="F28" s="55">
        <f>E28*F26</f>
        <v>5.2499999999999998E-2</v>
      </c>
      <c r="G28" s="55"/>
      <c r="H28" s="55"/>
      <c r="I28" s="55"/>
      <c r="J28" s="55"/>
      <c r="K28" s="55">
        <v>0</v>
      </c>
      <c r="L28" s="55">
        <f>F28*K28</f>
        <v>0</v>
      </c>
      <c r="M28" s="55">
        <f>H28+J28+L28</f>
        <v>0</v>
      </c>
    </row>
    <row r="29" spans="1:13" x14ac:dyDescent="0.25">
      <c r="A29" s="49"/>
      <c r="B29" s="53"/>
      <c r="C29" s="49" t="s">
        <v>81</v>
      </c>
      <c r="D29" s="49" t="s">
        <v>67</v>
      </c>
      <c r="E29" s="49">
        <v>1.7999999999999999E-2</v>
      </c>
      <c r="F29" s="55">
        <f>E29*F26</f>
        <v>0.94499999999999995</v>
      </c>
      <c r="G29" s="55">
        <v>0</v>
      </c>
      <c r="H29" s="55">
        <f>F29*G29</f>
        <v>0</v>
      </c>
      <c r="I29" s="55"/>
      <c r="J29" s="55"/>
      <c r="K29" s="55"/>
      <c r="L29" s="55"/>
      <c r="M29" s="55">
        <f>H29+J29+L29</f>
        <v>0</v>
      </c>
    </row>
    <row r="30" spans="1:13" x14ac:dyDescent="0.25">
      <c r="A30" s="49"/>
      <c r="B30" s="53"/>
      <c r="C30" s="49" t="s">
        <v>85</v>
      </c>
      <c r="D30" s="49" t="s">
        <v>84</v>
      </c>
      <c r="E30" s="49">
        <v>0.27800000000000002</v>
      </c>
      <c r="F30" s="55">
        <f>E30*F26</f>
        <v>14.595000000000001</v>
      </c>
      <c r="G30" s="55">
        <v>0</v>
      </c>
      <c r="H30" s="55">
        <f>F30*G30</f>
        <v>0</v>
      </c>
      <c r="I30" s="55"/>
      <c r="J30" s="55"/>
      <c r="K30" s="55"/>
      <c r="L30" s="55"/>
      <c r="M30" s="55">
        <f>H30+J30+L30</f>
        <v>0</v>
      </c>
    </row>
    <row r="31" spans="1:13" x14ac:dyDescent="0.25">
      <c r="A31" s="49"/>
      <c r="B31" s="53"/>
      <c r="C31" s="49" t="s">
        <v>123</v>
      </c>
      <c r="D31" s="49" t="s">
        <v>84</v>
      </c>
      <c r="E31" s="49">
        <v>0.59</v>
      </c>
      <c r="F31" s="55">
        <f>E31*F26</f>
        <v>30.974999999999998</v>
      </c>
      <c r="G31" s="55">
        <v>0</v>
      </c>
      <c r="H31" s="55">
        <f>F31*G31</f>
        <v>0</v>
      </c>
      <c r="I31" s="55"/>
      <c r="J31" s="55"/>
      <c r="K31" s="55"/>
      <c r="L31" s="55"/>
      <c r="M31" s="55">
        <f>H31+J31+L31</f>
        <v>0</v>
      </c>
    </row>
    <row r="32" spans="1:13" s="62" customFormat="1" ht="45" x14ac:dyDescent="0.25">
      <c r="A32" s="50">
        <v>4</v>
      </c>
      <c r="B32" s="51" t="s">
        <v>120</v>
      </c>
      <c r="C32" s="61" t="s">
        <v>89</v>
      </c>
      <c r="D32" s="50" t="s">
        <v>6</v>
      </c>
      <c r="E32" s="50"/>
      <c r="F32" s="52">
        <v>52.5</v>
      </c>
      <c r="G32" s="52"/>
      <c r="H32" s="52"/>
      <c r="I32" s="52"/>
      <c r="J32" s="52"/>
      <c r="K32" s="52"/>
      <c r="L32" s="52"/>
      <c r="M32" s="52"/>
    </row>
    <row r="33" spans="1:13" x14ac:dyDescent="0.25">
      <c r="A33" s="49"/>
      <c r="B33" s="53"/>
      <c r="C33" s="49" t="s">
        <v>77</v>
      </c>
      <c r="D33" s="49" t="s">
        <v>78</v>
      </c>
      <c r="E33" s="49">
        <v>0.87</v>
      </c>
      <c r="F33" s="55">
        <f>E33*F32</f>
        <v>45.674999999999997</v>
      </c>
      <c r="G33" s="55"/>
      <c r="H33" s="55"/>
      <c r="I33" s="55">
        <v>0</v>
      </c>
      <c r="J33" s="55">
        <f>F33*I33</f>
        <v>0</v>
      </c>
      <c r="K33" s="55"/>
      <c r="L33" s="55"/>
      <c r="M33" s="55">
        <f>H33+J33+L33</f>
        <v>0</v>
      </c>
    </row>
    <row r="34" spans="1:13" ht="30" x14ac:dyDescent="0.25">
      <c r="A34" s="49"/>
      <c r="B34" s="53"/>
      <c r="C34" s="49" t="s">
        <v>79</v>
      </c>
      <c r="D34" s="49" t="s">
        <v>80</v>
      </c>
      <c r="E34" s="49">
        <v>0.13</v>
      </c>
      <c r="F34" s="55">
        <f>E34*F32</f>
        <v>6.8250000000000002</v>
      </c>
      <c r="G34" s="55"/>
      <c r="H34" s="55"/>
      <c r="I34" s="55"/>
      <c r="J34" s="55"/>
      <c r="K34" s="55">
        <v>0</v>
      </c>
      <c r="L34" s="55">
        <f>F34*K34</f>
        <v>0</v>
      </c>
      <c r="M34" s="55">
        <f>H34+J34+L34</f>
        <v>0</v>
      </c>
    </row>
    <row r="35" spans="1:13" x14ac:dyDescent="0.25">
      <c r="A35" s="49"/>
      <c r="B35" s="53"/>
      <c r="C35" s="49" t="s">
        <v>108</v>
      </c>
      <c r="D35" s="49" t="s">
        <v>84</v>
      </c>
      <c r="E35" s="49">
        <v>7.2</v>
      </c>
      <c r="F35" s="55">
        <f>E35*F32</f>
        <v>378</v>
      </c>
      <c r="G35" s="55">
        <v>0</v>
      </c>
      <c r="H35" s="55">
        <f>F35*G35</f>
        <v>0</v>
      </c>
      <c r="I35" s="55"/>
      <c r="J35" s="55"/>
      <c r="K35" s="55"/>
      <c r="L35" s="55"/>
      <c r="M35" s="55">
        <f>H35+J35+L35</f>
        <v>0</v>
      </c>
    </row>
    <row r="36" spans="1:13" x14ac:dyDescent="0.25">
      <c r="A36" s="49"/>
      <c r="B36" s="53"/>
      <c r="C36" s="49" t="s">
        <v>109</v>
      </c>
      <c r="D36" s="49" t="s">
        <v>84</v>
      </c>
      <c r="E36" s="49">
        <v>1.79</v>
      </c>
      <c r="F36" s="55">
        <f>E36*F32</f>
        <v>93.975000000000009</v>
      </c>
      <c r="G36" s="55">
        <v>0</v>
      </c>
      <c r="H36" s="55">
        <f>F36*G36</f>
        <v>0</v>
      </c>
      <c r="I36" s="55"/>
      <c r="J36" s="55"/>
      <c r="K36" s="55"/>
      <c r="L36" s="55"/>
      <c r="M36" s="55">
        <f>H36+J36+L36</f>
        <v>0</v>
      </c>
    </row>
    <row r="37" spans="1:13" x14ac:dyDescent="0.25">
      <c r="A37" s="49"/>
      <c r="B37" s="53"/>
      <c r="C37" s="49" t="s">
        <v>110</v>
      </c>
      <c r="D37" s="49" t="s">
        <v>84</v>
      </c>
      <c r="E37" s="49">
        <v>1.07</v>
      </c>
      <c r="F37" s="55">
        <f>E37*F32</f>
        <v>56.175000000000004</v>
      </c>
      <c r="G37" s="55">
        <v>0</v>
      </c>
      <c r="H37" s="55">
        <f>F37*G37</f>
        <v>0</v>
      </c>
      <c r="I37" s="55"/>
      <c r="J37" s="55"/>
      <c r="K37" s="55"/>
      <c r="L37" s="55"/>
      <c r="M37" s="55">
        <f>H37+J37+L37</f>
        <v>0</v>
      </c>
    </row>
    <row r="38" spans="1:13" s="62" customFormat="1" ht="45" x14ac:dyDescent="0.25">
      <c r="A38" s="50">
        <v>5</v>
      </c>
      <c r="B38" s="51" t="s">
        <v>121</v>
      </c>
      <c r="C38" s="61" t="s">
        <v>90</v>
      </c>
      <c r="D38" s="50" t="s">
        <v>6</v>
      </c>
      <c r="E38" s="50"/>
      <c r="F38" s="52">
        <v>52.5</v>
      </c>
      <c r="G38" s="52"/>
      <c r="H38" s="52"/>
      <c r="I38" s="52"/>
      <c r="J38" s="52"/>
      <c r="K38" s="52"/>
      <c r="L38" s="52"/>
      <c r="M38" s="52"/>
    </row>
    <row r="39" spans="1:13" x14ac:dyDescent="0.25">
      <c r="A39" s="49"/>
      <c r="B39" s="53"/>
      <c r="C39" s="49" t="s">
        <v>111</v>
      </c>
      <c r="D39" s="49" t="s">
        <v>78</v>
      </c>
      <c r="E39" s="49">
        <v>0.25800000000000001</v>
      </c>
      <c r="F39" s="55">
        <f>E39*F38</f>
        <v>13.545</v>
      </c>
      <c r="G39" s="55"/>
      <c r="H39" s="55"/>
      <c r="I39" s="55">
        <v>0</v>
      </c>
      <c r="J39" s="55">
        <f>F39*I39</f>
        <v>0</v>
      </c>
      <c r="K39" s="55"/>
      <c r="L39" s="55"/>
      <c r="M39" s="55">
        <f>H39+J39+L39</f>
        <v>0</v>
      </c>
    </row>
    <row r="40" spans="1:13" x14ac:dyDescent="0.25">
      <c r="A40" s="49"/>
      <c r="B40" s="53"/>
      <c r="C40" s="49" t="s">
        <v>86</v>
      </c>
      <c r="D40" s="49" t="s">
        <v>84</v>
      </c>
      <c r="E40" s="49">
        <v>0.44</v>
      </c>
      <c r="F40" s="55">
        <f>E40*F38</f>
        <v>23.1</v>
      </c>
      <c r="G40" s="55">
        <v>0</v>
      </c>
      <c r="H40" s="55">
        <f>F40*G40</f>
        <v>0</v>
      </c>
      <c r="I40" s="55"/>
      <c r="J40" s="55"/>
      <c r="K40" s="55"/>
      <c r="L40" s="55"/>
      <c r="M40" s="55">
        <f>H40+J40+L40</f>
        <v>0</v>
      </c>
    </row>
    <row r="41" spans="1:13" x14ac:dyDescent="0.25">
      <c r="A41" s="53"/>
      <c r="B41" s="53"/>
      <c r="C41" s="50" t="s">
        <v>127</v>
      </c>
      <c r="D41" s="49"/>
      <c r="E41" s="49"/>
      <c r="F41" s="49"/>
      <c r="G41" s="55"/>
      <c r="H41" s="55"/>
      <c r="I41" s="55"/>
      <c r="J41" s="55"/>
      <c r="K41" s="55"/>
      <c r="L41" s="55"/>
      <c r="M41" s="55"/>
    </row>
    <row r="42" spans="1:13" s="62" customFormat="1" ht="30" x14ac:dyDescent="0.25">
      <c r="A42" s="50">
        <v>1</v>
      </c>
      <c r="B42" s="51" t="s">
        <v>118</v>
      </c>
      <c r="C42" s="61" t="s">
        <v>91</v>
      </c>
      <c r="D42" s="50" t="s">
        <v>1</v>
      </c>
      <c r="E42" s="50"/>
      <c r="F42" s="50">
        <v>12</v>
      </c>
      <c r="G42" s="52"/>
      <c r="H42" s="52"/>
      <c r="I42" s="52"/>
      <c r="J42" s="52"/>
      <c r="K42" s="52"/>
      <c r="L42" s="52"/>
      <c r="M42" s="52"/>
    </row>
    <row r="43" spans="1:13" x14ac:dyDescent="0.25">
      <c r="A43" s="49"/>
      <c r="B43" s="53"/>
      <c r="C43" s="49" t="s">
        <v>77</v>
      </c>
      <c r="D43" s="49" t="s">
        <v>78</v>
      </c>
      <c r="E43" s="49">
        <v>1</v>
      </c>
      <c r="F43" s="49">
        <f>E43*F42</f>
        <v>12</v>
      </c>
      <c r="G43" s="55"/>
      <c r="H43" s="55"/>
      <c r="I43" s="55">
        <v>0</v>
      </c>
      <c r="J43" s="55">
        <f>F43*I43</f>
        <v>0</v>
      </c>
      <c r="K43" s="55"/>
      <c r="L43" s="55"/>
      <c r="M43" s="55">
        <f t="shared" ref="M43:M51" si="2">H43+J43+L43</f>
        <v>0</v>
      </c>
    </row>
    <row r="44" spans="1:13" ht="30" x14ac:dyDescent="0.25">
      <c r="A44" s="49"/>
      <c r="B44" s="53"/>
      <c r="C44" s="49" t="s">
        <v>79</v>
      </c>
      <c r="D44" s="49" t="s">
        <v>80</v>
      </c>
      <c r="E44" s="49">
        <v>1</v>
      </c>
      <c r="F44" s="49">
        <f>E44*F42</f>
        <v>12</v>
      </c>
      <c r="G44" s="55"/>
      <c r="H44" s="55"/>
      <c r="I44" s="55"/>
      <c r="J44" s="55"/>
      <c r="K44" s="55">
        <v>0</v>
      </c>
      <c r="L44" s="55">
        <f>F44*K44</f>
        <v>0</v>
      </c>
      <c r="M44" s="55">
        <f t="shared" si="2"/>
        <v>0</v>
      </c>
    </row>
    <row r="45" spans="1:13" x14ac:dyDescent="0.25">
      <c r="A45" s="49"/>
      <c r="B45" s="53"/>
      <c r="C45" s="49" t="s">
        <v>81</v>
      </c>
      <c r="D45" s="49" t="s">
        <v>67</v>
      </c>
      <c r="E45" s="49">
        <v>1</v>
      </c>
      <c r="F45" s="49">
        <f>E45*F42</f>
        <v>12</v>
      </c>
      <c r="G45" s="55">
        <v>0</v>
      </c>
      <c r="H45" s="55">
        <f t="shared" ref="H45:H51" si="3">F45*G45</f>
        <v>0</v>
      </c>
      <c r="I45" s="55"/>
      <c r="J45" s="55"/>
      <c r="K45" s="55"/>
      <c r="L45" s="55"/>
      <c r="M45" s="55">
        <f t="shared" si="2"/>
        <v>0</v>
      </c>
    </row>
    <row r="46" spans="1:13" x14ac:dyDescent="0.25">
      <c r="A46" s="49"/>
      <c r="B46" s="53"/>
      <c r="C46" s="49" t="s">
        <v>32</v>
      </c>
      <c r="D46" s="49" t="s">
        <v>5</v>
      </c>
      <c r="E46" s="49">
        <v>10.4</v>
      </c>
      <c r="F46" s="55">
        <f>E46*F42</f>
        <v>124.80000000000001</v>
      </c>
      <c r="G46" s="55">
        <v>0</v>
      </c>
      <c r="H46" s="55">
        <f t="shared" si="3"/>
        <v>0</v>
      </c>
      <c r="I46" s="55"/>
      <c r="J46" s="55"/>
      <c r="K46" s="55"/>
      <c r="L46" s="55"/>
      <c r="M46" s="55">
        <f t="shared" si="2"/>
        <v>0</v>
      </c>
    </row>
    <row r="47" spans="1:13" x14ac:dyDescent="0.25">
      <c r="A47" s="49"/>
      <c r="B47" s="53"/>
      <c r="C47" s="49" t="s">
        <v>31</v>
      </c>
      <c r="D47" s="49" t="s">
        <v>5</v>
      </c>
      <c r="E47" s="49">
        <v>2</v>
      </c>
      <c r="F47" s="49">
        <f>E47*F42</f>
        <v>24</v>
      </c>
      <c r="G47" s="55">
        <v>0</v>
      </c>
      <c r="H47" s="55">
        <f t="shared" si="3"/>
        <v>0</v>
      </c>
      <c r="I47" s="55"/>
      <c r="J47" s="55"/>
      <c r="K47" s="55"/>
      <c r="L47" s="55"/>
      <c r="M47" s="55">
        <f t="shared" si="2"/>
        <v>0</v>
      </c>
    </row>
    <row r="48" spans="1:13" x14ac:dyDescent="0.25">
      <c r="A48" s="49"/>
      <c r="B48" s="53"/>
      <c r="C48" s="49" t="s">
        <v>36</v>
      </c>
      <c r="D48" s="49" t="s">
        <v>5</v>
      </c>
      <c r="E48" s="49">
        <v>4.4000000000000004</v>
      </c>
      <c r="F48" s="49">
        <f>E48*F42</f>
        <v>52.800000000000004</v>
      </c>
      <c r="G48" s="55">
        <v>0</v>
      </c>
      <c r="H48" s="55">
        <f t="shared" si="3"/>
        <v>0</v>
      </c>
      <c r="I48" s="55"/>
      <c r="J48" s="55"/>
      <c r="K48" s="55"/>
      <c r="L48" s="55"/>
      <c r="M48" s="55">
        <f t="shared" si="2"/>
        <v>0</v>
      </c>
    </row>
    <row r="49" spans="1:13" ht="30" x14ac:dyDescent="0.25">
      <c r="A49" s="49"/>
      <c r="B49" s="53"/>
      <c r="C49" s="49" t="s">
        <v>35</v>
      </c>
      <c r="D49" s="49" t="s">
        <v>5</v>
      </c>
      <c r="E49" s="49">
        <v>0.2</v>
      </c>
      <c r="F49" s="49">
        <f>E49*F42</f>
        <v>2.4000000000000004</v>
      </c>
      <c r="G49" s="55">
        <v>0</v>
      </c>
      <c r="H49" s="55">
        <f t="shared" si="3"/>
        <v>0</v>
      </c>
      <c r="I49" s="55"/>
      <c r="J49" s="55"/>
      <c r="K49" s="55"/>
      <c r="L49" s="55"/>
      <c r="M49" s="55">
        <f t="shared" si="2"/>
        <v>0</v>
      </c>
    </row>
    <row r="50" spans="1:13" x14ac:dyDescent="0.25">
      <c r="A50" s="49"/>
      <c r="B50" s="53"/>
      <c r="C50" s="49" t="s">
        <v>34</v>
      </c>
      <c r="D50" s="49" t="s">
        <v>6</v>
      </c>
      <c r="E50" s="49">
        <v>1.4</v>
      </c>
      <c r="F50" s="49">
        <f>E50*F42</f>
        <v>16.799999999999997</v>
      </c>
      <c r="G50" s="55">
        <v>0</v>
      </c>
      <c r="H50" s="55">
        <f t="shared" si="3"/>
        <v>0</v>
      </c>
      <c r="I50" s="55"/>
      <c r="J50" s="55"/>
      <c r="K50" s="55"/>
      <c r="L50" s="55"/>
      <c r="M50" s="55">
        <f t="shared" si="2"/>
        <v>0</v>
      </c>
    </row>
    <row r="51" spans="1:13" x14ac:dyDescent="0.25">
      <c r="A51" s="49"/>
      <c r="B51" s="53"/>
      <c r="C51" s="49" t="s">
        <v>33</v>
      </c>
      <c r="D51" s="49" t="s">
        <v>1</v>
      </c>
      <c r="E51" s="49">
        <v>32</v>
      </c>
      <c r="F51" s="49">
        <f>E51*F42</f>
        <v>384</v>
      </c>
      <c r="G51" s="55">
        <v>0</v>
      </c>
      <c r="H51" s="55">
        <f t="shared" si="3"/>
        <v>0</v>
      </c>
      <c r="I51" s="55"/>
      <c r="J51" s="55"/>
      <c r="K51" s="55"/>
      <c r="L51" s="55"/>
      <c r="M51" s="55">
        <f t="shared" si="2"/>
        <v>0</v>
      </c>
    </row>
    <row r="52" spans="1:13" s="62" customFormat="1" ht="75" x14ac:dyDescent="0.25">
      <c r="A52" s="50">
        <v>2</v>
      </c>
      <c r="B52" s="51" t="s">
        <v>119</v>
      </c>
      <c r="C52" s="61" t="s">
        <v>7</v>
      </c>
      <c r="D52" s="50" t="s">
        <v>6</v>
      </c>
      <c r="E52" s="50"/>
      <c r="F52" s="52">
        <v>42</v>
      </c>
      <c r="G52" s="52"/>
      <c r="H52" s="52"/>
      <c r="I52" s="52"/>
      <c r="J52" s="52"/>
      <c r="K52" s="52"/>
      <c r="L52" s="52"/>
      <c r="M52" s="52"/>
    </row>
    <row r="53" spans="1:13" x14ac:dyDescent="0.25">
      <c r="A53" s="49"/>
      <c r="B53" s="53"/>
      <c r="C53" s="49" t="s">
        <v>77</v>
      </c>
      <c r="D53" s="49" t="s">
        <v>78</v>
      </c>
      <c r="E53" s="49">
        <f>0.68+0.024</f>
        <v>0.70400000000000007</v>
      </c>
      <c r="F53" s="55">
        <f>E53*F52</f>
        <v>29.568000000000001</v>
      </c>
      <c r="G53" s="55"/>
      <c r="H53" s="55"/>
      <c r="I53" s="55">
        <v>0</v>
      </c>
      <c r="J53" s="55">
        <f>F53*I53</f>
        <v>0</v>
      </c>
      <c r="K53" s="55"/>
      <c r="L53" s="55"/>
      <c r="M53" s="55">
        <f>H53+J53+L53</f>
        <v>0</v>
      </c>
    </row>
    <row r="54" spans="1:13" ht="30" x14ac:dyDescent="0.25">
      <c r="A54" s="49"/>
      <c r="B54" s="53"/>
      <c r="C54" s="49" t="s">
        <v>79</v>
      </c>
      <c r="D54" s="49" t="s">
        <v>80</v>
      </c>
      <c r="E54" s="49">
        <f>0.0003+0.003</f>
        <v>3.3E-3</v>
      </c>
      <c r="F54" s="55">
        <f>E54*F52</f>
        <v>0.1386</v>
      </c>
      <c r="G54" s="55"/>
      <c r="H54" s="55"/>
      <c r="I54" s="55"/>
      <c r="J54" s="55"/>
      <c r="K54" s="55">
        <v>0</v>
      </c>
      <c r="L54" s="55">
        <f>F54*K54</f>
        <v>0</v>
      </c>
      <c r="M54" s="55">
        <f>H54+J54+L54</f>
        <v>0</v>
      </c>
    </row>
    <row r="55" spans="1:13" x14ac:dyDescent="0.25">
      <c r="A55" s="49"/>
      <c r="B55" s="53"/>
      <c r="C55" s="49" t="s">
        <v>81</v>
      </c>
      <c r="D55" s="49" t="s">
        <v>67</v>
      </c>
      <c r="E55" s="49">
        <v>1.9E-3</v>
      </c>
      <c r="F55" s="55">
        <f>E55*F52</f>
        <v>7.9799999999999996E-2</v>
      </c>
      <c r="G55" s="55">
        <v>0</v>
      </c>
      <c r="H55" s="55">
        <f>F55*G55</f>
        <v>0</v>
      </c>
      <c r="I55" s="55"/>
      <c r="J55" s="55"/>
      <c r="K55" s="55"/>
      <c r="L55" s="55"/>
      <c r="M55" s="55">
        <f>H55+J55+L55</f>
        <v>0</v>
      </c>
    </row>
    <row r="56" spans="1:13" x14ac:dyDescent="0.25">
      <c r="A56" s="49"/>
      <c r="B56" s="53"/>
      <c r="C56" s="49" t="s">
        <v>83</v>
      </c>
      <c r="D56" s="49" t="s">
        <v>84</v>
      </c>
      <c r="E56" s="49">
        <v>0.253</v>
      </c>
      <c r="F56" s="55">
        <f>E56*F52</f>
        <v>10.625999999999999</v>
      </c>
      <c r="G56" s="55">
        <v>0</v>
      </c>
      <c r="H56" s="55">
        <f>F56*G56</f>
        <v>0</v>
      </c>
      <c r="I56" s="55"/>
      <c r="J56" s="55"/>
      <c r="K56" s="55"/>
      <c r="L56" s="55"/>
      <c r="M56" s="55">
        <f>H56+J56+L56</f>
        <v>0</v>
      </c>
    </row>
    <row r="57" spans="1:13" s="62" customFormat="1" ht="27" customHeight="1" x14ac:dyDescent="0.25">
      <c r="A57" s="50">
        <v>3</v>
      </c>
      <c r="B57" s="51" t="s">
        <v>122</v>
      </c>
      <c r="C57" s="61" t="s">
        <v>8</v>
      </c>
      <c r="D57" s="50" t="s">
        <v>6</v>
      </c>
      <c r="E57" s="50"/>
      <c r="F57" s="52">
        <v>42</v>
      </c>
      <c r="G57" s="52"/>
      <c r="H57" s="52"/>
      <c r="I57" s="52"/>
      <c r="J57" s="52"/>
      <c r="K57" s="52"/>
      <c r="L57" s="52"/>
      <c r="M57" s="52"/>
    </row>
    <row r="58" spans="1:13" x14ac:dyDescent="0.25">
      <c r="A58" s="49"/>
      <c r="B58" s="53"/>
      <c r="C58" s="49" t="s">
        <v>77</v>
      </c>
      <c r="D58" s="49" t="s">
        <v>78</v>
      </c>
      <c r="E58" s="49">
        <v>2.02</v>
      </c>
      <c r="F58" s="55">
        <f>E58*F57</f>
        <v>84.84</v>
      </c>
      <c r="G58" s="55"/>
      <c r="H58" s="55"/>
      <c r="I58" s="55">
        <v>0</v>
      </c>
      <c r="J58" s="55">
        <f>F58*I58</f>
        <v>0</v>
      </c>
      <c r="K58" s="55"/>
      <c r="L58" s="55"/>
      <c r="M58" s="55">
        <f>H58+J58+L58</f>
        <v>0</v>
      </c>
    </row>
    <row r="59" spans="1:13" ht="30" x14ac:dyDescent="0.25">
      <c r="A59" s="49"/>
      <c r="B59" s="53"/>
      <c r="C59" s="49" t="s">
        <v>79</v>
      </c>
      <c r="D59" s="49" t="s">
        <v>80</v>
      </c>
      <c r="E59" s="49">
        <v>1E-3</v>
      </c>
      <c r="F59" s="55">
        <f>E59*F57</f>
        <v>4.2000000000000003E-2</v>
      </c>
      <c r="G59" s="55"/>
      <c r="H59" s="55"/>
      <c r="I59" s="55"/>
      <c r="J59" s="55"/>
      <c r="K59" s="55">
        <v>0</v>
      </c>
      <c r="L59" s="55">
        <f>F59*K59</f>
        <v>0</v>
      </c>
      <c r="M59" s="55">
        <f>H59+J59+L59</f>
        <v>0</v>
      </c>
    </row>
    <row r="60" spans="1:13" x14ac:dyDescent="0.25">
      <c r="A60" s="49"/>
      <c r="B60" s="53"/>
      <c r="C60" s="49" t="s">
        <v>81</v>
      </c>
      <c r="D60" s="49" t="s">
        <v>67</v>
      </c>
      <c r="E60" s="49">
        <v>1.7999999999999999E-2</v>
      </c>
      <c r="F60" s="55">
        <f>E60*F57</f>
        <v>0.75599999999999989</v>
      </c>
      <c r="G60" s="55">
        <v>0</v>
      </c>
      <c r="H60" s="55">
        <f>F60*G60</f>
        <v>0</v>
      </c>
      <c r="I60" s="55"/>
      <c r="J60" s="55"/>
      <c r="K60" s="55"/>
      <c r="L60" s="55"/>
      <c r="M60" s="55">
        <f>H60+J60+L60</f>
        <v>0</v>
      </c>
    </row>
    <row r="61" spans="1:13" x14ac:dyDescent="0.25">
      <c r="A61" s="49"/>
      <c r="B61" s="53"/>
      <c r="C61" s="49" t="s">
        <v>85</v>
      </c>
      <c r="D61" s="49" t="s">
        <v>84</v>
      </c>
      <c r="E61" s="49">
        <v>0.27800000000000002</v>
      </c>
      <c r="F61" s="55">
        <f>E61*F57</f>
        <v>11.676000000000002</v>
      </c>
      <c r="G61" s="55">
        <v>0</v>
      </c>
      <c r="H61" s="55">
        <f>F61*G61</f>
        <v>0</v>
      </c>
      <c r="I61" s="55"/>
      <c r="J61" s="55"/>
      <c r="K61" s="55"/>
      <c r="L61" s="55"/>
      <c r="M61" s="55">
        <f>H61+J61+L61</f>
        <v>0</v>
      </c>
    </row>
    <row r="62" spans="1:13" x14ac:dyDescent="0.25">
      <c r="A62" s="49"/>
      <c r="B62" s="53"/>
      <c r="C62" s="49" t="s">
        <v>123</v>
      </c>
      <c r="D62" s="49" t="s">
        <v>84</v>
      </c>
      <c r="E62" s="49">
        <v>0.59</v>
      </c>
      <c r="F62" s="55">
        <f>E62*F57</f>
        <v>24.779999999999998</v>
      </c>
      <c r="G62" s="55">
        <v>0</v>
      </c>
      <c r="H62" s="55">
        <f>F62*G62</f>
        <v>0</v>
      </c>
      <c r="I62" s="55"/>
      <c r="J62" s="55"/>
      <c r="K62" s="55"/>
      <c r="L62" s="55"/>
      <c r="M62" s="55">
        <f>H62+J62+L62</f>
        <v>0</v>
      </c>
    </row>
    <row r="63" spans="1:13" s="62" customFormat="1" ht="45" x14ac:dyDescent="0.25">
      <c r="A63" s="50">
        <v>4</v>
      </c>
      <c r="B63" s="51" t="s">
        <v>120</v>
      </c>
      <c r="C63" s="61" t="s">
        <v>10</v>
      </c>
      <c r="D63" s="50" t="s">
        <v>6</v>
      </c>
      <c r="E63" s="50"/>
      <c r="F63" s="52">
        <v>42</v>
      </c>
      <c r="G63" s="52"/>
      <c r="H63" s="52"/>
      <c r="I63" s="52"/>
      <c r="J63" s="52"/>
      <c r="K63" s="52"/>
      <c r="L63" s="52"/>
      <c r="M63" s="52"/>
    </row>
    <row r="64" spans="1:13" x14ac:dyDescent="0.25">
      <c r="A64" s="49"/>
      <c r="B64" s="53"/>
      <c r="C64" s="49" t="s">
        <v>77</v>
      </c>
      <c r="D64" s="49" t="s">
        <v>78</v>
      </c>
      <c r="E64" s="49">
        <v>0.87</v>
      </c>
      <c r="F64" s="55">
        <f>E64*F63</f>
        <v>36.54</v>
      </c>
      <c r="G64" s="55"/>
      <c r="H64" s="55"/>
      <c r="I64" s="55">
        <v>0</v>
      </c>
      <c r="J64" s="55">
        <f>F64*I64</f>
        <v>0</v>
      </c>
      <c r="K64" s="55"/>
      <c r="L64" s="55"/>
      <c r="M64" s="55">
        <f>H64+J64+L64</f>
        <v>0</v>
      </c>
    </row>
    <row r="65" spans="1:17" ht="30" x14ac:dyDescent="0.25">
      <c r="A65" s="49"/>
      <c r="B65" s="53"/>
      <c r="C65" s="49" t="s">
        <v>79</v>
      </c>
      <c r="D65" s="49" t="s">
        <v>80</v>
      </c>
      <c r="E65" s="49">
        <v>0.13</v>
      </c>
      <c r="F65" s="55">
        <f>E65*F63</f>
        <v>5.46</v>
      </c>
      <c r="G65" s="55"/>
      <c r="H65" s="55"/>
      <c r="I65" s="55"/>
      <c r="J65" s="55"/>
      <c r="K65" s="55">
        <v>0</v>
      </c>
      <c r="L65" s="55">
        <f>F65*K65</f>
        <v>0</v>
      </c>
      <c r="M65" s="55">
        <f>H65+J65+L65</f>
        <v>0</v>
      </c>
    </row>
    <row r="66" spans="1:17" x14ac:dyDescent="0.25">
      <c r="A66" s="49"/>
      <c r="B66" s="53"/>
      <c r="C66" s="49" t="s">
        <v>108</v>
      </c>
      <c r="D66" s="49" t="s">
        <v>84</v>
      </c>
      <c r="E66" s="49">
        <v>7.2</v>
      </c>
      <c r="F66" s="55">
        <f>E66*F63</f>
        <v>302.40000000000003</v>
      </c>
      <c r="G66" s="55">
        <v>0</v>
      </c>
      <c r="H66" s="55">
        <f>F66*G66</f>
        <v>0</v>
      </c>
      <c r="I66" s="55"/>
      <c r="J66" s="55"/>
      <c r="K66" s="55"/>
      <c r="L66" s="55"/>
      <c r="M66" s="55">
        <f>H66+J66+L66</f>
        <v>0</v>
      </c>
    </row>
    <row r="67" spans="1:17" x14ac:dyDescent="0.25">
      <c r="A67" s="49"/>
      <c r="B67" s="53"/>
      <c r="C67" s="49" t="s">
        <v>109</v>
      </c>
      <c r="D67" s="49" t="s">
        <v>84</v>
      </c>
      <c r="E67" s="49">
        <v>1.79</v>
      </c>
      <c r="F67" s="55">
        <f>E67*F63</f>
        <v>75.180000000000007</v>
      </c>
      <c r="G67" s="55">
        <v>0</v>
      </c>
      <c r="H67" s="55">
        <f>F67*G67</f>
        <v>0</v>
      </c>
      <c r="I67" s="55"/>
      <c r="J67" s="55"/>
      <c r="K67" s="55"/>
      <c r="L67" s="55"/>
      <c r="M67" s="55">
        <f>H67+J67+L67</f>
        <v>0</v>
      </c>
    </row>
    <row r="68" spans="1:17" x14ac:dyDescent="0.25">
      <c r="A68" s="49"/>
      <c r="B68" s="53"/>
      <c r="C68" s="49" t="s">
        <v>110</v>
      </c>
      <c r="D68" s="49" t="s">
        <v>84</v>
      </c>
      <c r="E68" s="49">
        <v>1.07</v>
      </c>
      <c r="F68" s="55">
        <f>E68*F63</f>
        <v>44.940000000000005</v>
      </c>
      <c r="G68" s="55">
        <v>0</v>
      </c>
      <c r="H68" s="55">
        <f>F68*G68</f>
        <v>0</v>
      </c>
      <c r="I68" s="55"/>
      <c r="J68" s="55"/>
      <c r="K68" s="55"/>
      <c r="L68" s="55"/>
      <c r="M68" s="55"/>
    </row>
    <row r="69" spans="1:17" s="62" customFormat="1" ht="42" customHeight="1" x14ac:dyDescent="0.25">
      <c r="A69" s="50">
        <v>5</v>
      </c>
      <c r="B69" s="51" t="s">
        <v>121</v>
      </c>
      <c r="C69" s="61" t="s">
        <v>9</v>
      </c>
      <c r="D69" s="50" t="s">
        <v>6</v>
      </c>
      <c r="E69" s="50"/>
      <c r="F69" s="52">
        <v>42</v>
      </c>
      <c r="G69" s="52"/>
      <c r="H69" s="52"/>
      <c r="I69" s="52"/>
      <c r="J69" s="52"/>
      <c r="K69" s="52"/>
      <c r="L69" s="52"/>
      <c r="M69" s="52"/>
    </row>
    <row r="70" spans="1:17" x14ac:dyDescent="0.25">
      <c r="A70" s="49"/>
      <c r="B70" s="53"/>
      <c r="C70" s="49" t="s">
        <v>77</v>
      </c>
      <c r="D70" s="49" t="s">
        <v>78</v>
      </c>
      <c r="E70" s="49">
        <v>0.25800000000000001</v>
      </c>
      <c r="F70" s="55">
        <f>E70*F69</f>
        <v>10.836</v>
      </c>
      <c r="G70" s="55"/>
      <c r="H70" s="55"/>
      <c r="I70" s="55">
        <v>0</v>
      </c>
      <c r="J70" s="55">
        <f>F70*I70</f>
        <v>0</v>
      </c>
      <c r="K70" s="55"/>
      <c r="L70" s="55"/>
      <c r="M70" s="55">
        <f>H70+J70+L70</f>
        <v>0</v>
      </c>
    </row>
    <row r="71" spans="1:17" x14ac:dyDescent="0.25">
      <c r="A71" s="49"/>
      <c r="B71" s="53"/>
      <c r="C71" s="49" t="s">
        <v>86</v>
      </c>
      <c r="D71" s="49" t="s">
        <v>84</v>
      </c>
      <c r="E71" s="49">
        <v>0.44</v>
      </c>
      <c r="F71" s="55">
        <f>E71*F69</f>
        <v>18.48</v>
      </c>
      <c r="G71" s="55">
        <v>0</v>
      </c>
      <c r="H71" s="55">
        <f>F71*G71</f>
        <v>0</v>
      </c>
      <c r="I71" s="55"/>
      <c r="J71" s="55"/>
      <c r="K71" s="55"/>
      <c r="L71" s="55"/>
      <c r="M71" s="55">
        <f>H71+J71+L71</f>
        <v>0</v>
      </c>
    </row>
    <row r="72" spans="1:17" x14ac:dyDescent="0.25">
      <c r="A72" s="49"/>
      <c r="B72" s="53"/>
      <c r="C72" s="50" t="s">
        <v>215</v>
      </c>
      <c r="D72" s="49"/>
      <c r="E72" s="49"/>
      <c r="F72" s="55"/>
      <c r="G72" s="55"/>
      <c r="H72" s="55"/>
      <c r="I72" s="55"/>
      <c r="J72" s="55"/>
      <c r="K72" s="55"/>
      <c r="L72" s="55"/>
      <c r="M72" s="55"/>
    </row>
    <row r="73" spans="1:17" s="62" customFormat="1" ht="30" x14ac:dyDescent="0.25">
      <c r="A73" s="50">
        <v>1</v>
      </c>
      <c r="B73" s="51" t="s">
        <v>118</v>
      </c>
      <c r="C73" s="51" t="s">
        <v>40</v>
      </c>
      <c r="D73" s="50" t="s">
        <v>1</v>
      </c>
      <c r="E73" s="50"/>
      <c r="F73" s="50">
        <v>6</v>
      </c>
      <c r="G73" s="52"/>
      <c r="H73" s="52"/>
      <c r="I73" s="52"/>
      <c r="J73" s="52"/>
      <c r="K73" s="52"/>
      <c r="L73" s="52"/>
      <c r="M73" s="52"/>
    </row>
    <row r="74" spans="1:17" x14ac:dyDescent="0.25">
      <c r="A74" s="49"/>
      <c r="B74" s="53"/>
      <c r="C74" s="49" t="s">
        <v>77</v>
      </c>
      <c r="D74" s="49" t="s">
        <v>78</v>
      </c>
      <c r="E74" s="49">
        <v>1</v>
      </c>
      <c r="F74" s="49">
        <f>E74*F73</f>
        <v>6</v>
      </c>
      <c r="G74" s="55"/>
      <c r="H74" s="55"/>
      <c r="I74" s="55">
        <v>0</v>
      </c>
      <c r="J74" s="55">
        <f>F74*I74</f>
        <v>0</v>
      </c>
      <c r="K74" s="55"/>
      <c r="L74" s="55"/>
      <c r="M74" s="55">
        <f>H74+J74+L74</f>
        <v>0</v>
      </c>
    </row>
    <row r="75" spans="1:17" x14ac:dyDescent="0.25">
      <c r="A75" s="49"/>
      <c r="B75" s="53"/>
      <c r="C75" s="49" t="s">
        <v>93</v>
      </c>
      <c r="D75" s="49" t="s">
        <v>16</v>
      </c>
      <c r="E75" s="49"/>
      <c r="F75" s="49">
        <v>6</v>
      </c>
      <c r="G75" s="55">
        <v>0</v>
      </c>
      <c r="H75" s="55">
        <f>F75*G75</f>
        <v>0</v>
      </c>
      <c r="I75" s="55"/>
      <c r="J75" s="55"/>
      <c r="K75" s="55"/>
      <c r="L75" s="55"/>
      <c r="M75" s="55">
        <f>H75+J75+L75</f>
        <v>0</v>
      </c>
    </row>
    <row r="76" spans="1:17" x14ac:dyDescent="0.25">
      <c r="A76" s="49"/>
      <c r="B76" s="53"/>
      <c r="C76" s="80" t="s">
        <v>188</v>
      </c>
      <c r="D76" s="50" t="s">
        <v>67</v>
      </c>
      <c r="E76" s="49"/>
      <c r="F76" s="49"/>
      <c r="G76" s="55"/>
      <c r="H76" s="52">
        <f>SUM(H10:H75)</f>
        <v>0</v>
      </c>
      <c r="I76" s="55"/>
      <c r="J76" s="52">
        <f>SUM(J10:J75)</f>
        <v>0</v>
      </c>
      <c r="K76" s="55"/>
      <c r="L76" s="52">
        <f>SUM(L10:L75)</f>
        <v>0</v>
      </c>
      <c r="M76" s="52">
        <f>SUM(M10:M75)</f>
        <v>0</v>
      </c>
    </row>
    <row r="77" spans="1:17" s="57" customFormat="1" ht="28.5" customHeight="1" x14ac:dyDescent="0.25">
      <c r="A77" s="80"/>
      <c r="B77" s="81"/>
      <c r="C77" s="82" t="s">
        <v>189</v>
      </c>
      <c r="D77" s="83">
        <v>0</v>
      </c>
      <c r="E77" s="72"/>
      <c r="F77" s="73"/>
      <c r="G77" s="74"/>
      <c r="H77" s="74"/>
      <c r="I77" s="75"/>
      <c r="J77" s="75"/>
      <c r="K77" s="76"/>
      <c r="L77" s="76"/>
      <c r="M77" s="76">
        <f>D77*H76</f>
        <v>0</v>
      </c>
    </row>
    <row r="78" spans="1:17" s="57" customFormat="1" ht="18" customHeight="1" x14ac:dyDescent="0.25">
      <c r="A78" s="80"/>
      <c r="B78" s="81"/>
      <c r="C78" s="82" t="s">
        <v>190</v>
      </c>
      <c r="D78" s="50" t="s">
        <v>67</v>
      </c>
      <c r="E78" s="72"/>
      <c r="F78" s="73"/>
      <c r="G78" s="74"/>
      <c r="H78" s="74"/>
      <c r="I78" s="75"/>
      <c r="J78" s="75"/>
      <c r="K78" s="76"/>
      <c r="L78" s="76"/>
      <c r="M78" s="76">
        <f>SUM(M76:M77)</f>
        <v>0</v>
      </c>
    </row>
    <row r="79" spans="1:17" s="57" customFormat="1" ht="36.75" customHeight="1" x14ac:dyDescent="0.25">
      <c r="A79" s="80"/>
      <c r="B79" s="81"/>
      <c r="C79" s="82" t="s">
        <v>191</v>
      </c>
      <c r="D79" s="83">
        <v>0</v>
      </c>
      <c r="E79" s="77"/>
      <c r="F79" s="76"/>
      <c r="G79" s="74"/>
      <c r="H79" s="78"/>
      <c r="I79" s="75"/>
      <c r="J79" s="75"/>
      <c r="K79" s="76"/>
      <c r="L79" s="76"/>
      <c r="M79" s="76">
        <f>D79*M78</f>
        <v>0</v>
      </c>
      <c r="N79" s="58"/>
      <c r="O79" s="59"/>
      <c r="P79" s="59"/>
      <c r="Q79" s="59"/>
    </row>
    <row r="80" spans="1:17" s="57" customFormat="1" ht="16.5" customHeight="1" x14ac:dyDescent="0.25">
      <c r="A80" s="80"/>
      <c r="B80" s="81"/>
      <c r="C80" s="82" t="s">
        <v>192</v>
      </c>
      <c r="D80" s="50" t="s">
        <v>67</v>
      </c>
      <c r="E80" s="72"/>
      <c r="F80" s="73"/>
      <c r="G80" s="74"/>
      <c r="H80" s="74"/>
      <c r="I80" s="75"/>
      <c r="J80" s="75"/>
      <c r="K80" s="76"/>
      <c r="L80" s="76"/>
      <c r="M80" s="76">
        <f>SUM(M78:M79)</f>
        <v>0</v>
      </c>
    </row>
    <row r="81" spans="1:13" s="57" customFormat="1" ht="21.75" customHeight="1" x14ac:dyDescent="0.25">
      <c r="A81" s="80"/>
      <c r="B81" s="80"/>
      <c r="C81" s="82" t="s">
        <v>71</v>
      </c>
      <c r="D81" s="83">
        <v>0</v>
      </c>
      <c r="E81" s="72"/>
      <c r="F81" s="73"/>
      <c r="G81" s="74"/>
      <c r="H81" s="78"/>
      <c r="I81" s="75"/>
      <c r="J81" s="75"/>
      <c r="K81" s="76"/>
      <c r="L81" s="76"/>
      <c r="M81" s="76">
        <f>D81*M80</f>
        <v>0</v>
      </c>
    </row>
    <row r="82" spans="1:13" s="57" customFormat="1" ht="18" customHeight="1" x14ac:dyDescent="0.25">
      <c r="A82" s="81"/>
      <c r="B82" s="80"/>
      <c r="C82" s="82" t="s">
        <v>192</v>
      </c>
      <c r="D82" s="50" t="s">
        <v>67</v>
      </c>
      <c r="E82" s="79"/>
      <c r="F82" s="73"/>
      <c r="G82" s="78"/>
      <c r="H82" s="74"/>
      <c r="I82" s="76"/>
      <c r="J82" s="76"/>
      <c r="K82" s="76"/>
      <c r="L82" s="76"/>
      <c r="M82" s="76">
        <f>SUM(M80:M81)</f>
        <v>0</v>
      </c>
    </row>
    <row r="83" spans="1:13" s="57" customFormat="1" ht="21.75" customHeight="1" x14ac:dyDescent="0.25">
      <c r="A83" s="80"/>
      <c r="B83" s="81"/>
      <c r="C83" s="82" t="s">
        <v>193</v>
      </c>
      <c r="D83" s="83">
        <v>0.05</v>
      </c>
      <c r="E83" s="72"/>
      <c r="F83" s="73"/>
      <c r="G83" s="74"/>
      <c r="H83" s="74"/>
      <c r="I83" s="75"/>
      <c r="J83" s="75"/>
      <c r="K83" s="76"/>
      <c r="L83" s="76"/>
      <c r="M83" s="76">
        <f>D83*M82</f>
        <v>0</v>
      </c>
    </row>
    <row r="84" spans="1:13" s="57" customFormat="1" ht="19.5" customHeight="1" x14ac:dyDescent="0.25">
      <c r="A84" s="80"/>
      <c r="B84" s="81"/>
      <c r="C84" s="82" t="s">
        <v>190</v>
      </c>
      <c r="D84" s="50" t="s">
        <v>67</v>
      </c>
      <c r="E84" s="72"/>
      <c r="F84" s="73"/>
      <c r="G84" s="74"/>
      <c r="H84" s="74"/>
      <c r="I84" s="75"/>
      <c r="J84" s="75"/>
      <c r="K84" s="76"/>
      <c r="L84" s="76"/>
      <c r="M84" s="76">
        <f>SUM(M82:M83)</f>
        <v>0</v>
      </c>
    </row>
  </sheetData>
  <mergeCells count="13">
    <mergeCell ref="A1:M1"/>
    <mergeCell ref="A2:M2"/>
    <mergeCell ref="A3:M3"/>
    <mergeCell ref="I7:J7"/>
    <mergeCell ref="K7:L7"/>
    <mergeCell ref="M7:M8"/>
    <mergeCell ref="D5:E5"/>
    <mergeCell ref="G7:H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91" orientation="landscape" r:id="rId1"/>
  <headerFooter>
    <oddFooter>&amp;C&amp;P</oddFooter>
  </headerFooter>
  <ignoredErrors>
    <ignoredError sqref="M79:M8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6"/>
  <sheetViews>
    <sheetView view="pageBreakPreview" zoomScale="86" zoomScaleNormal="100" zoomScaleSheetLayoutView="86" workbookViewId="0">
      <selection activeCell="T12" sqref="T12"/>
    </sheetView>
  </sheetViews>
  <sheetFormatPr defaultRowHeight="15" x14ac:dyDescent="0.25"/>
  <cols>
    <col min="1" max="1" width="5.42578125" style="46" customWidth="1"/>
    <col min="2" max="2" width="10.42578125" style="47" customWidth="1"/>
    <col min="3" max="3" width="44.42578125" style="47" customWidth="1"/>
    <col min="4" max="4" width="8.5703125" style="47" customWidth="1"/>
    <col min="5" max="5" width="12.7109375" style="47" customWidth="1"/>
    <col min="6" max="6" width="7.85546875" style="47" customWidth="1"/>
    <col min="7" max="7" width="12.42578125" style="47" customWidth="1"/>
    <col min="8" max="8" width="10" style="47" customWidth="1"/>
    <col min="9" max="9" width="11.140625" style="47" customWidth="1"/>
    <col min="10" max="10" width="12.5703125" style="47" customWidth="1"/>
    <col min="11" max="11" width="11.28515625" style="47" customWidth="1"/>
    <col min="12" max="12" width="7.85546875" style="47" customWidth="1"/>
    <col min="13" max="13" width="18.140625" style="47" customWidth="1"/>
    <col min="14" max="16384" width="9.140625" style="47"/>
  </cols>
  <sheetData>
    <row r="1" spans="1:13" ht="15" customHeight="1" x14ac:dyDescent="0.25">
      <c r="A1" s="122" t="s">
        <v>230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84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22" t="s">
        <v>216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5" spans="1:13" x14ac:dyDescent="0.25">
      <c r="C5" s="48" t="s">
        <v>66</v>
      </c>
      <c r="D5" s="126">
        <f>M46</f>
        <v>0</v>
      </c>
      <c r="E5" s="126"/>
      <c r="F5" s="47" t="s">
        <v>67</v>
      </c>
    </row>
    <row r="6" spans="1:13" s="86" customFormat="1" ht="21" customHeight="1" x14ac:dyDescent="0.25">
      <c r="A6" s="84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30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x14ac:dyDescent="0.25">
      <c r="A10" s="49"/>
      <c r="B10" s="53"/>
      <c r="C10" s="50" t="s">
        <v>198</v>
      </c>
      <c r="D10" s="49"/>
      <c r="E10" s="49"/>
      <c r="F10" s="49"/>
      <c r="G10" s="49"/>
      <c r="H10" s="55"/>
      <c r="I10" s="55"/>
      <c r="J10" s="55"/>
      <c r="K10" s="55"/>
      <c r="L10" s="55"/>
      <c r="M10" s="55"/>
    </row>
    <row r="11" spans="1:13" s="62" customFormat="1" ht="45" x14ac:dyDescent="0.25">
      <c r="A11" s="50">
        <v>1</v>
      </c>
      <c r="B11" s="60" t="s">
        <v>133</v>
      </c>
      <c r="C11" s="61" t="s">
        <v>131</v>
      </c>
      <c r="D11" s="50" t="s">
        <v>13</v>
      </c>
      <c r="E11" s="50"/>
      <c r="F11" s="50">
        <v>0.08</v>
      </c>
      <c r="G11" s="52"/>
      <c r="H11" s="52"/>
      <c r="I11" s="52"/>
      <c r="J11" s="52"/>
      <c r="K11" s="52"/>
      <c r="L11" s="52"/>
      <c r="M11" s="52"/>
    </row>
    <row r="12" spans="1:13" x14ac:dyDescent="0.25">
      <c r="A12" s="49"/>
      <c r="B12" s="51"/>
      <c r="C12" s="49" t="s">
        <v>77</v>
      </c>
      <c r="D12" s="49" t="s">
        <v>78</v>
      </c>
      <c r="E12" s="49">
        <v>0.89</v>
      </c>
      <c r="F12" s="55">
        <f>E12*F11</f>
        <v>7.1199999999999999E-2</v>
      </c>
      <c r="G12" s="55"/>
      <c r="H12" s="55"/>
      <c r="I12" s="55">
        <v>0</v>
      </c>
      <c r="J12" s="55">
        <f>F12*I12</f>
        <v>0</v>
      </c>
      <c r="K12" s="55"/>
      <c r="L12" s="55"/>
      <c r="M12" s="55">
        <f>H12+J12+L12</f>
        <v>0</v>
      </c>
    </row>
    <row r="13" spans="1:13" ht="30" x14ac:dyDescent="0.25">
      <c r="A13" s="49"/>
      <c r="B13" s="51"/>
      <c r="C13" s="49" t="s">
        <v>79</v>
      </c>
      <c r="D13" s="49" t="s">
        <v>80</v>
      </c>
      <c r="E13" s="49">
        <v>0.37</v>
      </c>
      <c r="F13" s="55">
        <f>E13*F11</f>
        <v>2.9600000000000001E-2</v>
      </c>
      <c r="G13" s="55"/>
      <c r="H13" s="55"/>
      <c r="I13" s="55"/>
      <c r="J13" s="55"/>
      <c r="K13" s="55">
        <v>0</v>
      </c>
      <c r="L13" s="55">
        <f>F13*K13</f>
        <v>0</v>
      </c>
      <c r="M13" s="55">
        <f>H13+J13+L13</f>
        <v>0</v>
      </c>
    </row>
    <row r="14" spans="1:13" x14ac:dyDescent="0.25">
      <c r="A14" s="49"/>
      <c r="B14" s="51"/>
      <c r="C14" s="49" t="s">
        <v>81</v>
      </c>
      <c r="D14" s="49" t="s">
        <v>67</v>
      </c>
      <c r="E14" s="49">
        <v>0.02</v>
      </c>
      <c r="F14" s="55">
        <f>E14*F11</f>
        <v>1.6000000000000001E-3</v>
      </c>
      <c r="G14" s="55">
        <v>0</v>
      </c>
      <c r="H14" s="55">
        <f>F14*G14</f>
        <v>0</v>
      </c>
      <c r="I14" s="55"/>
      <c r="J14" s="55"/>
      <c r="K14" s="55"/>
      <c r="L14" s="55"/>
      <c r="M14" s="55">
        <f>H14+J14+L14</f>
        <v>0</v>
      </c>
    </row>
    <row r="15" spans="1:13" x14ac:dyDescent="0.25">
      <c r="A15" s="49"/>
      <c r="B15" s="51"/>
      <c r="C15" s="49" t="s">
        <v>21</v>
      </c>
      <c r="D15" s="49" t="s">
        <v>13</v>
      </c>
      <c r="E15" s="49">
        <v>1.1499999999999999</v>
      </c>
      <c r="F15" s="55">
        <f>E15*F11</f>
        <v>9.1999999999999998E-2</v>
      </c>
      <c r="G15" s="55">
        <v>0</v>
      </c>
      <c r="H15" s="55">
        <f>F15*G15</f>
        <v>0</v>
      </c>
      <c r="I15" s="55"/>
      <c r="J15" s="55"/>
      <c r="K15" s="55"/>
      <c r="L15" s="55"/>
      <c r="M15" s="55">
        <f>H15+J15+L15</f>
        <v>0</v>
      </c>
    </row>
    <row r="16" spans="1:13" s="62" customFormat="1" ht="45" x14ac:dyDescent="0.25">
      <c r="A16" s="50">
        <v>2</v>
      </c>
      <c r="B16" s="60" t="s">
        <v>134</v>
      </c>
      <c r="C16" s="51" t="s">
        <v>76</v>
      </c>
      <c r="D16" s="50" t="s">
        <v>13</v>
      </c>
      <c r="E16" s="50"/>
      <c r="F16" s="50">
        <v>0.62</v>
      </c>
      <c r="G16" s="52"/>
      <c r="H16" s="52"/>
      <c r="I16" s="52"/>
      <c r="J16" s="52"/>
      <c r="K16" s="52"/>
      <c r="L16" s="52"/>
      <c r="M16" s="52"/>
    </row>
    <row r="17" spans="1:13" x14ac:dyDescent="0.25">
      <c r="A17" s="49"/>
      <c r="B17" s="53"/>
      <c r="C17" s="49" t="s">
        <v>77</v>
      </c>
      <c r="D17" s="49" t="s">
        <v>78</v>
      </c>
      <c r="E17" s="49">
        <v>4.5</v>
      </c>
      <c r="F17" s="55">
        <f>E17*F16</f>
        <v>2.79</v>
      </c>
      <c r="G17" s="55"/>
      <c r="H17" s="55"/>
      <c r="I17" s="55">
        <v>0</v>
      </c>
      <c r="J17" s="55">
        <f>F17*I17</f>
        <v>0</v>
      </c>
      <c r="K17" s="55"/>
      <c r="L17" s="55"/>
      <c r="M17" s="55">
        <f>H17+J17+L17</f>
        <v>0</v>
      </c>
    </row>
    <row r="18" spans="1:13" ht="30" x14ac:dyDescent="0.25">
      <c r="A18" s="49"/>
      <c r="B18" s="53"/>
      <c r="C18" s="49" t="s">
        <v>79</v>
      </c>
      <c r="D18" s="49" t="s">
        <v>80</v>
      </c>
      <c r="E18" s="49">
        <v>0.37</v>
      </c>
      <c r="F18" s="55">
        <f>E18*F16</f>
        <v>0.22939999999999999</v>
      </c>
      <c r="G18" s="55"/>
      <c r="H18" s="55"/>
      <c r="I18" s="55"/>
      <c r="J18" s="55"/>
      <c r="K18" s="55">
        <v>0</v>
      </c>
      <c r="L18" s="55">
        <f>F18*K18</f>
        <v>0</v>
      </c>
      <c r="M18" s="55">
        <f>H18+J18+L18</f>
        <v>0</v>
      </c>
    </row>
    <row r="19" spans="1:13" x14ac:dyDescent="0.25">
      <c r="A19" s="49"/>
      <c r="B19" s="53"/>
      <c r="C19" s="49" t="s">
        <v>81</v>
      </c>
      <c r="D19" s="49" t="s">
        <v>67</v>
      </c>
      <c r="E19" s="49">
        <v>0.28000000000000003</v>
      </c>
      <c r="F19" s="55">
        <f>E19*F16</f>
        <v>0.1736</v>
      </c>
      <c r="G19" s="55">
        <v>0</v>
      </c>
      <c r="H19" s="55">
        <f>F19*G19</f>
        <v>0</v>
      </c>
      <c r="I19" s="55"/>
      <c r="J19" s="55"/>
      <c r="K19" s="55"/>
      <c r="L19" s="55"/>
      <c r="M19" s="55">
        <f>H19+J19+L19</f>
        <v>0</v>
      </c>
    </row>
    <row r="20" spans="1:13" x14ac:dyDescent="0.25">
      <c r="A20" s="49"/>
      <c r="B20" s="53"/>
      <c r="C20" s="49" t="s">
        <v>20</v>
      </c>
      <c r="D20" s="49" t="s">
        <v>13</v>
      </c>
      <c r="E20" s="49">
        <v>1.02</v>
      </c>
      <c r="F20" s="55">
        <f>E20*F16</f>
        <v>0.63239999999999996</v>
      </c>
      <c r="G20" s="55">
        <v>0</v>
      </c>
      <c r="H20" s="55">
        <f>F20*G20</f>
        <v>0</v>
      </c>
      <c r="I20" s="55"/>
      <c r="J20" s="55"/>
      <c r="K20" s="55"/>
      <c r="L20" s="55"/>
      <c r="M20" s="55">
        <f>H20+J20+L20</f>
        <v>0</v>
      </c>
    </row>
    <row r="21" spans="1:13" x14ac:dyDescent="0.25">
      <c r="A21" s="49"/>
      <c r="B21" s="53"/>
      <c r="C21" s="49" t="s">
        <v>103</v>
      </c>
      <c r="D21" s="49" t="s">
        <v>13</v>
      </c>
      <c r="E21" s="49">
        <v>8.2000000000000003E-2</v>
      </c>
      <c r="F21" s="49">
        <f>E21*F16</f>
        <v>5.0840000000000003E-2</v>
      </c>
      <c r="G21" s="55">
        <v>0</v>
      </c>
      <c r="H21" s="55">
        <f>F21*G21</f>
        <v>0</v>
      </c>
      <c r="I21" s="55"/>
      <c r="J21" s="55"/>
      <c r="K21" s="55"/>
      <c r="L21" s="55"/>
      <c r="M21" s="55">
        <f>H21+J21+L21</f>
        <v>0</v>
      </c>
    </row>
    <row r="22" spans="1:13" s="62" customFormat="1" ht="30" x14ac:dyDescent="0.25">
      <c r="A22" s="50">
        <v>3</v>
      </c>
      <c r="B22" s="53" t="s">
        <v>118</v>
      </c>
      <c r="C22" s="61" t="s">
        <v>95</v>
      </c>
      <c r="D22" s="50" t="s">
        <v>16</v>
      </c>
      <c r="E22" s="50"/>
      <c r="F22" s="50">
        <v>3</v>
      </c>
      <c r="G22" s="52"/>
      <c r="H22" s="52"/>
      <c r="I22" s="52"/>
      <c r="J22" s="52"/>
      <c r="K22" s="52"/>
      <c r="L22" s="52"/>
      <c r="M22" s="52"/>
    </row>
    <row r="23" spans="1:13" x14ac:dyDescent="0.25">
      <c r="A23" s="49"/>
      <c r="B23" s="53"/>
      <c r="C23" s="49" t="s">
        <v>77</v>
      </c>
      <c r="D23" s="49" t="s">
        <v>78</v>
      </c>
      <c r="E23" s="49">
        <v>1</v>
      </c>
      <c r="F23" s="55">
        <f>E23*F22</f>
        <v>3</v>
      </c>
      <c r="G23" s="55"/>
      <c r="H23" s="55"/>
      <c r="I23" s="55">
        <v>0</v>
      </c>
      <c r="J23" s="55">
        <f>F23*I23</f>
        <v>0</v>
      </c>
      <c r="K23" s="55"/>
      <c r="L23" s="55"/>
      <c r="M23" s="55">
        <f t="shared" ref="M23:M32" si="0">H23+J23+L23</f>
        <v>0</v>
      </c>
    </row>
    <row r="24" spans="1:13" ht="30" x14ac:dyDescent="0.25">
      <c r="A24" s="49"/>
      <c r="B24" s="53"/>
      <c r="C24" s="49" t="s">
        <v>79</v>
      </c>
      <c r="D24" s="49" t="s">
        <v>80</v>
      </c>
      <c r="E24" s="49">
        <v>1</v>
      </c>
      <c r="F24" s="55">
        <f>E24*F22</f>
        <v>3</v>
      </c>
      <c r="G24" s="55"/>
      <c r="H24" s="55"/>
      <c r="I24" s="55"/>
      <c r="J24" s="55"/>
      <c r="K24" s="55">
        <v>0</v>
      </c>
      <c r="L24" s="55">
        <f>F24*K24</f>
        <v>0</v>
      </c>
      <c r="M24" s="55">
        <f t="shared" si="0"/>
        <v>0</v>
      </c>
    </row>
    <row r="25" spans="1:13" x14ac:dyDescent="0.25">
      <c r="A25" s="49"/>
      <c r="B25" s="53"/>
      <c r="C25" s="49" t="s">
        <v>81</v>
      </c>
      <c r="D25" s="49" t="s">
        <v>67</v>
      </c>
      <c r="E25" s="49">
        <v>1</v>
      </c>
      <c r="F25" s="55">
        <f>E25*F22</f>
        <v>3</v>
      </c>
      <c r="G25" s="55">
        <v>0</v>
      </c>
      <c r="H25" s="55">
        <f t="shared" ref="H25:H32" si="1">F25*G25</f>
        <v>0</v>
      </c>
      <c r="I25" s="55"/>
      <c r="J25" s="55"/>
      <c r="K25" s="55"/>
      <c r="L25" s="55"/>
      <c r="M25" s="55">
        <f t="shared" si="0"/>
        <v>0</v>
      </c>
    </row>
    <row r="26" spans="1:13" ht="17.25" customHeight="1" x14ac:dyDescent="0.25">
      <c r="A26" s="49"/>
      <c r="B26" s="53"/>
      <c r="C26" s="49" t="s">
        <v>14</v>
      </c>
      <c r="D26" s="49" t="s">
        <v>5</v>
      </c>
      <c r="E26" s="49">
        <v>4.5</v>
      </c>
      <c r="F26" s="55">
        <f>E26*F22</f>
        <v>13.5</v>
      </c>
      <c r="G26" s="55">
        <v>0</v>
      </c>
      <c r="H26" s="55">
        <f t="shared" si="1"/>
        <v>0</v>
      </c>
      <c r="I26" s="55"/>
      <c r="J26" s="55"/>
      <c r="K26" s="55"/>
      <c r="L26" s="55"/>
      <c r="M26" s="55">
        <f t="shared" si="0"/>
        <v>0</v>
      </c>
    </row>
    <row r="27" spans="1:13" x14ac:dyDescent="0.25">
      <c r="A27" s="49"/>
      <c r="B27" s="53"/>
      <c r="C27" s="49" t="s">
        <v>41</v>
      </c>
      <c r="D27" s="49" t="s">
        <v>5</v>
      </c>
      <c r="E27" s="55">
        <v>4</v>
      </c>
      <c r="F27" s="49">
        <f>E27*F22</f>
        <v>12</v>
      </c>
      <c r="G27" s="55">
        <v>0</v>
      </c>
      <c r="H27" s="55">
        <f t="shared" si="1"/>
        <v>0</v>
      </c>
      <c r="I27" s="55"/>
      <c r="J27" s="55"/>
      <c r="K27" s="55"/>
      <c r="L27" s="55"/>
      <c r="M27" s="55">
        <f t="shared" si="0"/>
        <v>0</v>
      </c>
    </row>
    <row r="28" spans="1:13" x14ac:dyDescent="0.25">
      <c r="A28" s="49"/>
      <c r="B28" s="53"/>
      <c r="C28" s="49" t="s">
        <v>15</v>
      </c>
      <c r="D28" s="49" t="s">
        <v>16</v>
      </c>
      <c r="E28" s="49">
        <v>1</v>
      </c>
      <c r="F28" s="49">
        <f>E28*F22</f>
        <v>3</v>
      </c>
      <c r="G28" s="55">
        <v>0</v>
      </c>
      <c r="H28" s="55">
        <f t="shared" si="1"/>
        <v>0</v>
      </c>
      <c r="I28" s="55"/>
      <c r="J28" s="55"/>
      <c r="K28" s="55"/>
      <c r="L28" s="55"/>
      <c r="M28" s="55">
        <f t="shared" si="0"/>
        <v>0</v>
      </c>
    </row>
    <row r="29" spans="1:13" x14ac:dyDescent="0.25">
      <c r="A29" s="49"/>
      <c r="B29" s="53"/>
      <c r="C29" s="49" t="s">
        <v>17</v>
      </c>
      <c r="D29" s="49" t="s">
        <v>5</v>
      </c>
      <c r="E29" s="49">
        <v>0.65</v>
      </c>
      <c r="F29" s="49">
        <f>E29*F22</f>
        <v>1.9500000000000002</v>
      </c>
      <c r="G29" s="55">
        <v>0</v>
      </c>
      <c r="H29" s="55">
        <f t="shared" si="1"/>
        <v>0</v>
      </c>
      <c r="I29" s="55"/>
      <c r="J29" s="55"/>
      <c r="K29" s="55"/>
      <c r="L29" s="55"/>
      <c r="M29" s="55">
        <f t="shared" si="0"/>
        <v>0</v>
      </c>
    </row>
    <row r="30" spans="1:13" ht="30" x14ac:dyDescent="0.25">
      <c r="A30" s="49"/>
      <c r="B30" s="53"/>
      <c r="C30" s="49" t="s">
        <v>42</v>
      </c>
      <c r="D30" s="49" t="s">
        <v>5</v>
      </c>
      <c r="E30" s="49">
        <v>19.2</v>
      </c>
      <c r="F30" s="49">
        <f>E30*F22</f>
        <v>57.599999999999994</v>
      </c>
      <c r="G30" s="55">
        <v>0</v>
      </c>
      <c r="H30" s="55">
        <f t="shared" si="1"/>
        <v>0</v>
      </c>
      <c r="I30" s="55"/>
      <c r="J30" s="55"/>
      <c r="K30" s="55"/>
      <c r="L30" s="55"/>
      <c r="M30" s="55">
        <f t="shared" si="0"/>
        <v>0</v>
      </c>
    </row>
    <row r="31" spans="1:13" ht="30" x14ac:dyDescent="0.25">
      <c r="A31" s="49"/>
      <c r="B31" s="53"/>
      <c r="C31" s="49" t="s">
        <v>18</v>
      </c>
      <c r="D31" s="49" t="s">
        <v>16</v>
      </c>
      <c r="E31" s="49">
        <v>4</v>
      </c>
      <c r="F31" s="49">
        <f>E31*F22</f>
        <v>12</v>
      </c>
      <c r="G31" s="55">
        <v>0</v>
      </c>
      <c r="H31" s="55">
        <f t="shared" si="1"/>
        <v>0</v>
      </c>
      <c r="I31" s="55"/>
      <c r="J31" s="55"/>
      <c r="K31" s="55"/>
      <c r="L31" s="55"/>
      <c r="M31" s="55">
        <f t="shared" si="0"/>
        <v>0</v>
      </c>
    </row>
    <row r="32" spans="1:13" x14ac:dyDescent="0.25">
      <c r="A32" s="49"/>
      <c r="B32" s="53"/>
      <c r="C32" s="49" t="s">
        <v>19</v>
      </c>
      <c r="D32" s="49" t="s">
        <v>6</v>
      </c>
      <c r="E32" s="49">
        <v>1.5</v>
      </c>
      <c r="F32" s="49">
        <f>E32*F22</f>
        <v>4.5</v>
      </c>
      <c r="G32" s="55">
        <v>0</v>
      </c>
      <c r="H32" s="55">
        <f t="shared" si="1"/>
        <v>0</v>
      </c>
      <c r="I32" s="55"/>
      <c r="J32" s="55"/>
      <c r="K32" s="55"/>
      <c r="L32" s="55"/>
      <c r="M32" s="55">
        <f t="shared" si="0"/>
        <v>0</v>
      </c>
    </row>
    <row r="33" spans="1:17" s="62" customFormat="1" ht="45" x14ac:dyDescent="0.25">
      <c r="A33" s="50">
        <v>4</v>
      </c>
      <c r="B33" s="53" t="s">
        <v>107</v>
      </c>
      <c r="C33" s="61" t="s">
        <v>7</v>
      </c>
      <c r="D33" s="50" t="s">
        <v>6</v>
      </c>
      <c r="E33" s="50"/>
      <c r="F33" s="50">
        <v>2.65</v>
      </c>
      <c r="G33" s="52"/>
      <c r="H33" s="52"/>
      <c r="I33" s="52"/>
      <c r="J33" s="52"/>
      <c r="K33" s="52"/>
      <c r="L33" s="52"/>
      <c r="M33" s="52"/>
    </row>
    <row r="34" spans="1:17" x14ac:dyDescent="0.25">
      <c r="A34" s="49"/>
      <c r="B34" s="53"/>
      <c r="C34" s="49" t="s">
        <v>77</v>
      </c>
      <c r="D34" s="49" t="s">
        <v>78</v>
      </c>
      <c r="E34" s="49">
        <f>0.68+0.024</f>
        <v>0.70400000000000007</v>
      </c>
      <c r="F34" s="55">
        <f>E34*F33</f>
        <v>1.8656000000000001</v>
      </c>
      <c r="G34" s="55"/>
      <c r="H34" s="55"/>
      <c r="I34" s="55">
        <v>0</v>
      </c>
      <c r="J34" s="55">
        <f>F34*I34</f>
        <v>0</v>
      </c>
      <c r="K34" s="55"/>
      <c r="L34" s="55"/>
      <c r="M34" s="55">
        <f>H34+J34+L34</f>
        <v>0</v>
      </c>
    </row>
    <row r="35" spans="1:17" ht="30" x14ac:dyDescent="0.25">
      <c r="A35" s="49"/>
      <c r="B35" s="53"/>
      <c r="C35" s="49" t="s">
        <v>79</v>
      </c>
      <c r="D35" s="49" t="s">
        <v>80</v>
      </c>
      <c r="E35" s="49">
        <f>0.0003+0.003</f>
        <v>3.3E-3</v>
      </c>
      <c r="F35" s="55">
        <f>E35*F33</f>
        <v>8.7449999999999993E-3</v>
      </c>
      <c r="G35" s="55"/>
      <c r="H35" s="55"/>
      <c r="I35" s="55"/>
      <c r="J35" s="55"/>
      <c r="K35" s="55">
        <v>0</v>
      </c>
      <c r="L35" s="55">
        <f>F35*K35</f>
        <v>0</v>
      </c>
      <c r="M35" s="55">
        <f>H35+J35+L35</f>
        <v>0</v>
      </c>
    </row>
    <row r="36" spans="1:17" x14ac:dyDescent="0.25">
      <c r="A36" s="49"/>
      <c r="B36" s="53"/>
      <c r="C36" s="49" t="s">
        <v>81</v>
      </c>
      <c r="D36" s="49" t="s">
        <v>67</v>
      </c>
      <c r="E36" s="49">
        <v>1.9E-3</v>
      </c>
      <c r="F36" s="55">
        <f>E36*F33</f>
        <v>5.0349999999999995E-3</v>
      </c>
      <c r="G36" s="55">
        <v>0</v>
      </c>
      <c r="H36" s="55">
        <f>F36*G36</f>
        <v>0</v>
      </c>
      <c r="I36" s="55"/>
      <c r="J36" s="55"/>
      <c r="K36" s="55"/>
      <c r="L36" s="55"/>
      <c r="M36" s="55">
        <f>H36+J36+L36</f>
        <v>0</v>
      </c>
    </row>
    <row r="37" spans="1:17" x14ac:dyDescent="0.25">
      <c r="A37" s="49"/>
      <c r="B37" s="53"/>
      <c r="C37" s="49" t="s">
        <v>83</v>
      </c>
      <c r="D37" s="49" t="s">
        <v>84</v>
      </c>
      <c r="E37" s="49">
        <v>0.253</v>
      </c>
      <c r="F37" s="55">
        <f>E37*F33</f>
        <v>0.67044999999999999</v>
      </c>
      <c r="G37" s="55">
        <v>0</v>
      </c>
      <c r="H37" s="55">
        <f>F37*G37</f>
        <v>0</v>
      </c>
      <c r="I37" s="55"/>
      <c r="J37" s="55"/>
      <c r="K37" s="55"/>
      <c r="L37" s="55"/>
      <c r="M37" s="55">
        <f>H37+J37+L37</f>
        <v>0</v>
      </c>
    </row>
    <row r="38" spans="1:17" x14ac:dyDescent="0.25">
      <c r="A38" s="49"/>
      <c r="B38" s="53"/>
      <c r="C38" s="80" t="s">
        <v>188</v>
      </c>
      <c r="D38" s="50" t="s">
        <v>67</v>
      </c>
      <c r="E38" s="49"/>
      <c r="F38" s="49"/>
      <c r="G38" s="55"/>
      <c r="H38" s="52">
        <f>SUM(H10:H37)</f>
        <v>0</v>
      </c>
      <c r="I38" s="55"/>
      <c r="J38" s="52">
        <f>SUM(J10:J37)</f>
        <v>0</v>
      </c>
      <c r="K38" s="55"/>
      <c r="L38" s="52">
        <f>SUM(L10:L37)</f>
        <v>0</v>
      </c>
      <c r="M38" s="52">
        <f>SUM(M10:M37)</f>
        <v>0</v>
      </c>
    </row>
    <row r="39" spans="1:17" s="57" customFormat="1" ht="28.5" customHeight="1" x14ac:dyDescent="0.25">
      <c r="A39" s="80"/>
      <c r="B39" s="81"/>
      <c r="C39" s="82" t="s">
        <v>189</v>
      </c>
      <c r="D39" s="83">
        <v>0</v>
      </c>
      <c r="E39" s="72"/>
      <c r="F39" s="73"/>
      <c r="G39" s="74"/>
      <c r="H39" s="74"/>
      <c r="I39" s="75"/>
      <c r="J39" s="75"/>
      <c r="K39" s="76"/>
      <c r="L39" s="76"/>
      <c r="M39" s="76">
        <f>D39*H38</f>
        <v>0</v>
      </c>
    </row>
    <row r="40" spans="1:17" s="57" customFormat="1" ht="18" customHeight="1" x14ac:dyDescent="0.25">
      <c r="A40" s="80"/>
      <c r="B40" s="81"/>
      <c r="C40" s="82" t="s">
        <v>190</v>
      </c>
      <c r="D40" s="50" t="s">
        <v>67</v>
      </c>
      <c r="E40" s="72"/>
      <c r="F40" s="73"/>
      <c r="G40" s="74"/>
      <c r="H40" s="74"/>
      <c r="I40" s="75"/>
      <c r="J40" s="75"/>
      <c r="K40" s="76"/>
      <c r="L40" s="76"/>
      <c r="M40" s="76">
        <f>SUM(M38:M39)</f>
        <v>0</v>
      </c>
    </row>
    <row r="41" spans="1:17" s="57" customFormat="1" ht="36.75" customHeight="1" x14ac:dyDescent="0.25">
      <c r="A41" s="80"/>
      <c r="B41" s="81"/>
      <c r="C41" s="82" t="s">
        <v>191</v>
      </c>
      <c r="D41" s="83">
        <v>0</v>
      </c>
      <c r="E41" s="77"/>
      <c r="F41" s="76"/>
      <c r="G41" s="74"/>
      <c r="H41" s="78"/>
      <c r="I41" s="75"/>
      <c r="J41" s="75"/>
      <c r="K41" s="76"/>
      <c r="L41" s="76"/>
      <c r="M41" s="76">
        <f>D41*M40</f>
        <v>0</v>
      </c>
      <c r="N41" s="58"/>
      <c r="O41" s="59"/>
      <c r="P41" s="59"/>
      <c r="Q41" s="59"/>
    </row>
    <row r="42" spans="1:17" s="57" customFormat="1" ht="16.5" customHeight="1" x14ac:dyDescent="0.25">
      <c r="A42" s="80"/>
      <c r="B42" s="81"/>
      <c r="C42" s="82" t="s">
        <v>192</v>
      </c>
      <c r="D42" s="50" t="s">
        <v>67</v>
      </c>
      <c r="E42" s="72"/>
      <c r="F42" s="73"/>
      <c r="G42" s="74"/>
      <c r="H42" s="74"/>
      <c r="I42" s="75"/>
      <c r="J42" s="75"/>
      <c r="K42" s="76"/>
      <c r="L42" s="76"/>
      <c r="M42" s="76">
        <f>SUM(M40:M41)</f>
        <v>0</v>
      </c>
    </row>
    <row r="43" spans="1:17" s="57" customFormat="1" ht="21.75" customHeight="1" x14ac:dyDescent="0.25">
      <c r="A43" s="80"/>
      <c r="B43" s="80"/>
      <c r="C43" s="82" t="s">
        <v>71</v>
      </c>
      <c r="D43" s="83">
        <v>0</v>
      </c>
      <c r="E43" s="72"/>
      <c r="F43" s="73"/>
      <c r="G43" s="74"/>
      <c r="H43" s="78"/>
      <c r="I43" s="75"/>
      <c r="J43" s="75"/>
      <c r="K43" s="76"/>
      <c r="L43" s="76"/>
      <c r="M43" s="76">
        <f>D43*M42</f>
        <v>0</v>
      </c>
    </row>
    <row r="44" spans="1:17" s="57" customFormat="1" ht="18" customHeight="1" x14ac:dyDescent="0.25">
      <c r="A44" s="81"/>
      <c r="B44" s="80"/>
      <c r="C44" s="82" t="s">
        <v>192</v>
      </c>
      <c r="D44" s="50" t="s">
        <v>67</v>
      </c>
      <c r="E44" s="79"/>
      <c r="F44" s="73"/>
      <c r="G44" s="78"/>
      <c r="H44" s="74"/>
      <c r="I44" s="76"/>
      <c r="J44" s="76"/>
      <c r="K44" s="76"/>
      <c r="L44" s="76"/>
      <c r="M44" s="76">
        <f>SUM(M42:M43)</f>
        <v>0</v>
      </c>
    </row>
    <row r="45" spans="1:17" s="57" customFormat="1" ht="21.75" customHeight="1" x14ac:dyDescent="0.25">
      <c r="A45" s="80"/>
      <c r="B45" s="81"/>
      <c r="C45" s="82" t="s">
        <v>193</v>
      </c>
      <c r="D45" s="83">
        <v>0.05</v>
      </c>
      <c r="E45" s="72"/>
      <c r="F45" s="73"/>
      <c r="G45" s="74"/>
      <c r="H45" s="74"/>
      <c r="I45" s="75"/>
      <c r="J45" s="75"/>
      <c r="K45" s="76"/>
      <c r="L45" s="76"/>
      <c r="M45" s="76">
        <f>D45*M44</f>
        <v>0</v>
      </c>
    </row>
    <row r="46" spans="1:17" s="57" customFormat="1" ht="19.5" customHeight="1" x14ac:dyDescent="0.25">
      <c r="A46" s="80"/>
      <c r="B46" s="81"/>
      <c r="C46" s="82" t="s">
        <v>190</v>
      </c>
      <c r="D46" s="50" t="s">
        <v>67</v>
      </c>
      <c r="E46" s="72"/>
      <c r="F46" s="73"/>
      <c r="G46" s="74"/>
      <c r="H46" s="74"/>
      <c r="I46" s="75"/>
      <c r="J46" s="75"/>
      <c r="K46" s="76"/>
      <c r="L46" s="76"/>
      <c r="M46" s="76">
        <f>SUM(M44:M45)</f>
        <v>0</v>
      </c>
    </row>
  </sheetData>
  <mergeCells count="13">
    <mergeCell ref="A1:M1"/>
    <mergeCell ref="A2:M2"/>
    <mergeCell ref="A3:M3"/>
    <mergeCell ref="I7:J7"/>
    <mergeCell ref="K7:L7"/>
    <mergeCell ref="M7:M8"/>
    <mergeCell ref="D5:E5"/>
    <mergeCell ref="G7:H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79" orientation="landscape" r:id="rId1"/>
  <headerFooter>
    <oddFooter>&amp;C&amp;P</oddFooter>
  </headerFooter>
  <ignoredErrors>
    <ignoredError sqref="M41:M4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view="pageBreakPreview" zoomScale="87" zoomScaleNormal="100" zoomScaleSheetLayoutView="87" workbookViewId="0">
      <selection activeCell="S14" sqref="S14"/>
    </sheetView>
  </sheetViews>
  <sheetFormatPr defaultRowHeight="15" x14ac:dyDescent="0.25"/>
  <cols>
    <col min="1" max="1" width="5.42578125" style="46" customWidth="1"/>
    <col min="2" max="2" width="10.42578125" style="47" customWidth="1"/>
    <col min="3" max="3" width="44.42578125" style="47" customWidth="1"/>
    <col min="4" max="4" width="8.5703125" style="47" customWidth="1"/>
    <col min="5" max="5" width="7.42578125" style="47" customWidth="1"/>
    <col min="6" max="6" width="7.85546875" style="47" customWidth="1"/>
    <col min="7" max="7" width="9" style="47" customWidth="1"/>
    <col min="8" max="8" width="12.5703125" style="47" customWidth="1"/>
    <col min="9" max="9" width="10.7109375" style="47" customWidth="1"/>
    <col min="10" max="10" width="12.5703125" style="47" customWidth="1"/>
    <col min="11" max="11" width="11.5703125" style="47" customWidth="1"/>
    <col min="12" max="12" width="7.85546875" style="47" customWidth="1"/>
    <col min="13" max="13" width="13.42578125" style="47" customWidth="1"/>
    <col min="14" max="16384" width="9.140625" style="47"/>
  </cols>
  <sheetData>
    <row r="1" spans="1:13" ht="15" customHeight="1" x14ac:dyDescent="0.25">
      <c r="A1" s="122" t="s">
        <v>262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84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22" t="s">
        <v>22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5" spans="1:13" x14ac:dyDescent="0.25">
      <c r="C5" s="48" t="s">
        <v>66</v>
      </c>
      <c r="D5" s="126">
        <f>M65</f>
        <v>0</v>
      </c>
      <c r="E5" s="126"/>
      <c r="F5" s="47" t="s">
        <v>67</v>
      </c>
    </row>
    <row r="6" spans="1:13" s="86" customFormat="1" ht="21" customHeight="1" x14ac:dyDescent="0.25">
      <c r="A6" s="84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x14ac:dyDescent="0.25">
      <c r="A7" s="127" t="s">
        <v>68</v>
      </c>
      <c r="B7" s="124" t="s">
        <v>56</v>
      </c>
      <c r="C7" s="124" t="s">
        <v>57</v>
      </c>
      <c r="D7" s="124" t="s">
        <v>58</v>
      </c>
      <c r="E7" s="123" t="s">
        <v>59</v>
      </c>
      <c r="F7" s="123"/>
      <c r="G7" s="123" t="s">
        <v>60</v>
      </c>
      <c r="H7" s="123"/>
      <c r="I7" s="123" t="s">
        <v>61</v>
      </c>
      <c r="J7" s="123"/>
      <c r="K7" s="123" t="s">
        <v>62</v>
      </c>
      <c r="L7" s="123"/>
      <c r="M7" s="124" t="s">
        <v>63</v>
      </c>
    </row>
    <row r="8" spans="1:13" s="88" customFormat="1" ht="45" x14ac:dyDescent="0.25">
      <c r="A8" s="128"/>
      <c r="B8" s="125"/>
      <c r="C8" s="125"/>
      <c r="D8" s="125"/>
      <c r="E8" s="89" t="s">
        <v>69</v>
      </c>
      <c r="F8" s="89" t="s">
        <v>64</v>
      </c>
      <c r="G8" s="90" t="s">
        <v>70</v>
      </c>
      <c r="H8" s="90" t="s">
        <v>64</v>
      </c>
      <c r="I8" s="90" t="s">
        <v>70</v>
      </c>
      <c r="J8" s="90" t="s">
        <v>64</v>
      </c>
      <c r="K8" s="90" t="s">
        <v>70</v>
      </c>
      <c r="L8" s="91" t="s">
        <v>64</v>
      </c>
      <c r="M8" s="125"/>
    </row>
    <row r="9" spans="1:13" s="109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 s="62" customFormat="1" x14ac:dyDescent="0.25">
      <c r="A10" s="50"/>
      <c r="B10" s="51"/>
      <c r="C10" s="50" t="s">
        <v>22</v>
      </c>
      <c r="D10" s="50" t="s">
        <v>1</v>
      </c>
      <c r="E10" s="50"/>
      <c r="F10" s="50">
        <v>1</v>
      </c>
      <c r="G10" s="50"/>
      <c r="H10" s="52"/>
      <c r="I10" s="50"/>
      <c r="J10" s="52"/>
      <c r="K10" s="52"/>
      <c r="L10" s="52"/>
      <c r="M10" s="52"/>
    </row>
    <row r="11" spans="1:13" s="62" customFormat="1" ht="45" x14ac:dyDescent="0.25">
      <c r="A11" s="50">
        <v>29</v>
      </c>
      <c r="B11" s="60" t="s">
        <v>134</v>
      </c>
      <c r="C11" s="51" t="s">
        <v>76</v>
      </c>
      <c r="D11" s="50" t="s">
        <v>13</v>
      </c>
      <c r="E11" s="50"/>
      <c r="F11" s="50">
        <v>2.2799999999999998</v>
      </c>
      <c r="G11" s="52"/>
      <c r="H11" s="52"/>
      <c r="I11" s="52"/>
      <c r="J11" s="52"/>
      <c r="K11" s="52"/>
      <c r="L11" s="52"/>
      <c r="M11" s="52"/>
    </row>
    <row r="12" spans="1:13" x14ac:dyDescent="0.25">
      <c r="A12" s="49"/>
      <c r="B12" s="53"/>
      <c r="C12" s="49" t="s">
        <v>77</v>
      </c>
      <c r="D12" s="49" t="s">
        <v>78</v>
      </c>
      <c r="E12" s="49">
        <v>4.5</v>
      </c>
      <c r="F12" s="55">
        <f>E12*F11</f>
        <v>10.26</v>
      </c>
      <c r="G12" s="55"/>
      <c r="H12" s="55"/>
      <c r="I12" s="55">
        <v>0</v>
      </c>
      <c r="J12" s="55">
        <f>F12*I12</f>
        <v>0</v>
      </c>
      <c r="K12" s="55"/>
      <c r="L12" s="55"/>
      <c r="M12" s="55">
        <f>H12+J12+L12</f>
        <v>0</v>
      </c>
    </row>
    <row r="13" spans="1:13" ht="30" x14ac:dyDescent="0.25">
      <c r="A13" s="49"/>
      <c r="B13" s="53"/>
      <c r="C13" s="49" t="s">
        <v>79</v>
      </c>
      <c r="D13" s="49" t="s">
        <v>80</v>
      </c>
      <c r="E13" s="49">
        <v>0.37</v>
      </c>
      <c r="F13" s="55">
        <f>E13*F11</f>
        <v>0.84359999999999991</v>
      </c>
      <c r="G13" s="55"/>
      <c r="H13" s="55"/>
      <c r="I13" s="55"/>
      <c r="J13" s="55"/>
      <c r="K13" s="55">
        <v>0</v>
      </c>
      <c r="L13" s="55">
        <f>F13*K13</f>
        <v>0</v>
      </c>
      <c r="M13" s="55">
        <f>H13+J13+L13</f>
        <v>0</v>
      </c>
    </row>
    <row r="14" spans="1:13" x14ac:dyDescent="0.25">
      <c r="A14" s="49"/>
      <c r="B14" s="53"/>
      <c r="C14" s="49" t="s">
        <v>81</v>
      </c>
      <c r="D14" s="49" t="s">
        <v>67</v>
      </c>
      <c r="E14" s="49">
        <v>0.28000000000000003</v>
      </c>
      <c r="F14" s="55">
        <f>E14*F11</f>
        <v>0.63839999999999997</v>
      </c>
      <c r="G14" s="55">
        <v>0</v>
      </c>
      <c r="H14" s="55">
        <f>F14*G14</f>
        <v>0</v>
      </c>
      <c r="I14" s="55"/>
      <c r="J14" s="55"/>
      <c r="K14" s="55"/>
      <c r="L14" s="55"/>
      <c r="M14" s="55">
        <f>H14+J14+L14</f>
        <v>0</v>
      </c>
    </row>
    <row r="15" spans="1:13" x14ac:dyDescent="0.25">
      <c r="A15" s="49"/>
      <c r="B15" s="53"/>
      <c r="C15" s="49" t="s">
        <v>20</v>
      </c>
      <c r="D15" s="49" t="s">
        <v>13</v>
      </c>
      <c r="E15" s="49">
        <v>1.02</v>
      </c>
      <c r="F15" s="55">
        <f>E15*F11</f>
        <v>2.3255999999999997</v>
      </c>
      <c r="G15" s="55">
        <v>0</v>
      </c>
      <c r="H15" s="55">
        <f>F15*G15</f>
        <v>0</v>
      </c>
      <c r="I15" s="55"/>
      <c r="J15" s="55"/>
      <c r="K15" s="55"/>
      <c r="L15" s="55"/>
      <c r="M15" s="55">
        <f>H15+J15+L15</f>
        <v>0</v>
      </c>
    </row>
    <row r="16" spans="1:13" x14ac:dyDescent="0.25">
      <c r="A16" s="49"/>
      <c r="B16" s="53"/>
      <c r="C16" s="49" t="s">
        <v>103</v>
      </c>
      <c r="D16" s="49" t="s">
        <v>13</v>
      </c>
      <c r="E16" s="49">
        <v>8.2000000000000003E-2</v>
      </c>
      <c r="F16" s="49">
        <f>E16*F11</f>
        <v>0.18695999999999999</v>
      </c>
      <c r="G16" s="55">
        <v>0</v>
      </c>
      <c r="H16" s="55">
        <f>F16*G16</f>
        <v>0</v>
      </c>
      <c r="I16" s="55"/>
      <c r="J16" s="55"/>
      <c r="K16" s="55"/>
      <c r="L16" s="55"/>
      <c r="M16" s="55">
        <f>H16+J16+L16</f>
        <v>0</v>
      </c>
    </row>
    <row r="17" spans="1:13" s="62" customFormat="1" ht="45" x14ac:dyDescent="0.25">
      <c r="A17" s="50">
        <v>30</v>
      </c>
      <c r="B17" s="60" t="s">
        <v>133</v>
      </c>
      <c r="C17" s="61" t="s">
        <v>75</v>
      </c>
      <c r="D17" s="50" t="s">
        <v>13</v>
      </c>
      <c r="E17" s="50"/>
      <c r="F17" s="50">
        <v>0.08</v>
      </c>
      <c r="G17" s="52"/>
      <c r="H17" s="52"/>
      <c r="I17" s="52"/>
      <c r="J17" s="52"/>
      <c r="K17" s="52"/>
      <c r="L17" s="52"/>
      <c r="M17" s="52"/>
    </row>
    <row r="18" spans="1:13" x14ac:dyDescent="0.25">
      <c r="A18" s="49"/>
      <c r="B18" s="51"/>
      <c r="C18" s="49" t="s">
        <v>77</v>
      </c>
      <c r="D18" s="49" t="s">
        <v>78</v>
      </c>
      <c r="E18" s="49">
        <v>0.89</v>
      </c>
      <c r="F18" s="55">
        <f>E18*F17</f>
        <v>7.1199999999999999E-2</v>
      </c>
      <c r="G18" s="55"/>
      <c r="H18" s="55"/>
      <c r="I18" s="55">
        <v>0</v>
      </c>
      <c r="J18" s="55">
        <f>F18*I18</f>
        <v>0</v>
      </c>
      <c r="K18" s="55"/>
      <c r="L18" s="55"/>
      <c r="M18" s="55">
        <f>H18+J18+L18</f>
        <v>0</v>
      </c>
    </row>
    <row r="19" spans="1:13" ht="30" x14ac:dyDescent="0.25">
      <c r="A19" s="49"/>
      <c r="B19" s="51"/>
      <c r="C19" s="49" t="s">
        <v>79</v>
      </c>
      <c r="D19" s="49" t="s">
        <v>80</v>
      </c>
      <c r="E19" s="49">
        <v>0.37</v>
      </c>
      <c r="F19" s="55">
        <f>E19*F17</f>
        <v>2.9600000000000001E-2</v>
      </c>
      <c r="G19" s="55"/>
      <c r="H19" s="55"/>
      <c r="I19" s="55"/>
      <c r="J19" s="55"/>
      <c r="K19" s="55">
        <v>0</v>
      </c>
      <c r="L19" s="55">
        <f>F19*K19</f>
        <v>0</v>
      </c>
      <c r="M19" s="55">
        <f>H19+J19+L19</f>
        <v>0</v>
      </c>
    </row>
    <row r="20" spans="1:13" x14ac:dyDescent="0.25">
      <c r="A20" s="49"/>
      <c r="B20" s="51"/>
      <c r="C20" s="49" t="s">
        <v>81</v>
      </c>
      <c r="D20" s="49" t="s">
        <v>67</v>
      </c>
      <c r="E20" s="49">
        <v>0.02</v>
      </c>
      <c r="F20" s="55">
        <f>E20*F17</f>
        <v>1.6000000000000001E-3</v>
      </c>
      <c r="G20" s="55">
        <v>0</v>
      </c>
      <c r="H20" s="55">
        <f>F20*G20</f>
        <v>0</v>
      </c>
      <c r="I20" s="55"/>
      <c r="J20" s="55"/>
      <c r="K20" s="55"/>
      <c r="L20" s="55"/>
      <c r="M20" s="55">
        <f>H20+J20+L20</f>
        <v>0</v>
      </c>
    </row>
    <row r="21" spans="1:13" x14ac:dyDescent="0.25">
      <c r="A21" s="49"/>
      <c r="B21" s="51"/>
      <c r="C21" s="49" t="s">
        <v>21</v>
      </c>
      <c r="D21" s="49" t="s">
        <v>13</v>
      </c>
      <c r="E21" s="49">
        <v>1.1499999999999999</v>
      </c>
      <c r="F21" s="55">
        <f>E21*F17</f>
        <v>9.1999999999999998E-2</v>
      </c>
      <c r="G21" s="55">
        <v>0</v>
      </c>
      <c r="H21" s="55">
        <f>F21*G21</f>
        <v>0</v>
      </c>
      <c r="I21" s="55"/>
      <c r="J21" s="55"/>
      <c r="K21" s="55"/>
      <c r="L21" s="55"/>
      <c r="M21" s="55">
        <f>H21+J21+L21</f>
        <v>0</v>
      </c>
    </row>
    <row r="22" spans="1:13" s="62" customFormat="1" ht="55.5" customHeight="1" x14ac:dyDescent="0.25">
      <c r="A22" s="50">
        <v>31</v>
      </c>
      <c r="B22" s="51" t="s">
        <v>118</v>
      </c>
      <c r="C22" s="61" t="s">
        <v>139</v>
      </c>
      <c r="D22" s="50" t="s">
        <v>137</v>
      </c>
      <c r="E22" s="50"/>
      <c r="F22" s="50">
        <v>1</v>
      </c>
      <c r="G22" s="52"/>
      <c r="H22" s="52"/>
      <c r="I22" s="52"/>
      <c r="J22" s="52"/>
      <c r="K22" s="52"/>
      <c r="L22" s="52"/>
      <c r="M22" s="52"/>
    </row>
    <row r="23" spans="1:13" x14ac:dyDescent="0.25">
      <c r="A23" s="49"/>
      <c r="B23" s="53"/>
      <c r="C23" s="49" t="s">
        <v>77</v>
      </c>
      <c r="D23" s="49" t="s">
        <v>78</v>
      </c>
      <c r="E23" s="49">
        <v>1</v>
      </c>
      <c r="F23" s="55">
        <f>E23*F22</f>
        <v>1</v>
      </c>
      <c r="G23" s="55"/>
      <c r="H23" s="55"/>
      <c r="I23" s="55">
        <v>0</v>
      </c>
      <c r="J23" s="55">
        <f>F23*I23</f>
        <v>0</v>
      </c>
      <c r="K23" s="55"/>
      <c r="L23" s="55"/>
      <c r="M23" s="55">
        <f t="shared" ref="M23:M30" si="0">H23+J23+L23</f>
        <v>0</v>
      </c>
    </row>
    <row r="24" spans="1:13" ht="30" x14ac:dyDescent="0.25">
      <c r="A24" s="49"/>
      <c r="B24" s="53"/>
      <c r="C24" s="49" t="s">
        <v>79</v>
      </c>
      <c r="D24" s="49" t="s">
        <v>80</v>
      </c>
      <c r="E24" s="49">
        <v>1</v>
      </c>
      <c r="F24" s="55">
        <f>E24*F22</f>
        <v>1</v>
      </c>
      <c r="G24" s="55"/>
      <c r="H24" s="55"/>
      <c r="I24" s="55"/>
      <c r="J24" s="55"/>
      <c r="K24" s="55">
        <v>0</v>
      </c>
      <c r="L24" s="55">
        <f>F24*K24</f>
        <v>0</v>
      </c>
      <c r="M24" s="55">
        <f t="shared" si="0"/>
        <v>0</v>
      </c>
    </row>
    <row r="25" spans="1:13" x14ac:dyDescent="0.25">
      <c r="A25" s="49"/>
      <c r="B25" s="53"/>
      <c r="C25" s="49" t="s">
        <v>81</v>
      </c>
      <c r="D25" s="49" t="s">
        <v>67</v>
      </c>
      <c r="E25" s="49">
        <v>1</v>
      </c>
      <c r="F25" s="55">
        <f>E25*F22</f>
        <v>1</v>
      </c>
      <c r="G25" s="55">
        <v>0</v>
      </c>
      <c r="H25" s="55">
        <f t="shared" ref="H25:H30" si="1">F25*G25</f>
        <v>0</v>
      </c>
      <c r="I25" s="55"/>
      <c r="J25" s="55"/>
      <c r="K25" s="55"/>
      <c r="L25" s="55"/>
      <c r="M25" s="55">
        <f t="shared" si="0"/>
        <v>0</v>
      </c>
    </row>
    <row r="26" spans="1:13" ht="30" x14ac:dyDescent="0.25">
      <c r="A26" s="49"/>
      <c r="B26" s="53"/>
      <c r="C26" s="49" t="s">
        <v>138</v>
      </c>
      <c r="D26" s="49" t="s">
        <v>6</v>
      </c>
      <c r="E26" s="49"/>
      <c r="F26" s="55">
        <f>2.86+0.75</f>
        <v>3.61</v>
      </c>
      <c r="G26" s="55">
        <v>0</v>
      </c>
      <c r="H26" s="55">
        <f t="shared" si="1"/>
        <v>0</v>
      </c>
      <c r="I26" s="55"/>
      <c r="J26" s="55"/>
      <c r="K26" s="55"/>
      <c r="L26" s="55"/>
      <c r="M26" s="55">
        <f t="shared" si="0"/>
        <v>0</v>
      </c>
    </row>
    <row r="27" spans="1:13" x14ac:dyDescent="0.25">
      <c r="A27" s="49"/>
      <c r="B27" s="53"/>
      <c r="C27" s="49" t="s">
        <v>23</v>
      </c>
      <c r="D27" s="49" t="s">
        <v>5</v>
      </c>
      <c r="E27" s="55"/>
      <c r="F27" s="55">
        <v>3</v>
      </c>
      <c r="G27" s="55">
        <v>0</v>
      </c>
      <c r="H27" s="55">
        <f t="shared" si="1"/>
        <v>0</v>
      </c>
      <c r="I27" s="55"/>
      <c r="J27" s="55"/>
      <c r="K27" s="55"/>
      <c r="L27" s="55"/>
      <c r="M27" s="55">
        <f t="shared" si="0"/>
        <v>0</v>
      </c>
    </row>
    <row r="28" spans="1:13" x14ac:dyDescent="0.25">
      <c r="A28" s="49"/>
      <c r="B28" s="53"/>
      <c r="C28" s="49" t="s">
        <v>48</v>
      </c>
      <c r="D28" s="49" t="s">
        <v>5</v>
      </c>
      <c r="E28" s="49"/>
      <c r="F28" s="55">
        <v>72</v>
      </c>
      <c r="G28" s="55">
        <v>0</v>
      </c>
      <c r="H28" s="55">
        <f t="shared" si="1"/>
        <v>0</v>
      </c>
      <c r="I28" s="55"/>
      <c r="J28" s="55"/>
      <c r="K28" s="55"/>
      <c r="L28" s="55"/>
      <c r="M28" s="55">
        <f t="shared" si="0"/>
        <v>0</v>
      </c>
    </row>
    <row r="29" spans="1:13" ht="30" x14ac:dyDescent="0.25">
      <c r="A29" s="49"/>
      <c r="B29" s="53"/>
      <c r="C29" s="49" t="s">
        <v>49</v>
      </c>
      <c r="D29" s="49" t="s">
        <v>16</v>
      </c>
      <c r="E29" s="49"/>
      <c r="F29" s="55">
        <v>26</v>
      </c>
      <c r="G29" s="55">
        <v>0</v>
      </c>
      <c r="H29" s="55">
        <f t="shared" si="1"/>
        <v>0</v>
      </c>
      <c r="I29" s="55"/>
      <c r="J29" s="55"/>
      <c r="K29" s="55"/>
      <c r="L29" s="55"/>
      <c r="M29" s="55">
        <f t="shared" si="0"/>
        <v>0</v>
      </c>
    </row>
    <row r="30" spans="1:13" x14ac:dyDescent="0.25">
      <c r="A30" s="49"/>
      <c r="B30" s="53"/>
      <c r="C30" s="49" t="s">
        <v>83</v>
      </c>
      <c r="D30" s="49" t="s">
        <v>84</v>
      </c>
      <c r="E30" s="49"/>
      <c r="F30" s="55">
        <v>5.3</v>
      </c>
      <c r="G30" s="55">
        <v>0</v>
      </c>
      <c r="H30" s="55">
        <f t="shared" si="1"/>
        <v>0</v>
      </c>
      <c r="I30" s="55"/>
      <c r="J30" s="55"/>
      <c r="K30" s="55"/>
      <c r="L30" s="55"/>
      <c r="M30" s="55">
        <f t="shared" si="0"/>
        <v>0</v>
      </c>
    </row>
    <row r="31" spans="1:13" s="62" customFormat="1" ht="45" x14ac:dyDescent="0.25">
      <c r="A31" s="50">
        <v>32</v>
      </c>
      <c r="B31" s="51" t="s">
        <v>136</v>
      </c>
      <c r="C31" s="51" t="s">
        <v>141</v>
      </c>
      <c r="D31" s="49" t="s">
        <v>6</v>
      </c>
      <c r="E31" s="50"/>
      <c r="F31" s="50">
        <f>21+9.57</f>
        <v>30.57</v>
      </c>
      <c r="G31" s="52"/>
      <c r="H31" s="52"/>
      <c r="I31" s="52"/>
      <c r="J31" s="52"/>
      <c r="K31" s="52"/>
      <c r="L31" s="52"/>
      <c r="M31" s="52"/>
    </row>
    <row r="32" spans="1:13" ht="30" x14ac:dyDescent="0.25">
      <c r="A32" s="49"/>
      <c r="B32" s="53" t="s">
        <v>118</v>
      </c>
      <c r="C32" s="49" t="s">
        <v>77</v>
      </c>
      <c r="D32" s="49" t="s">
        <v>78</v>
      </c>
      <c r="E32" s="49">
        <v>1</v>
      </c>
      <c r="F32" s="49">
        <f>E32*F31</f>
        <v>30.57</v>
      </c>
      <c r="G32" s="55"/>
      <c r="H32" s="55"/>
      <c r="I32" s="55">
        <v>0</v>
      </c>
      <c r="J32" s="55">
        <f>F32*I32</f>
        <v>0</v>
      </c>
      <c r="K32" s="55"/>
      <c r="L32" s="55"/>
      <c r="M32" s="55">
        <f t="shared" ref="M32:M37" si="2">H32+J32+L32</f>
        <v>0</v>
      </c>
    </row>
    <row r="33" spans="1:13" ht="30" x14ac:dyDescent="0.25">
      <c r="A33" s="49"/>
      <c r="B33" s="53"/>
      <c r="C33" s="49" t="s">
        <v>79</v>
      </c>
      <c r="D33" s="49" t="s">
        <v>80</v>
      </c>
      <c r="E33" s="49">
        <v>0.15</v>
      </c>
      <c r="F33" s="49">
        <f>E33*F31</f>
        <v>4.5854999999999997</v>
      </c>
      <c r="G33" s="55"/>
      <c r="H33" s="55"/>
      <c r="I33" s="55"/>
      <c r="J33" s="55"/>
      <c r="K33" s="55">
        <v>0</v>
      </c>
      <c r="L33" s="55">
        <f>F33*K33</f>
        <v>0</v>
      </c>
      <c r="M33" s="55">
        <f t="shared" si="2"/>
        <v>0</v>
      </c>
    </row>
    <row r="34" spans="1:13" x14ac:dyDescent="0.25">
      <c r="A34" s="49"/>
      <c r="B34" s="53"/>
      <c r="C34" s="49" t="s">
        <v>81</v>
      </c>
      <c r="D34" s="49" t="s">
        <v>67</v>
      </c>
      <c r="E34" s="49">
        <v>0.1</v>
      </c>
      <c r="F34" s="55">
        <f>E34*F31</f>
        <v>3.0570000000000004</v>
      </c>
      <c r="G34" s="55">
        <v>0</v>
      </c>
      <c r="H34" s="55">
        <f>F34*G34</f>
        <v>0</v>
      </c>
      <c r="I34" s="55"/>
      <c r="J34" s="55"/>
      <c r="K34" s="55"/>
      <c r="L34" s="55">
        <f>F34*K34</f>
        <v>0</v>
      </c>
      <c r="M34" s="55">
        <f t="shared" si="2"/>
        <v>0</v>
      </c>
    </row>
    <row r="35" spans="1:13" ht="45" x14ac:dyDescent="0.25">
      <c r="A35" s="49"/>
      <c r="B35" s="53"/>
      <c r="C35" s="67" t="s">
        <v>73</v>
      </c>
      <c r="D35" s="49" t="s">
        <v>6</v>
      </c>
      <c r="E35" s="49"/>
      <c r="F35" s="55">
        <v>21</v>
      </c>
      <c r="G35" s="55">
        <v>0</v>
      </c>
      <c r="H35" s="55">
        <f>F35*G35</f>
        <v>0</v>
      </c>
      <c r="I35" s="55"/>
      <c r="J35" s="55"/>
      <c r="K35" s="55"/>
      <c r="L35" s="55"/>
      <c r="M35" s="55">
        <f t="shared" si="2"/>
        <v>0</v>
      </c>
    </row>
    <row r="36" spans="1:13" ht="31.5" customHeight="1" x14ac:dyDescent="0.25">
      <c r="A36" s="49"/>
      <c r="B36" s="53"/>
      <c r="C36" s="67" t="s">
        <v>72</v>
      </c>
      <c r="D36" s="49" t="s">
        <v>6</v>
      </c>
      <c r="E36" s="49"/>
      <c r="F36" s="49">
        <v>9.57</v>
      </c>
      <c r="G36" s="55">
        <v>0</v>
      </c>
      <c r="H36" s="55">
        <f>F36*G36</f>
        <v>0</v>
      </c>
      <c r="I36" s="55"/>
      <c r="J36" s="55"/>
      <c r="K36" s="55"/>
      <c r="L36" s="55"/>
      <c r="M36" s="55">
        <f t="shared" si="2"/>
        <v>0</v>
      </c>
    </row>
    <row r="37" spans="1:13" ht="21.75" customHeight="1" x14ac:dyDescent="0.25">
      <c r="A37" s="49"/>
      <c r="B37" s="53"/>
      <c r="C37" s="67" t="s">
        <v>142</v>
      </c>
      <c r="D37" s="49" t="s">
        <v>84</v>
      </c>
      <c r="E37" s="49">
        <v>3.7</v>
      </c>
      <c r="F37" s="49">
        <f>E37*F31</f>
        <v>113.10900000000001</v>
      </c>
      <c r="G37" s="55">
        <v>0</v>
      </c>
      <c r="H37" s="55">
        <f>F37*G37</f>
        <v>0</v>
      </c>
      <c r="I37" s="55"/>
      <c r="J37" s="55"/>
      <c r="K37" s="55"/>
      <c r="L37" s="55"/>
      <c r="M37" s="55">
        <f t="shared" si="2"/>
        <v>0</v>
      </c>
    </row>
    <row r="38" spans="1:13" s="62" customFormat="1" ht="45" x14ac:dyDescent="0.25">
      <c r="A38" s="50">
        <v>33</v>
      </c>
      <c r="B38" s="51" t="s">
        <v>163</v>
      </c>
      <c r="C38" s="61" t="s">
        <v>140</v>
      </c>
      <c r="D38" s="50" t="s">
        <v>6</v>
      </c>
      <c r="E38" s="50"/>
      <c r="F38" s="50">
        <f>11+4</f>
        <v>15</v>
      </c>
      <c r="G38" s="52"/>
      <c r="H38" s="52"/>
      <c r="I38" s="52"/>
      <c r="J38" s="52"/>
      <c r="K38" s="52"/>
      <c r="L38" s="52"/>
      <c r="M38" s="52"/>
    </row>
    <row r="39" spans="1:13" x14ac:dyDescent="0.25">
      <c r="A39" s="49"/>
      <c r="B39" s="53" t="s">
        <v>124</v>
      </c>
      <c r="C39" s="49" t="s">
        <v>77</v>
      </c>
      <c r="D39" s="49" t="s">
        <v>78</v>
      </c>
      <c r="E39" s="49">
        <v>1.36</v>
      </c>
      <c r="F39" s="49">
        <f>E39*F38</f>
        <v>20.400000000000002</v>
      </c>
      <c r="G39" s="55"/>
      <c r="H39" s="55"/>
      <c r="I39" s="55">
        <v>0</v>
      </c>
      <c r="J39" s="55">
        <f>F39*I39</f>
        <v>0</v>
      </c>
      <c r="K39" s="55"/>
      <c r="L39" s="55"/>
      <c r="M39" s="55">
        <f>H39+J39+L39</f>
        <v>0</v>
      </c>
    </row>
    <row r="40" spans="1:13" ht="30" x14ac:dyDescent="0.25">
      <c r="A40" s="49"/>
      <c r="B40" s="53"/>
      <c r="C40" s="49" t="s">
        <v>79</v>
      </c>
      <c r="D40" s="49" t="s">
        <v>80</v>
      </c>
      <c r="E40" s="49">
        <v>6.08E-2</v>
      </c>
      <c r="F40" s="49">
        <f>E40*F38</f>
        <v>0.91200000000000003</v>
      </c>
      <c r="G40" s="55"/>
      <c r="H40" s="55"/>
      <c r="I40" s="55"/>
      <c r="J40" s="55"/>
      <c r="K40" s="55">
        <v>0</v>
      </c>
      <c r="L40" s="55">
        <f>F40*K40</f>
        <v>0</v>
      </c>
      <c r="M40" s="55">
        <f>H40+J40+L40</f>
        <v>0</v>
      </c>
    </row>
    <row r="41" spans="1:13" x14ac:dyDescent="0.25">
      <c r="A41" s="49"/>
      <c r="B41" s="53"/>
      <c r="C41" s="49" t="s">
        <v>81</v>
      </c>
      <c r="D41" s="49" t="s">
        <v>67</v>
      </c>
      <c r="E41" s="49">
        <v>5.3400000000000003E-2</v>
      </c>
      <c r="F41" s="55">
        <f>E41*F38</f>
        <v>0.80100000000000005</v>
      </c>
      <c r="G41" s="55">
        <v>0</v>
      </c>
      <c r="H41" s="55">
        <f>F41*G41</f>
        <v>0</v>
      </c>
      <c r="I41" s="55"/>
      <c r="J41" s="55"/>
      <c r="K41" s="55"/>
      <c r="L41" s="55"/>
      <c r="M41" s="55">
        <f>H41+J41+L41</f>
        <v>0</v>
      </c>
    </row>
    <row r="42" spans="1:13" ht="30" x14ac:dyDescent="0.25">
      <c r="A42" s="49"/>
      <c r="B42" s="53"/>
      <c r="C42" s="67" t="s">
        <v>44</v>
      </c>
      <c r="D42" s="49" t="s">
        <v>6</v>
      </c>
      <c r="E42" s="49">
        <v>1.03</v>
      </c>
      <c r="F42" s="49">
        <f>E42*F38</f>
        <v>15.450000000000001</v>
      </c>
      <c r="G42" s="55">
        <v>0</v>
      </c>
      <c r="H42" s="55">
        <f>F42*G42</f>
        <v>0</v>
      </c>
      <c r="I42" s="55"/>
      <c r="J42" s="55"/>
      <c r="K42" s="55"/>
      <c r="L42" s="55"/>
      <c r="M42" s="55">
        <f>H42+J42+L42</f>
        <v>0</v>
      </c>
    </row>
    <row r="43" spans="1:13" ht="30" x14ac:dyDescent="0.25">
      <c r="A43" s="49"/>
      <c r="B43" s="53"/>
      <c r="C43" s="67" t="s">
        <v>43</v>
      </c>
      <c r="D43" s="49" t="s">
        <v>6</v>
      </c>
      <c r="E43" s="49">
        <v>1.03</v>
      </c>
      <c r="F43" s="49">
        <f>E43*F38</f>
        <v>15.450000000000001</v>
      </c>
      <c r="G43" s="55">
        <v>0</v>
      </c>
      <c r="H43" s="55">
        <f>F43*G43</f>
        <v>0</v>
      </c>
      <c r="I43" s="55"/>
      <c r="J43" s="55"/>
      <c r="K43" s="55"/>
      <c r="L43" s="55"/>
      <c r="M43" s="55">
        <f>H43+J43+L43</f>
        <v>0</v>
      </c>
    </row>
    <row r="44" spans="1:13" ht="45" x14ac:dyDescent="0.25">
      <c r="A44" s="49">
        <v>34</v>
      </c>
      <c r="B44" s="51" t="s">
        <v>186</v>
      </c>
      <c r="C44" s="61" t="s">
        <v>187</v>
      </c>
      <c r="D44" s="50" t="s">
        <v>6</v>
      </c>
      <c r="E44" s="49"/>
      <c r="F44" s="49">
        <f>0.5+1.1+1.1+0.35</f>
        <v>3.0500000000000003</v>
      </c>
      <c r="G44" s="55"/>
      <c r="H44" s="55"/>
      <c r="I44" s="55"/>
      <c r="J44" s="55"/>
      <c r="K44" s="55"/>
      <c r="L44" s="55"/>
      <c r="M44" s="55"/>
    </row>
    <row r="45" spans="1:13" x14ac:dyDescent="0.25">
      <c r="A45" s="49"/>
      <c r="B45" s="53"/>
      <c r="C45" s="49" t="s">
        <v>77</v>
      </c>
      <c r="D45" s="49" t="s">
        <v>78</v>
      </c>
      <c r="E45" s="49">
        <v>1.77</v>
      </c>
      <c r="F45" s="55">
        <f>E45*F44</f>
        <v>5.3985000000000003</v>
      </c>
      <c r="G45" s="55"/>
      <c r="H45" s="55"/>
      <c r="I45" s="55">
        <v>0</v>
      </c>
      <c r="J45" s="55">
        <f>F45*I45</f>
        <v>0</v>
      </c>
      <c r="K45" s="55"/>
      <c r="L45" s="55"/>
      <c r="M45" s="55">
        <f t="shared" ref="M45:M51" si="3">H45+J45+L45</f>
        <v>0</v>
      </c>
    </row>
    <row r="46" spans="1:13" ht="30" x14ac:dyDescent="0.25">
      <c r="A46" s="49"/>
      <c r="B46" s="53"/>
      <c r="C46" s="49" t="s">
        <v>79</v>
      </c>
      <c r="D46" s="49" t="s">
        <v>80</v>
      </c>
      <c r="E46" s="49">
        <v>4.8000000000000001E-2</v>
      </c>
      <c r="F46" s="55">
        <f>E46*F44</f>
        <v>0.1464</v>
      </c>
      <c r="G46" s="55"/>
      <c r="H46" s="55"/>
      <c r="I46" s="55"/>
      <c r="J46" s="55"/>
      <c r="K46" s="55">
        <v>0</v>
      </c>
      <c r="L46" s="55">
        <f>F46*K46</f>
        <v>0</v>
      </c>
      <c r="M46" s="55">
        <f t="shared" si="3"/>
        <v>0</v>
      </c>
    </row>
    <row r="47" spans="1:13" x14ac:dyDescent="0.25">
      <c r="A47" s="49"/>
      <c r="B47" s="53"/>
      <c r="C47" s="49" t="s">
        <v>81</v>
      </c>
      <c r="D47" s="49" t="s">
        <v>67</v>
      </c>
      <c r="E47" s="49">
        <v>0.26100000000000001</v>
      </c>
      <c r="F47" s="55">
        <f>E47*F44</f>
        <v>0.79605000000000015</v>
      </c>
      <c r="G47" s="55">
        <v>0</v>
      </c>
      <c r="H47" s="55">
        <f>F47*G47</f>
        <v>0</v>
      </c>
      <c r="I47" s="55"/>
      <c r="J47" s="55"/>
      <c r="K47" s="55"/>
      <c r="L47" s="55"/>
      <c r="M47" s="55">
        <f t="shared" si="3"/>
        <v>0</v>
      </c>
    </row>
    <row r="48" spans="1:13" ht="30" x14ac:dyDescent="0.25">
      <c r="A48" s="49"/>
      <c r="B48" s="53"/>
      <c r="C48" s="49" t="s">
        <v>47</v>
      </c>
      <c r="D48" s="49" t="s">
        <v>6</v>
      </c>
      <c r="E48" s="49"/>
      <c r="F48" s="55">
        <v>0.5</v>
      </c>
      <c r="G48" s="55">
        <v>0</v>
      </c>
      <c r="H48" s="55">
        <f>F48*G48</f>
        <v>0</v>
      </c>
      <c r="I48" s="55"/>
      <c r="J48" s="55"/>
      <c r="K48" s="55"/>
      <c r="L48" s="55"/>
      <c r="M48" s="55">
        <f t="shared" si="3"/>
        <v>0</v>
      </c>
    </row>
    <row r="49" spans="1:17" x14ac:dyDescent="0.25">
      <c r="A49" s="49"/>
      <c r="B49" s="53"/>
      <c r="C49" s="49" t="s">
        <v>24</v>
      </c>
      <c r="D49" s="49" t="s">
        <v>6</v>
      </c>
      <c r="E49" s="49"/>
      <c r="F49" s="55">
        <v>1.1000000000000001</v>
      </c>
      <c r="G49" s="55">
        <v>0</v>
      </c>
      <c r="H49" s="55">
        <f>F49*G49</f>
        <v>0</v>
      </c>
      <c r="I49" s="55"/>
      <c r="J49" s="55"/>
      <c r="K49" s="55"/>
      <c r="L49" s="55"/>
      <c r="M49" s="55">
        <f t="shared" si="3"/>
        <v>0</v>
      </c>
    </row>
    <row r="50" spans="1:17" x14ac:dyDescent="0.25">
      <c r="A50" s="49"/>
      <c r="B50" s="53"/>
      <c r="C50" s="49" t="s">
        <v>25</v>
      </c>
      <c r="D50" s="49" t="s">
        <v>6</v>
      </c>
      <c r="E50" s="49"/>
      <c r="F50" s="55">
        <v>1.1000000000000001</v>
      </c>
      <c r="G50" s="55">
        <v>0</v>
      </c>
      <c r="H50" s="55">
        <f>F50*G50</f>
        <v>0</v>
      </c>
      <c r="I50" s="55"/>
      <c r="J50" s="55"/>
      <c r="K50" s="55"/>
      <c r="L50" s="55"/>
      <c r="M50" s="55">
        <f t="shared" si="3"/>
        <v>0</v>
      </c>
    </row>
    <row r="51" spans="1:17" ht="18.75" customHeight="1" x14ac:dyDescent="0.25">
      <c r="A51" s="49"/>
      <c r="B51" s="53"/>
      <c r="C51" s="49" t="s">
        <v>45</v>
      </c>
      <c r="D51" s="49" t="s">
        <v>6</v>
      </c>
      <c r="E51" s="49"/>
      <c r="F51" s="55">
        <v>0.35</v>
      </c>
      <c r="G51" s="55">
        <v>0</v>
      </c>
      <c r="H51" s="55">
        <f>F51*G51</f>
        <v>0</v>
      </c>
      <c r="I51" s="55"/>
      <c r="J51" s="55"/>
      <c r="K51" s="55"/>
      <c r="L51" s="55"/>
      <c r="M51" s="55">
        <f t="shared" si="3"/>
        <v>0</v>
      </c>
    </row>
    <row r="52" spans="1:17" s="68" customFormat="1" ht="31.5" customHeight="1" x14ac:dyDescent="0.25">
      <c r="A52" s="50">
        <v>35</v>
      </c>
      <c r="B52" s="61" t="s">
        <v>143</v>
      </c>
      <c r="C52" s="61" t="s">
        <v>144</v>
      </c>
      <c r="D52" s="61" t="s">
        <v>1</v>
      </c>
      <c r="E52" s="61"/>
      <c r="F52" s="50">
        <v>3</v>
      </c>
      <c r="G52" s="52"/>
      <c r="H52" s="52"/>
      <c r="I52" s="52"/>
      <c r="J52" s="52"/>
      <c r="K52" s="52"/>
      <c r="L52" s="52"/>
      <c r="M52" s="52"/>
    </row>
    <row r="53" spans="1:17" x14ac:dyDescent="0.25">
      <c r="A53" s="49"/>
      <c r="B53" s="53"/>
      <c r="C53" s="49" t="s">
        <v>77</v>
      </c>
      <c r="D53" s="49" t="s">
        <v>78</v>
      </c>
      <c r="E53" s="49">
        <v>1.54</v>
      </c>
      <c r="F53" s="55">
        <f>E53*F52</f>
        <v>4.62</v>
      </c>
      <c r="G53" s="55"/>
      <c r="H53" s="55"/>
      <c r="I53" s="55">
        <v>0</v>
      </c>
      <c r="J53" s="55">
        <f>F53*I53</f>
        <v>0</v>
      </c>
      <c r="K53" s="55"/>
      <c r="L53" s="55"/>
      <c r="M53" s="55">
        <f>H53+J53+L53</f>
        <v>0</v>
      </c>
    </row>
    <row r="54" spans="1:17" ht="30" x14ac:dyDescent="0.25">
      <c r="A54" s="49"/>
      <c r="B54" s="53"/>
      <c r="C54" s="49" t="s">
        <v>79</v>
      </c>
      <c r="D54" s="49" t="s">
        <v>80</v>
      </c>
      <c r="E54" s="49">
        <v>0.28999999999999998</v>
      </c>
      <c r="F54" s="55">
        <f>E54*F52</f>
        <v>0.86999999999999988</v>
      </c>
      <c r="G54" s="55"/>
      <c r="H54" s="55"/>
      <c r="I54" s="55"/>
      <c r="J54" s="55"/>
      <c r="K54" s="55">
        <v>0</v>
      </c>
      <c r="L54" s="55">
        <f>F54*K54</f>
        <v>0</v>
      </c>
      <c r="M54" s="55">
        <f>H54+J54+L54</f>
        <v>0</v>
      </c>
    </row>
    <row r="55" spans="1:17" x14ac:dyDescent="0.25">
      <c r="A55" s="49"/>
      <c r="B55" s="53"/>
      <c r="C55" s="49" t="s">
        <v>81</v>
      </c>
      <c r="D55" s="49" t="s">
        <v>67</v>
      </c>
      <c r="E55" s="49">
        <v>0.57999999999999996</v>
      </c>
      <c r="F55" s="55">
        <f>E55*F52</f>
        <v>1.7399999999999998</v>
      </c>
      <c r="G55" s="55">
        <v>0</v>
      </c>
      <c r="H55" s="55">
        <f>F55*G55</f>
        <v>0</v>
      </c>
      <c r="I55" s="55"/>
      <c r="J55" s="55"/>
      <c r="K55" s="55"/>
      <c r="L55" s="55"/>
      <c r="M55" s="55">
        <f>H55+J55+L55</f>
        <v>0</v>
      </c>
    </row>
    <row r="56" spans="1:17" x14ac:dyDescent="0.25">
      <c r="A56" s="49"/>
      <c r="B56" s="53"/>
      <c r="C56" s="49" t="s">
        <v>46</v>
      </c>
      <c r="D56" s="49" t="s">
        <v>1</v>
      </c>
      <c r="E56" s="49"/>
      <c r="F56" s="55">
        <v>3</v>
      </c>
      <c r="G56" s="55">
        <v>0</v>
      </c>
      <c r="H56" s="55">
        <f>F56*G56</f>
        <v>0</v>
      </c>
      <c r="I56" s="55"/>
      <c r="J56" s="55"/>
      <c r="K56" s="55"/>
      <c r="L56" s="55"/>
      <c r="M56" s="55">
        <f>H56+J56+L56</f>
        <v>0</v>
      </c>
    </row>
    <row r="57" spans="1:17" x14ac:dyDescent="0.25">
      <c r="A57" s="49"/>
      <c r="B57" s="53"/>
      <c r="C57" s="80" t="s">
        <v>188</v>
      </c>
      <c r="D57" s="50" t="s">
        <v>67</v>
      </c>
      <c r="E57" s="49"/>
      <c r="F57" s="49"/>
      <c r="G57" s="55"/>
      <c r="H57" s="52">
        <f>SUM(H10:H56)</f>
        <v>0</v>
      </c>
      <c r="I57" s="55"/>
      <c r="J57" s="52">
        <f>SUM(J10:J56)</f>
        <v>0</v>
      </c>
      <c r="K57" s="55"/>
      <c r="L57" s="52">
        <f>SUM(L10:L56)</f>
        <v>0</v>
      </c>
      <c r="M57" s="52">
        <f>SUM(M10:M56)</f>
        <v>0</v>
      </c>
    </row>
    <row r="58" spans="1:17" s="57" customFormat="1" ht="28.5" customHeight="1" x14ac:dyDescent="0.25">
      <c r="A58" s="80"/>
      <c r="B58" s="81"/>
      <c r="C58" s="82" t="s">
        <v>189</v>
      </c>
      <c r="D58" s="83">
        <v>0</v>
      </c>
      <c r="E58" s="72"/>
      <c r="F58" s="73"/>
      <c r="G58" s="74"/>
      <c r="H58" s="74"/>
      <c r="I58" s="75"/>
      <c r="J58" s="75"/>
      <c r="K58" s="76"/>
      <c r="L58" s="76"/>
      <c r="M58" s="76">
        <f>D58*H57</f>
        <v>0</v>
      </c>
    </row>
    <row r="59" spans="1:17" s="57" customFormat="1" ht="18" customHeight="1" x14ac:dyDescent="0.25">
      <c r="A59" s="80"/>
      <c r="B59" s="81"/>
      <c r="C59" s="82" t="s">
        <v>190</v>
      </c>
      <c r="D59" s="50" t="s">
        <v>67</v>
      </c>
      <c r="E59" s="72"/>
      <c r="F59" s="73"/>
      <c r="G59" s="74"/>
      <c r="H59" s="74"/>
      <c r="I59" s="75"/>
      <c r="J59" s="75"/>
      <c r="K59" s="76"/>
      <c r="L59" s="76"/>
      <c r="M59" s="76">
        <f>SUM(M57:M58)</f>
        <v>0</v>
      </c>
    </row>
    <row r="60" spans="1:17" s="57" customFormat="1" ht="36.75" customHeight="1" x14ac:dyDescent="0.25">
      <c r="A60" s="80"/>
      <c r="B60" s="81"/>
      <c r="C60" s="82" t="s">
        <v>191</v>
      </c>
      <c r="D60" s="83">
        <v>0</v>
      </c>
      <c r="E60" s="77"/>
      <c r="F60" s="76"/>
      <c r="G60" s="74"/>
      <c r="H60" s="78"/>
      <c r="I60" s="75"/>
      <c r="J60" s="75"/>
      <c r="K60" s="76"/>
      <c r="L60" s="76"/>
      <c r="M60" s="76">
        <f>D60*M59</f>
        <v>0</v>
      </c>
      <c r="N60" s="58"/>
      <c r="O60" s="59"/>
      <c r="P60" s="59"/>
      <c r="Q60" s="59"/>
    </row>
    <row r="61" spans="1:17" s="57" customFormat="1" ht="16.5" customHeight="1" x14ac:dyDescent="0.25">
      <c r="A61" s="80"/>
      <c r="B61" s="81"/>
      <c r="C61" s="82" t="s">
        <v>192</v>
      </c>
      <c r="D61" s="50" t="s">
        <v>67</v>
      </c>
      <c r="E61" s="72"/>
      <c r="F61" s="73"/>
      <c r="G61" s="74"/>
      <c r="H61" s="74"/>
      <c r="I61" s="75"/>
      <c r="J61" s="75"/>
      <c r="K61" s="76"/>
      <c r="L61" s="76"/>
      <c r="M61" s="76">
        <f>SUM(M59:M60)</f>
        <v>0</v>
      </c>
    </row>
    <row r="62" spans="1:17" s="57" customFormat="1" ht="21.75" customHeight="1" x14ac:dyDescent="0.25">
      <c r="A62" s="80"/>
      <c r="B62" s="80"/>
      <c r="C62" s="82" t="s">
        <v>71</v>
      </c>
      <c r="D62" s="83">
        <v>0</v>
      </c>
      <c r="E62" s="72"/>
      <c r="F62" s="73"/>
      <c r="G62" s="74"/>
      <c r="H62" s="78"/>
      <c r="I62" s="75"/>
      <c r="J62" s="75"/>
      <c r="K62" s="76"/>
      <c r="L62" s="76"/>
      <c r="M62" s="76">
        <f>D62*M61</f>
        <v>0</v>
      </c>
    </row>
    <row r="63" spans="1:17" s="57" customFormat="1" ht="18" customHeight="1" x14ac:dyDescent="0.25">
      <c r="A63" s="81"/>
      <c r="B63" s="80"/>
      <c r="C63" s="82" t="s">
        <v>192</v>
      </c>
      <c r="D63" s="50" t="s">
        <v>67</v>
      </c>
      <c r="E63" s="79"/>
      <c r="F63" s="73"/>
      <c r="G63" s="78"/>
      <c r="H63" s="74"/>
      <c r="I63" s="76"/>
      <c r="J63" s="76"/>
      <c r="K63" s="76"/>
      <c r="L63" s="76"/>
      <c r="M63" s="76">
        <f>SUM(M61:M62)</f>
        <v>0</v>
      </c>
    </row>
    <row r="64" spans="1:17" s="57" customFormat="1" ht="21.75" customHeight="1" x14ac:dyDescent="0.25">
      <c r="A64" s="80"/>
      <c r="B64" s="81"/>
      <c r="C64" s="82" t="s">
        <v>193</v>
      </c>
      <c r="D64" s="83">
        <v>0.05</v>
      </c>
      <c r="E64" s="72"/>
      <c r="F64" s="73"/>
      <c r="G64" s="74"/>
      <c r="H64" s="74"/>
      <c r="I64" s="75"/>
      <c r="J64" s="75"/>
      <c r="K64" s="76"/>
      <c r="L64" s="76"/>
      <c r="M64" s="76">
        <f>D64*M63</f>
        <v>0</v>
      </c>
    </row>
    <row r="65" spans="1:13" s="57" customFormat="1" ht="19.5" customHeight="1" x14ac:dyDescent="0.25">
      <c r="A65" s="80"/>
      <c r="B65" s="81"/>
      <c r="C65" s="82" t="s">
        <v>190</v>
      </c>
      <c r="D65" s="50" t="s">
        <v>67</v>
      </c>
      <c r="E65" s="72"/>
      <c r="F65" s="73"/>
      <c r="G65" s="74"/>
      <c r="H65" s="74"/>
      <c r="I65" s="75"/>
      <c r="J65" s="75"/>
      <c r="K65" s="76"/>
      <c r="L65" s="76"/>
      <c r="M65" s="76">
        <f>SUM(M63:M64)</f>
        <v>0</v>
      </c>
    </row>
  </sheetData>
  <mergeCells count="13">
    <mergeCell ref="A1:M1"/>
    <mergeCell ref="A2:M2"/>
    <mergeCell ref="A3:M3"/>
    <mergeCell ref="I7:J7"/>
    <mergeCell ref="K7:L7"/>
    <mergeCell ref="M7:M8"/>
    <mergeCell ref="D5:E5"/>
    <mergeCell ref="G7:H7"/>
    <mergeCell ref="A7:A8"/>
    <mergeCell ref="B7:B8"/>
    <mergeCell ref="C7:C8"/>
    <mergeCell ref="D7:D8"/>
    <mergeCell ref="E7:F7"/>
  </mergeCells>
  <pageMargins left="0.31496062992125984" right="0.11811023622047245" top="0.74803149606299213" bottom="0.55118110236220474" header="0.31496062992125984" footer="0.11811023622047245"/>
  <pageSetup paperSize="9" scale="88" orientation="landscape" r:id="rId1"/>
  <headerFooter>
    <oddFooter>&amp;C&amp;P</oddFooter>
  </headerFooter>
  <ignoredErrors>
    <ignoredError sqref="M60:M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ყდა</vt:lpstr>
      <vt:lpstr>ნაკრები</vt:lpstr>
      <vt:lpstr>ხარჯთ. 1</vt:lpstr>
      <vt:lpstr>ხარჯთ. 2</vt:lpstr>
      <vt:lpstr>ხარჯთ.3</vt:lpstr>
      <vt:lpstr>ხარჯთ.4</vt:lpstr>
      <vt:lpstr>ხარჯთ.5</vt:lpstr>
      <vt:lpstr>ხარჯთ.6</vt:lpstr>
      <vt:lpstr>ხარჯთ.7</vt:lpstr>
      <vt:lpstr>ხარჯთ.8</vt:lpstr>
      <vt:lpstr>ხარჯთ.9</vt:lpstr>
      <vt:lpstr>ხარჯთ.10</vt:lpstr>
      <vt:lpstr>ხარჯთ.11</vt:lpstr>
      <vt:lpstr>ხარჯთ.12</vt:lpstr>
      <vt:lpstr>ხარჯთ.13</vt:lpstr>
      <vt:lpstr>ნაკრები!Print_Area</vt:lpstr>
      <vt:lpstr>ხარჯთ.11!Print_Area</vt:lpstr>
      <vt:lpstr>ხარჯთ.12!Print_Area</vt:lpstr>
      <vt:lpstr>ნაკრები!Print_Titles</vt:lpstr>
      <vt:lpstr>'ხარჯთ. 1'!Print_Titles</vt:lpstr>
      <vt:lpstr>'ხარჯთ. 2'!Print_Titles</vt:lpstr>
      <vt:lpstr>ხარჯთ.10!Print_Titles</vt:lpstr>
      <vt:lpstr>ხარჯთ.11!Print_Titles</vt:lpstr>
      <vt:lpstr>ხარჯთ.12!Print_Titles</vt:lpstr>
      <vt:lpstr>ხარჯთ.13!Print_Titles</vt:lpstr>
      <vt:lpstr>ხარჯთ.3!Print_Titles</vt:lpstr>
      <vt:lpstr>ხარჯთ.4!Print_Titles</vt:lpstr>
      <vt:lpstr>ხარჯთ.5!Print_Titles</vt:lpstr>
      <vt:lpstr>ხარჯთ.6!Print_Titles</vt:lpstr>
      <vt:lpstr>ხარჯთ.7!Print_Titles</vt:lpstr>
      <vt:lpstr>ხარჯთ.8!Print_Titles</vt:lpstr>
      <vt:lpstr>ხარჯთ.9!Print_Titles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2021-02-04T12:15:40Z</dcterms:modified>
</cp:coreProperties>
</file>