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475"/>
  </bookViews>
  <sheets>
    <sheet name="კორექტირებული" sheetId="28" r:id="rId1"/>
  </sheets>
  <definedNames>
    <definedName name="_xlnm._FilterDatabase" localSheetId="0" hidden="1">კორექტირებული!$A$1:$L$536</definedName>
    <definedName name="_xlnm.Print_Area" localSheetId="0">კორექტირებული!$A$1:$L$536</definedName>
  </definedNames>
  <calcPr calcId="181029"/>
</workbook>
</file>

<file path=xl/calcChain.xml><?xml version="1.0" encoding="utf-8"?>
<calcChain xmlns="http://schemas.openxmlformats.org/spreadsheetml/2006/main">
  <c r="E534" i="28" l="1"/>
  <c r="L533" i="28"/>
  <c r="L532" i="28"/>
  <c r="L531" i="28"/>
  <c r="L530" i="28"/>
  <c r="L529" i="28"/>
  <c r="D493" i="28"/>
  <c r="D479" i="28"/>
  <c r="D478" i="28"/>
  <c r="D473" i="28"/>
  <c r="E471" i="28"/>
  <c r="E502" i="28" s="1"/>
  <c r="E503" i="28" s="1"/>
  <c r="E469" i="28"/>
  <c r="E468" i="28"/>
  <c r="E467" i="28"/>
  <c r="E466" i="28"/>
  <c r="E465" i="28"/>
  <c r="E461" i="28"/>
  <c r="E463" i="28" s="1"/>
  <c r="E445" i="28"/>
  <c r="D437" i="28"/>
  <c r="D435" i="28"/>
  <c r="D420" i="28"/>
  <c r="D417" i="28"/>
  <c r="E415" i="28"/>
  <c r="D390" i="28"/>
  <c r="D376" i="28"/>
  <c r="D375" i="28"/>
  <c r="D370" i="28"/>
  <c r="E368" i="28"/>
  <c r="E399" i="28" s="1"/>
  <c r="E400" i="28" s="1"/>
  <c r="E366" i="28"/>
  <c r="E365" i="28"/>
  <c r="E364" i="28"/>
  <c r="E363" i="28"/>
  <c r="E362" i="28"/>
  <c r="E358" i="28"/>
  <c r="E342" i="28"/>
  <c r="E344" i="28" s="1"/>
  <c r="D334" i="28"/>
  <c r="D332" i="28"/>
  <c r="D317" i="28"/>
  <c r="D314" i="28"/>
  <c r="E312" i="28"/>
  <c r="D289" i="28"/>
  <c r="D275" i="28"/>
  <c r="D274" i="28"/>
  <c r="D269" i="28"/>
  <c r="E267" i="28"/>
  <c r="E298" i="28" s="1"/>
  <c r="E299" i="28" s="1"/>
  <c r="E265" i="28"/>
  <c r="E264" i="28"/>
  <c r="E263" i="28"/>
  <c r="E262" i="28"/>
  <c r="E261" i="28"/>
  <c r="E257" i="28"/>
  <c r="E259" i="28" s="1"/>
  <c r="E241" i="28"/>
  <c r="D233" i="28"/>
  <c r="D231" i="28"/>
  <c r="D216" i="28"/>
  <c r="D213" i="28"/>
  <c r="E211" i="28"/>
  <c r="D188" i="28"/>
  <c r="D174" i="28"/>
  <c r="D173" i="28"/>
  <c r="D168" i="28"/>
  <c r="E166" i="28"/>
  <c r="E197" i="28" s="1"/>
  <c r="E198" i="28" s="1"/>
  <c r="E164" i="28"/>
  <c r="E163" i="28"/>
  <c r="E162" i="28"/>
  <c r="E161" i="28"/>
  <c r="E160" i="28"/>
  <c r="E156" i="28"/>
  <c r="E140" i="28"/>
  <c r="E142" i="28" s="1"/>
  <c r="D132" i="28"/>
  <c r="D130" i="28"/>
  <c r="D115" i="28"/>
  <c r="D112" i="28"/>
  <c r="E110" i="28"/>
  <c r="E349" i="28" l="1"/>
  <c r="E350" i="28" s="1"/>
  <c r="E235" i="28"/>
  <c r="E238" i="28" s="1"/>
  <c r="E449" i="28"/>
  <c r="E336" i="28"/>
  <c r="E340" i="28" s="1"/>
  <c r="L534" i="28"/>
  <c r="E464" i="28"/>
  <c r="E317" i="28"/>
  <c r="E375" i="28"/>
  <c r="E376" i="28"/>
  <c r="E420" i="28"/>
  <c r="E462" i="28"/>
  <c r="E145" i="28"/>
  <c r="E347" i="28"/>
  <c r="E478" i="28"/>
  <c r="E490" i="28"/>
  <c r="E491" i="28" s="1"/>
  <c r="E493" i="28" s="1"/>
  <c r="E141" i="28"/>
  <c r="E258" i="28"/>
  <c r="E316" i="28"/>
  <c r="E319" i="28"/>
  <c r="E343" i="28"/>
  <c r="E345" i="28"/>
  <c r="E372" i="28"/>
  <c r="E374" i="28"/>
  <c r="E393" i="28"/>
  <c r="E394" i="28" s="1"/>
  <c r="E396" i="28" s="1"/>
  <c r="E439" i="28"/>
  <c r="E442" i="28" s="1"/>
  <c r="E419" i="28"/>
  <c r="E422" i="28"/>
  <c r="E172" i="28"/>
  <c r="E355" i="28"/>
  <c r="E352" i="28"/>
  <c r="E361" i="28"/>
  <c r="E359" i="28"/>
  <c r="E360" i="28"/>
  <c r="E403" i="28"/>
  <c r="E401" i="28"/>
  <c r="E402" i="28"/>
  <c r="E147" i="28"/>
  <c r="E148" i="28" s="1"/>
  <c r="E115" i="28"/>
  <c r="E404" i="28"/>
  <c r="E507" i="28"/>
  <c r="E505" i="28"/>
  <c r="E506" i="28"/>
  <c r="E143" i="28"/>
  <c r="E173" i="28"/>
  <c r="E216" i="28"/>
  <c r="E260" i="28"/>
  <c r="E318" i="28"/>
  <c r="E323" i="28"/>
  <c r="E324" i="28" s="1"/>
  <c r="E330" i="28"/>
  <c r="E346" i="28"/>
  <c r="E373" i="28"/>
  <c r="E387" i="28"/>
  <c r="E388" i="28" s="1"/>
  <c r="E421" i="28"/>
  <c r="E426" i="28"/>
  <c r="E427" i="28" s="1"/>
  <c r="E433" i="28"/>
  <c r="E450" i="28"/>
  <c r="E448" i="28"/>
  <c r="E446" i="28"/>
  <c r="E447" i="28"/>
  <c r="E452" i="28"/>
  <c r="E496" i="28"/>
  <c r="E497" i="28" s="1"/>
  <c r="E479" i="28"/>
  <c r="E477" i="28"/>
  <c r="E475" i="28"/>
  <c r="E476" i="28"/>
  <c r="E504" i="28"/>
  <c r="E114" i="28"/>
  <c r="E117" i="28"/>
  <c r="E134" i="28"/>
  <c r="E135" i="28" s="1"/>
  <c r="E215" i="28"/>
  <c r="E218" i="28"/>
  <c r="E245" i="28"/>
  <c r="E274" i="28"/>
  <c r="E286" i="28"/>
  <c r="E287" i="28" s="1"/>
  <c r="E289" i="28" s="1"/>
  <c r="E170" i="28"/>
  <c r="E174" i="28"/>
  <c r="E191" i="28"/>
  <c r="E192" i="28" s="1"/>
  <c r="E201" i="28"/>
  <c r="E199" i="28"/>
  <c r="E200" i="28"/>
  <c r="E202" i="28"/>
  <c r="E159" i="28"/>
  <c r="E157" i="28"/>
  <c r="E158" i="28"/>
  <c r="E303" i="28"/>
  <c r="E301" i="28"/>
  <c r="E302" i="28"/>
  <c r="E116" i="28"/>
  <c r="E121" i="28"/>
  <c r="E122" i="28" s="1"/>
  <c r="E128" i="28"/>
  <c r="E144" i="28"/>
  <c r="E171" i="28"/>
  <c r="E185" i="28"/>
  <c r="E186" i="28" s="1"/>
  <c r="E239" i="28"/>
  <c r="E237" i="28"/>
  <c r="E217" i="28"/>
  <c r="E222" i="28"/>
  <c r="E223" i="28" s="1"/>
  <c r="E229" i="28"/>
  <c r="E236" i="28"/>
  <c r="E246" i="28"/>
  <c r="E244" i="28"/>
  <c r="E242" i="28"/>
  <c r="E243" i="28"/>
  <c r="E248" i="28"/>
  <c r="E292" i="28"/>
  <c r="E293" i="28" s="1"/>
  <c r="E275" i="28"/>
  <c r="E273" i="28"/>
  <c r="E271" i="28"/>
  <c r="E272" i="28"/>
  <c r="E300" i="28"/>
  <c r="E351" i="28" l="1"/>
  <c r="E353" i="28"/>
  <c r="E354" i="28"/>
  <c r="E397" i="28"/>
  <c r="E137" i="28"/>
  <c r="E494" i="28"/>
  <c r="E338" i="28"/>
  <c r="E153" i="28"/>
  <c r="E152" i="28"/>
  <c r="E395" i="28"/>
  <c r="E339" i="28"/>
  <c r="E440" i="28"/>
  <c r="E441" i="28"/>
  <c r="E337" i="28"/>
  <c r="E149" i="28"/>
  <c r="E150" i="28"/>
  <c r="E151" i="28"/>
  <c r="E290" i="28"/>
  <c r="E138" i="28"/>
  <c r="E136" i="28"/>
  <c r="E492" i="28"/>
  <c r="E443" i="28"/>
  <c r="E500" i="28"/>
  <c r="E498" i="28"/>
  <c r="E499" i="28"/>
  <c r="E431" i="28"/>
  <c r="E428" i="28"/>
  <c r="E429" i="28"/>
  <c r="E430" i="28"/>
  <c r="E391" i="28"/>
  <c r="E389" i="28"/>
  <c r="E390" i="28"/>
  <c r="E327" i="28"/>
  <c r="E325" i="28"/>
  <c r="E326" i="28"/>
  <c r="E328" i="28"/>
  <c r="E288" i="28"/>
  <c r="E167" i="28"/>
  <c r="E178" i="28" s="1"/>
  <c r="E179" i="28" s="1"/>
  <c r="E472" i="28"/>
  <c r="E457" i="28"/>
  <c r="E455" i="28"/>
  <c r="E453" i="28"/>
  <c r="E458" i="28"/>
  <c r="E454" i="28"/>
  <c r="E456" i="28"/>
  <c r="E435" i="28"/>
  <c r="E434" i="28"/>
  <c r="E369" i="28"/>
  <c r="E332" i="28"/>
  <c r="E331" i="28"/>
  <c r="E416" i="28"/>
  <c r="E313" i="28"/>
  <c r="E194" i="28"/>
  <c r="E193" i="28"/>
  <c r="E195" i="28"/>
  <c r="E296" i="28"/>
  <c r="E294" i="28"/>
  <c r="E295" i="28"/>
  <c r="E227" i="28"/>
  <c r="E224" i="28"/>
  <c r="E226" i="28"/>
  <c r="E225" i="28"/>
  <c r="E189" i="28"/>
  <c r="E187" i="28"/>
  <c r="E188" i="28"/>
  <c r="E125" i="28"/>
  <c r="E123" i="28"/>
  <c r="E126" i="28"/>
  <c r="E124" i="28"/>
  <c r="E175" i="28"/>
  <c r="E268" i="28"/>
  <c r="E253" i="28"/>
  <c r="E251" i="28"/>
  <c r="E249" i="28"/>
  <c r="E254" i="28"/>
  <c r="E250" i="28"/>
  <c r="E252" i="28"/>
  <c r="E231" i="28"/>
  <c r="E230" i="28"/>
  <c r="E212" i="28"/>
  <c r="E130" i="28"/>
  <c r="E129" i="28"/>
  <c r="E111" i="28"/>
  <c r="E168" i="28" l="1"/>
  <c r="E320" i="28"/>
  <c r="E315" i="28"/>
  <c r="E321" i="28"/>
  <c r="E314" i="28"/>
  <c r="E333" i="28"/>
  <c r="E334" i="28"/>
  <c r="E380" i="28"/>
  <c r="E381" i="28" s="1"/>
  <c r="E377" i="28"/>
  <c r="E371" i="28"/>
  <c r="E378" i="28"/>
  <c r="E370" i="28"/>
  <c r="E437" i="28"/>
  <c r="E436" i="28"/>
  <c r="E176" i="28"/>
  <c r="E169" i="28"/>
  <c r="E423" i="28"/>
  <c r="E418" i="28"/>
  <c r="E424" i="28"/>
  <c r="E417" i="28"/>
  <c r="E481" i="28"/>
  <c r="E483" i="28"/>
  <c r="E484" i="28" s="1"/>
  <c r="E480" i="28"/>
  <c r="E474" i="28"/>
  <c r="E473" i="28"/>
  <c r="E277" i="28"/>
  <c r="E279" i="28"/>
  <c r="E280" i="28" s="1"/>
  <c r="E276" i="28"/>
  <c r="E270" i="28"/>
  <c r="E269" i="28"/>
  <c r="E118" i="28"/>
  <c r="E113" i="28"/>
  <c r="E119" i="28"/>
  <c r="E112" i="28"/>
  <c r="E131" i="28"/>
  <c r="E132" i="28"/>
  <c r="E219" i="28"/>
  <c r="E214" i="28"/>
  <c r="E220" i="28"/>
  <c r="E213" i="28"/>
  <c r="E233" i="28"/>
  <c r="E232" i="28"/>
  <c r="E182" i="28"/>
  <c r="E180" i="28"/>
  <c r="E183" i="28"/>
  <c r="E181" i="28"/>
  <c r="E488" i="28" l="1"/>
  <c r="E486" i="28"/>
  <c r="E487" i="28"/>
  <c r="E485" i="28"/>
  <c r="E384" i="28"/>
  <c r="E382" i="28"/>
  <c r="E383" i="28"/>
  <c r="E385" i="28"/>
  <c r="E284" i="28"/>
  <c r="E282" i="28"/>
  <c r="E283" i="28"/>
  <c r="E281" i="28"/>
  <c r="D10" i="28" l="1"/>
  <c r="D66" i="28"/>
  <c r="D86" i="28"/>
  <c r="N447" i="28" l="1"/>
  <c r="N448" i="28" l="1"/>
  <c r="N449" i="28" s="1"/>
  <c r="N450" i="28" s="1"/>
  <c r="N451" i="28" s="1"/>
  <c r="N452" i="28" s="1"/>
  <c r="E38" i="28" l="1"/>
  <c r="E64" i="28"/>
  <c r="E8" i="28"/>
  <c r="D28" i="28" l="1"/>
  <c r="N339" i="28" l="1"/>
  <c r="N340" i="28" l="1"/>
  <c r="N341" i="28" s="1"/>
  <c r="N342" i="28" s="1"/>
  <c r="N343" i="28" s="1"/>
  <c r="N344" i="28" s="1"/>
  <c r="E43" i="28" l="1"/>
  <c r="E70" i="28"/>
  <c r="E95" i="28"/>
  <c r="E96" i="28" s="1"/>
  <c r="D72" i="28"/>
  <c r="E72" i="28" s="1"/>
  <c r="D71" i="28"/>
  <c r="E62" i="28"/>
  <c r="E61" i="28"/>
  <c r="E60" i="28"/>
  <c r="E59" i="28"/>
  <c r="E58" i="28"/>
  <c r="E54" i="28"/>
  <c r="E41" i="28"/>
  <c r="D30" i="28"/>
  <c r="D13" i="28"/>
  <c r="N241" i="28" l="1"/>
  <c r="E40" i="28"/>
  <c r="E71" i="28"/>
  <c r="E13" i="28"/>
  <c r="E39" i="28"/>
  <c r="E89" i="28"/>
  <c r="E90" i="28" s="1"/>
  <c r="E91" i="28" s="1"/>
  <c r="E68" i="28"/>
  <c r="E45" i="28"/>
  <c r="E42" i="28"/>
  <c r="E26" i="28"/>
  <c r="E14" i="28"/>
  <c r="E19" i="28"/>
  <c r="E20" i="28" s="1"/>
  <c r="E57" i="28"/>
  <c r="E55" i="28"/>
  <c r="E56" i="28"/>
  <c r="E100" i="28"/>
  <c r="E98" i="28"/>
  <c r="E99" i="28"/>
  <c r="E12" i="28"/>
  <c r="E15" i="28"/>
  <c r="E32" i="28"/>
  <c r="E97" i="28"/>
  <c r="E69" i="28"/>
  <c r="E83" i="28"/>
  <c r="E84" i="28" s="1"/>
  <c r="E93" i="28" l="1"/>
  <c r="N242" i="28"/>
  <c r="N243" i="28" s="1"/>
  <c r="N244" i="28" s="1"/>
  <c r="N245" i="28" s="1"/>
  <c r="N246" i="28" s="1"/>
  <c r="E92" i="28"/>
  <c r="N139" i="28"/>
  <c r="E86" i="28"/>
  <c r="E85" i="28"/>
  <c r="E87" i="28"/>
  <c r="E9" i="28"/>
  <c r="E65" i="28"/>
  <c r="E35" i="28"/>
  <c r="E33" i="28"/>
  <c r="E34" i="28"/>
  <c r="E36" i="28"/>
  <c r="E23" i="28"/>
  <c r="E21" i="28"/>
  <c r="E22" i="28"/>
  <c r="E24" i="28"/>
  <c r="E28" i="28"/>
  <c r="E27" i="28"/>
  <c r="E51" i="28"/>
  <c r="E49" i="28"/>
  <c r="E47" i="28"/>
  <c r="E50" i="28"/>
  <c r="E46" i="28"/>
  <c r="E48" i="28"/>
  <c r="N140" i="28" l="1"/>
  <c r="N141" i="28" s="1"/>
  <c r="N142" i="28" s="1"/>
  <c r="N143" i="28" s="1"/>
  <c r="N144" i="28" s="1"/>
  <c r="E29" i="28"/>
  <c r="E30" i="28"/>
  <c r="E76" i="28"/>
  <c r="E77" i="28" s="1"/>
  <c r="E73" i="28"/>
  <c r="E67" i="28"/>
  <c r="E74" i="28"/>
  <c r="E66" i="28"/>
  <c r="E17" i="28"/>
  <c r="E16" i="28"/>
  <c r="E11" i="28"/>
  <c r="E10" i="28"/>
  <c r="E80" i="28" l="1"/>
  <c r="E78" i="28"/>
  <c r="E79" i="28"/>
  <c r="E81" i="28"/>
  <c r="N42" i="28" l="1"/>
  <c r="N43" i="28" l="1"/>
  <c r="N44" i="28" s="1"/>
  <c r="N45" i="28" s="1"/>
  <c r="N46" i="28" s="1"/>
  <c r="N48" i="28" s="1"/>
</calcChain>
</file>

<file path=xl/sharedStrings.xml><?xml version="1.0" encoding="utf-8"?>
<sst xmlns="http://schemas.openxmlformats.org/spreadsheetml/2006/main" count="895" uniqueCount="96">
  <si>
    <t>ლარი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</si>
  <si>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</si>
  <si>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</si>
  <si>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</si>
  <si>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</si>
  <si>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</si>
  <si>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</si>
  <si>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</si>
  <si>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</si>
  <si>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</si>
  <si>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</si>
  <si>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 xml:space="preserve">შრომითი დანახარჯები  </t>
  </si>
  <si>
    <t>კაც/სთ</t>
  </si>
  <si>
    <t>1 ტ</t>
  </si>
  <si>
    <t xml:space="preserve">სხვა მანქანები  </t>
  </si>
  <si>
    <t>მასალების ტრანსპორტირება</t>
  </si>
  <si>
    <t>გეგმიური დაგროვება</t>
  </si>
  <si>
    <t xml:space="preserve">სხვა მანქანები </t>
  </si>
  <si>
    <t>პროექტი</t>
  </si>
  <si>
    <t xml:space="preserve">სხვა მასალები </t>
  </si>
  <si>
    <t>კგ</t>
  </si>
  <si>
    <t>მ</t>
  </si>
  <si>
    <t>სხვა მასალები</t>
  </si>
  <si>
    <t>ც</t>
  </si>
  <si>
    <t>ოლიფა</t>
  </si>
  <si>
    <t>საღებავი ზეთოვანი ანტიკოროზიული</t>
  </si>
  <si>
    <t>1 ც</t>
  </si>
  <si>
    <t>კმ</t>
  </si>
  <si>
    <t xml:space="preserve">СИП 2x16 კაბელის მონტაჟი </t>
  </si>
  <si>
    <t>СИП 2x16 კაბელი</t>
  </si>
  <si>
    <t>ავტომატური ამომრთველი</t>
  </si>
  <si>
    <t>ფოტორელე</t>
  </si>
  <si>
    <t>ავტომატური გამშვები</t>
  </si>
  <si>
    <t>გაუთვალისწინებელი სამუშაოები</t>
  </si>
  <si>
    <t>დღგ</t>
  </si>
  <si>
    <t>ფოლადის მილი Ø48x2.5 მ</t>
  </si>
  <si>
    <t>კუთხოვანი რკინა35X35X2,5მმ 4ცალი ლ=28სმ</t>
  </si>
  <si>
    <t>ცალი</t>
  </si>
  <si>
    <t>ჭანჭიკი ქანჩით ლ=32სმ დ=12მმ ერთ კომპლექტში 4 ცალი</t>
  </si>
  <si>
    <t>არმატურა დ=12მმ სადენის ჩამოსაკიდებლად</t>
  </si>
  <si>
    <t>არსებულ ბოძებზე სანათის დასაკიდებელი კონსტრუქციის მოწყობა</t>
  </si>
  <si>
    <t>32vt dioduri TeTri naTebis naTuriT 
aluminis korpusiani sanaTis mowyoba</t>
  </si>
  <si>
    <t>კომპ.</t>
  </si>
  <si>
    <t xml:space="preserve"> გამხვრეტი კონტაქტორი</t>
  </si>
  <si>
    <t xml:space="preserve">ალუმინის კორპუსიანი სანათი </t>
  </si>
  <si>
    <t>შუალედური საკიდი</t>
  </si>
  <si>
    <t xml:space="preserve">ლითონის კონსტრუქციების შეღებვა </t>
  </si>
  <si>
    <t>შრომითი დანახარჯები</t>
  </si>
  <si>
    <t>სხვა მანქანები</t>
  </si>
  <si>
    <t xml:space="preserve">პლასტმასის კარადა 210х280х130 მმ  </t>
  </si>
  <si>
    <t>პლასტმასის კარადის (210х280х130) მონტაჟი აღჭურვილობით</t>
  </si>
  <si>
    <t>სპილენძის ღეროიანი სადენი  2x2.5</t>
  </si>
  <si>
    <t>სადენის მონტაჟი 2x2.5</t>
  </si>
  <si>
    <t>მ2</t>
  </si>
  <si>
    <t>100მ2</t>
  </si>
  <si>
    <t>საორიენტაციო ლოკალური ხარჯთაღრიცხვა</t>
  </si>
  <si>
    <t>ლითონის სხვადასხვა პროფილის კონსტრუქციით დამზადებული  სანათის სამონთაჟო კონსტრუქციის დამზადება  სადენის დასაკიდებელი კრონშტეინით იხ.ნახაზი  (კონსტრუქცია შეთანხმდეს დამკვეთთან)</t>
  </si>
  <si>
    <t xml:space="preserve">32 ვტ დიოდური თეთრი ნათების ნათურა (ევროპული)
 </t>
  </si>
  <si>
    <t>ფოლადის მილი Ø48x2.5 მმ</t>
  </si>
  <si>
    <t xml:space="preserve">განათების ლითონის ბოძის შეღებვა </t>
  </si>
  <si>
    <t>ტ</t>
  </si>
  <si>
    <t xml:space="preserve">ლითონის ბოძების მოწყობა </t>
  </si>
  <si>
    <t>ამწე საავტომობილო სვლაზე 6.3 ტ-ანი</t>
  </si>
  <si>
    <t>მანქ/სთ</t>
  </si>
  <si>
    <t>ავტოამწე საბურღი მოწყობილობებით</t>
  </si>
  <si>
    <t>ბოძების ჩაბეტონება</t>
  </si>
  <si>
    <t>მ3</t>
  </si>
  <si>
    <t>1 მ3</t>
  </si>
  <si>
    <t>ვიბრატორი</t>
  </si>
  <si>
    <t xml:space="preserve">ბეტონი მ-200 </t>
  </si>
  <si>
    <t>განათების ბოძის დამიწების მოწყობა</t>
  </si>
  <si>
    <t>10 ც</t>
  </si>
  <si>
    <t>ელექტროდი შედუღების Ø5.0 მმ</t>
  </si>
  <si>
    <t xml:space="preserve">ლითონის სხვადასხვა პროფილის კონსტრუქციით დამზადებული  განათების ბოძის კონსტრუქციის დამზადება  სადენის დასაკიდებელი კრონშტეინით  (კონსტრუქცია შეთანხმდეს დამკვეთთან) მოეწყობა </t>
  </si>
  <si>
    <t>საერთო  ჯამი</t>
  </si>
  <si>
    <t>აბაშის მუნიციპალიტეტში  გარე განათების მოწყობა</t>
  </si>
  <si>
    <t xml:space="preserve">   ტექნიკური პირობის გადასახადის ჯამი</t>
  </si>
  <si>
    <t>ელექტროდი შედუღების Ø3.2 მმ</t>
  </si>
  <si>
    <t xml:space="preserve">არმატურა დ=12მმ </t>
  </si>
  <si>
    <t>დამიწების ელექტროდი L=1.5 მ დ=20მმ მოთუთიებული</t>
  </si>
  <si>
    <t>ფოლადის მილი Ø108x3 მმ</t>
  </si>
  <si>
    <t>ფოლადის მილი Ø159x3 მმ</t>
  </si>
  <si>
    <t xml:space="preserve">ფურცლოვანი რკინა 3მმ </t>
  </si>
  <si>
    <t>სოფ.გეზათიN 1-2-3-4-5-6 და მთავარი ქუჩა; გულიხეთი N4-2 ქუჩა</t>
  </si>
  <si>
    <t>სოფ.ძვ.აბაშაN1-2-3-4-5-ისჩიხები(1-2-3),-6-7ის ჩიხები(1-2-3),-8-9-10-11-12-13-14-15-16-17-18</t>
  </si>
  <si>
    <t>სოფ.ონტოფო: გიორგი ნადარეიშვილის ქუჩა, N6-5-ის 1 ჩიხი, N1-ის 2 ჩიხი, მურთაზ გაბუნიას ქუჩა, აკადემიკოს გ.ნადარეიშვილის ქუჩა, N1-ის 1 ჩიხი, N1-ის 7 ჩიხი, N7 ქუჩა, N4 ქუჩა;</t>
  </si>
  <si>
    <t xml:space="preserve">სოფ.წყემი სერგო მელიას ქუჩა, ნაგრძალის გზა და ნაგრძლის შიდა გზა, და 1-2-3-4-5-6-7-8-9 ჩიხები; </t>
  </si>
  <si>
    <t xml:space="preserve">სოფ.ნორიო N4-5 ქუჩა, სოფ. აბაშისპირი N3-5-2 ქუჩა, სოფ. ძიგური N6 ქუჩა და საკილასონიო, სოფ. მაცხოვრისკარი N1-9-2-7-8 ქუჩა, სოფ. საბოკუჩაო N4-2-3-5 ქუჩა, სოფ. საგვაზაო N8-7-2-6 ქუჩა; </t>
  </si>
  <si>
    <t>სოფ.ნორიო ტექნიკური პირობა 400</t>
  </si>
  <si>
    <t>სოფ ძვ.აბაშა ტექნიკური პირობა 400</t>
  </si>
  <si>
    <t>სოფ. ონტოფო ტექნიკური პირობა 400</t>
  </si>
  <si>
    <t>სოფ. წყემი  ტექნიკური პირობა 400</t>
  </si>
  <si>
    <t>სოფ.გეზათი გულუხეთი ტექნიკური პირობა 400</t>
  </si>
  <si>
    <t>ზედნადები ხარჯები ხელფასიდან</t>
  </si>
  <si>
    <r>
      <t xml:space="preserve"> </t>
    </r>
    <r>
      <rPr>
        <b/>
        <sz val="10"/>
        <rFont val="Arial"/>
        <family val="2"/>
      </rPr>
      <t>თავების ჯამი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</si>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</sst>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cadMtav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FF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7" fillId="0" borderId="0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4" applyFont="1" applyFill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/>
    </xf>
    <xf numFmtId="4" fontId="8" fillId="0" borderId="1" xfId="4" applyNumberFormat="1" applyFont="1" applyFill="1" applyBorder="1" applyAlignment="1">
      <alignment horizontal="center" vertical="center"/>
    </xf>
    <xf numFmtId="4" fontId="7" fillId="0" borderId="1" xfId="4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inden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4" applyNumberFormat="1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justify" indent="1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7" fillId="0" borderId="1" xfId="0" applyNumberFormat="1" applyFont="1" applyFill="1" applyBorder="1" applyAlignment="1">
      <alignment horizontal="left" vertical="center" indent="1"/>
    </xf>
    <xf numFmtId="4" fontId="7" fillId="0" borderId="1" xfId="7" applyNumberFormat="1" applyFont="1" applyFill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center" vertical="center"/>
    </xf>
    <xf numFmtId="0" fontId="7" fillId="0" borderId="1" xfId="8" applyNumberFormat="1" applyFont="1" applyFill="1" applyBorder="1" applyAlignment="1">
      <alignment horizontal="left" vertical="center" indent="1"/>
    </xf>
    <xf numFmtId="0" fontId="8" fillId="0" borderId="1" xfId="7" applyNumberFormat="1" applyFont="1" applyFill="1" applyBorder="1" applyAlignment="1">
      <alignment horizontal="center" vertical="center"/>
    </xf>
    <xf numFmtId="4" fontId="8" fillId="0" borderId="1" xfId="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7" applyNumberFormat="1" applyFont="1" applyFill="1" applyBorder="1" applyAlignment="1">
      <alignment horizontal="center" vertical="center"/>
    </xf>
    <xf numFmtId="9" fontId="7" fillId="0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9" fontId="8" fillId="0" borderId="1" xfId="7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left" vertical="center" indent="1"/>
    </xf>
    <xf numFmtId="0" fontId="7" fillId="0" borderId="1" xfId="7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left" vertical="justify" indent="1"/>
    </xf>
    <xf numFmtId="4" fontId="7" fillId="0" borderId="1" xfId="4" applyNumberFormat="1" applyFont="1" applyFill="1" applyBorder="1" applyAlignment="1">
      <alignment horizontal="center"/>
    </xf>
    <xf numFmtId="4" fontId="8" fillId="0" borderId="1" xfId="4" applyNumberFormat="1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left" vertical="justify"/>
    </xf>
    <xf numFmtId="0" fontId="8" fillId="0" borderId="0" xfId="0" applyFont="1" applyFill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indent="1"/>
    </xf>
    <xf numFmtId="4" fontId="7" fillId="0" borderId="0" xfId="0" applyNumberFormat="1" applyFont="1" applyFill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/>
    </xf>
    <xf numFmtId="4" fontId="6" fillId="0" borderId="1" xfId="7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 indent="1"/>
    </xf>
    <xf numFmtId="0" fontId="7" fillId="0" borderId="1" xfId="8" applyNumberFormat="1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1"/>
    </xf>
    <xf numFmtId="0" fontId="12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4" fontId="12" fillId="0" borderId="1" xfId="7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4" fontId="12" fillId="0" borderId="1" xfId="8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1" xfId="8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7" fillId="0" borderId="1" xfId="4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justify" indent="1"/>
    </xf>
    <xf numFmtId="0" fontId="7" fillId="0" borderId="1" xfId="4" applyFont="1" applyFill="1" applyBorder="1" applyAlignment="1">
      <alignment horizontal="left" vertical="justify" indent="1"/>
    </xf>
    <xf numFmtId="0" fontId="7" fillId="0" borderId="1" xfId="4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indent="1"/>
    </xf>
    <xf numFmtId="0" fontId="7" fillId="0" borderId="1" xfId="8" applyFont="1" applyFill="1" applyBorder="1" applyAlignment="1">
      <alignment horizontal="left" vertical="center" indent="1"/>
    </xf>
    <xf numFmtId="0" fontId="7" fillId="0" borderId="1" xfId="8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 indent="1"/>
    </xf>
    <xf numFmtId="4" fontId="13" fillId="0" borderId="1" xfId="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justify" indent="1"/>
    </xf>
    <xf numFmtId="0" fontId="15" fillId="0" borderId="1" xfId="7" applyFont="1" applyFill="1" applyBorder="1" applyAlignment="1">
      <alignment horizontal="left" vertical="center" inden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12" fillId="0" borderId="1" xfId="7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3" fontId="14" fillId="0" borderId="2" xfId="4" applyNumberFormat="1" applyFont="1" applyFill="1" applyBorder="1" applyAlignment="1">
      <alignment horizontal="center" vertical="center" wrapText="1"/>
    </xf>
    <xf numFmtId="3" fontId="14" fillId="0" borderId="3" xfId="4" applyNumberFormat="1" applyFont="1" applyFill="1" applyBorder="1" applyAlignment="1">
      <alignment horizontal="center" vertical="center" wrapText="1"/>
    </xf>
    <xf numFmtId="3" fontId="14" fillId="0" borderId="4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0">
    <cellStyle name="Bad" xfId="1"/>
    <cellStyle name="Normal" xfId="0" builtinId="0"/>
    <cellStyle name="Normal 2" xfId="2"/>
    <cellStyle name="Normal 3" xfId="3"/>
    <cellStyle name="Обычный 2" xfId="4"/>
    <cellStyle name="Обычный 2 2" xfId="5"/>
    <cellStyle name="Обычный 2 2 2" xfId="6"/>
    <cellStyle name="Обычный 3" xfId="7"/>
    <cellStyle name="ჩვეულებრივი 2" xfId="8"/>
    <cellStyle name="ჩვეულებრივი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36"/>
  <sheetViews>
    <sheetView tabSelected="1" topLeftCell="A11" zoomScaleNormal="100" zoomScaleSheetLayoutView="100" workbookViewId="0">
      <selection activeCell="L536" sqref="L536"/>
    </sheetView>
  </sheetViews>
  <sheetFormatPr defaultColWidth="7" defaultRowHeight="13.5" customHeight="1" x14ac:dyDescent="0.25"/>
  <cols>
    <col min="1" max="1" width="4.5703125" style="36" customWidth="1"/>
    <col min="2" max="2" width="63.7109375" style="46" customWidth="1"/>
    <col min="3" max="3" width="9.42578125" style="13" customWidth="1"/>
    <col min="4" max="4" width="9" style="13" customWidth="1"/>
    <col min="5" max="5" width="10.5703125" style="13" customWidth="1"/>
    <col min="6" max="6" width="9" style="13" customWidth="1"/>
    <col min="7" max="7" width="10.42578125" style="41" customWidth="1"/>
    <col min="8" max="8" width="9" style="13" customWidth="1"/>
    <col min="9" max="9" width="10" style="41" customWidth="1"/>
    <col min="10" max="10" width="9" style="13" customWidth="1"/>
    <col min="11" max="11" width="9" style="41" customWidth="1"/>
    <col min="12" max="12" width="13.85546875" style="41" customWidth="1"/>
    <col min="13" max="13" width="9.140625" style="24" hidden="1" customWidth="1"/>
    <col min="14" max="14" width="9.85546875" style="24" hidden="1" customWidth="1"/>
    <col min="15" max="17" width="9.140625" style="24" hidden="1" customWidth="1"/>
    <col min="18" max="211" width="9.140625" style="24" customWidth="1"/>
    <col min="212" max="212" width="2.5703125" style="24" customWidth="1"/>
    <col min="213" max="213" width="9.140625" style="24" customWidth="1"/>
    <col min="214" max="214" width="47.85546875" style="24" customWidth="1"/>
    <col min="215" max="215" width="6.7109375" style="24" customWidth="1"/>
    <col min="216" max="216" width="7.42578125" style="24" customWidth="1"/>
    <col min="217" max="217" width="7" style="24" customWidth="1"/>
    <col min="218" max="218" width="8.5703125" style="24" customWidth="1"/>
    <col min="219" max="219" width="12" style="24" customWidth="1"/>
    <col min="220" max="220" width="4.7109375" style="24" customWidth="1"/>
    <col min="221" max="221" width="9.140625" style="24" customWidth="1"/>
    <col min="222" max="222" width="11.7109375" style="24" customWidth="1"/>
    <col min="223" max="16384" width="7" style="24"/>
  </cols>
  <sheetData>
    <row r="1" spans="1:12" s="1" customFormat="1" ht="27" customHeight="1" x14ac:dyDescent="0.25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" customFormat="1" ht="30.75" customHeight="1" x14ac:dyDescent="0.25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2" customFormat="1" ht="25.5" customHeight="1" x14ac:dyDescent="0.25">
      <c r="A3" s="91" t="s">
        <v>1</v>
      </c>
      <c r="B3" s="94" t="s">
        <v>2</v>
      </c>
      <c r="C3" s="94" t="s">
        <v>3</v>
      </c>
      <c r="D3" s="91" t="s">
        <v>4</v>
      </c>
      <c r="E3" s="91"/>
      <c r="F3" s="94" t="s">
        <v>5</v>
      </c>
      <c r="G3" s="94"/>
      <c r="H3" s="94" t="s">
        <v>6</v>
      </c>
      <c r="I3" s="94"/>
      <c r="J3" s="91" t="s">
        <v>7</v>
      </c>
      <c r="K3" s="91"/>
      <c r="L3" s="91" t="s">
        <v>8</v>
      </c>
    </row>
    <row r="4" spans="1:12" s="2" customFormat="1" ht="12.75" x14ac:dyDescent="0.25">
      <c r="A4" s="91"/>
      <c r="B4" s="94"/>
      <c r="C4" s="94"/>
      <c r="D4" s="62" t="s">
        <v>9</v>
      </c>
      <c r="E4" s="62" t="s">
        <v>10</v>
      </c>
      <c r="F4" s="62" t="s">
        <v>9</v>
      </c>
      <c r="G4" s="62" t="s">
        <v>10</v>
      </c>
      <c r="H4" s="62" t="s">
        <v>9</v>
      </c>
      <c r="I4" s="62" t="s">
        <v>10</v>
      </c>
      <c r="J4" s="62" t="s">
        <v>9</v>
      </c>
      <c r="K4" s="62" t="s">
        <v>10</v>
      </c>
      <c r="L4" s="91"/>
    </row>
    <row r="5" spans="1:12" s="4" customFormat="1" ht="13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18" customHeight="1" x14ac:dyDescent="0.25">
      <c r="A6" s="5"/>
      <c r="B6" s="88" t="s">
        <v>84</v>
      </c>
      <c r="C6" s="89"/>
      <c r="D6" s="89"/>
      <c r="E6" s="90"/>
      <c r="F6" s="6"/>
      <c r="G6" s="6"/>
      <c r="H6" s="6"/>
      <c r="I6" s="6"/>
      <c r="J6" s="6"/>
      <c r="K6" s="6"/>
      <c r="L6" s="6"/>
    </row>
    <row r="7" spans="1:12" ht="15" customHeight="1" x14ac:dyDescent="0.25">
      <c r="A7" s="5"/>
      <c r="B7" s="30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ht="54" customHeight="1" x14ac:dyDescent="0.25">
      <c r="A8" s="63">
        <v>1</v>
      </c>
      <c r="B8" s="17" t="s">
        <v>56</v>
      </c>
      <c r="C8" s="62" t="s">
        <v>23</v>
      </c>
      <c r="D8" s="9"/>
      <c r="E8" s="9">
        <f>46+12+19+38+12+14+15+78+5+5+38+14+15+9+33+40+20</f>
        <v>413</v>
      </c>
      <c r="F8" s="6"/>
      <c r="G8" s="9"/>
      <c r="H8" s="6"/>
      <c r="I8" s="9"/>
      <c r="J8" s="9"/>
      <c r="K8" s="6"/>
      <c r="L8" s="6"/>
    </row>
    <row r="9" spans="1:12" ht="13.5" customHeight="1" x14ac:dyDescent="0.2">
      <c r="A9" s="63"/>
      <c r="B9" s="17"/>
      <c r="C9" s="10" t="s">
        <v>13</v>
      </c>
      <c r="D9" s="10"/>
      <c r="E9" s="12">
        <f>(E12*2.81+E13*2.1+E14*0.4+E15*1.21)/1000</f>
        <v>3.4479305000000005</v>
      </c>
      <c r="F9" s="34"/>
      <c r="G9" s="9"/>
      <c r="H9" s="34"/>
      <c r="I9" s="9"/>
      <c r="J9" s="9"/>
      <c r="K9" s="34"/>
      <c r="L9" s="11"/>
    </row>
    <row r="10" spans="1:12" ht="13.5" customHeight="1" x14ac:dyDescent="0.25">
      <c r="A10" s="63"/>
      <c r="B10" s="14" t="s">
        <v>11</v>
      </c>
      <c r="C10" s="15" t="s">
        <v>12</v>
      </c>
      <c r="D10" s="11">
        <f>34.9*1.2</f>
        <v>41.879999999999995</v>
      </c>
      <c r="E10" s="11">
        <f>D10*E9</f>
        <v>144.39932934000001</v>
      </c>
      <c r="F10" s="11"/>
      <c r="G10" s="11"/>
      <c r="H10" s="11"/>
      <c r="I10" s="11"/>
      <c r="J10" s="11"/>
      <c r="K10" s="11"/>
      <c r="L10" s="11"/>
    </row>
    <row r="11" spans="1:12" ht="13.5" customHeight="1" x14ac:dyDescent="0.25">
      <c r="A11" s="63"/>
      <c r="B11" s="16" t="s">
        <v>17</v>
      </c>
      <c r="C11" s="10" t="s">
        <v>0</v>
      </c>
      <c r="D11" s="11">
        <v>4.07</v>
      </c>
      <c r="E11" s="11">
        <f>D11*E9</f>
        <v>14.033077135000003</v>
      </c>
      <c r="F11" s="11"/>
      <c r="G11" s="11"/>
      <c r="H11" s="11"/>
      <c r="I11" s="11"/>
      <c r="J11" s="11"/>
      <c r="K11" s="11"/>
      <c r="L11" s="11"/>
    </row>
    <row r="12" spans="1:12" ht="13.5" customHeight="1" x14ac:dyDescent="0.25">
      <c r="A12" s="63"/>
      <c r="B12" s="16" t="s">
        <v>35</v>
      </c>
      <c r="C12" s="10" t="s">
        <v>21</v>
      </c>
      <c r="D12" s="11">
        <v>1.5</v>
      </c>
      <c r="E12" s="11">
        <f>D12*E8</f>
        <v>619.5</v>
      </c>
      <c r="F12" s="11"/>
      <c r="G12" s="11"/>
      <c r="H12" s="11"/>
      <c r="I12" s="11"/>
      <c r="J12" s="11"/>
      <c r="K12" s="11"/>
      <c r="L12" s="11"/>
    </row>
    <row r="13" spans="1:12" ht="13.5" customHeight="1" x14ac:dyDescent="0.25">
      <c r="A13" s="63"/>
      <c r="B13" s="16" t="s">
        <v>36</v>
      </c>
      <c r="C13" s="10" t="s">
        <v>21</v>
      </c>
      <c r="D13" s="11">
        <f>0.28*4</f>
        <v>1.1200000000000001</v>
      </c>
      <c r="E13" s="11">
        <f>D13*E8</f>
        <v>462.56000000000006</v>
      </c>
      <c r="F13" s="11"/>
      <c r="G13" s="11"/>
      <c r="H13" s="11"/>
      <c r="I13" s="11"/>
      <c r="J13" s="11"/>
      <c r="K13" s="11"/>
      <c r="L13" s="11"/>
    </row>
    <row r="14" spans="1:12" ht="13.5" customHeight="1" x14ac:dyDescent="0.25">
      <c r="A14" s="63"/>
      <c r="B14" s="16" t="s">
        <v>38</v>
      </c>
      <c r="C14" s="10" t="s">
        <v>37</v>
      </c>
      <c r="D14" s="11">
        <v>4</v>
      </c>
      <c r="E14" s="11">
        <f>D14*E8</f>
        <v>1652</v>
      </c>
      <c r="F14" s="11"/>
      <c r="G14" s="11"/>
      <c r="H14" s="11"/>
      <c r="I14" s="11"/>
      <c r="J14" s="11"/>
      <c r="K14" s="11"/>
      <c r="L14" s="11"/>
    </row>
    <row r="15" spans="1:12" ht="13.5" customHeight="1" x14ac:dyDescent="0.25">
      <c r="A15" s="63"/>
      <c r="B15" s="16" t="s">
        <v>39</v>
      </c>
      <c r="C15" s="10" t="s">
        <v>21</v>
      </c>
      <c r="D15" s="11">
        <v>0.15</v>
      </c>
      <c r="E15" s="11">
        <f>E8*D15</f>
        <v>61.949999999999996</v>
      </c>
      <c r="F15" s="11"/>
      <c r="G15" s="11"/>
      <c r="H15" s="11"/>
      <c r="I15" s="11"/>
      <c r="J15" s="11"/>
      <c r="K15" s="11"/>
      <c r="L15" s="11"/>
    </row>
    <row r="16" spans="1:12" ht="13.5" customHeight="1" x14ac:dyDescent="0.25">
      <c r="A16" s="63"/>
      <c r="B16" s="16" t="s">
        <v>77</v>
      </c>
      <c r="C16" s="11" t="s">
        <v>20</v>
      </c>
      <c r="D16" s="11">
        <v>15.02</v>
      </c>
      <c r="E16" s="11">
        <f>D16*E9</f>
        <v>51.787916110000005</v>
      </c>
      <c r="F16" s="11"/>
      <c r="G16" s="11"/>
      <c r="H16" s="11"/>
      <c r="I16" s="11"/>
      <c r="J16" s="11"/>
      <c r="K16" s="11"/>
      <c r="L16" s="11"/>
    </row>
    <row r="17" spans="1:12" ht="13.5" customHeight="1" x14ac:dyDescent="0.2">
      <c r="A17" s="63"/>
      <c r="B17" s="32" t="s">
        <v>19</v>
      </c>
      <c r="C17" s="15" t="s">
        <v>0</v>
      </c>
      <c r="D17" s="11">
        <v>2.78</v>
      </c>
      <c r="E17" s="33">
        <f>D17*E9</f>
        <v>9.5852467900000011</v>
      </c>
      <c r="F17" s="11"/>
      <c r="G17" s="11"/>
      <c r="H17" s="11"/>
      <c r="I17" s="11"/>
      <c r="J17" s="11"/>
      <c r="K17" s="20"/>
      <c r="L17" s="11"/>
    </row>
    <row r="18" spans="1:12" ht="13.5" customHeight="1" x14ac:dyDescent="0.2">
      <c r="A18" s="10"/>
      <c r="B18" s="35"/>
      <c r="C18" s="15"/>
      <c r="D18" s="10"/>
      <c r="E18" s="33"/>
      <c r="F18" s="11"/>
      <c r="G18" s="11"/>
      <c r="H18" s="11"/>
      <c r="I18" s="11"/>
      <c r="J18" s="11"/>
      <c r="K18" s="20"/>
      <c r="L18" s="11"/>
    </row>
    <row r="19" spans="1:12" ht="13.5" customHeight="1" x14ac:dyDescent="0.25">
      <c r="A19" s="63">
        <v>2</v>
      </c>
      <c r="B19" s="17" t="s">
        <v>46</v>
      </c>
      <c r="C19" s="62" t="s">
        <v>53</v>
      </c>
      <c r="D19" s="9"/>
      <c r="E19" s="37">
        <f>E8*0.304</f>
        <v>125.55199999999999</v>
      </c>
      <c r="F19" s="6"/>
      <c r="G19" s="9"/>
      <c r="H19" s="6"/>
      <c r="I19" s="9"/>
      <c r="J19" s="9"/>
      <c r="K19" s="6"/>
      <c r="L19" s="6"/>
    </row>
    <row r="20" spans="1:12" ht="13.5" customHeight="1" x14ac:dyDescent="0.2">
      <c r="A20" s="63"/>
      <c r="B20" s="17"/>
      <c r="C20" s="10" t="s">
        <v>54</v>
      </c>
      <c r="D20" s="10"/>
      <c r="E20" s="12">
        <f>E19/100</f>
        <v>1.25552</v>
      </c>
      <c r="F20" s="34"/>
      <c r="G20" s="9"/>
      <c r="H20" s="34"/>
      <c r="I20" s="9"/>
      <c r="J20" s="9"/>
      <c r="K20" s="34"/>
      <c r="L20" s="11"/>
    </row>
    <row r="21" spans="1:12" ht="13.5" customHeight="1" x14ac:dyDescent="0.25">
      <c r="A21" s="63"/>
      <c r="B21" s="14" t="s">
        <v>11</v>
      </c>
      <c r="C21" s="15" t="s">
        <v>12</v>
      </c>
      <c r="D21" s="11">
        <v>38.799999999999997</v>
      </c>
      <c r="E21" s="11">
        <f>D21*E20</f>
        <v>48.714175999999995</v>
      </c>
      <c r="F21" s="11"/>
      <c r="G21" s="11"/>
      <c r="H21" s="11"/>
      <c r="I21" s="11"/>
      <c r="J21" s="11"/>
      <c r="K21" s="11"/>
      <c r="L21" s="11"/>
    </row>
    <row r="22" spans="1:12" ht="13.5" customHeight="1" x14ac:dyDescent="0.25">
      <c r="A22" s="63"/>
      <c r="B22" s="16" t="s">
        <v>24</v>
      </c>
      <c r="C22" s="10" t="s">
        <v>20</v>
      </c>
      <c r="D22" s="11">
        <v>2.7</v>
      </c>
      <c r="E22" s="11">
        <f>D22*E20</f>
        <v>3.389904</v>
      </c>
      <c r="F22" s="11"/>
      <c r="G22" s="11"/>
      <c r="H22" s="11"/>
      <c r="I22" s="11"/>
      <c r="J22" s="11"/>
      <c r="K22" s="11"/>
      <c r="L22" s="11"/>
    </row>
    <row r="23" spans="1:12" ht="13.5" customHeight="1" x14ac:dyDescent="0.25">
      <c r="A23" s="63"/>
      <c r="B23" s="16" t="s">
        <v>25</v>
      </c>
      <c r="C23" s="10" t="s">
        <v>20</v>
      </c>
      <c r="D23" s="11">
        <v>25.3</v>
      </c>
      <c r="E23" s="11">
        <f>D23*E20</f>
        <v>31.764655999999999</v>
      </c>
      <c r="F23" s="11"/>
      <c r="G23" s="11"/>
      <c r="H23" s="11"/>
      <c r="I23" s="11"/>
      <c r="J23" s="11"/>
      <c r="K23" s="11"/>
      <c r="L23" s="11"/>
    </row>
    <row r="24" spans="1:12" ht="13.5" customHeight="1" x14ac:dyDescent="0.2">
      <c r="A24" s="63"/>
      <c r="B24" s="32" t="s">
        <v>19</v>
      </c>
      <c r="C24" s="15" t="s">
        <v>0</v>
      </c>
      <c r="D24" s="11">
        <v>0.19</v>
      </c>
      <c r="E24" s="33">
        <f>D24*E20</f>
        <v>0.23854880000000001</v>
      </c>
      <c r="F24" s="11"/>
      <c r="G24" s="11"/>
      <c r="H24" s="11"/>
      <c r="I24" s="11"/>
      <c r="J24" s="11"/>
      <c r="K24" s="20"/>
      <c r="L24" s="11"/>
    </row>
    <row r="25" spans="1:12" ht="13.5" customHeight="1" x14ac:dyDescent="0.2">
      <c r="A25" s="10"/>
      <c r="B25" s="35"/>
      <c r="C25" s="15"/>
      <c r="D25" s="10"/>
      <c r="E25" s="33"/>
      <c r="F25" s="11"/>
      <c r="G25" s="11"/>
      <c r="H25" s="11"/>
      <c r="I25" s="11"/>
      <c r="J25" s="11"/>
      <c r="K25" s="20"/>
      <c r="L25" s="11"/>
    </row>
    <row r="26" spans="1:12" ht="29.25" customHeight="1" x14ac:dyDescent="0.25">
      <c r="A26" s="63">
        <v>3</v>
      </c>
      <c r="B26" s="17" t="s">
        <v>40</v>
      </c>
      <c r="C26" s="62" t="s">
        <v>23</v>
      </c>
      <c r="D26" s="9"/>
      <c r="E26" s="9">
        <f>E8</f>
        <v>413</v>
      </c>
      <c r="F26" s="9"/>
      <c r="G26" s="9"/>
      <c r="H26" s="9"/>
      <c r="I26" s="9"/>
      <c r="J26" s="9"/>
      <c r="K26" s="9"/>
      <c r="L26" s="9"/>
    </row>
    <row r="27" spans="1:12" ht="13.5" customHeight="1" x14ac:dyDescent="0.25">
      <c r="A27" s="62"/>
      <c r="B27" s="39"/>
      <c r="C27" s="10" t="s">
        <v>26</v>
      </c>
      <c r="D27" s="9"/>
      <c r="E27" s="11">
        <f>E26</f>
        <v>413</v>
      </c>
      <c r="F27" s="9"/>
      <c r="G27" s="9"/>
      <c r="H27" s="9"/>
      <c r="I27" s="9"/>
      <c r="J27" s="9"/>
      <c r="K27" s="9"/>
      <c r="L27" s="9"/>
    </row>
    <row r="28" spans="1:12" ht="13.5" customHeight="1" x14ac:dyDescent="0.25">
      <c r="A28" s="63"/>
      <c r="B28" s="14" t="s">
        <v>11</v>
      </c>
      <c r="C28" s="15" t="s">
        <v>12</v>
      </c>
      <c r="D28" s="11">
        <f>3*0.2</f>
        <v>0.60000000000000009</v>
      </c>
      <c r="E28" s="11">
        <f>E26*D28</f>
        <v>247.80000000000004</v>
      </c>
      <c r="F28" s="11"/>
      <c r="G28" s="11"/>
      <c r="H28" s="7"/>
      <c r="I28" s="11"/>
      <c r="J28" s="11"/>
      <c r="K28" s="11"/>
      <c r="L28" s="11"/>
    </row>
    <row r="29" spans="1:12" ht="13.5" customHeight="1" x14ac:dyDescent="0.25">
      <c r="A29" s="63"/>
      <c r="B29" s="21" t="s">
        <v>14</v>
      </c>
      <c r="C29" s="10" t="s">
        <v>0</v>
      </c>
      <c r="D29" s="11">
        <v>3.33</v>
      </c>
      <c r="E29" s="11">
        <f>D29*E27</f>
        <v>1375.29</v>
      </c>
      <c r="F29" s="6"/>
      <c r="G29" s="6"/>
      <c r="H29" s="6"/>
      <c r="I29" s="7"/>
      <c r="J29" s="11"/>
      <c r="K29" s="11"/>
      <c r="L29" s="11"/>
    </row>
    <row r="30" spans="1:12" ht="13.5" customHeight="1" x14ac:dyDescent="0.25">
      <c r="A30" s="63"/>
      <c r="B30" s="21" t="s">
        <v>22</v>
      </c>
      <c r="C30" s="10" t="s">
        <v>0</v>
      </c>
      <c r="D30" s="11">
        <f>0.48*0.5</f>
        <v>0.24</v>
      </c>
      <c r="E30" s="11">
        <f>D30*E27</f>
        <v>99.11999999999999</v>
      </c>
      <c r="F30" s="11"/>
      <c r="G30" s="7"/>
      <c r="H30" s="7"/>
      <c r="I30" s="7"/>
      <c r="J30" s="11"/>
      <c r="K30" s="11"/>
      <c r="L30" s="11"/>
    </row>
    <row r="31" spans="1:12" ht="13.5" customHeight="1" x14ac:dyDescent="0.25">
      <c r="A31" s="63"/>
      <c r="B31" s="21"/>
      <c r="C31" s="38"/>
      <c r="D31" s="11"/>
      <c r="E31" s="11"/>
      <c r="F31" s="20"/>
      <c r="G31" s="20"/>
      <c r="H31" s="11"/>
      <c r="I31" s="20"/>
      <c r="J31" s="20"/>
      <c r="K31" s="11"/>
      <c r="L31" s="11"/>
    </row>
    <row r="32" spans="1:12" ht="13.5" customHeight="1" x14ac:dyDescent="0.25">
      <c r="A32" s="62">
        <v>4</v>
      </c>
      <c r="B32" s="8" t="s">
        <v>52</v>
      </c>
      <c r="C32" s="62" t="s">
        <v>27</v>
      </c>
      <c r="D32" s="9"/>
      <c r="E32" s="37">
        <f>((E8+E64)*1.7)/1000</f>
        <v>0.92479999999999996</v>
      </c>
      <c r="F32" s="9"/>
      <c r="G32" s="9"/>
      <c r="H32" s="9"/>
      <c r="I32" s="9"/>
      <c r="J32" s="9"/>
      <c r="K32" s="9"/>
      <c r="L32" s="9"/>
    </row>
    <row r="33" spans="1:14" ht="13.5" customHeight="1" x14ac:dyDescent="0.25">
      <c r="A33" s="62"/>
      <c r="B33" s="14" t="s">
        <v>11</v>
      </c>
      <c r="C33" s="15" t="s">
        <v>12</v>
      </c>
      <c r="D33" s="11">
        <v>18</v>
      </c>
      <c r="E33" s="11">
        <f>E32*D33</f>
        <v>16.6464</v>
      </c>
      <c r="F33" s="11"/>
      <c r="G33" s="11"/>
      <c r="H33" s="7"/>
      <c r="I33" s="11"/>
      <c r="J33" s="11"/>
      <c r="K33" s="11"/>
      <c r="L33" s="11"/>
    </row>
    <row r="34" spans="1:14" ht="13.5" customHeight="1" x14ac:dyDescent="0.25">
      <c r="A34" s="63"/>
      <c r="B34" s="21" t="s">
        <v>14</v>
      </c>
      <c r="C34" s="10" t="s">
        <v>0</v>
      </c>
      <c r="D34" s="11">
        <v>28</v>
      </c>
      <c r="E34" s="11">
        <f>D34*E32</f>
        <v>25.894399999999997</v>
      </c>
      <c r="F34" s="6"/>
      <c r="G34" s="6"/>
      <c r="H34" s="6"/>
      <c r="I34" s="7"/>
      <c r="J34" s="11"/>
      <c r="K34" s="11"/>
      <c r="L34" s="11"/>
    </row>
    <row r="35" spans="1:14" ht="13.5" customHeight="1" x14ac:dyDescent="0.25">
      <c r="A35" s="62"/>
      <c r="B35" s="21" t="s">
        <v>51</v>
      </c>
      <c r="C35" s="10" t="s">
        <v>21</v>
      </c>
      <c r="D35" s="10" t="s">
        <v>18</v>
      </c>
      <c r="E35" s="11">
        <f>E32*1000</f>
        <v>924.8</v>
      </c>
      <c r="F35" s="11"/>
      <c r="G35" s="7"/>
      <c r="H35" s="7"/>
      <c r="I35" s="7"/>
      <c r="J35" s="11"/>
      <c r="K35" s="11"/>
      <c r="L35" s="11"/>
    </row>
    <row r="36" spans="1:14" ht="13.5" customHeight="1" x14ac:dyDescent="0.25">
      <c r="A36" s="63"/>
      <c r="B36" s="21" t="s">
        <v>22</v>
      </c>
      <c r="C36" s="10" t="s">
        <v>0</v>
      </c>
      <c r="D36" s="11">
        <v>0.5</v>
      </c>
      <c r="E36" s="11">
        <f>D36*E32</f>
        <v>0.46239999999999998</v>
      </c>
      <c r="F36" s="11"/>
      <c r="G36" s="7"/>
      <c r="H36" s="7"/>
      <c r="I36" s="7"/>
      <c r="J36" s="11"/>
      <c r="K36" s="11"/>
      <c r="L36" s="11"/>
    </row>
    <row r="37" spans="1:14" ht="13.5" customHeight="1" x14ac:dyDescent="0.25">
      <c r="A37" s="10"/>
      <c r="B37" s="21"/>
      <c r="C37" s="38"/>
      <c r="D37" s="11"/>
      <c r="E37" s="11"/>
      <c r="F37" s="20"/>
      <c r="G37" s="20"/>
      <c r="H37" s="11"/>
      <c r="I37" s="20"/>
      <c r="J37" s="20"/>
      <c r="K37" s="11"/>
      <c r="L37" s="11"/>
    </row>
    <row r="38" spans="1:14" ht="13.5" customHeight="1" x14ac:dyDescent="0.25">
      <c r="A38" s="62">
        <v>5</v>
      </c>
      <c r="B38" s="8" t="s">
        <v>28</v>
      </c>
      <c r="C38" s="62" t="s">
        <v>27</v>
      </c>
      <c r="D38" s="9"/>
      <c r="E38" s="9">
        <f>(1750+650+700+1450+650+500+800+2350+450+450+1700+600+450+500+400+1400+1800+850)/1000</f>
        <v>17.45</v>
      </c>
      <c r="F38" s="9"/>
      <c r="G38" s="9"/>
      <c r="H38" s="9"/>
      <c r="I38" s="9"/>
      <c r="J38" s="9"/>
      <c r="K38" s="9"/>
      <c r="L38" s="9"/>
    </row>
    <row r="39" spans="1:14" ht="13.5" customHeight="1" x14ac:dyDescent="0.25">
      <c r="A39" s="62"/>
      <c r="B39" s="14" t="s">
        <v>11</v>
      </c>
      <c r="C39" s="15" t="s">
        <v>12</v>
      </c>
      <c r="D39" s="11">
        <v>21</v>
      </c>
      <c r="E39" s="11">
        <f>E38*D39</f>
        <v>366.45</v>
      </c>
      <c r="F39" s="11"/>
      <c r="G39" s="11"/>
      <c r="H39" s="7"/>
      <c r="I39" s="11"/>
      <c r="J39" s="11"/>
      <c r="K39" s="11"/>
      <c r="L39" s="11"/>
    </row>
    <row r="40" spans="1:14" ht="13.5" customHeight="1" x14ac:dyDescent="0.25">
      <c r="A40" s="63"/>
      <c r="B40" s="21" t="s">
        <v>14</v>
      </c>
      <c r="C40" s="10" t="s">
        <v>0</v>
      </c>
      <c r="D40" s="11">
        <v>32.200000000000003</v>
      </c>
      <c r="E40" s="11">
        <f>D40*E38</f>
        <v>561.89</v>
      </c>
      <c r="F40" s="6"/>
      <c r="G40" s="6"/>
      <c r="H40" s="6"/>
      <c r="I40" s="7"/>
      <c r="J40" s="11"/>
      <c r="K40" s="11"/>
      <c r="L40" s="11"/>
    </row>
    <row r="41" spans="1:14" ht="13.5" customHeight="1" x14ac:dyDescent="0.25">
      <c r="A41" s="62"/>
      <c r="B41" s="21" t="s">
        <v>29</v>
      </c>
      <c r="C41" s="10" t="s">
        <v>21</v>
      </c>
      <c r="D41" s="10" t="s">
        <v>18</v>
      </c>
      <c r="E41" s="11">
        <f>E38*1000</f>
        <v>17450</v>
      </c>
      <c r="F41" s="11"/>
      <c r="G41" s="7"/>
      <c r="H41" s="7"/>
      <c r="I41" s="7"/>
      <c r="J41" s="11"/>
      <c r="K41" s="11"/>
      <c r="L41" s="11"/>
    </row>
    <row r="42" spans="1:14" ht="13.5" customHeight="1" x14ac:dyDescent="0.25">
      <c r="A42" s="62"/>
      <c r="B42" s="21" t="s">
        <v>45</v>
      </c>
      <c r="C42" s="10" t="s">
        <v>37</v>
      </c>
      <c r="D42" s="10" t="s">
        <v>18</v>
      </c>
      <c r="E42" s="11">
        <f>E8+E64</f>
        <v>544</v>
      </c>
      <c r="F42" s="11"/>
      <c r="G42" s="7"/>
      <c r="H42" s="7"/>
      <c r="I42" s="7"/>
      <c r="J42" s="11"/>
      <c r="K42" s="11"/>
      <c r="L42" s="11"/>
      <c r="N42" s="24" t="e">
        <f>#REF!*0.75</f>
        <v>#REF!</v>
      </c>
    </row>
    <row r="43" spans="1:14" ht="13.5" customHeight="1" x14ac:dyDescent="0.25">
      <c r="A43" s="63"/>
      <c r="B43" s="21" t="s">
        <v>22</v>
      </c>
      <c r="C43" s="10" t="s">
        <v>0</v>
      </c>
      <c r="D43" s="11">
        <v>0.6</v>
      </c>
      <c r="E43" s="11">
        <f>D43*E38</f>
        <v>10.469999999999999</v>
      </c>
      <c r="F43" s="11"/>
      <c r="G43" s="7"/>
      <c r="H43" s="7"/>
      <c r="I43" s="7"/>
      <c r="J43" s="11"/>
      <c r="K43" s="11"/>
      <c r="L43" s="11"/>
      <c r="N43" s="82" t="e">
        <f>#REF!+N42</f>
        <v>#REF!</v>
      </c>
    </row>
    <row r="44" spans="1:14" ht="13.5" customHeight="1" x14ac:dyDescent="0.25">
      <c r="A44" s="10"/>
      <c r="B44" s="21"/>
      <c r="C44" s="38"/>
      <c r="D44" s="11"/>
      <c r="E44" s="11"/>
      <c r="F44" s="20"/>
      <c r="G44" s="20"/>
      <c r="H44" s="11"/>
      <c r="I44" s="20"/>
      <c r="J44" s="20"/>
      <c r="K44" s="11"/>
      <c r="L44" s="11"/>
      <c r="N44" s="24" t="e">
        <f>N43*1.08</f>
        <v>#REF!</v>
      </c>
    </row>
    <row r="45" spans="1:14" ht="32.25" customHeight="1" x14ac:dyDescent="0.25">
      <c r="A45" s="62">
        <v>6</v>
      </c>
      <c r="B45" s="47" t="s">
        <v>41</v>
      </c>
      <c r="C45" s="62" t="s">
        <v>23</v>
      </c>
      <c r="D45" s="9"/>
      <c r="E45" s="9">
        <f>E8+E64</f>
        <v>544</v>
      </c>
      <c r="F45" s="9"/>
      <c r="G45" s="9"/>
      <c r="H45" s="9"/>
      <c r="I45" s="9"/>
      <c r="J45" s="9"/>
      <c r="K45" s="9"/>
      <c r="L45" s="9"/>
      <c r="N45" s="24" t="e">
        <f>N44*1.03</f>
        <v>#REF!</v>
      </c>
    </row>
    <row r="46" spans="1:14" ht="13.5" customHeight="1" x14ac:dyDescent="0.25">
      <c r="A46" s="62"/>
      <c r="B46" s="14" t="s">
        <v>11</v>
      </c>
      <c r="C46" s="15" t="s">
        <v>12</v>
      </c>
      <c r="D46" s="11">
        <v>1</v>
      </c>
      <c r="E46" s="11">
        <f>E45*D46</f>
        <v>544</v>
      </c>
      <c r="F46" s="11"/>
      <c r="G46" s="11"/>
      <c r="H46" s="7"/>
      <c r="I46" s="11"/>
      <c r="J46" s="11"/>
      <c r="K46" s="11"/>
      <c r="L46" s="11"/>
      <c r="N46" s="24" t="e">
        <f>N45*1.18</f>
        <v>#REF!</v>
      </c>
    </row>
    <row r="47" spans="1:14" ht="13.5" customHeight="1" x14ac:dyDescent="0.25">
      <c r="A47" s="63"/>
      <c r="B47" s="48" t="s">
        <v>44</v>
      </c>
      <c r="C47" s="10" t="s">
        <v>42</v>
      </c>
      <c r="D47" s="11" t="s">
        <v>18</v>
      </c>
      <c r="E47" s="11">
        <f>E45</f>
        <v>544</v>
      </c>
      <c r="F47" s="11"/>
      <c r="G47" s="7"/>
      <c r="H47" s="7"/>
      <c r="I47" s="7"/>
      <c r="J47" s="11"/>
      <c r="K47" s="11"/>
      <c r="L47" s="11"/>
    </row>
    <row r="48" spans="1:14" ht="23.25" customHeight="1" x14ac:dyDescent="0.25">
      <c r="A48" s="63"/>
      <c r="B48" s="48" t="s">
        <v>57</v>
      </c>
      <c r="C48" s="10" t="s">
        <v>42</v>
      </c>
      <c r="D48" s="11" t="s">
        <v>18</v>
      </c>
      <c r="E48" s="11">
        <f>E45</f>
        <v>544</v>
      </c>
      <c r="F48" s="11"/>
      <c r="G48" s="7"/>
      <c r="H48" s="7"/>
      <c r="I48" s="7"/>
      <c r="J48" s="11"/>
      <c r="K48" s="11"/>
      <c r="L48" s="11"/>
      <c r="N48" s="83" t="e">
        <f>N46+14400</f>
        <v>#REF!</v>
      </c>
    </row>
    <row r="49" spans="1:12" ht="13.5" customHeight="1" x14ac:dyDescent="0.25">
      <c r="A49" s="63"/>
      <c r="B49" s="48" t="s">
        <v>43</v>
      </c>
      <c r="C49" s="10" t="s">
        <v>37</v>
      </c>
      <c r="D49" s="11" t="s">
        <v>18</v>
      </c>
      <c r="E49" s="11">
        <f>E45*2</f>
        <v>1088</v>
      </c>
      <c r="F49" s="11"/>
      <c r="G49" s="7"/>
      <c r="H49" s="7"/>
      <c r="I49" s="7"/>
      <c r="J49" s="11"/>
      <c r="K49" s="11"/>
      <c r="L49" s="11"/>
    </row>
    <row r="50" spans="1:12" ht="13.5" customHeight="1" x14ac:dyDescent="0.25">
      <c r="A50" s="63"/>
      <c r="B50" s="21" t="s">
        <v>14</v>
      </c>
      <c r="C50" s="10" t="s">
        <v>0</v>
      </c>
      <c r="D50" s="11">
        <v>1.1599999999999999</v>
      </c>
      <c r="E50" s="11">
        <f>D50*E45</f>
        <v>631.04</v>
      </c>
      <c r="F50" s="6"/>
      <c r="G50" s="6"/>
      <c r="H50" s="6"/>
      <c r="I50" s="7"/>
      <c r="J50" s="11"/>
      <c r="K50" s="11"/>
      <c r="L50" s="11"/>
    </row>
    <row r="51" spans="1:12" ht="13.5" customHeight="1" x14ac:dyDescent="0.25">
      <c r="A51" s="63"/>
      <c r="B51" s="21" t="s">
        <v>22</v>
      </c>
      <c r="C51" s="10" t="s">
        <v>0</v>
      </c>
      <c r="D51" s="11">
        <v>0.04</v>
      </c>
      <c r="E51" s="11">
        <f>D51*E45</f>
        <v>21.76</v>
      </c>
      <c r="F51" s="11"/>
      <c r="G51" s="7"/>
      <c r="H51" s="7"/>
      <c r="I51" s="7"/>
      <c r="J51" s="11"/>
      <c r="K51" s="11"/>
      <c r="L51" s="11"/>
    </row>
    <row r="52" spans="1:12" ht="12" customHeight="1" x14ac:dyDescent="0.25">
      <c r="A52" s="62"/>
      <c r="B52" s="21"/>
      <c r="C52" s="38"/>
      <c r="D52" s="11"/>
      <c r="E52" s="11"/>
      <c r="F52" s="20"/>
      <c r="G52" s="20"/>
      <c r="H52" s="11"/>
      <c r="I52" s="20"/>
      <c r="J52" s="20"/>
      <c r="K52" s="11"/>
      <c r="L52" s="11"/>
    </row>
    <row r="53" spans="1:12" ht="13.5" customHeight="1" x14ac:dyDescent="0.25">
      <c r="A53" s="49">
        <v>7</v>
      </c>
      <c r="B53" s="52" t="s">
        <v>50</v>
      </c>
      <c r="C53" s="10" t="s">
        <v>23</v>
      </c>
      <c r="D53" s="11"/>
      <c r="E53" s="9">
        <v>20</v>
      </c>
      <c r="F53" s="11"/>
      <c r="G53" s="11"/>
      <c r="H53" s="11"/>
      <c r="I53" s="11"/>
      <c r="J53" s="11"/>
      <c r="K53" s="11"/>
      <c r="L53" s="11"/>
    </row>
    <row r="54" spans="1:12" ht="13.5" customHeight="1" x14ac:dyDescent="0.25">
      <c r="A54" s="49"/>
      <c r="B54" s="40"/>
      <c r="C54" s="49" t="s">
        <v>26</v>
      </c>
      <c r="D54" s="51"/>
      <c r="E54" s="51">
        <f>E53</f>
        <v>20</v>
      </c>
      <c r="F54" s="11"/>
      <c r="G54" s="11"/>
      <c r="H54" s="11"/>
      <c r="I54" s="11"/>
      <c r="J54" s="11"/>
      <c r="K54" s="11"/>
      <c r="L54" s="11"/>
    </row>
    <row r="55" spans="1:12" ht="13.5" customHeight="1" x14ac:dyDescent="0.25">
      <c r="A55" s="49"/>
      <c r="B55" s="40" t="s">
        <v>47</v>
      </c>
      <c r="C55" s="49" t="s">
        <v>12</v>
      </c>
      <c r="D55" s="51">
        <v>2</v>
      </c>
      <c r="E55" s="51">
        <f>D55*E54</f>
        <v>40</v>
      </c>
      <c r="F55" s="11"/>
      <c r="G55" s="11"/>
      <c r="H55" s="11"/>
      <c r="I55" s="11"/>
      <c r="J55" s="11"/>
      <c r="K55" s="11"/>
      <c r="L55" s="11"/>
    </row>
    <row r="56" spans="1:12" ht="13.5" customHeight="1" x14ac:dyDescent="0.25">
      <c r="A56" s="49"/>
      <c r="B56" s="40" t="s">
        <v>48</v>
      </c>
      <c r="C56" s="49" t="s">
        <v>0</v>
      </c>
      <c r="D56" s="51">
        <v>0.09</v>
      </c>
      <c r="E56" s="51">
        <f>D56*E54</f>
        <v>1.7999999999999998</v>
      </c>
      <c r="F56" s="11"/>
      <c r="G56" s="11"/>
      <c r="H56" s="11"/>
      <c r="I56" s="11"/>
      <c r="J56" s="11"/>
      <c r="K56" s="11"/>
      <c r="L56" s="11"/>
    </row>
    <row r="57" spans="1:12" ht="13.5" customHeight="1" x14ac:dyDescent="0.25">
      <c r="A57" s="49"/>
      <c r="B57" s="40" t="s">
        <v>22</v>
      </c>
      <c r="C57" s="49" t="s">
        <v>0</v>
      </c>
      <c r="D57" s="51">
        <v>1.86</v>
      </c>
      <c r="E57" s="51">
        <f>D57*E54</f>
        <v>37.200000000000003</v>
      </c>
      <c r="F57" s="11"/>
      <c r="G57" s="11"/>
      <c r="H57" s="11"/>
      <c r="I57" s="11"/>
      <c r="J57" s="11"/>
      <c r="K57" s="11"/>
      <c r="L57" s="11"/>
    </row>
    <row r="58" spans="1:12" ht="13.5" customHeight="1" x14ac:dyDescent="0.25">
      <c r="A58" s="49"/>
      <c r="B58" s="40" t="s">
        <v>49</v>
      </c>
      <c r="C58" s="10" t="s">
        <v>23</v>
      </c>
      <c r="D58" s="11" t="s">
        <v>18</v>
      </c>
      <c r="E58" s="11">
        <f>E53</f>
        <v>20</v>
      </c>
      <c r="F58" s="11"/>
      <c r="G58" s="11"/>
      <c r="H58" s="11"/>
      <c r="I58" s="11"/>
      <c r="J58" s="11"/>
      <c r="K58" s="11"/>
      <c r="L58" s="11"/>
    </row>
    <row r="59" spans="1:12" ht="13.5" customHeight="1" x14ac:dyDescent="0.25">
      <c r="A59" s="62"/>
      <c r="B59" s="21" t="s">
        <v>51</v>
      </c>
      <c r="C59" s="10" t="s">
        <v>21</v>
      </c>
      <c r="D59" s="10" t="s">
        <v>18</v>
      </c>
      <c r="E59" s="11">
        <f>E53*6</f>
        <v>120</v>
      </c>
      <c r="F59" s="11"/>
      <c r="G59" s="7"/>
      <c r="H59" s="7"/>
      <c r="I59" s="7"/>
      <c r="J59" s="11"/>
      <c r="K59" s="11"/>
      <c r="L59" s="11"/>
    </row>
    <row r="60" spans="1:12" ht="13.5" customHeight="1" x14ac:dyDescent="0.25">
      <c r="A60" s="62"/>
      <c r="B60" s="18" t="s">
        <v>30</v>
      </c>
      <c r="C60" s="10" t="s">
        <v>23</v>
      </c>
      <c r="D60" s="11" t="s">
        <v>18</v>
      </c>
      <c r="E60" s="11">
        <f>E53</f>
        <v>20</v>
      </c>
      <c r="F60" s="11"/>
      <c r="G60" s="7"/>
      <c r="H60" s="7"/>
      <c r="I60" s="7"/>
      <c r="J60" s="11"/>
      <c r="K60" s="11"/>
      <c r="L60" s="11"/>
    </row>
    <row r="61" spans="1:12" ht="13.5" customHeight="1" x14ac:dyDescent="0.25">
      <c r="A61" s="62"/>
      <c r="B61" s="40" t="s">
        <v>31</v>
      </c>
      <c r="C61" s="10" t="s">
        <v>23</v>
      </c>
      <c r="D61" s="10" t="s">
        <v>18</v>
      </c>
      <c r="E61" s="11">
        <f>E53</f>
        <v>20</v>
      </c>
      <c r="F61" s="11"/>
      <c r="G61" s="7"/>
      <c r="H61" s="7"/>
      <c r="I61" s="7"/>
      <c r="J61" s="11"/>
      <c r="K61" s="11"/>
      <c r="L61" s="11"/>
    </row>
    <row r="62" spans="1:12" ht="13.5" customHeight="1" x14ac:dyDescent="0.25">
      <c r="A62" s="62"/>
      <c r="B62" s="40" t="s">
        <v>32</v>
      </c>
      <c r="C62" s="10" t="s">
        <v>23</v>
      </c>
      <c r="D62" s="10" t="s">
        <v>18</v>
      </c>
      <c r="E62" s="11">
        <f>E53</f>
        <v>20</v>
      </c>
      <c r="F62" s="11"/>
      <c r="G62" s="7"/>
      <c r="H62" s="7"/>
      <c r="I62" s="7"/>
      <c r="J62" s="11"/>
      <c r="K62" s="11"/>
      <c r="L62" s="11"/>
    </row>
    <row r="63" spans="1:12" ht="13.5" customHeight="1" x14ac:dyDescent="0.25">
      <c r="A63" s="49"/>
      <c r="B63" s="50"/>
      <c r="C63" s="10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42" customHeight="1" x14ac:dyDescent="0.25">
      <c r="A64" s="63">
        <v>8</v>
      </c>
      <c r="B64" s="64" t="s">
        <v>73</v>
      </c>
      <c r="C64" s="62" t="s">
        <v>23</v>
      </c>
      <c r="D64" s="9"/>
      <c r="E64" s="9">
        <f>9+9+3+6+8+15+12+5+7+14+2+12+1+18+8+2</f>
        <v>131</v>
      </c>
      <c r="F64" s="6"/>
      <c r="G64" s="9"/>
      <c r="H64" s="6"/>
      <c r="I64" s="9"/>
      <c r="J64" s="9"/>
      <c r="K64" s="6"/>
      <c r="L64" s="6"/>
    </row>
    <row r="65" spans="1:12" ht="13.5" customHeight="1" x14ac:dyDescent="0.2">
      <c r="A65" s="63"/>
      <c r="B65" s="64"/>
      <c r="C65" s="10" t="s">
        <v>13</v>
      </c>
      <c r="D65" s="10"/>
      <c r="E65" s="12">
        <f>(E68*2.81+E69*10.26+E70*15.3+E71*1.23)/1000</f>
        <v>13.175482200000001</v>
      </c>
      <c r="F65" s="34"/>
      <c r="G65" s="9"/>
      <c r="H65" s="34"/>
      <c r="I65" s="9"/>
      <c r="J65" s="9"/>
      <c r="K65" s="34"/>
      <c r="L65" s="11"/>
    </row>
    <row r="66" spans="1:12" ht="13.5" customHeight="1" x14ac:dyDescent="0.25">
      <c r="A66" s="63"/>
      <c r="B66" s="65" t="s">
        <v>11</v>
      </c>
      <c r="C66" s="15" t="s">
        <v>12</v>
      </c>
      <c r="D66" s="11">
        <f>34.9*0.8</f>
        <v>27.92</v>
      </c>
      <c r="E66" s="11">
        <f>D66*E65</f>
        <v>367.85946302400004</v>
      </c>
      <c r="F66" s="11"/>
      <c r="G66" s="11"/>
      <c r="H66" s="11"/>
      <c r="I66" s="11"/>
      <c r="J66" s="11"/>
      <c r="K66" s="11"/>
      <c r="L66" s="11"/>
    </row>
    <row r="67" spans="1:12" ht="13.5" customHeight="1" x14ac:dyDescent="0.25">
      <c r="A67" s="63"/>
      <c r="B67" s="66" t="s">
        <v>17</v>
      </c>
      <c r="C67" s="10" t="s">
        <v>0</v>
      </c>
      <c r="D67" s="11">
        <v>4.07</v>
      </c>
      <c r="E67" s="11">
        <f>D67*E65</f>
        <v>53.62421255400001</v>
      </c>
      <c r="F67" s="11"/>
      <c r="G67" s="11"/>
      <c r="H67" s="11"/>
      <c r="I67" s="11"/>
      <c r="J67" s="11"/>
      <c r="K67" s="11"/>
      <c r="L67" s="11"/>
    </row>
    <row r="68" spans="1:12" ht="13.5" customHeight="1" x14ac:dyDescent="0.25">
      <c r="A68" s="63"/>
      <c r="B68" s="66" t="s">
        <v>58</v>
      </c>
      <c r="C68" s="10" t="s">
        <v>21</v>
      </c>
      <c r="D68" s="11">
        <v>1.62</v>
      </c>
      <c r="E68" s="11">
        <f>D68*E64</f>
        <v>212.22000000000003</v>
      </c>
      <c r="F68" s="11"/>
      <c r="G68" s="11"/>
      <c r="H68" s="11"/>
      <c r="I68" s="11"/>
      <c r="J68" s="11"/>
      <c r="K68" s="11"/>
      <c r="L68" s="11"/>
    </row>
    <row r="69" spans="1:12" ht="13.5" customHeight="1" x14ac:dyDescent="0.25">
      <c r="A69" s="63"/>
      <c r="B69" s="66" t="s">
        <v>80</v>
      </c>
      <c r="C69" s="10" t="s">
        <v>21</v>
      </c>
      <c r="D69" s="11">
        <v>3.9</v>
      </c>
      <c r="E69" s="11">
        <f>E64*D69</f>
        <v>510.9</v>
      </c>
      <c r="F69" s="11"/>
      <c r="G69" s="11"/>
      <c r="H69" s="11"/>
      <c r="I69" s="11"/>
      <c r="J69" s="11"/>
      <c r="K69" s="11"/>
      <c r="L69" s="11"/>
    </row>
    <row r="70" spans="1:12" ht="13.5" customHeight="1" x14ac:dyDescent="0.25">
      <c r="A70" s="63"/>
      <c r="B70" s="66" t="s">
        <v>81</v>
      </c>
      <c r="C70" s="10" t="s">
        <v>21</v>
      </c>
      <c r="D70" s="11">
        <v>3.5</v>
      </c>
      <c r="E70" s="11">
        <f>E64*D70</f>
        <v>458.5</v>
      </c>
      <c r="F70" s="11"/>
      <c r="G70" s="11"/>
      <c r="H70" s="11"/>
      <c r="I70" s="11"/>
      <c r="J70" s="11"/>
      <c r="K70" s="11"/>
      <c r="L70" s="11"/>
    </row>
    <row r="71" spans="1:12" ht="13.5" customHeight="1" x14ac:dyDescent="0.25">
      <c r="A71" s="63"/>
      <c r="B71" s="66" t="s">
        <v>78</v>
      </c>
      <c r="C71" s="10" t="s">
        <v>21</v>
      </c>
      <c r="D71" s="11">
        <f>0.5*4</f>
        <v>2</v>
      </c>
      <c r="E71" s="11">
        <f>D71*E64</f>
        <v>262</v>
      </c>
      <c r="F71" s="11"/>
      <c r="G71" s="11"/>
      <c r="H71" s="11"/>
      <c r="I71" s="11"/>
      <c r="J71" s="11"/>
      <c r="K71" s="11"/>
      <c r="L71" s="11"/>
    </row>
    <row r="72" spans="1:12" ht="13.5" customHeight="1" x14ac:dyDescent="0.25">
      <c r="A72" s="63"/>
      <c r="B72" s="66" t="s">
        <v>82</v>
      </c>
      <c r="C72" s="10" t="s">
        <v>53</v>
      </c>
      <c r="D72" s="11">
        <f>0.025*2</f>
        <v>0.05</v>
      </c>
      <c r="E72" s="11">
        <f>E64*D72</f>
        <v>6.5500000000000007</v>
      </c>
      <c r="F72" s="11"/>
      <c r="G72" s="11"/>
      <c r="H72" s="11"/>
      <c r="I72" s="11"/>
      <c r="J72" s="11"/>
      <c r="K72" s="11"/>
      <c r="L72" s="11"/>
    </row>
    <row r="73" spans="1:12" ht="13.5" customHeight="1" x14ac:dyDescent="0.25">
      <c r="A73" s="63"/>
      <c r="B73" s="66" t="s">
        <v>72</v>
      </c>
      <c r="C73" s="11" t="s">
        <v>20</v>
      </c>
      <c r="D73" s="11">
        <v>15.02</v>
      </c>
      <c r="E73" s="11">
        <f>D73*E65</f>
        <v>197.89574264400002</v>
      </c>
      <c r="F73" s="11"/>
      <c r="G73" s="11"/>
      <c r="H73" s="11"/>
      <c r="I73" s="11"/>
      <c r="J73" s="11"/>
      <c r="K73" s="11"/>
      <c r="L73" s="11"/>
    </row>
    <row r="74" spans="1:12" ht="13.5" customHeight="1" x14ac:dyDescent="0.2">
      <c r="A74" s="63"/>
      <c r="B74" s="67" t="s">
        <v>19</v>
      </c>
      <c r="C74" s="15" t="s">
        <v>0</v>
      </c>
      <c r="D74" s="11">
        <v>2.78</v>
      </c>
      <c r="E74" s="33">
        <f>D74*E65</f>
        <v>36.627840515999999</v>
      </c>
      <c r="F74" s="11"/>
      <c r="G74" s="11"/>
      <c r="H74" s="11"/>
      <c r="I74" s="11"/>
      <c r="J74" s="11"/>
      <c r="K74" s="20"/>
      <c r="L74" s="11"/>
    </row>
    <row r="75" spans="1:12" ht="13.5" customHeight="1" x14ac:dyDescent="0.2">
      <c r="A75" s="10"/>
      <c r="B75" s="68"/>
      <c r="C75" s="15"/>
      <c r="D75" s="10"/>
      <c r="E75" s="33"/>
      <c r="F75" s="11"/>
      <c r="G75" s="11"/>
      <c r="H75" s="11"/>
      <c r="I75" s="11"/>
      <c r="J75" s="11"/>
      <c r="K75" s="20"/>
      <c r="L75" s="11"/>
    </row>
    <row r="76" spans="1:12" ht="13.5" customHeight="1" x14ac:dyDescent="0.25">
      <c r="A76" s="63">
        <v>9</v>
      </c>
      <c r="B76" s="64" t="s">
        <v>59</v>
      </c>
      <c r="C76" s="62" t="s">
        <v>60</v>
      </c>
      <c r="D76" s="9"/>
      <c r="E76" s="37">
        <f>E65</f>
        <v>13.175482200000001</v>
      </c>
      <c r="F76" s="6"/>
      <c r="G76" s="9"/>
      <c r="H76" s="6"/>
      <c r="I76" s="9"/>
      <c r="J76" s="9"/>
      <c r="K76" s="6"/>
      <c r="L76" s="6"/>
    </row>
    <row r="77" spans="1:12" ht="13.5" customHeight="1" x14ac:dyDescent="0.2">
      <c r="A77" s="63"/>
      <c r="B77" s="64"/>
      <c r="C77" s="10" t="s">
        <v>13</v>
      </c>
      <c r="D77" s="10"/>
      <c r="E77" s="12">
        <f>E76</f>
        <v>13.175482200000001</v>
      </c>
      <c r="F77" s="34"/>
      <c r="G77" s="9"/>
      <c r="H77" s="34"/>
      <c r="I77" s="9"/>
      <c r="J77" s="9"/>
      <c r="K77" s="34"/>
      <c r="L77" s="11"/>
    </row>
    <row r="78" spans="1:12" ht="13.5" customHeight="1" x14ac:dyDescent="0.25">
      <c r="A78" s="63"/>
      <c r="B78" s="65" t="s">
        <v>11</v>
      </c>
      <c r="C78" s="15" t="s">
        <v>12</v>
      </c>
      <c r="D78" s="11">
        <v>4.83</v>
      </c>
      <c r="E78" s="11">
        <f>D78*E77</f>
        <v>63.637579026000004</v>
      </c>
      <c r="F78" s="11"/>
      <c r="G78" s="11"/>
      <c r="H78" s="11"/>
      <c r="I78" s="11"/>
      <c r="J78" s="11"/>
      <c r="K78" s="11"/>
      <c r="L78" s="11"/>
    </row>
    <row r="79" spans="1:12" ht="13.5" customHeight="1" x14ac:dyDescent="0.25">
      <c r="A79" s="63"/>
      <c r="B79" s="66" t="s">
        <v>24</v>
      </c>
      <c r="C79" s="10" t="s">
        <v>20</v>
      </c>
      <c r="D79" s="11">
        <v>0.9</v>
      </c>
      <c r="E79" s="11">
        <f>D79*E77</f>
        <v>11.857933980000002</v>
      </c>
      <c r="F79" s="11"/>
      <c r="G79" s="11"/>
      <c r="H79" s="11"/>
      <c r="I79" s="11"/>
      <c r="J79" s="11"/>
      <c r="K79" s="11"/>
      <c r="L79" s="11"/>
    </row>
    <row r="80" spans="1:12" ht="13.5" customHeight="1" x14ac:dyDescent="0.25">
      <c r="A80" s="63"/>
      <c r="B80" s="66" t="s">
        <v>25</v>
      </c>
      <c r="C80" s="10" t="s">
        <v>20</v>
      </c>
      <c r="D80" s="11">
        <v>2.6</v>
      </c>
      <c r="E80" s="11">
        <f>D80*E77</f>
        <v>34.256253720000004</v>
      </c>
      <c r="F80" s="11"/>
      <c r="G80" s="11"/>
      <c r="H80" s="11"/>
      <c r="I80" s="11"/>
      <c r="J80" s="11"/>
      <c r="K80" s="11"/>
      <c r="L80" s="11"/>
    </row>
    <row r="81" spans="1:12" ht="13.5" customHeight="1" x14ac:dyDescent="0.2">
      <c r="A81" s="63"/>
      <c r="B81" s="67" t="s">
        <v>19</v>
      </c>
      <c r="C81" s="15" t="s">
        <v>0</v>
      </c>
      <c r="D81" s="11">
        <v>0.02</v>
      </c>
      <c r="E81" s="33">
        <f>D81*E77</f>
        <v>0.26350964400000004</v>
      </c>
      <c r="F81" s="11"/>
      <c r="G81" s="11"/>
      <c r="H81" s="11"/>
      <c r="I81" s="11"/>
      <c r="J81" s="11"/>
      <c r="K81" s="20"/>
      <c r="L81" s="11"/>
    </row>
    <row r="82" spans="1:12" ht="13.5" customHeight="1" x14ac:dyDescent="0.2">
      <c r="A82" s="10"/>
      <c r="B82" s="68"/>
      <c r="C82" s="15"/>
      <c r="D82" s="10"/>
      <c r="E82" s="33"/>
      <c r="F82" s="11"/>
      <c r="G82" s="11"/>
      <c r="H82" s="11"/>
      <c r="I82" s="11"/>
      <c r="J82" s="11"/>
      <c r="K82" s="20"/>
      <c r="L82" s="11"/>
    </row>
    <row r="83" spans="1:12" ht="13.5" customHeight="1" x14ac:dyDescent="0.25">
      <c r="A83" s="63">
        <v>10</v>
      </c>
      <c r="B83" s="64" t="s">
        <v>61</v>
      </c>
      <c r="C83" s="62" t="s">
        <v>23</v>
      </c>
      <c r="D83" s="9"/>
      <c r="E83" s="9">
        <f>E64</f>
        <v>131</v>
      </c>
      <c r="F83" s="9"/>
      <c r="G83" s="9"/>
      <c r="H83" s="9"/>
      <c r="I83" s="9"/>
      <c r="J83" s="9"/>
      <c r="K83" s="9"/>
      <c r="L83" s="9"/>
    </row>
    <row r="84" spans="1:12" ht="13.5" customHeight="1" x14ac:dyDescent="0.25">
      <c r="A84" s="10"/>
      <c r="B84" s="69"/>
      <c r="C84" s="10" t="s">
        <v>26</v>
      </c>
      <c r="D84" s="11"/>
      <c r="E84" s="11">
        <f>E83</f>
        <v>131</v>
      </c>
      <c r="F84" s="11"/>
      <c r="G84" s="11"/>
      <c r="H84" s="11"/>
      <c r="I84" s="11"/>
      <c r="J84" s="11"/>
      <c r="K84" s="11"/>
      <c r="L84" s="11"/>
    </row>
    <row r="85" spans="1:12" ht="13.5" customHeight="1" x14ac:dyDescent="0.25">
      <c r="A85" s="63"/>
      <c r="B85" s="65" t="s">
        <v>11</v>
      </c>
      <c r="C85" s="15" t="s">
        <v>12</v>
      </c>
      <c r="D85" s="11">
        <v>2.52</v>
      </c>
      <c r="E85" s="11">
        <f>E84*D85</f>
        <v>330.12</v>
      </c>
      <c r="F85" s="11"/>
      <c r="G85" s="11"/>
      <c r="H85" s="7"/>
      <c r="I85" s="11"/>
      <c r="J85" s="11"/>
      <c r="K85" s="11"/>
      <c r="L85" s="11"/>
    </row>
    <row r="86" spans="1:12" ht="13.5" customHeight="1" x14ac:dyDescent="0.25">
      <c r="A86" s="63"/>
      <c r="B86" s="70" t="s">
        <v>62</v>
      </c>
      <c r="C86" s="38" t="s">
        <v>63</v>
      </c>
      <c r="D86" s="11">
        <f>1.25*0.5</f>
        <v>0.625</v>
      </c>
      <c r="E86" s="11">
        <f>E84*D86</f>
        <v>81.875</v>
      </c>
      <c r="F86" s="11"/>
      <c r="G86" s="11"/>
      <c r="H86" s="11"/>
      <c r="I86" s="11"/>
      <c r="J86" s="11"/>
      <c r="K86" s="11"/>
      <c r="L86" s="11"/>
    </row>
    <row r="87" spans="1:12" ht="13.5" customHeight="1" x14ac:dyDescent="0.25">
      <c r="A87" s="63"/>
      <c r="B87" s="71" t="s">
        <v>64</v>
      </c>
      <c r="C87" s="38" t="s">
        <v>63</v>
      </c>
      <c r="D87" s="11">
        <v>1.2</v>
      </c>
      <c r="E87" s="11">
        <f>D87*E84</f>
        <v>157.19999999999999</v>
      </c>
      <c r="F87" s="20"/>
      <c r="G87" s="20"/>
      <c r="H87" s="20"/>
      <c r="I87" s="20"/>
      <c r="J87" s="11"/>
      <c r="K87" s="11"/>
      <c r="L87" s="11"/>
    </row>
    <row r="88" spans="1:12" ht="13.5" customHeight="1" x14ac:dyDescent="0.25">
      <c r="A88" s="10"/>
      <c r="B88" s="72"/>
      <c r="C88" s="38"/>
      <c r="D88" s="11"/>
      <c r="E88" s="11"/>
      <c r="F88" s="7"/>
      <c r="G88" s="7"/>
      <c r="H88" s="7"/>
      <c r="I88" s="7"/>
      <c r="J88" s="11"/>
      <c r="K88" s="11"/>
      <c r="L88" s="11"/>
    </row>
    <row r="89" spans="1:12" ht="16.5" customHeight="1" x14ac:dyDescent="0.25">
      <c r="A89" s="63">
        <v>11</v>
      </c>
      <c r="B89" s="73" t="s">
        <v>65</v>
      </c>
      <c r="C89" s="62" t="s">
        <v>66</v>
      </c>
      <c r="D89" s="9"/>
      <c r="E89" s="9">
        <f>0.5*0.5*1*E64</f>
        <v>32.75</v>
      </c>
      <c r="F89" s="9"/>
      <c r="G89" s="6"/>
      <c r="H89" s="6"/>
      <c r="I89" s="6"/>
      <c r="J89" s="9"/>
      <c r="K89" s="9"/>
      <c r="L89" s="9"/>
    </row>
    <row r="90" spans="1:12" ht="13.5" customHeight="1" x14ac:dyDescent="0.25">
      <c r="A90" s="10"/>
      <c r="B90" s="69"/>
      <c r="C90" s="10" t="s">
        <v>67</v>
      </c>
      <c r="D90" s="11"/>
      <c r="E90" s="11">
        <f>E89</f>
        <v>32.75</v>
      </c>
      <c r="F90" s="11"/>
      <c r="G90" s="7"/>
      <c r="H90" s="7"/>
      <c r="I90" s="7"/>
      <c r="J90" s="11"/>
      <c r="K90" s="11"/>
      <c r="L90" s="11"/>
    </row>
    <row r="91" spans="1:12" ht="13.5" customHeight="1" x14ac:dyDescent="0.25">
      <c r="A91" s="63"/>
      <c r="B91" s="65" t="s">
        <v>11</v>
      </c>
      <c r="C91" s="15" t="s">
        <v>12</v>
      </c>
      <c r="D91" s="7">
        <v>1.39</v>
      </c>
      <c r="E91" s="11">
        <f>E90*D91</f>
        <v>45.522499999999994</v>
      </c>
      <c r="F91" s="11"/>
      <c r="G91" s="11"/>
      <c r="H91" s="7"/>
      <c r="I91" s="11"/>
      <c r="J91" s="11"/>
      <c r="K91" s="11"/>
      <c r="L91" s="11"/>
    </row>
    <row r="92" spans="1:12" ht="16.5" customHeight="1" x14ac:dyDescent="0.25">
      <c r="A92" s="10"/>
      <c r="B92" s="40" t="s">
        <v>68</v>
      </c>
      <c r="C92" s="38" t="s">
        <v>63</v>
      </c>
      <c r="D92" s="7">
        <v>0.68</v>
      </c>
      <c r="E92" s="11">
        <f>D92*E90</f>
        <v>22.270000000000003</v>
      </c>
      <c r="F92" s="11"/>
      <c r="G92" s="11"/>
      <c r="H92" s="7"/>
      <c r="I92" s="11"/>
      <c r="J92" s="11"/>
      <c r="K92" s="11"/>
      <c r="L92" s="11"/>
    </row>
    <row r="93" spans="1:12" ht="13.5" customHeight="1" x14ac:dyDescent="0.25">
      <c r="A93" s="63"/>
      <c r="B93" s="74" t="s">
        <v>69</v>
      </c>
      <c r="C93" s="10" t="s">
        <v>66</v>
      </c>
      <c r="D93" s="11">
        <v>1.02</v>
      </c>
      <c r="E93" s="11">
        <f>E90*D93</f>
        <v>33.405000000000001</v>
      </c>
      <c r="F93" s="7"/>
      <c r="G93" s="7"/>
      <c r="H93" s="7"/>
      <c r="I93" s="7"/>
      <c r="J93" s="11"/>
      <c r="K93" s="11"/>
      <c r="L93" s="11"/>
    </row>
    <row r="94" spans="1:12" ht="13.5" customHeight="1" x14ac:dyDescent="0.25">
      <c r="A94" s="10"/>
      <c r="B94" s="69"/>
      <c r="C94" s="10"/>
      <c r="D94" s="11"/>
      <c r="E94" s="11"/>
      <c r="F94" s="7"/>
      <c r="G94" s="7"/>
      <c r="H94" s="7"/>
      <c r="I94" s="7"/>
      <c r="J94" s="11"/>
      <c r="K94" s="11"/>
      <c r="L94" s="11"/>
    </row>
    <row r="95" spans="1:12" ht="13.5" customHeight="1" x14ac:dyDescent="0.25">
      <c r="A95" s="63">
        <v>12</v>
      </c>
      <c r="B95" s="64" t="s">
        <v>70</v>
      </c>
      <c r="C95" s="62" t="s">
        <v>23</v>
      </c>
      <c r="D95" s="9"/>
      <c r="E95" s="9">
        <f>E64</f>
        <v>131</v>
      </c>
      <c r="F95" s="9"/>
      <c r="G95" s="9"/>
      <c r="H95" s="9"/>
      <c r="I95" s="9"/>
      <c r="J95" s="9"/>
      <c r="K95" s="9"/>
      <c r="L95" s="9"/>
    </row>
    <row r="96" spans="1:12" ht="13.5" customHeight="1" x14ac:dyDescent="0.25">
      <c r="A96" s="10"/>
      <c r="B96" s="69"/>
      <c r="C96" s="10" t="s">
        <v>71</v>
      </c>
      <c r="D96" s="11"/>
      <c r="E96" s="11">
        <f>E95/10</f>
        <v>13.1</v>
      </c>
      <c r="F96" s="11"/>
      <c r="G96" s="7"/>
      <c r="H96" s="7"/>
      <c r="I96" s="7"/>
      <c r="J96" s="11"/>
      <c r="K96" s="11"/>
      <c r="L96" s="11"/>
    </row>
    <row r="97" spans="1:12" ht="13.5" customHeight="1" x14ac:dyDescent="0.25">
      <c r="A97" s="63"/>
      <c r="B97" s="65" t="s">
        <v>11</v>
      </c>
      <c r="C97" s="15" t="s">
        <v>12</v>
      </c>
      <c r="D97" s="11">
        <v>6</v>
      </c>
      <c r="E97" s="11">
        <f>D97*E96</f>
        <v>78.599999999999994</v>
      </c>
      <c r="F97" s="11"/>
      <c r="G97" s="11"/>
      <c r="H97" s="7"/>
      <c r="I97" s="11"/>
      <c r="J97" s="11"/>
      <c r="K97" s="11"/>
      <c r="L97" s="11"/>
    </row>
    <row r="98" spans="1:12" ht="13.5" customHeight="1" x14ac:dyDescent="0.25">
      <c r="A98" s="63"/>
      <c r="B98" s="71" t="s">
        <v>14</v>
      </c>
      <c r="C98" s="10" t="s">
        <v>0</v>
      </c>
      <c r="D98" s="11">
        <v>0.4</v>
      </c>
      <c r="E98" s="11">
        <f>D98*E96</f>
        <v>5.24</v>
      </c>
      <c r="F98" s="6"/>
      <c r="G98" s="6"/>
      <c r="H98" s="6"/>
      <c r="I98" s="7"/>
      <c r="J98" s="11"/>
      <c r="K98" s="11"/>
      <c r="L98" s="11"/>
    </row>
    <row r="99" spans="1:12" ht="13.5" customHeight="1" x14ac:dyDescent="0.25">
      <c r="A99" s="63"/>
      <c r="B99" s="71" t="s">
        <v>79</v>
      </c>
      <c r="C99" s="10" t="s">
        <v>23</v>
      </c>
      <c r="D99" s="11">
        <v>10</v>
      </c>
      <c r="E99" s="11">
        <f>D99*E96</f>
        <v>131</v>
      </c>
      <c r="F99" s="11"/>
      <c r="G99" s="7"/>
      <c r="H99" s="7"/>
      <c r="I99" s="7"/>
      <c r="J99" s="11"/>
      <c r="K99" s="11"/>
      <c r="L99" s="11"/>
    </row>
    <row r="100" spans="1:12" ht="13.5" customHeight="1" x14ac:dyDescent="0.25">
      <c r="A100" s="63"/>
      <c r="B100" s="71" t="s">
        <v>22</v>
      </c>
      <c r="C100" s="10" t="s">
        <v>0</v>
      </c>
      <c r="D100" s="11">
        <v>6.5</v>
      </c>
      <c r="E100" s="11">
        <f>D100*E96</f>
        <v>85.149999999999991</v>
      </c>
      <c r="F100" s="11"/>
      <c r="G100" s="7"/>
      <c r="H100" s="7"/>
      <c r="I100" s="7"/>
      <c r="J100" s="11"/>
      <c r="K100" s="11"/>
      <c r="L100" s="11"/>
    </row>
    <row r="101" spans="1:12" ht="13.5" customHeight="1" x14ac:dyDescent="0.25">
      <c r="A101" s="63"/>
      <c r="B101" s="71"/>
      <c r="C101" s="38"/>
      <c r="D101" s="11"/>
      <c r="E101" s="11"/>
      <c r="F101" s="20"/>
      <c r="G101" s="20"/>
      <c r="H101" s="11"/>
      <c r="I101" s="20"/>
      <c r="J101" s="20"/>
      <c r="K101" s="11"/>
      <c r="L101" s="11"/>
    </row>
    <row r="102" spans="1:12" ht="13.5" customHeight="1" x14ac:dyDescent="0.25">
      <c r="A102" s="22"/>
      <c r="B102" s="22" t="s">
        <v>8</v>
      </c>
      <c r="C102" s="22"/>
      <c r="D102" s="23"/>
      <c r="E102" s="23"/>
      <c r="F102" s="23"/>
      <c r="G102" s="23"/>
      <c r="H102" s="23"/>
      <c r="I102" s="23"/>
      <c r="J102" s="23"/>
      <c r="K102" s="23"/>
      <c r="L102" s="75"/>
    </row>
    <row r="103" spans="1:12" ht="13.5" customHeight="1" x14ac:dyDescent="0.25">
      <c r="A103" s="22"/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3.5" customHeight="1" x14ac:dyDescent="0.25">
      <c r="A104" s="25"/>
      <c r="B104" s="87" t="s">
        <v>15</v>
      </c>
      <c r="C104" s="56" t="s">
        <v>95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3.5" customHeight="1" x14ac:dyDescent="0.25">
      <c r="A105" s="25"/>
      <c r="B105" s="53" t="s">
        <v>8</v>
      </c>
      <c r="C105" s="26"/>
      <c r="D105" s="19"/>
      <c r="E105" s="19"/>
      <c r="F105" s="19"/>
      <c r="G105" s="19"/>
      <c r="H105" s="19"/>
      <c r="I105" s="19"/>
      <c r="J105" s="19"/>
      <c r="K105" s="19"/>
      <c r="L105" s="55"/>
    </row>
    <row r="106" spans="1:12" ht="13.5" customHeight="1" x14ac:dyDescent="0.25">
      <c r="A106" s="62"/>
      <c r="B106" s="21"/>
      <c r="C106" s="38"/>
      <c r="D106" s="11"/>
      <c r="E106" s="11"/>
      <c r="F106" s="20"/>
      <c r="G106" s="20"/>
      <c r="H106" s="11"/>
      <c r="I106" s="20"/>
      <c r="J106" s="20"/>
      <c r="K106" s="11"/>
      <c r="L106" s="11"/>
    </row>
    <row r="107" spans="1:12" ht="13.5" customHeight="1" x14ac:dyDescent="0.25">
      <c r="A107" s="85"/>
      <c r="B107" s="21"/>
      <c r="C107" s="38"/>
      <c r="D107" s="11"/>
      <c r="E107" s="11"/>
      <c r="F107" s="20"/>
      <c r="G107" s="20"/>
      <c r="H107" s="11"/>
      <c r="I107" s="20"/>
      <c r="J107" s="20"/>
      <c r="K107" s="11"/>
      <c r="L107" s="11"/>
    </row>
    <row r="108" spans="1:12" ht="20.25" customHeight="1" x14ac:dyDescent="0.25">
      <c r="A108" s="5"/>
      <c r="B108" s="88" t="s">
        <v>83</v>
      </c>
      <c r="C108" s="89"/>
      <c r="D108" s="89"/>
      <c r="E108" s="90"/>
      <c r="F108" s="6"/>
      <c r="G108" s="6"/>
      <c r="H108" s="6"/>
      <c r="I108" s="6"/>
      <c r="J108" s="6"/>
      <c r="K108" s="6"/>
      <c r="L108" s="6"/>
    </row>
    <row r="109" spans="1:12" ht="15.75" customHeight="1" x14ac:dyDescent="0.25">
      <c r="A109" s="5"/>
      <c r="B109" s="30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54.75" customHeight="1" x14ac:dyDescent="0.25">
      <c r="A110" s="84">
        <v>1</v>
      </c>
      <c r="B110" s="17" t="s">
        <v>56</v>
      </c>
      <c r="C110" s="85" t="s">
        <v>23</v>
      </c>
      <c r="D110" s="9"/>
      <c r="E110" s="9">
        <f>8+24+6+8+43+9+8+23+4</f>
        <v>133</v>
      </c>
      <c r="F110" s="6"/>
      <c r="G110" s="9"/>
      <c r="H110" s="6"/>
      <c r="I110" s="9"/>
      <c r="J110" s="9"/>
      <c r="K110" s="6"/>
      <c r="L110" s="6"/>
    </row>
    <row r="111" spans="1:12" ht="13.5" customHeight="1" x14ac:dyDescent="0.2">
      <c r="A111" s="84"/>
      <c r="B111" s="17"/>
      <c r="C111" s="10" t="s">
        <v>13</v>
      </c>
      <c r="D111" s="10"/>
      <c r="E111" s="12">
        <f>(E114*2.81+E115*2.1+E116*0.4+E117*1.21)/1000</f>
        <v>1.1103505</v>
      </c>
      <c r="F111" s="34"/>
      <c r="G111" s="9"/>
      <c r="H111" s="34"/>
      <c r="I111" s="9"/>
      <c r="J111" s="9"/>
      <c r="K111" s="34"/>
      <c r="L111" s="11"/>
    </row>
    <row r="112" spans="1:12" ht="13.5" customHeight="1" x14ac:dyDescent="0.25">
      <c r="A112" s="84"/>
      <c r="B112" s="14" t="s">
        <v>11</v>
      </c>
      <c r="C112" s="15" t="s">
        <v>12</v>
      </c>
      <c r="D112" s="11">
        <f>34.9*1.2</f>
        <v>41.879999999999995</v>
      </c>
      <c r="E112" s="11">
        <f>D112*E111</f>
        <v>46.501478939999998</v>
      </c>
      <c r="F112" s="11"/>
      <c r="G112" s="11"/>
      <c r="H112" s="11"/>
      <c r="I112" s="11"/>
      <c r="J112" s="11"/>
      <c r="K112" s="11"/>
      <c r="L112" s="11"/>
    </row>
    <row r="113" spans="1:12" ht="13.5" customHeight="1" x14ac:dyDescent="0.25">
      <c r="A113" s="84"/>
      <c r="B113" s="16" t="s">
        <v>17</v>
      </c>
      <c r="C113" s="10" t="s">
        <v>0</v>
      </c>
      <c r="D113" s="11">
        <v>4.07</v>
      </c>
      <c r="E113" s="11">
        <f>D113*E111</f>
        <v>4.5191265350000007</v>
      </c>
      <c r="F113" s="11"/>
      <c r="G113" s="11"/>
      <c r="H113" s="11"/>
      <c r="I113" s="11"/>
      <c r="J113" s="11"/>
      <c r="K113" s="11"/>
      <c r="L113" s="11"/>
    </row>
    <row r="114" spans="1:12" ht="13.5" customHeight="1" x14ac:dyDescent="0.25">
      <c r="A114" s="84"/>
      <c r="B114" s="16" t="s">
        <v>35</v>
      </c>
      <c r="C114" s="10" t="s">
        <v>21</v>
      </c>
      <c r="D114" s="11">
        <v>1.5</v>
      </c>
      <c r="E114" s="11">
        <f>D114*E110</f>
        <v>199.5</v>
      </c>
      <c r="F114" s="11"/>
      <c r="G114" s="11"/>
      <c r="H114" s="11"/>
      <c r="I114" s="11"/>
      <c r="J114" s="11"/>
      <c r="K114" s="11"/>
      <c r="L114" s="11"/>
    </row>
    <row r="115" spans="1:12" ht="13.5" customHeight="1" x14ac:dyDescent="0.25">
      <c r="A115" s="84"/>
      <c r="B115" s="16" t="s">
        <v>36</v>
      </c>
      <c r="C115" s="10" t="s">
        <v>21</v>
      </c>
      <c r="D115" s="11">
        <f>0.28*4</f>
        <v>1.1200000000000001</v>
      </c>
      <c r="E115" s="11">
        <f>D115*E110</f>
        <v>148.96</v>
      </c>
      <c r="F115" s="11"/>
      <c r="G115" s="11"/>
      <c r="H115" s="11"/>
      <c r="I115" s="11"/>
      <c r="J115" s="11"/>
      <c r="K115" s="11"/>
      <c r="L115" s="11"/>
    </row>
    <row r="116" spans="1:12" ht="13.5" customHeight="1" x14ac:dyDescent="0.25">
      <c r="A116" s="84"/>
      <c r="B116" s="16" t="s">
        <v>38</v>
      </c>
      <c r="C116" s="10" t="s">
        <v>37</v>
      </c>
      <c r="D116" s="11">
        <v>4</v>
      </c>
      <c r="E116" s="11">
        <f>D116*E110</f>
        <v>532</v>
      </c>
      <c r="F116" s="60"/>
      <c r="G116" s="11"/>
      <c r="H116" s="11"/>
      <c r="I116" s="11"/>
      <c r="J116" s="11"/>
      <c r="K116" s="11"/>
      <c r="L116" s="11"/>
    </row>
    <row r="117" spans="1:12" ht="13.5" customHeight="1" x14ac:dyDescent="0.25">
      <c r="A117" s="84"/>
      <c r="B117" s="16" t="s">
        <v>39</v>
      </c>
      <c r="C117" s="10" t="s">
        <v>21</v>
      </c>
      <c r="D117" s="11">
        <v>0.15</v>
      </c>
      <c r="E117" s="11">
        <f>E110*D117</f>
        <v>19.95</v>
      </c>
      <c r="F117" s="11"/>
      <c r="G117" s="11"/>
      <c r="H117" s="11"/>
      <c r="I117" s="11"/>
      <c r="J117" s="11"/>
      <c r="K117" s="11"/>
      <c r="L117" s="11"/>
    </row>
    <row r="118" spans="1:12" ht="13.5" customHeight="1" x14ac:dyDescent="0.25">
      <c r="A118" s="84"/>
      <c r="B118" s="16" t="s">
        <v>77</v>
      </c>
      <c r="C118" s="11" t="s">
        <v>20</v>
      </c>
      <c r="D118" s="11">
        <v>15.02</v>
      </c>
      <c r="E118" s="11">
        <f>D118*E111</f>
        <v>16.67746451</v>
      </c>
      <c r="F118" s="11"/>
      <c r="G118" s="11"/>
      <c r="H118" s="11"/>
      <c r="I118" s="11"/>
      <c r="J118" s="11"/>
      <c r="K118" s="11"/>
      <c r="L118" s="11"/>
    </row>
    <row r="119" spans="1:12" ht="13.5" customHeight="1" x14ac:dyDescent="0.2">
      <c r="A119" s="84"/>
      <c r="B119" s="32" t="s">
        <v>19</v>
      </c>
      <c r="C119" s="15" t="s">
        <v>0</v>
      </c>
      <c r="D119" s="11">
        <v>2.78</v>
      </c>
      <c r="E119" s="33">
        <f>D119*E111</f>
        <v>3.08677439</v>
      </c>
      <c r="F119" s="11"/>
      <c r="G119" s="11"/>
      <c r="H119" s="11"/>
      <c r="I119" s="11"/>
      <c r="J119" s="11"/>
      <c r="K119" s="20"/>
      <c r="L119" s="11"/>
    </row>
    <row r="120" spans="1:12" ht="13.5" customHeight="1" x14ac:dyDescent="0.2">
      <c r="A120" s="10"/>
      <c r="B120" s="35"/>
      <c r="C120" s="15"/>
      <c r="D120" s="10"/>
      <c r="E120" s="33"/>
      <c r="F120" s="11"/>
      <c r="G120" s="11"/>
      <c r="H120" s="11"/>
      <c r="I120" s="11"/>
      <c r="J120" s="11"/>
      <c r="K120" s="20"/>
      <c r="L120" s="11"/>
    </row>
    <row r="121" spans="1:12" ht="13.5" customHeight="1" x14ac:dyDescent="0.25">
      <c r="A121" s="84">
        <v>2</v>
      </c>
      <c r="B121" s="17" t="s">
        <v>46</v>
      </c>
      <c r="C121" s="85" t="s">
        <v>53</v>
      </c>
      <c r="D121" s="9"/>
      <c r="E121" s="37">
        <f>E110*0.304</f>
        <v>40.432000000000002</v>
      </c>
      <c r="F121" s="6"/>
      <c r="G121" s="9"/>
      <c r="H121" s="6"/>
      <c r="I121" s="9"/>
      <c r="J121" s="9"/>
      <c r="K121" s="6"/>
      <c r="L121" s="6"/>
    </row>
    <row r="122" spans="1:12" ht="13.5" customHeight="1" x14ac:dyDescent="0.2">
      <c r="A122" s="84"/>
      <c r="B122" s="17"/>
      <c r="C122" s="10" t="s">
        <v>54</v>
      </c>
      <c r="D122" s="10"/>
      <c r="E122" s="12">
        <f>E121/100</f>
        <v>0.40432000000000001</v>
      </c>
      <c r="F122" s="34"/>
      <c r="G122" s="9"/>
      <c r="H122" s="34"/>
      <c r="I122" s="9"/>
      <c r="J122" s="9"/>
      <c r="K122" s="34"/>
      <c r="L122" s="11"/>
    </row>
    <row r="123" spans="1:12" ht="13.5" customHeight="1" x14ac:dyDescent="0.25">
      <c r="A123" s="84"/>
      <c r="B123" s="14" t="s">
        <v>11</v>
      </c>
      <c r="C123" s="15" t="s">
        <v>12</v>
      </c>
      <c r="D123" s="11">
        <v>38.799999999999997</v>
      </c>
      <c r="E123" s="11">
        <f>D123*E122</f>
        <v>15.687616</v>
      </c>
      <c r="F123" s="11"/>
      <c r="G123" s="11"/>
      <c r="H123" s="11"/>
      <c r="I123" s="11"/>
      <c r="J123" s="11"/>
      <c r="K123" s="11"/>
      <c r="L123" s="11"/>
    </row>
    <row r="124" spans="1:12" ht="13.5" customHeight="1" x14ac:dyDescent="0.25">
      <c r="A124" s="84"/>
      <c r="B124" s="16" t="s">
        <v>24</v>
      </c>
      <c r="C124" s="10" t="s">
        <v>20</v>
      </c>
      <c r="D124" s="11">
        <v>2.7</v>
      </c>
      <c r="E124" s="11">
        <f>D124*E122</f>
        <v>1.0916640000000002</v>
      </c>
      <c r="F124" s="11"/>
      <c r="G124" s="11"/>
      <c r="H124" s="11"/>
      <c r="I124" s="11"/>
      <c r="J124" s="11"/>
      <c r="K124" s="11"/>
      <c r="L124" s="11"/>
    </row>
    <row r="125" spans="1:12" ht="13.5" customHeight="1" x14ac:dyDescent="0.25">
      <c r="A125" s="84"/>
      <c r="B125" s="16" t="s">
        <v>25</v>
      </c>
      <c r="C125" s="10" t="s">
        <v>20</v>
      </c>
      <c r="D125" s="11">
        <v>25.3</v>
      </c>
      <c r="E125" s="11">
        <f>D125*E122</f>
        <v>10.229296</v>
      </c>
      <c r="F125" s="11"/>
      <c r="G125" s="11"/>
      <c r="H125" s="11"/>
      <c r="I125" s="11"/>
      <c r="J125" s="11"/>
      <c r="K125" s="11"/>
      <c r="L125" s="11"/>
    </row>
    <row r="126" spans="1:12" ht="13.5" customHeight="1" x14ac:dyDescent="0.2">
      <c r="A126" s="84"/>
      <c r="B126" s="32" t="s">
        <v>19</v>
      </c>
      <c r="C126" s="15" t="s">
        <v>0</v>
      </c>
      <c r="D126" s="11">
        <v>0.19</v>
      </c>
      <c r="E126" s="33">
        <f>D126*E122</f>
        <v>7.6820800000000009E-2</v>
      </c>
      <c r="F126" s="11"/>
      <c r="G126" s="11"/>
      <c r="H126" s="11"/>
      <c r="I126" s="11"/>
      <c r="J126" s="11"/>
      <c r="K126" s="20"/>
      <c r="L126" s="11"/>
    </row>
    <row r="127" spans="1:12" ht="13.5" customHeight="1" x14ac:dyDescent="0.2">
      <c r="A127" s="10"/>
      <c r="B127" s="35"/>
      <c r="C127" s="15"/>
      <c r="D127" s="10"/>
      <c r="E127" s="33"/>
      <c r="F127" s="11"/>
      <c r="G127" s="11"/>
      <c r="H127" s="11"/>
      <c r="I127" s="11"/>
      <c r="J127" s="11"/>
      <c r="K127" s="20"/>
      <c r="L127" s="11"/>
    </row>
    <row r="128" spans="1:12" ht="13.5" customHeight="1" x14ac:dyDescent="0.25">
      <c r="A128" s="84">
        <v>3</v>
      </c>
      <c r="B128" s="17" t="s">
        <v>40</v>
      </c>
      <c r="C128" s="85" t="s">
        <v>23</v>
      </c>
      <c r="D128" s="9"/>
      <c r="E128" s="9">
        <f>E110</f>
        <v>133</v>
      </c>
      <c r="F128" s="9"/>
      <c r="G128" s="9"/>
      <c r="H128" s="9"/>
      <c r="I128" s="9"/>
      <c r="J128" s="9"/>
      <c r="K128" s="9"/>
      <c r="L128" s="9"/>
    </row>
    <row r="129" spans="1:14" ht="13.5" customHeight="1" x14ac:dyDescent="0.25">
      <c r="A129" s="85"/>
      <c r="B129" s="39"/>
      <c r="C129" s="10" t="s">
        <v>26</v>
      </c>
      <c r="D129" s="9"/>
      <c r="E129" s="11">
        <f>E128</f>
        <v>133</v>
      </c>
      <c r="F129" s="9"/>
      <c r="G129" s="9"/>
      <c r="H129" s="9"/>
      <c r="I129" s="9"/>
      <c r="J129" s="9"/>
      <c r="K129" s="9"/>
      <c r="L129" s="9"/>
    </row>
    <row r="130" spans="1:14" ht="13.5" customHeight="1" x14ac:dyDescent="0.25">
      <c r="A130" s="84"/>
      <c r="B130" s="14" t="s">
        <v>11</v>
      </c>
      <c r="C130" s="15" t="s">
        <v>12</v>
      </c>
      <c r="D130" s="60">
        <f>3*0.2</f>
        <v>0.60000000000000009</v>
      </c>
      <c r="E130" s="11">
        <f>E128*D130</f>
        <v>79.800000000000011</v>
      </c>
      <c r="F130" s="11"/>
      <c r="G130" s="11"/>
      <c r="H130" s="7"/>
      <c r="I130" s="11"/>
      <c r="J130" s="11"/>
      <c r="K130" s="11"/>
      <c r="L130" s="11"/>
    </row>
    <row r="131" spans="1:14" ht="13.5" customHeight="1" x14ac:dyDescent="0.25">
      <c r="A131" s="84"/>
      <c r="B131" s="21" t="s">
        <v>14</v>
      </c>
      <c r="C131" s="10" t="s">
        <v>0</v>
      </c>
      <c r="D131" s="11">
        <v>3.33</v>
      </c>
      <c r="E131" s="11">
        <f>D131*E129</f>
        <v>442.89</v>
      </c>
      <c r="F131" s="6"/>
      <c r="G131" s="6"/>
      <c r="H131" s="6"/>
      <c r="I131" s="7"/>
      <c r="J131" s="11"/>
      <c r="K131" s="11"/>
      <c r="L131" s="11"/>
    </row>
    <row r="132" spans="1:14" ht="13.5" customHeight="1" x14ac:dyDescent="0.25">
      <c r="A132" s="84"/>
      <c r="B132" s="21" t="s">
        <v>22</v>
      </c>
      <c r="C132" s="10" t="s">
        <v>0</v>
      </c>
      <c r="D132" s="60">
        <f>0.48*0.3</f>
        <v>0.14399999999999999</v>
      </c>
      <c r="E132" s="11">
        <f>D132*E129</f>
        <v>19.151999999999997</v>
      </c>
      <c r="F132" s="11"/>
      <c r="G132" s="7"/>
      <c r="H132" s="7"/>
      <c r="I132" s="7"/>
      <c r="J132" s="11"/>
      <c r="K132" s="11"/>
      <c r="L132" s="11"/>
    </row>
    <row r="133" spans="1:14" ht="13.5" customHeight="1" x14ac:dyDescent="0.25">
      <c r="A133" s="84"/>
      <c r="B133" s="21"/>
      <c r="C133" s="38"/>
      <c r="D133" s="11"/>
      <c r="E133" s="11"/>
      <c r="F133" s="20"/>
      <c r="G133" s="20"/>
      <c r="H133" s="11"/>
      <c r="I133" s="20"/>
      <c r="J133" s="20"/>
      <c r="K133" s="11"/>
      <c r="L133" s="11"/>
    </row>
    <row r="134" spans="1:14" ht="13.5" customHeight="1" x14ac:dyDescent="0.25">
      <c r="A134" s="85">
        <v>4</v>
      </c>
      <c r="B134" s="8" t="s">
        <v>52</v>
      </c>
      <c r="C134" s="85" t="s">
        <v>27</v>
      </c>
      <c r="D134" s="9"/>
      <c r="E134" s="37">
        <f>((E110+E166)*1.7)/1000</f>
        <v>0.23799999999999999</v>
      </c>
      <c r="F134" s="9"/>
      <c r="G134" s="9"/>
      <c r="H134" s="9"/>
      <c r="I134" s="9"/>
      <c r="J134" s="9"/>
      <c r="K134" s="9"/>
      <c r="L134" s="9"/>
    </row>
    <row r="135" spans="1:14" ht="13.5" customHeight="1" x14ac:dyDescent="0.25">
      <c r="A135" s="85"/>
      <c r="B135" s="14" t="s">
        <v>11</v>
      </c>
      <c r="C135" s="15" t="s">
        <v>12</v>
      </c>
      <c r="D135" s="11">
        <v>18</v>
      </c>
      <c r="E135" s="11">
        <f>E134*D135</f>
        <v>4.2839999999999998</v>
      </c>
      <c r="F135" s="11"/>
      <c r="G135" s="11"/>
      <c r="H135" s="7"/>
      <c r="I135" s="11"/>
      <c r="J135" s="11"/>
      <c r="K135" s="11"/>
      <c r="L135" s="11"/>
    </row>
    <row r="136" spans="1:14" ht="13.5" customHeight="1" x14ac:dyDescent="0.25">
      <c r="A136" s="84"/>
      <c r="B136" s="21" t="s">
        <v>14</v>
      </c>
      <c r="C136" s="10" t="s">
        <v>0</v>
      </c>
      <c r="D136" s="11">
        <v>28</v>
      </c>
      <c r="E136" s="11">
        <f>D136*E134</f>
        <v>6.6639999999999997</v>
      </c>
      <c r="F136" s="6"/>
      <c r="G136" s="6"/>
      <c r="H136" s="6"/>
      <c r="I136" s="7"/>
      <c r="J136" s="11"/>
      <c r="K136" s="11"/>
      <c r="L136" s="11"/>
    </row>
    <row r="137" spans="1:14" ht="13.5" customHeight="1" x14ac:dyDescent="0.25">
      <c r="A137" s="85"/>
      <c r="B137" s="21" t="s">
        <v>51</v>
      </c>
      <c r="C137" s="10" t="s">
        <v>21</v>
      </c>
      <c r="D137" s="10" t="s">
        <v>18</v>
      </c>
      <c r="E137" s="11">
        <f>E134*1000</f>
        <v>238</v>
      </c>
      <c r="F137" s="11"/>
      <c r="G137" s="7"/>
      <c r="H137" s="7"/>
      <c r="I137" s="7"/>
      <c r="J137" s="11"/>
      <c r="K137" s="11"/>
      <c r="L137" s="11"/>
    </row>
    <row r="138" spans="1:14" ht="13.5" customHeight="1" x14ac:dyDescent="0.25">
      <c r="A138" s="84"/>
      <c r="B138" s="21" t="s">
        <v>22</v>
      </c>
      <c r="C138" s="10" t="s">
        <v>0</v>
      </c>
      <c r="D138" s="11">
        <v>0.5</v>
      </c>
      <c r="E138" s="11">
        <f>D138*E134</f>
        <v>0.11899999999999999</v>
      </c>
      <c r="F138" s="11"/>
      <c r="G138" s="7"/>
      <c r="H138" s="7"/>
      <c r="I138" s="7"/>
      <c r="J138" s="11"/>
      <c r="K138" s="11"/>
      <c r="L138" s="11"/>
    </row>
    <row r="139" spans="1:14" ht="13.5" customHeight="1" x14ac:dyDescent="0.25">
      <c r="A139" s="10"/>
      <c r="B139" s="21"/>
      <c r="C139" s="38"/>
      <c r="D139" s="11"/>
      <c r="E139" s="11"/>
      <c r="F139" s="20"/>
      <c r="G139" s="20"/>
      <c r="H139" s="11"/>
      <c r="I139" s="20"/>
      <c r="J139" s="20"/>
      <c r="K139" s="11"/>
      <c r="L139" s="11"/>
      <c r="N139" s="24" t="e">
        <f>#REF!*0.75</f>
        <v>#REF!</v>
      </c>
    </row>
    <row r="140" spans="1:14" ht="13.5" customHeight="1" x14ac:dyDescent="0.25">
      <c r="A140" s="85">
        <v>5</v>
      </c>
      <c r="B140" s="8" t="s">
        <v>28</v>
      </c>
      <c r="C140" s="85" t="s">
        <v>27</v>
      </c>
      <c r="D140" s="9"/>
      <c r="E140" s="9">
        <f>(250+1200+250+250+1350+350+250+650+150)/1000</f>
        <v>4.7</v>
      </c>
      <c r="F140" s="9"/>
      <c r="G140" s="9"/>
      <c r="H140" s="9"/>
      <c r="I140" s="9"/>
      <c r="J140" s="9"/>
      <c r="K140" s="9"/>
      <c r="L140" s="9"/>
      <c r="N140" s="82" t="e">
        <f>#REF!+N139</f>
        <v>#REF!</v>
      </c>
    </row>
    <row r="141" spans="1:14" ht="13.5" customHeight="1" x14ac:dyDescent="0.25">
      <c r="A141" s="85"/>
      <c r="B141" s="14" t="s">
        <v>11</v>
      </c>
      <c r="C141" s="15" t="s">
        <v>12</v>
      </c>
      <c r="D141" s="11">
        <v>21</v>
      </c>
      <c r="E141" s="11">
        <f>E140*D141</f>
        <v>98.7</v>
      </c>
      <c r="F141" s="11"/>
      <c r="G141" s="11"/>
      <c r="H141" s="7"/>
      <c r="I141" s="11"/>
      <c r="J141" s="11"/>
      <c r="K141" s="11"/>
      <c r="L141" s="11"/>
      <c r="N141" s="24" t="e">
        <f>N140*1.08</f>
        <v>#REF!</v>
      </c>
    </row>
    <row r="142" spans="1:14" ht="13.5" customHeight="1" x14ac:dyDescent="0.25">
      <c r="A142" s="84"/>
      <c r="B142" s="21" t="s">
        <v>14</v>
      </c>
      <c r="C142" s="10" t="s">
        <v>0</v>
      </c>
      <c r="D142" s="11">
        <v>32.200000000000003</v>
      </c>
      <c r="E142" s="11">
        <f>D142*E140</f>
        <v>151.34000000000003</v>
      </c>
      <c r="F142" s="6"/>
      <c r="G142" s="6"/>
      <c r="H142" s="6"/>
      <c r="I142" s="7"/>
      <c r="J142" s="11"/>
      <c r="K142" s="11"/>
      <c r="L142" s="11"/>
      <c r="N142" s="24" t="e">
        <f>N141*1.03</f>
        <v>#REF!</v>
      </c>
    </row>
    <row r="143" spans="1:14" ht="13.5" customHeight="1" x14ac:dyDescent="0.25">
      <c r="A143" s="85"/>
      <c r="B143" s="61" t="s">
        <v>29</v>
      </c>
      <c r="C143" s="10" t="s">
        <v>21</v>
      </c>
      <c r="D143" s="10" t="s">
        <v>18</v>
      </c>
      <c r="E143" s="11">
        <f>E140*1000</f>
        <v>4700</v>
      </c>
      <c r="F143" s="11"/>
      <c r="G143" s="7"/>
      <c r="H143" s="7"/>
      <c r="I143" s="7"/>
      <c r="J143" s="11"/>
      <c r="K143" s="11"/>
      <c r="L143" s="11"/>
      <c r="N143" s="24" t="e">
        <f>N142*1.18</f>
        <v>#REF!</v>
      </c>
    </row>
    <row r="144" spans="1:14" ht="13.5" customHeight="1" x14ac:dyDescent="0.25">
      <c r="A144" s="85"/>
      <c r="B144" s="21" t="s">
        <v>45</v>
      </c>
      <c r="C144" s="10" t="s">
        <v>37</v>
      </c>
      <c r="D144" s="10" t="s">
        <v>18</v>
      </c>
      <c r="E144" s="11">
        <f>E110+E166</f>
        <v>140</v>
      </c>
      <c r="F144" s="11"/>
      <c r="G144" s="7"/>
      <c r="H144" s="7"/>
      <c r="I144" s="7"/>
      <c r="J144" s="11"/>
      <c r="K144" s="11"/>
      <c r="L144" s="11"/>
      <c r="N144" s="83" t="e">
        <f>N143+3200</f>
        <v>#REF!</v>
      </c>
    </row>
    <row r="145" spans="1:12" ht="13.5" customHeight="1" x14ac:dyDescent="0.25">
      <c r="A145" s="84"/>
      <c r="B145" s="21" t="s">
        <v>22</v>
      </c>
      <c r="C145" s="10" t="s">
        <v>0</v>
      </c>
      <c r="D145" s="11">
        <v>0.6</v>
      </c>
      <c r="E145" s="11">
        <f>D145*E140</f>
        <v>2.82</v>
      </c>
      <c r="F145" s="11"/>
      <c r="G145" s="7"/>
      <c r="H145" s="7"/>
      <c r="I145" s="7"/>
      <c r="J145" s="11"/>
      <c r="K145" s="11"/>
      <c r="L145" s="11"/>
    </row>
    <row r="146" spans="1:12" ht="13.5" customHeight="1" x14ac:dyDescent="0.25">
      <c r="A146" s="10"/>
      <c r="B146" s="21"/>
      <c r="C146" s="38"/>
      <c r="D146" s="11"/>
      <c r="E146" s="11"/>
      <c r="F146" s="20"/>
      <c r="G146" s="20"/>
      <c r="H146" s="11"/>
      <c r="I146" s="20"/>
      <c r="J146" s="20"/>
      <c r="K146" s="11"/>
      <c r="L146" s="11"/>
    </row>
    <row r="147" spans="1:12" ht="34.5" customHeight="1" x14ac:dyDescent="0.25">
      <c r="A147" s="85">
        <v>6</v>
      </c>
      <c r="B147" s="47" t="s">
        <v>41</v>
      </c>
      <c r="C147" s="85" t="s">
        <v>23</v>
      </c>
      <c r="D147" s="9"/>
      <c r="E147" s="9">
        <f>E110+E166</f>
        <v>140</v>
      </c>
      <c r="F147" s="9"/>
      <c r="G147" s="9"/>
      <c r="H147" s="9"/>
      <c r="I147" s="9"/>
      <c r="J147" s="9"/>
      <c r="K147" s="9"/>
      <c r="L147" s="9"/>
    </row>
    <row r="148" spans="1:12" ht="13.5" customHeight="1" x14ac:dyDescent="0.25">
      <c r="A148" s="85"/>
      <c r="B148" s="14" t="s">
        <v>11</v>
      </c>
      <c r="C148" s="15" t="s">
        <v>12</v>
      </c>
      <c r="D148" s="11">
        <v>1</v>
      </c>
      <c r="E148" s="11">
        <f>E147*D148</f>
        <v>140</v>
      </c>
      <c r="F148" s="11"/>
      <c r="G148" s="11"/>
      <c r="H148" s="7"/>
      <c r="I148" s="11"/>
      <c r="J148" s="11"/>
      <c r="K148" s="11"/>
      <c r="L148" s="11"/>
    </row>
    <row r="149" spans="1:12" ht="17.25" customHeight="1" x14ac:dyDescent="0.25">
      <c r="A149" s="84"/>
      <c r="B149" s="48" t="s">
        <v>44</v>
      </c>
      <c r="C149" s="10" t="s">
        <v>42</v>
      </c>
      <c r="D149" s="11" t="s">
        <v>18</v>
      </c>
      <c r="E149" s="11">
        <f>E147</f>
        <v>140</v>
      </c>
      <c r="F149" s="11"/>
      <c r="G149" s="7"/>
      <c r="H149" s="7"/>
      <c r="I149" s="7"/>
      <c r="J149" s="11"/>
      <c r="K149" s="11"/>
      <c r="L149" s="11"/>
    </row>
    <row r="150" spans="1:12" ht="22.5" customHeight="1" x14ac:dyDescent="0.25">
      <c r="A150" s="84"/>
      <c r="B150" s="48" t="s">
        <v>57</v>
      </c>
      <c r="C150" s="10" t="s">
        <v>42</v>
      </c>
      <c r="D150" s="11" t="s">
        <v>18</v>
      </c>
      <c r="E150" s="11">
        <f>E147</f>
        <v>140</v>
      </c>
      <c r="F150" s="11"/>
      <c r="G150" s="7"/>
      <c r="H150" s="7"/>
      <c r="I150" s="7"/>
      <c r="J150" s="11"/>
      <c r="K150" s="11"/>
      <c r="L150" s="11"/>
    </row>
    <row r="151" spans="1:12" ht="18" customHeight="1" x14ac:dyDescent="0.25">
      <c r="A151" s="84"/>
      <c r="B151" s="48" t="s">
        <v>43</v>
      </c>
      <c r="C151" s="10" t="s">
        <v>37</v>
      </c>
      <c r="D151" s="11" t="s">
        <v>18</v>
      </c>
      <c r="E151" s="11">
        <f>E147*2</f>
        <v>280</v>
      </c>
      <c r="F151" s="11"/>
      <c r="G151" s="7"/>
      <c r="H151" s="7"/>
      <c r="I151" s="7"/>
      <c r="J151" s="11"/>
      <c r="K151" s="11"/>
      <c r="L151" s="11"/>
    </row>
    <row r="152" spans="1:12" ht="13.5" customHeight="1" x14ac:dyDescent="0.25">
      <c r="A152" s="84"/>
      <c r="B152" s="21" t="s">
        <v>14</v>
      </c>
      <c r="C152" s="10" t="s">
        <v>0</v>
      </c>
      <c r="D152" s="11">
        <v>1.1599999999999999</v>
      </c>
      <c r="E152" s="11">
        <f>D152*E147</f>
        <v>162.39999999999998</v>
      </c>
      <c r="F152" s="6"/>
      <c r="G152" s="6"/>
      <c r="H152" s="6"/>
      <c r="I152" s="7"/>
      <c r="J152" s="11"/>
      <c r="K152" s="11"/>
      <c r="L152" s="11"/>
    </row>
    <row r="153" spans="1:12" ht="13.5" customHeight="1" x14ac:dyDescent="0.25">
      <c r="A153" s="84"/>
      <c r="B153" s="21" t="s">
        <v>22</v>
      </c>
      <c r="C153" s="10" t="s">
        <v>0</v>
      </c>
      <c r="D153" s="11">
        <v>0.04</v>
      </c>
      <c r="E153" s="11">
        <f>D153*E147</f>
        <v>5.6000000000000005</v>
      </c>
      <c r="F153" s="11"/>
      <c r="G153" s="7"/>
      <c r="H153" s="7"/>
      <c r="I153" s="7"/>
      <c r="J153" s="11"/>
      <c r="K153" s="11"/>
      <c r="L153" s="11"/>
    </row>
    <row r="154" spans="1:12" ht="13.5" customHeight="1" x14ac:dyDescent="0.25">
      <c r="A154" s="85"/>
      <c r="B154" s="21"/>
      <c r="C154" s="38"/>
      <c r="D154" s="11"/>
      <c r="E154" s="11"/>
      <c r="F154" s="20"/>
      <c r="G154" s="20"/>
      <c r="H154" s="11"/>
      <c r="I154" s="20"/>
      <c r="J154" s="20"/>
      <c r="K154" s="11"/>
      <c r="L154" s="11"/>
    </row>
    <row r="155" spans="1:12" ht="13.5" customHeight="1" x14ac:dyDescent="0.25">
      <c r="A155" s="49">
        <v>7</v>
      </c>
      <c r="B155" s="52" t="s">
        <v>50</v>
      </c>
      <c r="C155" s="10" t="s">
        <v>23</v>
      </c>
      <c r="D155" s="11"/>
      <c r="E155" s="9">
        <v>8</v>
      </c>
      <c r="F155" s="11"/>
      <c r="G155" s="11"/>
      <c r="H155" s="11"/>
      <c r="I155" s="11"/>
      <c r="J155" s="11"/>
      <c r="K155" s="11"/>
      <c r="L155" s="11"/>
    </row>
    <row r="156" spans="1:12" ht="13.5" customHeight="1" x14ac:dyDescent="0.25">
      <c r="A156" s="49"/>
      <c r="B156" s="40"/>
      <c r="C156" s="49" t="s">
        <v>26</v>
      </c>
      <c r="D156" s="51"/>
      <c r="E156" s="51">
        <f>E155</f>
        <v>8</v>
      </c>
      <c r="F156" s="11"/>
      <c r="G156" s="11"/>
      <c r="H156" s="11"/>
      <c r="I156" s="11"/>
      <c r="J156" s="11"/>
      <c r="K156" s="11"/>
      <c r="L156" s="11"/>
    </row>
    <row r="157" spans="1:12" ht="13.5" customHeight="1" x14ac:dyDescent="0.25">
      <c r="A157" s="49"/>
      <c r="B157" s="40" t="s">
        <v>47</v>
      </c>
      <c r="C157" s="49" t="s">
        <v>12</v>
      </c>
      <c r="D157" s="51">
        <v>2</v>
      </c>
      <c r="E157" s="51">
        <f>D157*E156</f>
        <v>16</v>
      </c>
      <c r="F157" s="11"/>
      <c r="G157" s="11"/>
      <c r="H157" s="11"/>
      <c r="I157" s="11"/>
      <c r="J157" s="11"/>
      <c r="K157" s="11"/>
      <c r="L157" s="11"/>
    </row>
    <row r="158" spans="1:12" ht="13.5" customHeight="1" x14ac:dyDescent="0.25">
      <c r="A158" s="49"/>
      <c r="B158" s="40" t="s">
        <v>48</v>
      </c>
      <c r="C158" s="49" t="s">
        <v>0</v>
      </c>
      <c r="D158" s="51">
        <v>0.09</v>
      </c>
      <c r="E158" s="51">
        <f>D158*E156</f>
        <v>0.72</v>
      </c>
      <c r="F158" s="11"/>
      <c r="G158" s="11"/>
      <c r="H158" s="11"/>
      <c r="I158" s="11"/>
      <c r="J158" s="11"/>
      <c r="K158" s="11"/>
      <c r="L158" s="11"/>
    </row>
    <row r="159" spans="1:12" ht="13.5" customHeight="1" x14ac:dyDescent="0.25">
      <c r="A159" s="49"/>
      <c r="B159" s="40" t="s">
        <v>22</v>
      </c>
      <c r="C159" s="49" t="s">
        <v>0</v>
      </c>
      <c r="D159" s="51">
        <v>1.86</v>
      </c>
      <c r="E159" s="51">
        <f>D159*E156</f>
        <v>14.88</v>
      </c>
      <c r="F159" s="11"/>
      <c r="G159" s="11"/>
      <c r="H159" s="11"/>
      <c r="I159" s="11"/>
      <c r="J159" s="11"/>
      <c r="K159" s="11"/>
      <c r="L159" s="11"/>
    </row>
    <row r="160" spans="1:12" ht="13.5" customHeight="1" x14ac:dyDescent="0.25">
      <c r="A160" s="49"/>
      <c r="B160" s="40" t="s">
        <v>49</v>
      </c>
      <c r="C160" s="10" t="s">
        <v>23</v>
      </c>
      <c r="D160" s="11" t="s">
        <v>18</v>
      </c>
      <c r="E160" s="11">
        <f>E155</f>
        <v>8</v>
      </c>
      <c r="F160" s="11"/>
      <c r="G160" s="11"/>
      <c r="H160" s="11"/>
      <c r="I160" s="11"/>
      <c r="J160" s="11"/>
      <c r="K160" s="11"/>
      <c r="L160" s="11"/>
    </row>
    <row r="161" spans="1:12" ht="13.5" customHeight="1" x14ac:dyDescent="0.25">
      <c r="A161" s="85"/>
      <c r="B161" s="21" t="s">
        <v>51</v>
      </c>
      <c r="C161" s="10" t="s">
        <v>21</v>
      </c>
      <c r="D161" s="10" t="s">
        <v>18</v>
      </c>
      <c r="E161" s="11">
        <f>E155*6</f>
        <v>48</v>
      </c>
      <c r="F161" s="11"/>
      <c r="G161" s="7"/>
      <c r="H161" s="7"/>
      <c r="I161" s="7"/>
      <c r="J161" s="11"/>
      <c r="K161" s="11"/>
      <c r="L161" s="11"/>
    </row>
    <row r="162" spans="1:12" ht="13.5" customHeight="1" x14ac:dyDescent="0.25">
      <c r="A162" s="85"/>
      <c r="B162" s="18" t="s">
        <v>30</v>
      </c>
      <c r="C162" s="10" t="s">
        <v>23</v>
      </c>
      <c r="D162" s="11" t="s">
        <v>18</v>
      </c>
      <c r="E162" s="11">
        <f>E155</f>
        <v>8</v>
      </c>
      <c r="F162" s="11"/>
      <c r="G162" s="7"/>
      <c r="H162" s="7"/>
      <c r="I162" s="7"/>
      <c r="J162" s="11"/>
      <c r="K162" s="11"/>
      <c r="L162" s="11"/>
    </row>
    <row r="163" spans="1:12" ht="13.5" customHeight="1" x14ac:dyDescent="0.25">
      <c r="A163" s="85"/>
      <c r="B163" s="40" t="s">
        <v>31</v>
      </c>
      <c r="C163" s="10" t="s">
        <v>23</v>
      </c>
      <c r="D163" s="10" t="s">
        <v>18</v>
      </c>
      <c r="E163" s="11">
        <f>E155</f>
        <v>8</v>
      </c>
      <c r="F163" s="11"/>
      <c r="G163" s="7"/>
      <c r="H163" s="7"/>
      <c r="I163" s="7"/>
      <c r="J163" s="11"/>
      <c r="K163" s="11"/>
      <c r="L163" s="11"/>
    </row>
    <row r="164" spans="1:12" ht="13.5" customHeight="1" x14ac:dyDescent="0.25">
      <c r="A164" s="85"/>
      <c r="B164" s="40" t="s">
        <v>32</v>
      </c>
      <c r="C164" s="10" t="s">
        <v>23</v>
      </c>
      <c r="D164" s="10" t="s">
        <v>18</v>
      </c>
      <c r="E164" s="11">
        <f>E155</f>
        <v>8</v>
      </c>
      <c r="F164" s="11"/>
      <c r="G164" s="7"/>
      <c r="H164" s="7"/>
      <c r="I164" s="7"/>
      <c r="J164" s="11"/>
      <c r="K164" s="11"/>
      <c r="L164" s="11"/>
    </row>
    <row r="165" spans="1:12" ht="13.5" customHeight="1" x14ac:dyDescent="0.25">
      <c r="A165" s="49"/>
      <c r="B165" s="50"/>
      <c r="C165" s="10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47.25" customHeight="1" x14ac:dyDescent="0.25">
      <c r="A166" s="84">
        <v>8</v>
      </c>
      <c r="B166" s="64" t="s">
        <v>73</v>
      </c>
      <c r="C166" s="85" t="s">
        <v>23</v>
      </c>
      <c r="D166" s="9"/>
      <c r="E166" s="9">
        <f>2+2+2+1</f>
        <v>7</v>
      </c>
      <c r="F166" s="6"/>
      <c r="G166" s="9"/>
      <c r="H166" s="6"/>
      <c r="I166" s="9"/>
      <c r="J166" s="9"/>
      <c r="K166" s="6"/>
      <c r="L166" s="6"/>
    </row>
    <row r="167" spans="1:12" ht="13.5" customHeight="1" x14ac:dyDescent="0.2">
      <c r="A167" s="84"/>
      <c r="B167" s="64"/>
      <c r="C167" s="10" t="s">
        <v>13</v>
      </c>
      <c r="D167" s="10"/>
      <c r="E167" s="12">
        <f>(E170*2.81+E171*10.26+E172*15.3+E173*1.23)/1000</f>
        <v>0.70403340000000003</v>
      </c>
      <c r="F167" s="34"/>
      <c r="G167" s="9"/>
      <c r="H167" s="34"/>
      <c r="I167" s="9"/>
      <c r="J167" s="9"/>
      <c r="K167" s="34"/>
      <c r="L167" s="11"/>
    </row>
    <row r="168" spans="1:12" ht="13.5" customHeight="1" x14ac:dyDescent="0.25">
      <c r="A168" s="84"/>
      <c r="B168" s="65" t="s">
        <v>11</v>
      </c>
      <c r="C168" s="15" t="s">
        <v>12</v>
      </c>
      <c r="D168" s="11">
        <f>34.9*0.8</f>
        <v>27.92</v>
      </c>
      <c r="E168" s="11">
        <f>D168*E167</f>
        <v>19.656612528000004</v>
      </c>
      <c r="F168" s="11"/>
      <c r="G168" s="11"/>
      <c r="H168" s="11"/>
      <c r="I168" s="11"/>
      <c r="J168" s="11"/>
      <c r="K168" s="11"/>
      <c r="L168" s="11"/>
    </row>
    <row r="169" spans="1:12" ht="15" customHeight="1" x14ac:dyDescent="0.25">
      <c r="A169" s="84"/>
      <c r="B169" s="66" t="s">
        <v>17</v>
      </c>
      <c r="C169" s="10" t="s">
        <v>0</v>
      </c>
      <c r="D169" s="11">
        <v>4.07</v>
      </c>
      <c r="E169" s="11">
        <f>D169*E167</f>
        <v>2.8654159380000004</v>
      </c>
      <c r="F169" s="11"/>
      <c r="G169" s="11"/>
      <c r="H169" s="11"/>
      <c r="I169" s="11"/>
      <c r="J169" s="11"/>
      <c r="K169" s="11"/>
      <c r="L169" s="11"/>
    </row>
    <row r="170" spans="1:12" ht="13.5" customHeight="1" x14ac:dyDescent="0.25">
      <c r="A170" s="84"/>
      <c r="B170" s="66" t="s">
        <v>58</v>
      </c>
      <c r="C170" s="10" t="s">
        <v>21</v>
      </c>
      <c r="D170" s="11">
        <v>1.62</v>
      </c>
      <c r="E170" s="11">
        <f>D170*E166</f>
        <v>11.34</v>
      </c>
      <c r="F170" s="11"/>
      <c r="G170" s="11"/>
      <c r="H170" s="11"/>
      <c r="I170" s="11"/>
      <c r="J170" s="11"/>
      <c r="K170" s="11"/>
      <c r="L170" s="11"/>
    </row>
    <row r="171" spans="1:12" ht="13.5" customHeight="1" x14ac:dyDescent="0.25">
      <c r="A171" s="84"/>
      <c r="B171" s="76" t="s">
        <v>80</v>
      </c>
      <c r="C171" s="10" t="s">
        <v>21</v>
      </c>
      <c r="D171" s="11">
        <v>3.9</v>
      </c>
      <c r="E171" s="11">
        <f>E166*D171</f>
        <v>27.3</v>
      </c>
      <c r="F171" s="60"/>
      <c r="G171" s="11"/>
      <c r="H171" s="11"/>
      <c r="I171" s="11"/>
      <c r="J171" s="11"/>
      <c r="K171" s="11"/>
      <c r="L171" s="11"/>
    </row>
    <row r="172" spans="1:12" ht="13.5" customHeight="1" x14ac:dyDescent="0.25">
      <c r="A172" s="84"/>
      <c r="B172" s="76" t="s">
        <v>81</v>
      </c>
      <c r="C172" s="10" t="s">
        <v>21</v>
      </c>
      <c r="D172" s="11">
        <v>3.5</v>
      </c>
      <c r="E172" s="11">
        <f>E166*D172</f>
        <v>24.5</v>
      </c>
      <c r="F172" s="60"/>
      <c r="G172" s="11"/>
      <c r="H172" s="11"/>
      <c r="I172" s="11"/>
      <c r="J172" s="11"/>
      <c r="K172" s="11"/>
      <c r="L172" s="11"/>
    </row>
    <row r="173" spans="1:12" ht="13.5" customHeight="1" x14ac:dyDescent="0.25">
      <c r="A173" s="84"/>
      <c r="B173" s="66" t="s">
        <v>78</v>
      </c>
      <c r="C173" s="10" t="s">
        <v>21</v>
      </c>
      <c r="D173" s="11">
        <f>0.5*4</f>
        <v>2</v>
      </c>
      <c r="E173" s="11">
        <f>D173*E166</f>
        <v>14</v>
      </c>
      <c r="F173" s="11"/>
      <c r="G173" s="11"/>
      <c r="H173" s="11"/>
      <c r="I173" s="11"/>
      <c r="J173" s="11"/>
      <c r="K173" s="11"/>
      <c r="L173" s="11"/>
    </row>
    <row r="174" spans="1:12" ht="13.5" customHeight="1" x14ac:dyDescent="0.25">
      <c r="A174" s="84"/>
      <c r="B174" s="76" t="s">
        <v>82</v>
      </c>
      <c r="C174" s="10" t="s">
        <v>53</v>
      </c>
      <c r="D174" s="11">
        <f>0.025*2</f>
        <v>0.05</v>
      </c>
      <c r="E174" s="11">
        <f>E166*D174</f>
        <v>0.35000000000000003</v>
      </c>
      <c r="F174" s="60"/>
      <c r="G174" s="11"/>
      <c r="H174" s="11"/>
      <c r="I174" s="11"/>
      <c r="J174" s="11"/>
      <c r="K174" s="11"/>
      <c r="L174" s="11"/>
    </row>
    <row r="175" spans="1:12" ht="13.5" customHeight="1" x14ac:dyDescent="0.25">
      <c r="A175" s="84"/>
      <c r="B175" s="66" t="s">
        <v>72</v>
      </c>
      <c r="C175" s="11" t="s">
        <v>20</v>
      </c>
      <c r="D175" s="11">
        <v>15.02</v>
      </c>
      <c r="E175" s="11">
        <f>D175*E167</f>
        <v>10.574581668</v>
      </c>
      <c r="F175" s="11"/>
      <c r="G175" s="11"/>
      <c r="H175" s="11"/>
      <c r="I175" s="11"/>
      <c r="J175" s="11"/>
      <c r="K175" s="11"/>
      <c r="L175" s="11"/>
    </row>
    <row r="176" spans="1:12" ht="13.5" customHeight="1" x14ac:dyDescent="0.2">
      <c r="A176" s="84"/>
      <c r="B176" s="67" t="s">
        <v>19</v>
      </c>
      <c r="C176" s="15" t="s">
        <v>0</v>
      </c>
      <c r="D176" s="11">
        <v>2.78</v>
      </c>
      <c r="E176" s="33">
        <f>D176*E167</f>
        <v>1.9572128520000001</v>
      </c>
      <c r="F176" s="11"/>
      <c r="G176" s="11"/>
      <c r="H176" s="11"/>
      <c r="I176" s="11"/>
      <c r="J176" s="11"/>
      <c r="K176" s="20"/>
      <c r="L176" s="11"/>
    </row>
    <row r="177" spans="1:12" ht="13.5" customHeight="1" x14ac:dyDescent="0.2">
      <c r="A177" s="10"/>
      <c r="B177" s="68"/>
      <c r="C177" s="15"/>
      <c r="D177" s="10"/>
      <c r="E177" s="33"/>
      <c r="F177" s="11"/>
      <c r="G177" s="11"/>
      <c r="H177" s="11"/>
      <c r="I177" s="11"/>
      <c r="J177" s="11"/>
      <c r="K177" s="20"/>
      <c r="L177" s="11"/>
    </row>
    <row r="178" spans="1:12" ht="13.5" customHeight="1" x14ac:dyDescent="0.25">
      <c r="A178" s="84">
        <v>9</v>
      </c>
      <c r="B178" s="64" t="s">
        <v>59</v>
      </c>
      <c r="C178" s="85" t="s">
        <v>60</v>
      </c>
      <c r="D178" s="9"/>
      <c r="E178" s="37">
        <f>E167</f>
        <v>0.70403340000000003</v>
      </c>
      <c r="F178" s="6"/>
      <c r="G178" s="9"/>
      <c r="H178" s="6"/>
      <c r="I178" s="9"/>
      <c r="J178" s="9"/>
      <c r="K178" s="6"/>
      <c r="L178" s="6"/>
    </row>
    <row r="179" spans="1:12" ht="13.5" customHeight="1" x14ac:dyDescent="0.2">
      <c r="A179" s="84"/>
      <c r="B179" s="64"/>
      <c r="C179" s="10" t="s">
        <v>13</v>
      </c>
      <c r="D179" s="10"/>
      <c r="E179" s="12">
        <f>E178</f>
        <v>0.70403340000000003</v>
      </c>
      <c r="F179" s="34"/>
      <c r="G179" s="9"/>
      <c r="H179" s="34"/>
      <c r="I179" s="9"/>
      <c r="J179" s="9"/>
      <c r="K179" s="34"/>
      <c r="L179" s="11"/>
    </row>
    <row r="180" spans="1:12" ht="13.5" customHeight="1" x14ac:dyDescent="0.25">
      <c r="A180" s="84"/>
      <c r="B180" s="65" t="s">
        <v>11</v>
      </c>
      <c r="C180" s="15" t="s">
        <v>12</v>
      </c>
      <c r="D180" s="11">
        <v>4.83</v>
      </c>
      <c r="E180" s="11">
        <f>D180*E179</f>
        <v>3.4004813220000001</v>
      </c>
      <c r="F180" s="11"/>
      <c r="G180" s="11"/>
      <c r="H180" s="11"/>
      <c r="I180" s="11"/>
      <c r="J180" s="11"/>
      <c r="K180" s="11"/>
      <c r="L180" s="11"/>
    </row>
    <row r="181" spans="1:12" ht="13.5" customHeight="1" x14ac:dyDescent="0.25">
      <c r="A181" s="84"/>
      <c r="B181" s="66" t="s">
        <v>24</v>
      </c>
      <c r="C181" s="10" t="s">
        <v>20</v>
      </c>
      <c r="D181" s="11">
        <v>0.9</v>
      </c>
      <c r="E181" s="11">
        <f>D181*E179</f>
        <v>0.63363005999999999</v>
      </c>
      <c r="F181" s="11"/>
      <c r="G181" s="11"/>
      <c r="H181" s="11"/>
      <c r="I181" s="11"/>
      <c r="J181" s="11"/>
      <c r="K181" s="11"/>
      <c r="L181" s="11"/>
    </row>
    <row r="182" spans="1:12" ht="13.5" customHeight="1" x14ac:dyDescent="0.25">
      <c r="A182" s="84"/>
      <c r="B182" s="66" t="s">
        <v>25</v>
      </c>
      <c r="C182" s="10" t="s">
        <v>20</v>
      </c>
      <c r="D182" s="11">
        <v>2.6</v>
      </c>
      <c r="E182" s="11">
        <f>D182*E179</f>
        <v>1.8304868400000001</v>
      </c>
      <c r="F182" s="11"/>
      <c r="G182" s="11"/>
      <c r="H182" s="11"/>
      <c r="I182" s="11"/>
      <c r="J182" s="11"/>
      <c r="K182" s="11"/>
      <c r="L182" s="11"/>
    </row>
    <row r="183" spans="1:12" ht="13.5" customHeight="1" x14ac:dyDescent="0.2">
      <c r="A183" s="84"/>
      <c r="B183" s="67" t="s">
        <v>19</v>
      </c>
      <c r="C183" s="15" t="s">
        <v>0</v>
      </c>
      <c r="D183" s="11">
        <v>0.02</v>
      </c>
      <c r="E183" s="33">
        <f>D183*E179</f>
        <v>1.4080668000000001E-2</v>
      </c>
      <c r="F183" s="11"/>
      <c r="G183" s="11"/>
      <c r="H183" s="11"/>
      <c r="I183" s="11"/>
      <c r="J183" s="11"/>
      <c r="K183" s="20"/>
      <c r="L183" s="11"/>
    </row>
    <row r="184" spans="1:12" ht="13.5" customHeight="1" x14ac:dyDescent="0.2">
      <c r="A184" s="10"/>
      <c r="B184" s="68"/>
      <c r="C184" s="15"/>
      <c r="D184" s="10"/>
      <c r="E184" s="33"/>
      <c r="F184" s="11"/>
      <c r="G184" s="11"/>
      <c r="H184" s="11"/>
      <c r="I184" s="11"/>
      <c r="J184" s="11"/>
      <c r="K184" s="20"/>
      <c r="L184" s="11"/>
    </row>
    <row r="185" spans="1:12" ht="13.5" customHeight="1" x14ac:dyDescent="0.25">
      <c r="A185" s="84">
        <v>10</v>
      </c>
      <c r="B185" s="64" t="s">
        <v>61</v>
      </c>
      <c r="C185" s="85" t="s">
        <v>23</v>
      </c>
      <c r="D185" s="9"/>
      <c r="E185" s="9">
        <f>E166</f>
        <v>7</v>
      </c>
      <c r="F185" s="9"/>
      <c r="G185" s="9"/>
      <c r="H185" s="9"/>
      <c r="I185" s="9"/>
      <c r="J185" s="9"/>
      <c r="K185" s="9"/>
      <c r="L185" s="9"/>
    </row>
    <row r="186" spans="1:12" ht="13.5" customHeight="1" x14ac:dyDescent="0.25">
      <c r="A186" s="10"/>
      <c r="B186" s="69"/>
      <c r="C186" s="10" t="s">
        <v>26</v>
      </c>
      <c r="D186" s="11"/>
      <c r="E186" s="11">
        <f>E185</f>
        <v>7</v>
      </c>
      <c r="F186" s="11"/>
      <c r="G186" s="11"/>
      <c r="H186" s="11"/>
      <c r="I186" s="11"/>
      <c r="J186" s="11"/>
      <c r="K186" s="11"/>
      <c r="L186" s="11"/>
    </row>
    <row r="187" spans="1:12" ht="13.5" customHeight="1" x14ac:dyDescent="0.25">
      <c r="A187" s="84"/>
      <c r="B187" s="65" t="s">
        <v>11</v>
      </c>
      <c r="C187" s="15" t="s">
        <v>12</v>
      </c>
      <c r="D187" s="11">
        <v>2.52</v>
      </c>
      <c r="E187" s="11">
        <f>E186*D187</f>
        <v>17.64</v>
      </c>
      <c r="F187" s="11"/>
      <c r="G187" s="11"/>
      <c r="H187" s="7"/>
      <c r="I187" s="11"/>
      <c r="J187" s="11"/>
      <c r="K187" s="11"/>
      <c r="L187" s="11"/>
    </row>
    <row r="188" spans="1:12" ht="18.75" customHeight="1" x14ac:dyDescent="0.25">
      <c r="A188" s="84"/>
      <c r="B188" s="77" t="s">
        <v>62</v>
      </c>
      <c r="C188" s="38" t="s">
        <v>63</v>
      </c>
      <c r="D188" s="11">
        <f>1.25*0.5</f>
        <v>0.625</v>
      </c>
      <c r="E188" s="11">
        <f>E186*D188</f>
        <v>4.375</v>
      </c>
      <c r="F188" s="11"/>
      <c r="G188" s="11"/>
      <c r="H188" s="11"/>
      <c r="I188" s="11"/>
      <c r="J188" s="11"/>
      <c r="K188" s="11"/>
      <c r="L188" s="11"/>
    </row>
    <row r="189" spans="1:12" ht="13.5" customHeight="1" x14ac:dyDescent="0.25">
      <c r="A189" s="84"/>
      <c r="B189" s="71" t="s">
        <v>64</v>
      </c>
      <c r="C189" s="38" t="s">
        <v>63</v>
      </c>
      <c r="D189" s="11">
        <v>1.2</v>
      </c>
      <c r="E189" s="11">
        <f>D189*E186</f>
        <v>8.4</v>
      </c>
      <c r="F189" s="20"/>
      <c r="G189" s="20"/>
      <c r="H189" s="20"/>
      <c r="I189" s="20"/>
      <c r="J189" s="11"/>
      <c r="K189" s="11"/>
      <c r="L189" s="11"/>
    </row>
    <row r="190" spans="1:12" ht="13.5" customHeight="1" x14ac:dyDescent="0.25">
      <c r="A190" s="10"/>
      <c r="B190" s="72"/>
      <c r="C190" s="38"/>
      <c r="D190" s="11"/>
      <c r="E190" s="11"/>
      <c r="F190" s="7"/>
      <c r="G190" s="7"/>
      <c r="H190" s="7"/>
      <c r="I190" s="7"/>
      <c r="J190" s="11"/>
      <c r="K190" s="11"/>
      <c r="L190" s="11"/>
    </row>
    <row r="191" spans="1:12" ht="21.75" customHeight="1" x14ac:dyDescent="0.25">
      <c r="A191" s="84">
        <v>11</v>
      </c>
      <c r="B191" s="73" t="s">
        <v>65</v>
      </c>
      <c r="C191" s="85" t="s">
        <v>66</v>
      </c>
      <c r="D191" s="9"/>
      <c r="E191" s="9">
        <f>0.5*0.5*1*E166</f>
        <v>1.75</v>
      </c>
      <c r="F191" s="9"/>
      <c r="G191" s="6"/>
      <c r="H191" s="6"/>
      <c r="I191" s="6"/>
      <c r="J191" s="9"/>
      <c r="K191" s="9"/>
      <c r="L191" s="9"/>
    </row>
    <row r="192" spans="1:12" ht="13.5" customHeight="1" x14ac:dyDescent="0.25">
      <c r="A192" s="10"/>
      <c r="B192" s="69"/>
      <c r="C192" s="10" t="s">
        <v>67</v>
      </c>
      <c r="D192" s="11"/>
      <c r="E192" s="11">
        <f>E191</f>
        <v>1.75</v>
      </c>
      <c r="F192" s="11"/>
      <c r="G192" s="7"/>
      <c r="H192" s="7"/>
      <c r="I192" s="7"/>
      <c r="J192" s="11"/>
      <c r="K192" s="11"/>
      <c r="L192" s="11"/>
    </row>
    <row r="193" spans="1:12" ht="13.5" customHeight="1" x14ac:dyDescent="0.25">
      <c r="A193" s="84"/>
      <c r="B193" s="65" t="s">
        <v>11</v>
      </c>
      <c r="C193" s="15" t="s">
        <v>12</v>
      </c>
      <c r="D193" s="7">
        <v>1.39</v>
      </c>
      <c r="E193" s="11">
        <f>E192*D193</f>
        <v>2.4324999999999997</v>
      </c>
      <c r="F193" s="11"/>
      <c r="G193" s="11"/>
      <c r="H193" s="7"/>
      <c r="I193" s="11"/>
      <c r="J193" s="11"/>
      <c r="K193" s="11"/>
      <c r="L193" s="11"/>
    </row>
    <row r="194" spans="1:12" ht="13.5" customHeight="1" x14ac:dyDescent="0.25">
      <c r="A194" s="10"/>
      <c r="B194" s="40" t="s">
        <v>68</v>
      </c>
      <c r="C194" s="38" t="s">
        <v>63</v>
      </c>
      <c r="D194" s="7">
        <v>0.68</v>
      </c>
      <c r="E194" s="11">
        <f>D194*E192</f>
        <v>1.1900000000000002</v>
      </c>
      <c r="F194" s="11"/>
      <c r="G194" s="11"/>
      <c r="H194" s="7"/>
      <c r="I194" s="11"/>
      <c r="J194" s="11"/>
      <c r="K194" s="11"/>
      <c r="L194" s="11"/>
    </row>
    <row r="195" spans="1:12" ht="13.5" customHeight="1" x14ac:dyDescent="0.25">
      <c r="A195" s="84"/>
      <c r="B195" s="74" t="s">
        <v>69</v>
      </c>
      <c r="C195" s="10" t="s">
        <v>66</v>
      </c>
      <c r="D195" s="11">
        <v>1.02</v>
      </c>
      <c r="E195" s="11">
        <f>E192*D195</f>
        <v>1.7850000000000001</v>
      </c>
      <c r="F195" s="7"/>
      <c r="G195" s="7"/>
      <c r="H195" s="7"/>
      <c r="I195" s="7"/>
      <c r="J195" s="11"/>
      <c r="K195" s="11"/>
      <c r="L195" s="11"/>
    </row>
    <row r="196" spans="1:12" ht="13.5" customHeight="1" x14ac:dyDescent="0.25">
      <c r="A196" s="10"/>
      <c r="B196" s="69"/>
      <c r="C196" s="10"/>
      <c r="D196" s="11"/>
      <c r="E196" s="11"/>
      <c r="F196" s="7"/>
      <c r="G196" s="7"/>
      <c r="H196" s="7"/>
      <c r="I196" s="7"/>
      <c r="J196" s="11"/>
      <c r="K196" s="11"/>
      <c r="L196" s="11"/>
    </row>
    <row r="197" spans="1:12" ht="13.5" customHeight="1" x14ac:dyDescent="0.25">
      <c r="A197" s="84">
        <v>12</v>
      </c>
      <c r="B197" s="64" t="s">
        <v>70</v>
      </c>
      <c r="C197" s="85" t="s">
        <v>23</v>
      </c>
      <c r="D197" s="9"/>
      <c r="E197" s="9">
        <f>E166</f>
        <v>7</v>
      </c>
      <c r="F197" s="9"/>
      <c r="G197" s="9"/>
      <c r="H197" s="9"/>
      <c r="I197" s="9"/>
      <c r="J197" s="9"/>
      <c r="K197" s="9"/>
      <c r="L197" s="9"/>
    </row>
    <row r="198" spans="1:12" ht="13.5" customHeight="1" x14ac:dyDescent="0.25">
      <c r="A198" s="10"/>
      <c r="B198" s="69"/>
      <c r="C198" s="10" t="s">
        <v>71</v>
      </c>
      <c r="D198" s="11"/>
      <c r="E198" s="11">
        <f>E197/10</f>
        <v>0.7</v>
      </c>
      <c r="F198" s="11"/>
      <c r="G198" s="7"/>
      <c r="H198" s="7"/>
      <c r="I198" s="7"/>
      <c r="J198" s="11"/>
      <c r="K198" s="11"/>
      <c r="L198" s="11"/>
    </row>
    <row r="199" spans="1:12" ht="13.5" customHeight="1" x14ac:dyDescent="0.25">
      <c r="A199" s="84"/>
      <c r="B199" s="65" t="s">
        <v>11</v>
      </c>
      <c r="C199" s="15" t="s">
        <v>12</v>
      </c>
      <c r="D199" s="11">
        <v>6</v>
      </c>
      <c r="E199" s="11">
        <f>D199*E198</f>
        <v>4.1999999999999993</v>
      </c>
      <c r="F199" s="11"/>
      <c r="G199" s="11"/>
      <c r="H199" s="7"/>
      <c r="I199" s="11"/>
      <c r="J199" s="11"/>
      <c r="K199" s="11"/>
      <c r="L199" s="11"/>
    </row>
    <row r="200" spans="1:12" ht="13.5" customHeight="1" x14ac:dyDescent="0.25">
      <c r="A200" s="84"/>
      <c r="B200" s="71" t="s">
        <v>14</v>
      </c>
      <c r="C200" s="10" t="s">
        <v>0</v>
      </c>
      <c r="D200" s="11">
        <v>0.4</v>
      </c>
      <c r="E200" s="11">
        <f>D200*E198</f>
        <v>0.27999999999999997</v>
      </c>
      <c r="F200" s="6"/>
      <c r="G200" s="6"/>
      <c r="H200" s="6"/>
      <c r="I200" s="7"/>
      <c r="J200" s="11"/>
      <c r="K200" s="11"/>
      <c r="L200" s="11"/>
    </row>
    <row r="201" spans="1:12" ht="13.5" customHeight="1" x14ac:dyDescent="0.25">
      <c r="A201" s="84"/>
      <c r="B201" s="71" t="s">
        <v>79</v>
      </c>
      <c r="C201" s="10" t="s">
        <v>23</v>
      </c>
      <c r="D201" s="11">
        <v>10</v>
      </c>
      <c r="E201" s="11">
        <f>D201*E198</f>
        <v>7</v>
      </c>
      <c r="F201" s="11"/>
      <c r="G201" s="7"/>
      <c r="H201" s="7"/>
      <c r="I201" s="7"/>
      <c r="J201" s="11"/>
      <c r="K201" s="11"/>
      <c r="L201" s="11"/>
    </row>
    <row r="202" spans="1:12" ht="13.5" customHeight="1" x14ac:dyDescent="0.25">
      <c r="A202" s="84"/>
      <c r="B202" s="71" t="s">
        <v>22</v>
      </c>
      <c r="C202" s="10" t="s">
        <v>0</v>
      </c>
      <c r="D202" s="11">
        <v>6.5</v>
      </c>
      <c r="E202" s="11">
        <f>D202*E198</f>
        <v>4.55</v>
      </c>
      <c r="F202" s="11"/>
      <c r="G202" s="7"/>
      <c r="H202" s="7"/>
      <c r="I202" s="7"/>
      <c r="J202" s="11"/>
      <c r="K202" s="11"/>
      <c r="L202" s="11"/>
    </row>
    <row r="203" spans="1:12" ht="13.5" customHeight="1" x14ac:dyDescent="0.25">
      <c r="A203" s="84"/>
      <c r="B203" s="71"/>
      <c r="C203" s="38"/>
      <c r="D203" s="11"/>
      <c r="E203" s="11"/>
      <c r="F203" s="20"/>
      <c r="G203" s="20"/>
      <c r="H203" s="11"/>
      <c r="I203" s="20"/>
      <c r="J203" s="20"/>
      <c r="K203" s="11"/>
      <c r="L203" s="11"/>
    </row>
    <row r="204" spans="1:12" ht="13.5" customHeight="1" x14ac:dyDescent="0.25">
      <c r="A204" s="22"/>
      <c r="B204" s="22" t="s">
        <v>8</v>
      </c>
      <c r="C204" s="22"/>
      <c r="D204" s="23"/>
      <c r="E204" s="23"/>
      <c r="F204" s="23"/>
      <c r="G204" s="23"/>
      <c r="H204" s="23"/>
      <c r="I204" s="23"/>
      <c r="J204" s="23"/>
      <c r="K204" s="23"/>
      <c r="L204" s="75"/>
    </row>
    <row r="205" spans="1:12" ht="13.5" customHeight="1" x14ac:dyDescent="0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3.5" customHeight="1" x14ac:dyDescent="0.25">
      <c r="A206" s="25"/>
      <c r="B206" s="87" t="s">
        <v>15</v>
      </c>
      <c r="C206" s="56" t="s">
        <v>95</v>
      </c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3.5" customHeight="1" x14ac:dyDescent="0.25">
      <c r="A207" s="25"/>
      <c r="B207" s="53" t="s">
        <v>8</v>
      </c>
      <c r="C207" s="26"/>
      <c r="D207" s="19"/>
      <c r="E207" s="19"/>
      <c r="F207" s="19"/>
      <c r="G207" s="19"/>
      <c r="H207" s="19"/>
      <c r="I207" s="19"/>
      <c r="J207" s="19"/>
      <c r="K207" s="19"/>
      <c r="L207" s="55"/>
    </row>
    <row r="208" spans="1:12" ht="13.5" customHeight="1" x14ac:dyDescent="0.25">
      <c r="A208" s="85"/>
      <c r="B208" s="21"/>
      <c r="C208" s="38"/>
      <c r="D208" s="11"/>
      <c r="E208" s="11"/>
      <c r="F208" s="20"/>
      <c r="G208" s="20"/>
      <c r="H208" s="11"/>
      <c r="I208" s="20"/>
      <c r="J208" s="20"/>
      <c r="K208" s="11"/>
      <c r="L208" s="11"/>
    </row>
    <row r="209" spans="1:12" ht="36.75" customHeight="1" x14ac:dyDescent="0.25">
      <c r="A209" s="5"/>
      <c r="B209" s="88" t="s">
        <v>85</v>
      </c>
      <c r="C209" s="89"/>
      <c r="D209" s="89"/>
      <c r="E209" s="90"/>
      <c r="F209" s="6"/>
      <c r="G209" s="6"/>
      <c r="H209" s="6"/>
      <c r="I209" s="6"/>
      <c r="J209" s="6"/>
      <c r="K209" s="6"/>
      <c r="L209" s="6"/>
    </row>
    <row r="210" spans="1:12" ht="13.5" customHeight="1" x14ac:dyDescent="0.25">
      <c r="A210" s="5"/>
      <c r="B210" s="30"/>
      <c r="C210" s="5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54.75" customHeight="1" x14ac:dyDescent="0.25">
      <c r="A211" s="84">
        <v>1</v>
      </c>
      <c r="B211" s="17" t="s">
        <v>56</v>
      </c>
      <c r="C211" s="85" t="s">
        <v>23</v>
      </c>
      <c r="D211" s="9"/>
      <c r="E211" s="9">
        <f>24+31+30+40+6+4+9+30+9</f>
        <v>183</v>
      </c>
      <c r="F211" s="6"/>
      <c r="G211" s="9"/>
      <c r="H211" s="6"/>
      <c r="I211" s="9"/>
      <c r="J211" s="9"/>
      <c r="K211" s="6"/>
      <c r="L211" s="6"/>
    </row>
    <row r="212" spans="1:12" ht="13.5" customHeight="1" x14ac:dyDescent="0.2">
      <c r="A212" s="84"/>
      <c r="B212" s="17"/>
      <c r="C212" s="10" t="s">
        <v>13</v>
      </c>
      <c r="D212" s="10"/>
      <c r="E212" s="12">
        <f>(E215*2.81+E216*2.1+E217*0.4+E218*1.21)/1000</f>
        <v>1.5277755</v>
      </c>
      <c r="F212" s="34"/>
      <c r="G212" s="9"/>
      <c r="H212" s="34"/>
      <c r="I212" s="9"/>
      <c r="J212" s="9"/>
      <c r="K212" s="34"/>
      <c r="L212" s="11"/>
    </row>
    <row r="213" spans="1:12" ht="13.5" customHeight="1" x14ac:dyDescent="0.25">
      <c r="A213" s="84"/>
      <c r="B213" s="14" t="s">
        <v>11</v>
      </c>
      <c r="C213" s="15" t="s">
        <v>12</v>
      </c>
      <c r="D213" s="11">
        <f>34.9*1.2</f>
        <v>41.879999999999995</v>
      </c>
      <c r="E213" s="11">
        <f>D213*E212</f>
        <v>63.983237939999988</v>
      </c>
      <c r="F213" s="11"/>
      <c r="G213" s="11"/>
      <c r="H213" s="11"/>
      <c r="I213" s="11"/>
      <c r="J213" s="11"/>
      <c r="K213" s="11"/>
      <c r="L213" s="11"/>
    </row>
    <row r="214" spans="1:12" ht="13.5" customHeight="1" x14ac:dyDescent="0.25">
      <c r="A214" s="84"/>
      <c r="B214" s="16" t="s">
        <v>17</v>
      </c>
      <c r="C214" s="10" t="s">
        <v>0</v>
      </c>
      <c r="D214" s="11">
        <v>4.07</v>
      </c>
      <c r="E214" s="11">
        <f>D214*E212</f>
        <v>6.2180462850000007</v>
      </c>
      <c r="F214" s="11"/>
      <c r="G214" s="11"/>
      <c r="H214" s="11"/>
      <c r="I214" s="11"/>
      <c r="J214" s="11"/>
      <c r="K214" s="11"/>
      <c r="L214" s="11"/>
    </row>
    <row r="215" spans="1:12" ht="13.5" customHeight="1" x14ac:dyDescent="0.25">
      <c r="A215" s="84"/>
      <c r="B215" s="16" t="s">
        <v>35</v>
      </c>
      <c r="C215" s="10" t="s">
        <v>21</v>
      </c>
      <c r="D215" s="11">
        <v>1.5</v>
      </c>
      <c r="E215" s="11">
        <f>D215*E211</f>
        <v>274.5</v>
      </c>
      <c r="F215" s="11"/>
      <c r="G215" s="11"/>
      <c r="H215" s="11"/>
      <c r="I215" s="11"/>
      <c r="J215" s="11"/>
      <c r="K215" s="11"/>
      <c r="L215" s="11"/>
    </row>
    <row r="216" spans="1:12" ht="13.5" customHeight="1" x14ac:dyDescent="0.25">
      <c r="A216" s="84"/>
      <c r="B216" s="16" t="s">
        <v>36</v>
      </c>
      <c r="C216" s="10" t="s">
        <v>21</v>
      </c>
      <c r="D216" s="11">
        <f>0.28*4</f>
        <v>1.1200000000000001</v>
      </c>
      <c r="E216" s="11">
        <f>D216*E211</f>
        <v>204.96</v>
      </c>
      <c r="F216" s="11"/>
      <c r="G216" s="11"/>
      <c r="H216" s="11"/>
      <c r="I216" s="11"/>
      <c r="J216" s="11"/>
      <c r="K216" s="11"/>
      <c r="L216" s="11"/>
    </row>
    <row r="217" spans="1:12" ht="13.5" customHeight="1" x14ac:dyDescent="0.25">
      <c r="A217" s="84"/>
      <c r="B217" s="16" t="s">
        <v>38</v>
      </c>
      <c r="C217" s="10" t="s">
        <v>37</v>
      </c>
      <c r="D217" s="11">
        <v>4</v>
      </c>
      <c r="E217" s="11">
        <f>D217*E211</f>
        <v>732</v>
      </c>
      <c r="F217" s="60"/>
      <c r="G217" s="11"/>
      <c r="H217" s="11"/>
      <c r="I217" s="11"/>
      <c r="J217" s="11"/>
      <c r="K217" s="11"/>
      <c r="L217" s="11"/>
    </row>
    <row r="218" spans="1:12" ht="13.5" customHeight="1" x14ac:dyDescent="0.25">
      <c r="A218" s="84"/>
      <c r="B218" s="16" t="s">
        <v>39</v>
      </c>
      <c r="C218" s="10" t="s">
        <v>21</v>
      </c>
      <c r="D218" s="11">
        <v>0.15</v>
      </c>
      <c r="E218" s="11">
        <f>E211*D218</f>
        <v>27.45</v>
      </c>
      <c r="F218" s="11"/>
      <c r="G218" s="11"/>
      <c r="H218" s="11"/>
      <c r="I218" s="11"/>
      <c r="J218" s="11"/>
      <c r="K218" s="11"/>
      <c r="L218" s="11"/>
    </row>
    <row r="219" spans="1:12" ht="13.5" customHeight="1" x14ac:dyDescent="0.25">
      <c r="A219" s="84"/>
      <c r="B219" s="16" t="s">
        <v>77</v>
      </c>
      <c r="C219" s="11" t="s">
        <v>20</v>
      </c>
      <c r="D219" s="11">
        <v>15.02</v>
      </c>
      <c r="E219" s="11">
        <f>D219*E212</f>
        <v>22.947188009999998</v>
      </c>
      <c r="F219" s="11"/>
      <c r="G219" s="11"/>
      <c r="H219" s="11"/>
      <c r="I219" s="11"/>
      <c r="J219" s="11"/>
      <c r="K219" s="11"/>
      <c r="L219" s="11"/>
    </row>
    <row r="220" spans="1:12" ht="13.5" customHeight="1" x14ac:dyDescent="0.2">
      <c r="A220" s="84"/>
      <c r="B220" s="32" t="s">
        <v>19</v>
      </c>
      <c r="C220" s="15" t="s">
        <v>0</v>
      </c>
      <c r="D220" s="11">
        <v>2.78</v>
      </c>
      <c r="E220" s="33">
        <f>D220*E212</f>
        <v>4.2472158899999997</v>
      </c>
      <c r="F220" s="11"/>
      <c r="G220" s="11"/>
      <c r="H220" s="11"/>
      <c r="I220" s="11"/>
      <c r="J220" s="11"/>
      <c r="K220" s="20"/>
      <c r="L220" s="11"/>
    </row>
    <row r="221" spans="1:12" ht="13.5" customHeight="1" x14ac:dyDescent="0.2">
      <c r="A221" s="10"/>
      <c r="B221" s="35"/>
      <c r="C221" s="15"/>
      <c r="D221" s="10"/>
      <c r="E221" s="33"/>
      <c r="F221" s="11"/>
      <c r="G221" s="11"/>
      <c r="H221" s="11"/>
      <c r="I221" s="11"/>
      <c r="J221" s="11"/>
      <c r="K221" s="20"/>
      <c r="L221" s="11"/>
    </row>
    <row r="222" spans="1:12" ht="13.5" customHeight="1" x14ac:dyDescent="0.25">
      <c r="A222" s="84">
        <v>2</v>
      </c>
      <c r="B222" s="17" t="s">
        <v>46</v>
      </c>
      <c r="C222" s="85" t="s">
        <v>53</v>
      </c>
      <c r="D222" s="9"/>
      <c r="E222" s="37">
        <f>E211*0.304</f>
        <v>55.631999999999998</v>
      </c>
      <c r="F222" s="6"/>
      <c r="G222" s="9"/>
      <c r="H222" s="6"/>
      <c r="I222" s="9"/>
      <c r="J222" s="9"/>
      <c r="K222" s="6"/>
      <c r="L222" s="6"/>
    </row>
    <row r="223" spans="1:12" ht="13.5" customHeight="1" x14ac:dyDescent="0.2">
      <c r="A223" s="84"/>
      <c r="B223" s="17"/>
      <c r="C223" s="10" t="s">
        <v>54</v>
      </c>
      <c r="D223" s="10"/>
      <c r="E223" s="12">
        <f>E222/100</f>
        <v>0.55631999999999993</v>
      </c>
      <c r="F223" s="34"/>
      <c r="G223" s="9"/>
      <c r="H223" s="34"/>
      <c r="I223" s="9"/>
      <c r="J223" s="9"/>
      <c r="K223" s="34"/>
      <c r="L223" s="11"/>
    </row>
    <row r="224" spans="1:12" ht="13.5" customHeight="1" x14ac:dyDescent="0.25">
      <c r="A224" s="84"/>
      <c r="B224" s="14" t="s">
        <v>11</v>
      </c>
      <c r="C224" s="15" t="s">
        <v>12</v>
      </c>
      <c r="D224" s="11">
        <v>38.799999999999997</v>
      </c>
      <c r="E224" s="11">
        <f>D224*E223</f>
        <v>21.585215999999996</v>
      </c>
      <c r="F224" s="11"/>
      <c r="G224" s="11"/>
      <c r="H224" s="11"/>
      <c r="I224" s="11"/>
      <c r="J224" s="11"/>
      <c r="K224" s="11"/>
      <c r="L224" s="11"/>
    </row>
    <row r="225" spans="1:12" ht="13.5" customHeight="1" x14ac:dyDescent="0.25">
      <c r="A225" s="84"/>
      <c r="B225" s="16" t="s">
        <v>24</v>
      </c>
      <c r="C225" s="10" t="s">
        <v>20</v>
      </c>
      <c r="D225" s="11">
        <v>2.7</v>
      </c>
      <c r="E225" s="11">
        <f>D225*E223</f>
        <v>1.5020639999999998</v>
      </c>
      <c r="F225" s="11"/>
      <c r="G225" s="11"/>
      <c r="H225" s="11"/>
      <c r="I225" s="11"/>
      <c r="J225" s="11"/>
      <c r="K225" s="11"/>
      <c r="L225" s="11"/>
    </row>
    <row r="226" spans="1:12" ht="13.5" customHeight="1" x14ac:dyDescent="0.25">
      <c r="A226" s="84"/>
      <c r="B226" s="16" t="s">
        <v>25</v>
      </c>
      <c r="C226" s="10" t="s">
        <v>20</v>
      </c>
      <c r="D226" s="11">
        <v>25.3</v>
      </c>
      <c r="E226" s="11">
        <f>D226*E223</f>
        <v>14.074895999999999</v>
      </c>
      <c r="F226" s="11"/>
      <c r="G226" s="11"/>
      <c r="H226" s="11"/>
      <c r="I226" s="11"/>
      <c r="J226" s="11"/>
      <c r="K226" s="11"/>
      <c r="L226" s="11"/>
    </row>
    <row r="227" spans="1:12" ht="13.5" customHeight="1" x14ac:dyDescent="0.2">
      <c r="A227" s="84"/>
      <c r="B227" s="32" t="s">
        <v>19</v>
      </c>
      <c r="C227" s="15" t="s">
        <v>0</v>
      </c>
      <c r="D227" s="11">
        <v>0.19</v>
      </c>
      <c r="E227" s="33">
        <f>D227*E223</f>
        <v>0.10570079999999998</v>
      </c>
      <c r="F227" s="11"/>
      <c r="G227" s="11"/>
      <c r="H227" s="11"/>
      <c r="I227" s="11"/>
      <c r="J227" s="11"/>
      <c r="K227" s="20"/>
      <c r="L227" s="11"/>
    </row>
    <row r="228" spans="1:12" ht="13.5" customHeight="1" x14ac:dyDescent="0.2">
      <c r="A228" s="10"/>
      <c r="B228" s="35"/>
      <c r="C228" s="15"/>
      <c r="D228" s="10"/>
      <c r="E228" s="33"/>
      <c r="F228" s="11"/>
      <c r="G228" s="11"/>
      <c r="H228" s="11"/>
      <c r="I228" s="11"/>
      <c r="J228" s="11"/>
      <c r="K228" s="20"/>
      <c r="L228" s="11"/>
    </row>
    <row r="229" spans="1:12" ht="13.5" customHeight="1" x14ac:dyDescent="0.25">
      <c r="A229" s="84">
        <v>3</v>
      </c>
      <c r="B229" s="17" t="s">
        <v>40</v>
      </c>
      <c r="C229" s="85" t="s">
        <v>23</v>
      </c>
      <c r="D229" s="9"/>
      <c r="E229" s="9">
        <f>E211</f>
        <v>183</v>
      </c>
      <c r="F229" s="9"/>
      <c r="G229" s="9"/>
      <c r="H229" s="9"/>
      <c r="I229" s="9"/>
      <c r="J229" s="9"/>
      <c r="K229" s="9"/>
      <c r="L229" s="9"/>
    </row>
    <row r="230" spans="1:12" ht="13.5" customHeight="1" x14ac:dyDescent="0.25">
      <c r="A230" s="85"/>
      <c r="B230" s="39"/>
      <c r="C230" s="10" t="s">
        <v>26</v>
      </c>
      <c r="D230" s="9"/>
      <c r="E230" s="11">
        <f>E229</f>
        <v>183</v>
      </c>
      <c r="F230" s="9"/>
      <c r="G230" s="9"/>
      <c r="H230" s="9"/>
      <c r="I230" s="9"/>
      <c r="J230" s="9"/>
      <c r="K230" s="9"/>
      <c r="L230" s="9"/>
    </row>
    <row r="231" spans="1:12" ht="13.5" customHeight="1" x14ac:dyDescent="0.25">
      <c r="A231" s="84"/>
      <c r="B231" s="14" t="s">
        <v>11</v>
      </c>
      <c r="C231" s="15" t="s">
        <v>12</v>
      </c>
      <c r="D231" s="60">
        <f>3*0.2</f>
        <v>0.60000000000000009</v>
      </c>
      <c r="E231" s="11">
        <f>E229*D231</f>
        <v>109.80000000000001</v>
      </c>
      <c r="F231" s="11"/>
      <c r="G231" s="11"/>
      <c r="H231" s="7"/>
      <c r="I231" s="11"/>
      <c r="J231" s="11"/>
      <c r="K231" s="11"/>
      <c r="L231" s="11"/>
    </row>
    <row r="232" spans="1:12" ht="13.5" customHeight="1" x14ac:dyDescent="0.25">
      <c r="A232" s="84"/>
      <c r="B232" s="21" t="s">
        <v>14</v>
      </c>
      <c r="C232" s="10" t="s">
        <v>0</v>
      </c>
      <c r="D232" s="11">
        <v>3.33</v>
      </c>
      <c r="E232" s="11">
        <f>D232*E230</f>
        <v>609.39</v>
      </c>
      <c r="F232" s="6"/>
      <c r="G232" s="6"/>
      <c r="H232" s="6"/>
      <c r="I232" s="7"/>
      <c r="J232" s="11"/>
      <c r="K232" s="11"/>
      <c r="L232" s="11"/>
    </row>
    <row r="233" spans="1:12" ht="13.5" customHeight="1" x14ac:dyDescent="0.25">
      <c r="A233" s="84"/>
      <c r="B233" s="21" t="s">
        <v>22</v>
      </c>
      <c r="C233" s="10" t="s">
        <v>0</v>
      </c>
      <c r="D233" s="60">
        <f>0.48*0.3</f>
        <v>0.14399999999999999</v>
      </c>
      <c r="E233" s="11">
        <f>D233*E230</f>
        <v>26.351999999999997</v>
      </c>
      <c r="F233" s="11"/>
      <c r="G233" s="7"/>
      <c r="H233" s="7"/>
      <c r="I233" s="7"/>
      <c r="J233" s="11"/>
      <c r="K233" s="11"/>
      <c r="L233" s="11"/>
    </row>
    <row r="234" spans="1:12" ht="13.5" customHeight="1" x14ac:dyDescent="0.25">
      <c r="A234" s="84"/>
      <c r="B234" s="21"/>
      <c r="C234" s="38"/>
      <c r="D234" s="11"/>
      <c r="E234" s="11"/>
      <c r="F234" s="20"/>
      <c r="G234" s="20"/>
      <c r="H234" s="11"/>
      <c r="I234" s="20"/>
      <c r="J234" s="20"/>
      <c r="K234" s="11"/>
      <c r="L234" s="11"/>
    </row>
    <row r="235" spans="1:12" ht="13.5" customHeight="1" x14ac:dyDescent="0.25">
      <c r="A235" s="85">
        <v>4</v>
      </c>
      <c r="B235" s="8" t="s">
        <v>52</v>
      </c>
      <c r="C235" s="85" t="s">
        <v>27</v>
      </c>
      <c r="D235" s="9"/>
      <c r="E235" s="37">
        <f>((E211+E267)*1.7)/1000</f>
        <v>0.37059999999999998</v>
      </c>
      <c r="F235" s="9"/>
      <c r="G235" s="9"/>
      <c r="H235" s="9"/>
      <c r="I235" s="9"/>
      <c r="J235" s="9"/>
      <c r="K235" s="9"/>
      <c r="L235" s="9"/>
    </row>
    <row r="236" spans="1:12" ht="13.5" customHeight="1" x14ac:dyDescent="0.25">
      <c r="A236" s="85"/>
      <c r="B236" s="14" t="s">
        <v>11</v>
      </c>
      <c r="C236" s="15" t="s">
        <v>12</v>
      </c>
      <c r="D236" s="11">
        <v>18</v>
      </c>
      <c r="E236" s="11">
        <f>E235*D236</f>
        <v>6.6707999999999998</v>
      </c>
      <c r="F236" s="11"/>
      <c r="G236" s="11"/>
      <c r="H236" s="7"/>
      <c r="I236" s="11"/>
      <c r="J236" s="11"/>
      <c r="K236" s="11"/>
      <c r="L236" s="11"/>
    </row>
    <row r="237" spans="1:12" ht="13.5" customHeight="1" x14ac:dyDescent="0.25">
      <c r="A237" s="84"/>
      <c r="B237" s="21" t="s">
        <v>14</v>
      </c>
      <c r="C237" s="10" t="s">
        <v>0</v>
      </c>
      <c r="D237" s="11">
        <v>28</v>
      </c>
      <c r="E237" s="11">
        <f>D237*E235</f>
        <v>10.376799999999999</v>
      </c>
      <c r="F237" s="6"/>
      <c r="G237" s="6"/>
      <c r="H237" s="6"/>
      <c r="I237" s="7"/>
      <c r="J237" s="11"/>
      <c r="K237" s="11"/>
      <c r="L237" s="11"/>
    </row>
    <row r="238" spans="1:12" ht="13.5" customHeight="1" x14ac:dyDescent="0.25">
      <c r="A238" s="85"/>
      <c r="B238" s="21" t="s">
        <v>51</v>
      </c>
      <c r="C238" s="10" t="s">
        <v>21</v>
      </c>
      <c r="D238" s="10" t="s">
        <v>18</v>
      </c>
      <c r="E238" s="11">
        <f>E235*1000</f>
        <v>370.59999999999997</v>
      </c>
      <c r="F238" s="11"/>
      <c r="G238" s="7"/>
      <c r="H238" s="7"/>
      <c r="I238" s="7"/>
      <c r="J238" s="11"/>
      <c r="K238" s="11"/>
      <c r="L238" s="11"/>
    </row>
    <row r="239" spans="1:12" ht="13.5" customHeight="1" x14ac:dyDescent="0.25">
      <c r="A239" s="84"/>
      <c r="B239" s="21" t="s">
        <v>22</v>
      </c>
      <c r="C239" s="10" t="s">
        <v>0</v>
      </c>
      <c r="D239" s="11">
        <v>0.5</v>
      </c>
      <c r="E239" s="11">
        <f>D239*E235</f>
        <v>0.18529999999999999</v>
      </c>
      <c r="F239" s="11"/>
      <c r="G239" s="7"/>
      <c r="H239" s="7"/>
      <c r="I239" s="7"/>
      <c r="J239" s="11"/>
      <c r="K239" s="11"/>
      <c r="L239" s="11"/>
    </row>
    <row r="240" spans="1:12" ht="13.5" customHeight="1" x14ac:dyDescent="0.25">
      <c r="A240" s="10"/>
      <c r="B240" s="21"/>
      <c r="C240" s="38"/>
      <c r="D240" s="11"/>
      <c r="E240" s="11"/>
      <c r="F240" s="20"/>
      <c r="G240" s="20"/>
      <c r="H240" s="11"/>
      <c r="I240" s="20"/>
      <c r="J240" s="20"/>
      <c r="K240" s="11"/>
      <c r="L240" s="11"/>
    </row>
    <row r="241" spans="1:14" ht="13.5" customHeight="1" x14ac:dyDescent="0.25">
      <c r="A241" s="85">
        <v>5</v>
      </c>
      <c r="B241" s="8" t="s">
        <v>28</v>
      </c>
      <c r="C241" s="85" t="s">
        <v>27</v>
      </c>
      <c r="D241" s="9"/>
      <c r="E241" s="9">
        <f>(1200+1150+1300+1350+700+400+300+1400+620)/1000</f>
        <v>8.42</v>
      </c>
      <c r="F241" s="9"/>
      <c r="G241" s="9"/>
      <c r="H241" s="9"/>
      <c r="I241" s="9"/>
      <c r="J241" s="9"/>
      <c r="K241" s="9"/>
      <c r="L241" s="9"/>
      <c r="N241" s="24" t="e">
        <f>#REF!*0.75</f>
        <v>#REF!</v>
      </c>
    </row>
    <row r="242" spans="1:14" ht="13.5" customHeight="1" x14ac:dyDescent="0.25">
      <c r="A242" s="85"/>
      <c r="B242" s="14" t="s">
        <v>11</v>
      </c>
      <c r="C242" s="15" t="s">
        <v>12</v>
      </c>
      <c r="D242" s="11">
        <v>21</v>
      </c>
      <c r="E242" s="11">
        <f>E241*D242</f>
        <v>176.82</v>
      </c>
      <c r="F242" s="11"/>
      <c r="G242" s="11"/>
      <c r="H242" s="7"/>
      <c r="I242" s="11"/>
      <c r="J242" s="11"/>
      <c r="K242" s="11"/>
      <c r="L242" s="11"/>
      <c r="N242" s="82" t="e">
        <f>#REF!+N241</f>
        <v>#REF!</v>
      </c>
    </row>
    <row r="243" spans="1:14" ht="13.5" customHeight="1" x14ac:dyDescent="0.25">
      <c r="A243" s="84"/>
      <c r="B243" s="21" t="s">
        <v>14</v>
      </c>
      <c r="C243" s="10" t="s">
        <v>0</v>
      </c>
      <c r="D243" s="11">
        <v>32.200000000000003</v>
      </c>
      <c r="E243" s="11">
        <f>D243*E241</f>
        <v>271.12400000000002</v>
      </c>
      <c r="F243" s="6"/>
      <c r="G243" s="6"/>
      <c r="H243" s="6"/>
      <c r="I243" s="7"/>
      <c r="J243" s="11"/>
      <c r="K243" s="11"/>
      <c r="L243" s="11"/>
      <c r="N243" s="24" t="e">
        <f>N242*1.08</f>
        <v>#REF!</v>
      </c>
    </row>
    <row r="244" spans="1:14" ht="13.5" customHeight="1" x14ac:dyDescent="0.25">
      <c r="A244" s="85"/>
      <c r="B244" s="61" t="s">
        <v>29</v>
      </c>
      <c r="C244" s="10" t="s">
        <v>21</v>
      </c>
      <c r="D244" s="10" t="s">
        <v>18</v>
      </c>
      <c r="E244" s="11">
        <f>E241*1000</f>
        <v>8420</v>
      </c>
      <c r="F244" s="11"/>
      <c r="G244" s="7"/>
      <c r="H244" s="7"/>
      <c r="I244" s="7"/>
      <c r="J244" s="11"/>
      <c r="K244" s="11"/>
      <c r="L244" s="11"/>
      <c r="N244" s="24" t="e">
        <f>N243*1.03</f>
        <v>#REF!</v>
      </c>
    </row>
    <row r="245" spans="1:14" ht="13.5" customHeight="1" x14ac:dyDescent="0.25">
      <c r="A245" s="85"/>
      <c r="B245" s="21" t="s">
        <v>45</v>
      </c>
      <c r="C245" s="10" t="s">
        <v>37</v>
      </c>
      <c r="D245" s="10" t="s">
        <v>18</v>
      </c>
      <c r="E245" s="11">
        <f>E211+E267</f>
        <v>218</v>
      </c>
      <c r="F245" s="11"/>
      <c r="G245" s="7"/>
      <c r="H245" s="7"/>
      <c r="I245" s="7"/>
      <c r="J245" s="11"/>
      <c r="K245" s="11"/>
      <c r="L245" s="11"/>
      <c r="N245" s="24" t="e">
        <f>N244*1.18</f>
        <v>#REF!</v>
      </c>
    </row>
    <row r="246" spans="1:14" ht="13.5" customHeight="1" x14ac:dyDescent="0.25">
      <c r="A246" s="84"/>
      <c r="B246" s="21" t="s">
        <v>22</v>
      </c>
      <c r="C246" s="10" t="s">
        <v>0</v>
      </c>
      <c r="D246" s="11">
        <v>0.6</v>
      </c>
      <c r="E246" s="11">
        <f>D246*E241</f>
        <v>5.0519999999999996</v>
      </c>
      <c r="F246" s="11"/>
      <c r="G246" s="7"/>
      <c r="H246" s="7"/>
      <c r="I246" s="7"/>
      <c r="J246" s="11"/>
      <c r="K246" s="11"/>
      <c r="L246" s="11"/>
      <c r="N246" s="83" t="e">
        <f>N245+10400</f>
        <v>#REF!</v>
      </c>
    </row>
    <row r="247" spans="1:14" ht="13.5" customHeight="1" x14ac:dyDescent="0.25">
      <c r="A247" s="10"/>
      <c r="B247" s="21"/>
      <c r="C247" s="38"/>
      <c r="D247" s="11"/>
      <c r="E247" s="11"/>
      <c r="F247" s="20"/>
      <c r="G247" s="20"/>
      <c r="H247" s="11"/>
      <c r="I247" s="20"/>
      <c r="J247" s="20"/>
      <c r="K247" s="11"/>
      <c r="L247" s="11"/>
    </row>
    <row r="248" spans="1:14" ht="32.25" customHeight="1" x14ac:dyDescent="0.25">
      <c r="A248" s="85">
        <v>6</v>
      </c>
      <c r="B248" s="47" t="s">
        <v>41</v>
      </c>
      <c r="C248" s="85" t="s">
        <v>23</v>
      </c>
      <c r="D248" s="9"/>
      <c r="E248" s="9">
        <f>E211+E267</f>
        <v>218</v>
      </c>
      <c r="F248" s="9"/>
      <c r="G248" s="9"/>
      <c r="H248" s="9"/>
      <c r="I248" s="9"/>
      <c r="J248" s="9"/>
      <c r="K248" s="9"/>
      <c r="L248" s="9"/>
    </row>
    <row r="249" spans="1:14" ht="13.5" customHeight="1" x14ac:dyDescent="0.25">
      <c r="A249" s="85"/>
      <c r="B249" s="14" t="s">
        <v>11</v>
      </c>
      <c r="C249" s="15" t="s">
        <v>12</v>
      </c>
      <c r="D249" s="11">
        <v>1</v>
      </c>
      <c r="E249" s="11">
        <f>E248*D249</f>
        <v>218</v>
      </c>
      <c r="F249" s="11"/>
      <c r="G249" s="11"/>
      <c r="H249" s="7"/>
      <c r="I249" s="11"/>
      <c r="J249" s="11"/>
      <c r="K249" s="11"/>
      <c r="L249" s="11"/>
    </row>
    <row r="250" spans="1:14" ht="19.5" customHeight="1" x14ac:dyDescent="0.25">
      <c r="A250" s="84"/>
      <c r="B250" s="48" t="s">
        <v>44</v>
      </c>
      <c r="C250" s="10" t="s">
        <v>42</v>
      </c>
      <c r="D250" s="11" t="s">
        <v>18</v>
      </c>
      <c r="E250" s="11">
        <f>E248</f>
        <v>218</v>
      </c>
      <c r="F250" s="11"/>
      <c r="G250" s="7"/>
      <c r="H250" s="7"/>
      <c r="I250" s="7"/>
      <c r="J250" s="11"/>
      <c r="K250" s="11"/>
      <c r="L250" s="11"/>
    </row>
    <row r="251" spans="1:14" ht="20.25" customHeight="1" x14ac:dyDescent="0.25">
      <c r="A251" s="84"/>
      <c r="B251" s="48" t="s">
        <v>57</v>
      </c>
      <c r="C251" s="10" t="s">
        <v>42</v>
      </c>
      <c r="D251" s="11" t="s">
        <v>18</v>
      </c>
      <c r="E251" s="11">
        <f>E248</f>
        <v>218</v>
      </c>
      <c r="F251" s="11"/>
      <c r="G251" s="7"/>
      <c r="H251" s="7"/>
      <c r="I251" s="7"/>
      <c r="J251" s="11"/>
      <c r="K251" s="11"/>
      <c r="L251" s="11"/>
    </row>
    <row r="252" spans="1:14" ht="18.75" customHeight="1" x14ac:dyDescent="0.25">
      <c r="A252" s="84"/>
      <c r="B252" s="48" t="s">
        <v>43</v>
      </c>
      <c r="C252" s="10" t="s">
        <v>37</v>
      </c>
      <c r="D252" s="11" t="s">
        <v>18</v>
      </c>
      <c r="E252" s="11">
        <f>E248*2</f>
        <v>436</v>
      </c>
      <c r="F252" s="11"/>
      <c r="G252" s="7"/>
      <c r="H252" s="7"/>
      <c r="I252" s="7"/>
      <c r="J252" s="11"/>
      <c r="K252" s="11"/>
      <c r="L252" s="11"/>
    </row>
    <row r="253" spans="1:14" ht="13.5" customHeight="1" x14ac:dyDescent="0.25">
      <c r="A253" s="84"/>
      <c r="B253" s="21" t="s">
        <v>14</v>
      </c>
      <c r="C253" s="10" t="s">
        <v>0</v>
      </c>
      <c r="D253" s="11">
        <v>1.1599999999999999</v>
      </c>
      <c r="E253" s="11">
        <f>D253*E248</f>
        <v>252.88</v>
      </c>
      <c r="F253" s="6"/>
      <c r="G253" s="6"/>
      <c r="H253" s="6"/>
      <c r="I253" s="7"/>
      <c r="J253" s="11"/>
      <c r="K253" s="11"/>
      <c r="L253" s="11"/>
    </row>
    <row r="254" spans="1:14" ht="13.5" customHeight="1" x14ac:dyDescent="0.25">
      <c r="A254" s="84"/>
      <c r="B254" s="21" t="s">
        <v>22</v>
      </c>
      <c r="C254" s="10" t="s">
        <v>0</v>
      </c>
      <c r="D254" s="11">
        <v>0.04</v>
      </c>
      <c r="E254" s="11">
        <f>D254*E248</f>
        <v>8.7200000000000006</v>
      </c>
      <c r="F254" s="11"/>
      <c r="G254" s="7"/>
      <c r="H254" s="7"/>
      <c r="I254" s="7"/>
      <c r="J254" s="11"/>
      <c r="K254" s="11"/>
      <c r="L254" s="11"/>
    </row>
    <row r="255" spans="1:14" ht="13.5" customHeight="1" x14ac:dyDescent="0.25">
      <c r="A255" s="85"/>
      <c r="B255" s="21"/>
      <c r="C255" s="38"/>
      <c r="D255" s="11"/>
      <c r="E255" s="11"/>
      <c r="F255" s="20"/>
      <c r="G255" s="20"/>
      <c r="H255" s="11"/>
      <c r="I255" s="20"/>
      <c r="J255" s="20"/>
      <c r="K255" s="11"/>
      <c r="L255" s="11"/>
    </row>
    <row r="256" spans="1:14" ht="13.5" customHeight="1" x14ac:dyDescent="0.25">
      <c r="A256" s="49">
        <v>7</v>
      </c>
      <c r="B256" s="52" t="s">
        <v>50</v>
      </c>
      <c r="C256" s="10" t="s">
        <v>23</v>
      </c>
      <c r="D256" s="11"/>
      <c r="E256" s="9">
        <v>10</v>
      </c>
      <c r="F256" s="11"/>
      <c r="G256" s="11"/>
      <c r="H256" s="11"/>
      <c r="I256" s="11"/>
      <c r="J256" s="11"/>
      <c r="K256" s="11"/>
      <c r="L256" s="11"/>
    </row>
    <row r="257" spans="1:12" ht="13.5" customHeight="1" x14ac:dyDescent="0.25">
      <c r="A257" s="49"/>
      <c r="B257" s="40"/>
      <c r="C257" s="49" t="s">
        <v>26</v>
      </c>
      <c r="D257" s="51"/>
      <c r="E257" s="51">
        <f>E256</f>
        <v>10</v>
      </c>
      <c r="F257" s="11"/>
      <c r="G257" s="11"/>
      <c r="H257" s="11"/>
      <c r="I257" s="11"/>
      <c r="J257" s="11"/>
      <c r="K257" s="11"/>
      <c r="L257" s="11"/>
    </row>
    <row r="258" spans="1:12" ht="13.5" customHeight="1" x14ac:dyDescent="0.25">
      <c r="A258" s="49"/>
      <c r="B258" s="40" t="s">
        <v>47</v>
      </c>
      <c r="C258" s="49" t="s">
        <v>12</v>
      </c>
      <c r="D258" s="51">
        <v>2</v>
      </c>
      <c r="E258" s="51">
        <f>D258*E257</f>
        <v>20</v>
      </c>
      <c r="F258" s="11"/>
      <c r="G258" s="11"/>
      <c r="H258" s="11"/>
      <c r="I258" s="11"/>
      <c r="J258" s="11"/>
      <c r="K258" s="11"/>
      <c r="L258" s="11"/>
    </row>
    <row r="259" spans="1:12" ht="13.5" customHeight="1" x14ac:dyDescent="0.25">
      <c r="A259" s="49"/>
      <c r="B259" s="40" t="s">
        <v>48</v>
      </c>
      <c r="C259" s="49" t="s">
        <v>0</v>
      </c>
      <c r="D259" s="51">
        <v>0.09</v>
      </c>
      <c r="E259" s="51">
        <f>D259*E257</f>
        <v>0.89999999999999991</v>
      </c>
      <c r="F259" s="11"/>
      <c r="G259" s="11"/>
      <c r="H259" s="11"/>
      <c r="I259" s="11"/>
      <c r="J259" s="11"/>
      <c r="K259" s="11"/>
      <c r="L259" s="11"/>
    </row>
    <row r="260" spans="1:12" ht="13.5" customHeight="1" x14ac:dyDescent="0.25">
      <c r="A260" s="49"/>
      <c r="B260" s="40" t="s">
        <v>22</v>
      </c>
      <c r="C260" s="49" t="s">
        <v>0</v>
      </c>
      <c r="D260" s="51">
        <v>1.86</v>
      </c>
      <c r="E260" s="51">
        <f>D260*E257</f>
        <v>18.600000000000001</v>
      </c>
      <c r="F260" s="11"/>
      <c r="G260" s="11"/>
      <c r="H260" s="11"/>
      <c r="I260" s="11"/>
      <c r="J260" s="11"/>
      <c r="K260" s="11"/>
      <c r="L260" s="11"/>
    </row>
    <row r="261" spans="1:12" ht="13.5" customHeight="1" x14ac:dyDescent="0.25">
      <c r="A261" s="49"/>
      <c r="B261" s="40" t="s">
        <v>49</v>
      </c>
      <c r="C261" s="10" t="s">
        <v>23</v>
      </c>
      <c r="D261" s="11" t="s">
        <v>18</v>
      </c>
      <c r="E261" s="11">
        <f>E256</f>
        <v>10</v>
      </c>
      <c r="F261" s="11"/>
      <c r="G261" s="11"/>
      <c r="H261" s="11"/>
      <c r="I261" s="11"/>
      <c r="J261" s="11"/>
      <c r="K261" s="11"/>
      <c r="L261" s="11"/>
    </row>
    <row r="262" spans="1:12" ht="13.5" customHeight="1" x14ac:dyDescent="0.25">
      <c r="A262" s="85"/>
      <c r="B262" s="21" t="s">
        <v>51</v>
      </c>
      <c r="C262" s="10" t="s">
        <v>21</v>
      </c>
      <c r="D262" s="10" t="s">
        <v>18</v>
      </c>
      <c r="E262" s="11">
        <f>E256*6</f>
        <v>60</v>
      </c>
      <c r="F262" s="11"/>
      <c r="G262" s="7"/>
      <c r="H262" s="7"/>
      <c r="I262" s="7"/>
      <c r="J262" s="11"/>
      <c r="K262" s="11"/>
      <c r="L262" s="11"/>
    </row>
    <row r="263" spans="1:12" ht="13.5" customHeight="1" x14ac:dyDescent="0.25">
      <c r="A263" s="85"/>
      <c r="B263" s="18" t="s">
        <v>30</v>
      </c>
      <c r="C263" s="10" t="s">
        <v>23</v>
      </c>
      <c r="D263" s="11" t="s">
        <v>18</v>
      </c>
      <c r="E263" s="11">
        <f>E256</f>
        <v>10</v>
      </c>
      <c r="F263" s="11"/>
      <c r="G263" s="7"/>
      <c r="H263" s="7"/>
      <c r="I263" s="7"/>
      <c r="J263" s="11"/>
      <c r="K263" s="11"/>
      <c r="L263" s="11"/>
    </row>
    <row r="264" spans="1:12" ht="13.5" customHeight="1" x14ac:dyDescent="0.25">
      <c r="A264" s="85"/>
      <c r="B264" s="40" t="s">
        <v>31</v>
      </c>
      <c r="C264" s="10" t="s">
        <v>23</v>
      </c>
      <c r="D264" s="10" t="s">
        <v>18</v>
      </c>
      <c r="E264" s="11">
        <f>E256</f>
        <v>10</v>
      </c>
      <c r="F264" s="11"/>
      <c r="G264" s="7"/>
      <c r="H264" s="7"/>
      <c r="I264" s="7"/>
      <c r="J264" s="11"/>
      <c r="K264" s="11"/>
      <c r="L264" s="11"/>
    </row>
    <row r="265" spans="1:12" ht="13.5" customHeight="1" x14ac:dyDescent="0.25">
      <c r="A265" s="85"/>
      <c r="B265" s="40" t="s">
        <v>32</v>
      </c>
      <c r="C265" s="10" t="s">
        <v>23</v>
      </c>
      <c r="D265" s="10" t="s">
        <v>18</v>
      </c>
      <c r="E265" s="11">
        <f>E256</f>
        <v>10</v>
      </c>
      <c r="F265" s="11"/>
      <c r="G265" s="7"/>
      <c r="H265" s="7"/>
      <c r="I265" s="7"/>
      <c r="J265" s="11"/>
      <c r="K265" s="11"/>
      <c r="L265" s="11"/>
    </row>
    <row r="266" spans="1:12" ht="13.5" customHeight="1" x14ac:dyDescent="0.25">
      <c r="A266" s="49"/>
      <c r="B266" s="50"/>
      <c r="C266" s="10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43.5" customHeight="1" x14ac:dyDescent="0.25">
      <c r="A267" s="84">
        <v>8</v>
      </c>
      <c r="B267" s="64" t="s">
        <v>73</v>
      </c>
      <c r="C267" s="85" t="s">
        <v>23</v>
      </c>
      <c r="D267" s="9"/>
      <c r="E267" s="9">
        <f>5+5+7+4+7+1+1+3+2</f>
        <v>35</v>
      </c>
      <c r="F267" s="6"/>
      <c r="G267" s="9"/>
      <c r="H267" s="6"/>
      <c r="I267" s="9"/>
      <c r="J267" s="9"/>
      <c r="K267" s="6"/>
      <c r="L267" s="6"/>
    </row>
    <row r="268" spans="1:12" ht="13.5" customHeight="1" x14ac:dyDescent="0.2">
      <c r="A268" s="84"/>
      <c r="B268" s="64"/>
      <c r="C268" s="10" t="s">
        <v>13</v>
      </c>
      <c r="D268" s="10"/>
      <c r="E268" s="12">
        <f>(E271*2.81+E272*10.26+E273*15.3+E274*1.23)/1000</f>
        <v>3.5201669999999998</v>
      </c>
      <c r="F268" s="34"/>
      <c r="G268" s="9"/>
      <c r="H268" s="34"/>
      <c r="I268" s="9"/>
      <c r="J268" s="9"/>
      <c r="K268" s="34"/>
      <c r="L268" s="11"/>
    </row>
    <row r="269" spans="1:12" ht="13.5" customHeight="1" x14ac:dyDescent="0.25">
      <c r="A269" s="84"/>
      <c r="B269" s="65" t="s">
        <v>11</v>
      </c>
      <c r="C269" s="15" t="s">
        <v>12</v>
      </c>
      <c r="D269" s="11">
        <f>34.9*0.8</f>
        <v>27.92</v>
      </c>
      <c r="E269" s="11">
        <f>D269*E268</f>
        <v>98.283062639999997</v>
      </c>
      <c r="F269" s="11"/>
      <c r="G269" s="11"/>
      <c r="H269" s="11"/>
      <c r="I269" s="11"/>
      <c r="J269" s="11"/>
      <c r="K269" s="11"/>
      <c r="L269" s="11"/>
    </row>
    <row r="270" spans="1:12" ht="29.25" customHeight="1" x14ac:dyDescent="0.25">
      <c r="A270" s="84"/>
      <c r="B270" s="66" t="s">
        <v>17</v>
      </c>
      <c r="C270" s="10" t="s">
        <v>0</v>
      </c>
      <c r="D270" s="11">
        <v>4.07</v>
      </c>
      <c r="E270" s="11">
        <f>D270*E268</f>
        <v>14.32707969</v>
      </c>
      <c r="F270" s="11"/>
      <c r="G270" s="11"/>
      <c r="H270" s="11"/>
      <c r="I270" s="11"/>
      <c r="J270" s="11"/>
      <c r="K270" s="11"/>
      <c r="L270" s="11"/>
    </row>
    <row r="271" spans="1:12" ht="13.5" customHeight="1" x14ac:dyDescent="0.25">
      <c r="A271" s="84"/>
      <c r="B271" s="66" t="s">
        <v>58</v>
      </c>
      <c r="C271" s="10" t="s">
        <v>21</v>
      </c>
      <c r="D271" s="11">
        <v>1.62</v>
      </c>
      <c r="E271" s="11">
        <f>D271*E267</f>
        <v>56.7</v>
      </c>
      <c r="F271" s="11"/>
      <c r="G271" s="11"/>
      <c r="H271" s="11"/>
      <c r="I271" s="11"/>
      <c r="J271" s="11"/>
      <c r="K271" s="11"/>
      <c r="L271" s="11"/>
    </row>
    <row r="272" spans="1:12" ht="13.5" customHeight="1" x14ac:dyDescent="0.25">
      <c r="A272" s="84"/>
      <c r="B272" s="76" t="s">
        <v>80</v>
      </c>
      <c r="C272" s="10" t="s">
        <v>21</v>
      </c>
      <c r="D272" s="11">
        <v>3.9</v>
      </c>
      <c r="E272" s="11">
        <f>E267*D272</f>
        <v>136.5</v>
      </c>
      <c r="F272" s="60"/>
      <c r="G272" s="11"/>
      <c r="H272" s="11"/>
      <c r="I272" s="11"/>
      <c r="J272" s="11"/>
      <c r="K272" s="11"/>
      <c r="L272" s="11"/>
    </row>
    <row r="273" spans="1:12" ht="13.5" customHeight="1" x14ac:dyDescent="0.25">
      <c r="A273" s="84"/>
      <c r="B273" s="76" t="s">
        <v>81</v>
      </c>
      <c r="C273" s="10" t="s">
        <v>21</v>
      </c>
      <c r="D273" s="11">
        <v>3.5</v>
      </c>
      <c r="E273" s="11">
        <f>E267*D273</f>
        <v>122.5</v>
      </c>
      <c r="F273" s="60"/>
      <c r="G273" s="11"/>
      <c r="H273" s="11"/>
      <c r="I273" s="11"/>
      <c r="J273" s="11"/>
      <c r="K273" s="11"/>
      <c r="L273" s="11"/>
    </row>
    <row r="274" spans="1:12" ht="13.5" customHeight="1" x14ac:dyDescent="0.25">
      <c r="A274" s="84"/>
      <c r="B274" s="66" t="s">
        <v>78</v>
      </c>
      <c r="C274" s="10" t="s">
        <v>21</v>
      </c>
      <c r="D274" s="11">
        <f>0.5*4</f>
        <v>2</v>
      </c>
      <c r="E274" s="11">
        <f>D274*E267</f>
        <v>70</v>
      </c>
      <c r="F274" s="11"/>
      <c r="G274" s="11"/>
      <c r="H274" s="11"/>
      <c r="I274" s="11"/>
      <c r="J274" s="11"/>
      <c r="K274" s="11"/>
      <c r="L274" s="11"/>
    </row>
    <row r="275" spans="1:12" ht="13.5" customHeight="1" x14ac:dyDescent="0.25">
      <c r="A275" s="84"/>
      <c r="B275" s="76" t="s">
        <v>82</v>
      </c>
      <c r="C275" s="10" t="s">
        <v>53</v>
      </c>
      <c r="D275" s="11">
        <f>0.025*2</f>
        <v>0.05</v>
      </c>
      <c r="E275" s="11">
        <f>E267*D275</f>
        <v>1.75</v>
      </c>
      <c r="F275" s="60"/>
      <c r="G275" s="11"/>
      <c r="H275" s="11"/>
      <c r="I275" s="11"/>
      <c r="J275" s="11"/>
      <c r="K275" s="11"/>
      <c r="L275" s="11"/>
    </row>
    <row r="276" spans="1:12" ht="13.5" customHeight="1" x14ac:dyDescent="0.25">
      <c r="A276" s="84"/>
      <c r="B276" s="66" t="s">
        <v>72</v>
      </c>
      <c r="C276" s="11" t="s">
        <v>20</v>
      </c>
      <c r="D276" s="11">
        <v>15.02</v>
      </c>
      <c r="E276" s="11">
        <f>D276*E268</f>
        <v>52.872908339999995</v>
      </c>
      <c r="F276" s="11"/>
      <c r="G276" s="11"/>
      <c r="H276" s="11"/>
      <c r="I276" s="11"/>
      <c r="J276" s="11"/>
      <c r="K276" s="11"/>
      <c r="L276" s="11"/>
    </row>
    <row r="277" spans="1:12" ht="13.5" customHeight="1" x14ac:dyDescent="0.2">
      <c r="A277" s="84"/>
      <c r="B277" s="67" t="s">
        <v>19</v>
      </c>
      <c r="C277" s="15" t="s">
        <v>0</v>
      </c>
      <c r="D277" s="11">
        <v>2.78</v>
      </c>
      <c r="E277" s="33">
        <f>D277*E268</f>
        <v>9.7860642599999981</v>
      </c>
      <c r="F277" s="11"/>
      <c r="G277" s="11"/>
      <c r="H277" s="11"/>
      <c r="I277" s="11"/>
      <c r="J277" s="11"/>
      <c r="K277" s="20"/>
      <c r="L277" s="11"/>
    </row>
    <row r="278" spans="1:12" ht="13.5" customHeight="1" x14ac:dyDescent="0.2">
      <c r="A278" s="10"/>
      <c r="B278" s="68"/>
      <c r="C278" s="15"/>
      <c r="D278" s="10"/>
      <c r="E278" s="33"/>
      <c r="F278" s="11"/>
      <c r="G278" s="11"/>
      <c r="H278" s="11"/>
      <c r="I278" s="11"/>
      <c r="J278" s="11"/>
      <c r="K278" s="20"/>
      <c r="L278" s="11"/>
    </row>
    <row r="279" spans="1:12" ht="13.5" customHeight="1" x14ac:dyDescent="0.25">
      <c r="A279" s="84">
        <v>9</v>
      </c>
      <c r="B279" s="64" t="s">
        <v>59</v>
      </c>
      <c r="C279" s="85" t="s">
        <v>60</v>
      </c>
      <c r="D279" s="9"/>
      <c r="E279" s="37">
        <f>E268</f>
        <v>3.5201669999999998</v>
      </c>
      <c r="F279" s="6"/>
      <c r="G279" s="9"/>
      <c r="H279" s="6"/>
      <c r="I279" s="9"/>
      <c r="J279" s="9"/>
      <c r="K279" s="6"/>
      <c r="L279" s="6"/>
    </row>
    <row r="280" spans="1:12" ht="13.5" customHeight="1" x14ac:dyDescent="0.2">
      <c r="A280" s="84"/>
      <c r="B280" s="64"/>
      <c r="C280" s="10" t="s">
        <v>13</v>
      </c>
      <c r="D280" s="10"/>
      <c r="E280" s="12">
        <f>E279</f>
        <v>3.5201669999999998</v>
      </c>
      <c r="F280" s="34"/>
      <c r="G280" s="9"/>
      <c r="H280" s="34"/>
      <c r="I280" s="9"/>
      <c r="J280" s="9"/>
      <c r="K280" s="34"/>
      <c r="L280" s="11"/>
    </row>
    <row r="281" spans="1:12" ht="13.5" customHeight="1" x14ac:dyDescent="0.25">
      <c r="A281" s="84"/>
      <c r="B281" s="65" t="s">
        <v>11</v>
      </c>
      <c r="C281" s="15" t="s">
        <v>12</v>
      </c>
      <c r="D281" s="11">
        <v>4.83</v>
      </c>
      <c r="E281" s="11">
        <f>D281*E280</f>
        <v>17.002406609999998</v>
      </c>
      <c r="F281" s="11"/>
      <c r="G281" s="11"/>
      <c r="H281" s="11"/>
      <c r="I281" s="11"/>
      <c r="J281" s="11"/>
      <c r="K281" s="11"/>
      <c r="L281" s="11"/>
    </row>
    <row r="282" spans="1:12" ht="13.5" customHeight="1" x14ac:dyDescent="0.25">
      <c r="A282" s="84"/>
      <c r="B282" s="66" t="s">
        <v>24</v>
      </c>
      <c r="C282" s="10" t="s">
        <v>20</v>
      </c>
      <c r="D282" s="11">
        <v>0.9</v>
      </c>
      <c r="E282" s="11">
        <f>D282*E280</f>
        <v>3.1681502999999998</v>
      </c>
      <c r="F282" s="11"/>
      <c r="G282" s="11"/>
      <c r="H282" s="11"/>
      <c r="I282" s="11"/>
      <c r="J282" s="11"/>
      <c r="K282" s="11"/>
      <c r="L282" s="11"/>
    </row>
    <row r="283" spans="1:12" ht="13.5" customHeight="1" x14ac:dyDescent="0.25">
      <c r="A283" s="84"/>
      <c r="B283" s="66" t="s">
        <v>25</v>
      </c>
      <c r="C283" s="10" t="s">
        <v>20</v>
      </c>
      <c r="D283" s="11">
        <v>2.6</v>
      </c>
      <c r="E283" s="11">
        <f>D283*E280</f>
        <v>9.1524342000000001</v>
      </c>
      <c r="F283" s="11"/>
      <c r="G283" s="11"/>
      <c r="H283" s="11"/>
      <c r="I283" s="11"/>
      <c r="J283" s="11"/>
      <c r="K283" s="11"/>
      <c r="L283" s="11"/>
    </row>
    <row r="284" spans="1:12" ht="13.5" customHeight="1" x14ac:dyDescent="0.2">
      <c r="A284" s="84"/>
      <c r="B284" s="67" t="s">
        <v>19</v>
      </c>
      <c r="C284" s="15" t="s">
        <v>0</v>
      </c>
      <c r="D284" s="11">
        <v>0.02</v>
      </c>
      <c r="E284" s="33">
        <f>D284*E280</f>
        <v>7.0403339999999995E-2</v>
      </c>
      <c r="F284" s="11"/>
      <c r="G284" s="11"/>
      <c r="H284" s="11"/>
      <c r="I284" s="11"/>
      <c r="J284" s="11"/>
      <c r="K284" s="20"/>
      <c r="L284" s="11"/>
    </row>
    <row r="285" spans="1:12" ht="13.5" customHeight="1" x14ac:dyDescent="0.2">
      <c r="A285" s="10"/>
      <c r="B285" s="68"/>
      <c r="C285" s="15"/>
      <c r="D285" s="10"/>
      <c r="E285" s="33"/>
      <c r="F285" s="11"/>
      <c r="G285" s="11"/>
      <c r="H285" s="11"/>
      <c r="I285" s="11"/>
      <c r="J285" s="11"/>
      <c r="K285" s="20"/>
      <c r="L285" s="11"/>
    </row>
    <row r="286" spans="1:12" ht="13.5" customHeight="1" x14ac:dyDescent="0.25">
      <c r="A286" s="84">
        <v>10</v>
      </c>
      <c r="B286" s="64" t="s">
        <v>61</v>
      </c>
      <c r="C286" s="85" t="s">
        <v>23</v>
      </c>
      <c r="D286" s="9"/>
      <c r="E286" s="9">
        <f>E267</f>
        <v>35</v>
      </c>
      <c r="F286" s="9"/>
      <c r="G286" s="9"/>
      <c r="H286" s="9"/>
      <c r="I286" s="9"/>
      <c r="J286" s="9"/>
      <c r="K286" s="9"/>
      <c r="L286" s="9"/>
    </row>
    <row r="287" spans="1:12" ht="13.5" customHeight="1" x14ac:dyDescent="0.25">
      <c r="A287" s="10"/>
      <c r="B287" s="69"/>
      <c r="C287" s="10" t="s">
        <v>26</v>
      </c>
      <c r="D287" s="11"/>
      <c r="E287" s="11">
        <f>E286</f>
        <v>35</v>
      </c>
      <c r="F287" s="11"/>
      <c r="G287" s="11"/>
      <c r="H287" s="11"/>
      <c r="I287" s="11"/>
      <c r="J287" s="11"/>
      <c r="K287" s="11"/>
      <c r="L287" s="11"/>
    </row>
    <row r="288" spans="1:12" ht="13.5" customHeight="1" x14ac:dyDescent="0.25">
      <c r="A288" s="84"/>
      <c r="B288" s="65" t="s">
        <v>11</v>
      </c>
      <c r="C288" s="15" t="s">
        <v>12</v>
      </c>
      <c r="D288" s="11">
        <v>2.52</v>
      </c>
      <c r="E288" s="11">
        <f>E287*D288</f>
        <v>88.2</v>
      </c>
      <c r="F288" s="11"/>
      <c r="G288" s="11"/>
      <c r="H288" s="7"/>
      <c r="I288" s="11"/>
      <c r="J288" s="11"/>
      <c r="K288" s="11"/>
      <c r="L288" s="11"/>
    </row>
    <row r="289" spans="1:12" ht="18.75" customHeight="1" x14ac:dyDescent="0.25">
      <c r="A289" s="84"/>
      <c r="B289" s="77" t="s">
        <v>62</v>
      </c>
      <c r="C289" s="38" t="s">
        <v>63</v>
      </c>
      <c r="D289" s="11">
        <f>1.25*0.5</f>
        <v>0.625</v>
      </c>
      <c r="E289" s="11">
        <f>E287*D289</f>
        <v>21.875</v>
      </c>
      <c r="F289" s="11"/>
      <c r="G289" s="11"/>
      <c r="H289" s="11"/>
      <c r="I289" s="11"/>
      <c r="J289" s="11"/>
      <c r="K289" s="11"/>
      <c r="L289" s="11"/>
    </row>
    <row r="290" spans="1:12" ht="13.5" customHeight="1" x14ac:dyDescent="0.25">
      <c r="A290" s="84"/>
      <c r="B290" s="71" t="s">
        <v>64</v>
      </c>
      <c r="C290" s="38" t="s">
        <v>63</v>
      </c>
      <c r="D290" s="11">
        <v>1.2</v>
      </c>
      <c r="E290" s="11">
        <f>D290*E287</f>
        <v>42</v>
      </c>
      <c r="F290" s="20"/>
      <c r="G290" s="20"/>
      <c r="H290" s="20"/>
      <c r="I290" s="20"/>
      <c r="J290" s="11"/>
      <c r="K290" s="11"/>
      <c r="L290" s="11"/>
    </row>
    <row r="291" spans="1:12" ht="13.5" customHeight="1" x14ac:dyDescent="0.25">
      <c r="A291" s="10"/>
      <c r="B291" s="72"/>
      <c r="C291" s="38"/>
      <c r="D291" s="11"/>
      <c r="E291" s="11"/>
      <c r="F291" s="7"/>
      <c r="G291" s="7"/>
      <c r="H291" s="7"/>
      <c r="I291" s="7"/>
      <c r="J291" s="11"/>
      <c r="K291" s="11"/>
      <c r="L291" s="11"/>
    </row>
    <row r="292" spans="1:12" ht="19.5" customHeight="1" x14ac:dyDescent="0.25">
      <c r="A292" s="84">
        <v>11</v>
      </c>
      <c r="B292" s="73" t="s">
        <v>65</v>
      </c>
      <c r="C292" s="85" t="s">
        <v>66</v>
      </c>
      <c r="D292" s="9"/>
      <c r="E292" s="9">
        <f>0.5*0.5*1*E267</f>
        <v>8.75</v>
      </c>
      <c r="F292" s="9"/>
      <c r="G292" s="6"/>
      <c r="H292" s="6"/>
      <c r="I292" s="6"/>
      <c r="J292" s="9"/>
      <c r="K292" s="9"/>
      <c r="L292" s="9"/>
    </row>
    <row r="293" spans="1:12" ht="13.5" customHeight="1" x14ac:dyDescent="0.25">
      <c r="A293" s="10"/>
      <c r="B293" s="69"/>
      <c r="C293" s="10" t="s">
        <v>67</v>
      </c>
      <c r="D293" s="11"/>
      <c r="E293" s="11">
        <f>E292</f>
        <v>8.75</v>
      </c>
      <c r="F293" s="11"/>
      <c r="G293" s="7"/>
      <c r="H293" s="7"/>
      <c r="I293" s="7"/>
      <c r="J293" s="11"/>
      <c r="K293" s="11"/>
      <c r="L293" s="11"/>
    </row>
    <row r="294" spans="1:12" ht="13.5" customHeight="1" x14ac:dyDescent="0.25">
      <c r="A294" s="84"/>
      <c r="B294" s="65" t="s">
        <v>11</v>
      </c>
      <c r="C294" s="15" t="s">
        <v>12</v>
      </c>
      <c r="D294" s="7">
        <v>1.39</v>
      </c>
      <c r="E294" s="11">
        <f>E293*D294</f>
        <v>12.1625</v>
      </c>
      <c r="F294" s="11"/>
      <c r="G294" s="11"/>
      <c r="H294" s="7"/>
      <c r="I294" s="11"/>
      <c r="J294" s="11"/>
      <c r="K294" s="11"/>
      <c r="L294" s="11"/>
    </row>
    <row r="295" spans="1:12" ht="13.5" customHeight="1" x14ac:dyDescent="0.25">
      <c r="A295" s="10"/>
      <c r="B295" s="40" t="s">
        <v>68</v>
      </c>
      <c r="C295" s="38" t="s">
        <v>63</v>
      </c>
      <c r="D295" s="7">
        <v>0.68</v>
      </c>
      <c r="E295" s="11">
        <f>D295*E293</f>
        <v>5.95</v>
      </c>
      <c r="F295" s="11"/>
      <c r="G295" s="11"/>
      <c r="H295" s="7"/>
      <c r="I295" s="11"/>
      <c r="J295" s="11"/>
      <c r="K295" s="11"/>
      <c r="L295" s="11"/>
    </row>
    <row r="296" spans="1:12" ht="13.5" customHeight="1" x14ac:dyDescent="0.25">
      <c r="A296" s="84"/>
      <c r="B296" s="74" t="s">
        <v>69</v>
      </c>
      <c r="C296" s="10" t="s">
        <v>66</v>
      </c>
      <c r="D296" s="11">
        <v>1.02</v>
      </c>
      <c r="E296" s="11">
        <f>E293*D296</f>
        <v>8.9250000000000007</v>
      </c>
      <c r="F296" s="7"/>
      <c r="G296" s="7"/>
      <c r="H296" s="7"/>
      <c r="I296" s="7"/>
      <c r="J296" s="11"/>
      <c r="K296" s="11"/>
      <c r="L296" s="11"/>
    </row>
    <row r="297" spans="1:12" ht="13.5" customHeight="1" x14ac:dyDescent="0.25">
      <c r="A297" s="10"/>
      <c r="B297" s="69"/>
      <c r="C297" s="10"/>
      <c r="D297" s="11"/>
      <c r="E297" s="11"/>
      <c r="F297" s="7"/>
      <c r="G297" s="7"/>
      <c r="H297" s="7"/>
      <c r="I297" s="7"/>
      <c r="J297" s="11"/>
      <c r="K297" s="11"/>
      <c r="L297" s="11"/>
    </row>
    <row r="298" spans="1:12" ht="13.5" customHeight="1" x14ac:dyDescent="0.25">
      <c r="A298" s="84">
        <v>12</v>
      </c>
      <c r="B298" s="64" t="s">
        <v>70</v>
      </c>
      <c r="C298" s="85" t="s">
        <v>23</v>
      </c>
      <c r="D298" s="9"/>
      <c r="E298" s="9">
        <f>E267</f>
        <v>35</v>
      </c>
      <c r="F298" s="9"/>
      <c r="G298" s="9"/>
      <c r="H298" s="9"/>
      <c r="I298" s="9"/>
      <c r="J298" s="9"/>
      <c r="K298" s="9"/>
      <c r="L298" s="9"/>
    </row>
    <row r="299" spans="1:12" ht="13.5" customHeight="1" x14ac:dyDescent="0.25">
      <c r="A299" s="10"/>
      <c r="B299" s="69"/>
      <c r="C299" s="10" t="s">
        <v>71</v>
      </c>
      <c r="D299" s="11"/>
      <c r="E299" s="11">
        <f>E298/10</f>
        <v>3.5</v>
      </c>
      <c r="F299" s="11"/>
      <c r="G299" s="7"/>
      <c r="H299" s="7"/>
      <c r="I299" s="7"/>
      <c r="J299" s="11"/>
      <c r="K299" s="11"/>
      <c r="L299" s="11"/>
    </row>
    <row r="300" spans="1:12" ht="13.5" customHeight="1" x14ac:dyDescent="0.25">
      <c r="A300" s="84"/>
      <c r="B300" s="65" t="s">
        <v>11</v>
      </c>
      <c r="C300" s="15" t="s">
        <v>12</v>
      </c>
      <c r="D300" s="11">
        <v>6</v>
      </c>
      <c r="E300" s="11">
        <f>D300*E299</f>
        <v>21</v>
      </c>
      <c r="F300" s="11"/>
      <c r="G300" s="11"/>
      <c r="H300" s="7"/>
      <c r="I300" s="11"/>
      <c r="J300" s="11"/>
      <c r="K300" s="11"/>
      <c r="L300" s="11"/>
    </row>
    <row r="301" spans="1:12" ht="13.5" customHeight="1" x14ac:dyDescent="0.25">
      <c r="A301" s="84"/>
      <c r="B301" s="71" t="s">
        <v>14</v>
      </c>
      <c r="C301" s="10" t="s">
        <v>0</v>
      </c>
      <c r="D301" s="11">
        <v>0.4</v>
      </c>
      <c r="E301" s="11">
        <f>D301*E299</f>
        <v>1.4000000000000001</v>
      </c>
      <c r="F301" s="6"/>
      <c r="G301" s="6"/>
      <c r="H301" s="6"/>
      <c r="I301" s="7"/>
      <c r="J301" s="11"/>
      <c r="K301" s="11"/>
      <c r="L301" s="11"/>
    </row>
    <row r="302" spans="1:12" ht="13.5" customHeight="1" x14ac:dyDescent="0.25">
      <c r="A302" s="84"/>
      <c r="B302" s="71" t="s">
        <v>79</v>
      </c>
      <c r="C302" s="10" t="s">
        <v>23</v>
      </c>
      <c r="D302" s="11">
        <v>10</v>
      </c>
      <c r="E302" s="11">
        <f>D302*E299</f>
        <v>35</v>
      </c>
      <c r="F302" s="11"/>
      <c r="G302" s="7"/>
      <c r="H302" s="7"/>
      <c r="I302" s="7"/>
      <c r="J302" s="11"/>
      <c r="K302" s="11"/>
      <c r="L302" s="11"/>
    </row>
    <row r="303" spans="1:12" ht="13.5" customHeight="1" x14ac:dyDescent="0.25">
      <c r="A303" s="84"/>
      <c r="B303" s="71" t="s">
        <v>22</v>
      </c>
      <c r="C303" s="10" t="s">
        <v>0</v>
      </c>
      <c r="D303" s="11">
        <v>6.5</v>
      </c>
      <c r="E303" s="11">
        <f>D303*E299</f>
        <v>22.75</v>
      </c>
      <c r="F303" s="11"/>
      <c r="G303" s="7"/>
      <c r="H303" s="7"/>
      <c r="I303" s="7"/>
      <c r="J303" s="11"/>
      <c r="K303" s="11"/>
      <c r="L303" s="11"/>
    </row>
    <row r="304" spans="1:12" ht="13.5" customHeight="1" x14ac:dyDescent="0.25">
      <c r="A304" s="84"/>
      <c r="B304" s="71"/>
      <c r="C304" s="38"/>
      <c r="D304" s="11"/>
      <c r="E304" s="11"/>
      <c r="F304" s="20"/>
      <c r="G304" s="20"/>
      <c r="H304" s="11"/>
      <c r="I304" s="20"/>
      <c r="J304" s="20"/>
      <c r="K304" s="11"/>
      <c r="L304" s="11"/>
    </row>
    <row r="305" spans="1:12" ht="13.5" customHeight="1" x14ac:dyDescent="0.25">
      <c r="A305" s="22"/>
      <c r="B305" s="22" t="s">
        <v>8</v>
      </c>
      <c r="C305" s="22"/>
      <c r="D305" s="23"/>
      <c r="E305" s="23"/>
      <c r="F305" s="23"/>
      <c r="G305" s="23"/>
      <c r="H305" s="23"/>
      <c r="I305" s="23"/>
      <c r="J305" s="23"/>
      <c r="K305" s="23"/>
      <c r="L305" s="75"/>
    </row>
    <row r="306" spans="1:12" ht="13.5" customHeight="1" x14ac:dyDescent="0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3.5" customHeight="1" x14ac:dyDescent="0.25">
      <c r="A307" s="25"/>
      <c r="B307" s="87" t="s">
        <v>15</v>
      </c>
      <c r="C307" s="56" t="s">
        <v>95</v>
      </c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ht="16.5" customHeight="1" x14ac:dyDescent="0.25">
      <c r="A308" s="25"/>
      <c r="B308" s="53" t="s">
        <v>8</v>
      </c>
      <c r="C308" s="26"/>
      <c r="D308" s="19"/>
      <c r="E308" s="19"/>
      <c r="F308" s="19"/>
      <c r="G308" s="19"/>
      <c r="H308" s="19"/>
      <c r="I308" s="19"/>
      <c r="J308" s="19"/>
      <c r="K308" s="19"/>
      <c r="L308" s="55"/>
    </row>
    <row r="309" spans="1:12" ht="13.5" customHeight="1" x14ac:dyDescent="0.25">
      <c r="A309" s="85"/>
      <c r="B309" s="21"/>
      <c r="C309" s="38"/>
      <c r="D309" s="11"/>
      <c r="E309" s="11"/>
      <c r="F309" s="20"/>
      <c r="G309" s="20"/>
      <c r="H309" s="11"/>
      <c r="I309" s="20"/>
      <c r="J309" s="20"/>
      <c r="K309" s="11"/>
      <c r="L309" s="11"/>
    </row>
    <row r="310" spans="1:12" ht="35.25" customHeight="1" x14ac:dyDescent="0.25">
      <c r="A310" s="5"/>
      <c r="B310" s="88" t="s">
        <v>86</v>
      </c>
      <c r="C310" s="89"/>
      <c r="D310" s="89"/>
      <c r="E310" s="90"/>
      <c r="F310" s="6"/>
      <c r="G310" s="6"/>
      <c r="H310" s="6"/>
      <c r="I310" s="6"/>
      <c r="J310" s="6"/>
      <c r="K310" s="6"/>
      <c r="L310" s="6"/>
    </row>
    <row r="311" spans="1:12" ht="13.5" customHeight="1" x14ac:dyDescent="0.25">
      <c r="A311" s="5"/>
      <c r="B311" s="30"/>
      <c r="C311" s="5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57" customHeight="1" x14ac:dyDescent="0.25">
      <c r="A312" s="84">
        <v>1</v>
      </c>
      <c r="B312" s="17" t="s">
        <v>56</v>
      </c>
      <c r="C312" s="85" t="s">
        <v>23</v>
      </c>
      <c r="D312" s="9"/>
      <c r="E312" s="9">
        <f>13+20+3+3+28+16+18+8+36+28+5+14</f>
        <v>192</v>
      </c>
      <c r="F312" s="6"/>
      <c r="G312" s="9"/>
      <c r="H312" s="6"/>
      <c r="I312" s="9"/>
      <c r="J312" s="9"/>
      <c r="K312" s="6"/>
      <c r="L312" s="6"/>
    </row>
    <row r="313" spans="1:12" ht="13.5" customHeight="1" x14ac:dyDescent="0.2">
      <c r="A313" s="84"/>
      <c r="B313" s="17"/>
      <c r="C313" s="10" t="s">
        <v>13</v>
      </c>
      <c r="D313" s="10"/>
      <c r="E313" s="12">
        <f>(E316*2.81+E317*2.1+E318*0.4+E319*1.21)/1000</f>
        <v>1.6029120000000001</v>
      </c>
      <c r="F313" s="34"/>
      <c r="G313" s="9"/>
      <c r="H313" s="34"/>
      <c r="I313" s="9"/>
      <c r="J313" s="9"/>
      <c r="K313" s="34"/>
      <c r="L313" s="11"/>
    </row>
    <row r="314" spans="1:12" ht="13.5" customHeight="1" x14ac:dyDescent="0.25">
      <c r="A314" s="84"/>
      <c r="B314" s="14" t="s">
        <v>11</v>
      </c>
      <c r="C314" s="15" t="s">
        <v>12</v>
      </c>
      <c r="D314" s="11">
        <f>34.9*1.2</f>
        <v>41.879999999999995</v>
      </c>
      <c r="E314" s="11">
        <f>D314*E313</f>
        <v>67.129954560000002</v>
      </c>
      <c r="F314" s="11"/>
      <c r="G314" s="11"/>
      <c r="H314" s="11"/>
      <c r="I314" s="11"/>
      <c r="J314" s="11"/>
      <c r="K314" s="11"/>
      <c r="L314" s="11"/>
    </row>
    <row r="315" spans="1:12" ht="13.5" customHeight="1" x14ac:dyDescent="0.25">
      <c r="A315" s="84"/>
      <c r="B315" s="16" t="s">
        <v>17</v>
      </c>
      <c r="C315" s="10" t="s">
        <v>0</v>
      </c>
      <c r="D315" s="11">
        <v>4.07</v>
      </c>
      <c r="E315" s="11">
        <f>D315*E313</f>
        <v>6.5238518400000007</v>
      </c>
      <c r="F315" s="11"/>
      <c r="G315" s="11"/>
      <c r="H315" s="11"/>
      <c r="I315" s="11"/>
      <c r="J315" s="11"/>
      <c r="K315" s="11"/>
      <c r="L315" s="11"/>
    </row>
    <row r="316" spans="1:12" ht="13.5" customHeight="1" x14ac:dyDescent="0.25">
      <c r="A316" s="84"/>
      <c r="B316" s="16" t="s">
        <v>35</v>
      </c>
      <c r="C316" s="10" t="s">
        <v>21</v>
      </c>
      <c r="D316" s="11">
        <v>1.5</v>
      </c>
      <c r="E316" s="11">
        <f>D316*E312</f>
        <v>288</v>
      </c>
      <c r="F316" s="11"/>
      <c r="G316" s="11"/>
      <c r="H316" s="11"/>
      <c r="I316" s="11"/>
      <c r="J316" s="11"/>
      <c r="K316" s="11"/>
      <c r="L316" s="11"/>
    </row>
    <row r="317" spans="1:12" ht="13.5" customHeight="1" x14ac:dyDescent="0.25">
      <c r="A317" s="84"/>
      <c r="B317" s="16" t="s">
        <v>36</v>
      </c>
      <c r="C317" s="10" t="s">
        <v>21</v>
      </c>
      <c r="D317" s="11">
        <f>0.28*4</f>
        <v>1.1200000000000001</v>
      </c>
      <c r="E317" s="11">
        <f>D317*E312</f>
        <v>215.04000000000002</v>
      </c>
      <c r="F317" s="11"/>
      <c r="G317" s="11"/>
      <c r="H317" s="11"/>
      <c r="I317" s="11"/>
      <c r="J317" s="11"/>
      <c r="K317" s="11"/>
      <c r="L317" s="11"/>
    </row>
    <row r="318" spans="1:12" ht="13.5" customHeight="1" x14ac:dyDescent="0.25">
      <c r="A318" s="84"/>
      <c r="B318" s="16" t="s">
        <v>38</v>
      </c>
      <c r="C318" s="10" t="s">
        <v>37</v>
      </c>
      <c r="D318" s="11">
        <v>4</v>
      </c>
      <c r="E318" s="11">
        <f>D318*E312</f>
        <v>768</v>
      </c>
      <c r="F318" s="60"/>
      <c r="G318" s="11"/>
      <c r="H318" s="11"/>
      <c r="I318" s="11"/>
      <c r="J318" s="11"/>
      <c r="K318" s="11"/>
      <c r="L318" s="11"/>
    </row>
    <row r="319" spans="1:12" ht="13.5" customHeight="1" x14ac:dyDescent="0.25">
      <c r="A319" s="84"/>
      <c r="B319" s="16" t="s">
        <v>39</v>
      </c>
      <c r="C319" s="10" t="s">
        <v>21</v>
      </c>
      <c r="D319" s="11">
        <v>0.15</v>
      </c>
      <c r="E319" s="11">
        <f>E312*D319</f>
        <v>28.799999999999997</v>
      </c>
      <c r="F319" s="11"/>
      <c r="G319" s="11"/>
      <c r="H319" s="11"/>
      <c r="I319" s="11"/>
      <c r="J319" s="11"/>
      <c r="K319" s="11"/>
      <c r="L319" s="11"/>
    </row>
    <row r="320" spans="1:12" ht="13.5" customHeight="1" x14ac:dyDescent="0.25">
      <c r="A320" s="84"/>
      <c r="B320" s="16" t="s">
        <v>77</v>
      </c>
      <c r="C320" s="11" t="s">
        <v>20</v>
      </c>
      <c r="D320" s="11">
        <v>15.02</v>
      </c>
      <c r="E320" s="11">
        <f>D320*E313</f>
        <v>24.07573824</v>
      </c>
      <c r="F320" s="11"/>
      <c r="G320" s="11"/>
      <c r="H320" s="11"/>
      <c r="I320" s="11"/>
      <c r="J320" s="11"/>
      <c r="K320" s="11"/>
      <c r="L320" s="11"/>
    </row>
    <row r="321" spans="1:12" ht="13.5" customHeight="1" x14ac:dyDescent="0.2">
      <c r="A321" s="84"/>
      <c r="B321" s="32" t="s">
        <v>19</v>
      </c>
      <c r="C321" s="15" t="s">
        <v>0</v>
      </c>
      <c r="D321" s="11">
        <v>2.78</v>
      </c>
      <c r="E321" s="33">
        <f>D321*E313</f>
        <v>4.4560953599999999</v>
      </c>
      <c r="F321" s="11"/>
      <c r="G321" s="11"/>
      <c r="H321" s="11"/>
      <c r="I321" s="11"/>
      <c r="J321" s="11"/>
      <c r="K321" s="20"/>
      <c r="L321" s="11"/>
    </row>
    <row r="322" spans="1:12" ht="13.5" customHeight="1" x14ac:dyDescent="0.2">
      <c r="A322" s="10"/>
      <c r="B322" s="35"/>
      <c r="C322" s="15"/>
      <c r="D322" s="10"/>
      <c r="E322" s="33"/>
      <c r="F322" s="11"/>
      <c r="G322" s="11"/>
      <c r="H322" s="11"/>
      <c r="I322" s="11"/>
      <c r="J322" s="11"/>
      <c r="K322" s="20"/>
      <c r="L322" s="11"/>
    </row>
    <row r="323" spans="1:12" ht="13.5" customHeight="1" x14ac:dyDescent="0.25">
      <c r="A323" s="84">
        <v>2</v>
      </c>
      <c r="B323" s="17" t="s">
        <v>46</v>
      </c>
      <c r="C323" s="85" t="s">
        <v>53</v>
      </c>
      <c r="D323" s="9"/>
      <c r="E323" s="37">
        <f>E312*0.304</f>
        <v>58.367999999999995</v>
      </c>
      <c r="F323" s="6"/>
      <c r="G323" s="9"/>
      <c r="H323" s="6"/>
      <c r="I323" s="9"/>
      <c r="J323" s="9"/>
      <c r="K323" s="6"/>
      <c r="L323" s="6"/>
    </row>
    <row r="324" spans="1:12" ht="13.5" customHeight="1" x14ac:dyDescent="0.2">
      <c r="A324" s="84"/>
      <c r="B324" s="17"/>
      <c r="C324" s="10" t="s">
        <v>54</v>
      </c>
      <c r="D324" s="10"/>
      <c r="E324" s="12">
        <f>E323/100</f>
        <v>0.58367999999999998</v>
      </c>
      <c r="F324" s="34"/>
      <c r="G324" s="9"/>
      <c r="H324" s="34"/>
      <c r="I324" s="9"/>
      <c r="J324" s="9"/>
      <c r="K324" s="34"/>
      <c r="L324" s="11"/>
    </row>
    <row r="325" spans="1:12" ht="13.5" customHeight="1" x14ac:dyDescent="0.25">
      <c r="A325" s="84"/>
      <c r="B325" s="14" t="s">
        <v>11</v>
      </c>
      <c r="C325" s="15" t="s">
        <v>12</v>
      </c>
      <c r="D325" s="11">
        <v>38.799999999999997</v>
      </c>
      <c r="E325" s="11">
        <f>D325*E324</f>
        <v>22.646783999999997</v>
      </c>
      <c r="F325" s="11"/>
      <c r="G325" s="11"/>
      <c r="H325" s="11"/>
      <c r="I325" s="11"/>
      <c r="J325" s="11"/>
      <c r="K325" s="11"/>
      <c r="L325" s="11"/>
    </row>
    <row r="326" spans="1:12" ht="13.5" customHeight="1" x14ac:dyDescent="0.25">
      <c r="A326" s="84"/>
      <c r="B326" s="16" t="s">
        <v>24</v>
      </c>
      <c r="C326" s="10" t="s">
        <v>20</v>
      </c>
      <c r="D326" s="11">
        <v>2.7</v>
      </c>
      <c r="E326" s="11">
        <f>D326*E324</f>
        <v>1.575936</v>
      </c>
      <c r="F326" s="11"/>
      <c r="G326" s="11"/>
      <c r="H326" s="11"/>
      <c r="I326" s="11"/>
      <c r="J326" s="11"/>
      <c r="K326" s="11"/>
      <c r="L326" s="11"/>
    </row>
    <row r="327" spans="1:12" ht="13.5" customHeight="1" x14ac:dyDescent="0.25">
      <c r="A327" s="84"/>
      <c r="B327" s="16" t="s">
        <v>25</v>
      </c>
      <c r="C327" s="10" t="s">
        <v>20</v>
      </c>
      <c r="D327" s="11">
        <v>25.3</v>
      </c>
      <c r="E327" s="11">
        <f>D327*E324</f>
        <v>14.767104</v>
      </c>
      <c r="F327" s="11"/>
      <c r="G327" s="11"/>
      <c r="H327" s="11"/>
      <c r="I327" s="11"/>
      <c r="J327" s="11"/>
      <c r="K327" s="11"/>
      <c r="L327" s="11"/>
    </row>
    <row r="328" spans="1:12" ht="13.5" customHeight="1" x14ac:dyDescent="0.2">
      <c r="A328" s="84"/>
      <c r="B328" s="32" t="s">
        <v>19</v>
      </c>
      <c r="C328" s="15" t="s">
        <v>0</v>
      </c>
      <c r="D328" s="11">
        <v>0.19</v>
      </c>
      <c r="E328" s="33">
        <f>D328*E324</f>
        <v>0.1108992</v>
      </c>
      <c r="F328" s="11"/>
      <c r="G328" s="11"/>
      <c r="H328" s="11"/>
      <c r="I328" s="11"/>
      <c r="J328" s="11"/>
      <c r="K328" s="20"/>
      <c r="L328" s="11"/>
    </row>
    <row r="329" spans="1:12" ht="13.5" customHeight="1" x14ac:dyDescent="0.2">
      <c r="A329" s="10"/>
      <c r="B329" s="35"/>
      <c r="C329" s="15"/>
      <c r="D329" s="10"/>
      <c r="E329" s="33"/>
      <c r="F329" s="11"/>
      <c r="G329" s="11"/>
      <c r="H329" s="11"/>
      <c r="I329" s="11"/>
      <c r="J329" s="11"/>
      <c r="K329" s="20"/>
      <c r="L329" s="11"/>
    </row>
    <row r="330" spans="1:12" ht="13.5" customHeight="1" x14ac:dyDescent="0.25">
      <c r="A330" s="84">
        <v>3</v>
      </c>
      <c r="B330" s="17" t="s">
        <v>40</v>
      </c>
      <c r="C330" s="85" t="s">
        <v>23</v>
      </c>
      <c r="D330" s="9"/>
      <c r="E330" s="9">
        <f>E312</f>
        <v>192</v>
      </c>
      <c r="F330" s="9"/>
      <c r="G330" s="9"/>
      <c r="H330" s="9"/>
      <c r="I330" s="9"/>
      <c r="J330" s="9"/>
      <c r="K330" s="9"/>
      <c r="L330" s="9"/>
    </row>
    <row r="331" spans="1:12" ht="13.5" customHeight="1" x14ac:dyDescent="0.25">
      <c r="A331" s="85"/>
      <c r="B331" s="39"/>
      <c r="C331" s="10" t="s">
        <v>26</v>
      </c>
      <c r="D331" s="9"/>
      <c r="E331" s="11">
        <f>E330</f>
        <v>192</v>
      </c>
      <c r="F331" s="9"/>
      <c r="G331" s="9"/>
      <c r="H331" s="9"/>
      <c r="I331" s="9"/>
      <c r="J331" s="9"/>
      <c r="K331" s="9"/>
      <c r="L331" s="9"/>
    </row>
    <row r="332" spans="1:12" ht="13.5" customHeight="1" x14ac:dyDescent="0.25">
      <c r="A332" s="84"/>
      <c r="B332" s="14" t="s">
        <v>11</v>
      </c>
      <c r="C332" s="15" t="s">
        <v>12</v>
      </c>
      <c r="D332" s="60">
        <f>3*0.2</f>
        <v>0.60000000000000009</v>
      </c>
      <c r="E332" s="11">
        <f>E330*D332</f>
        <v>115.20000000000002</v>
      </c>
      <c r="F332" s="11"/>
      <c r="G332" s="11"/>
      <c r="H332" s="7"/>
      <c r="I332" s="11"/>
      <c r="J332" s="11"/>
      <c r="K332" s="11"/>
      <c r="L332" s="11"/>
    </row>
    <row r="333" spans="1:12" ht="13.5" customHeight="1" x14ac:dyDescent="0.25">
      <c r="A333" s="84"/>
      <c r="B333" s="21" t="s">
        <v>14</v>
      </c>
      <c r="C333" s="10" t="s">
        <v>0</v>
      </c>
      <c r="D333" s="11">
        <v>3.33</v>
      </c>
      <c r="E333" s="11">
        <f>D333*E331</f>
        <v>639.36</v>
      </c>
      <c r="F333" s="6"/>
      <c r="G333" s="6"/>
      <c r="H333" s="6"/>
      <c r="I333" s="7"/>
      <c r="J333" s="11"/>
      <c r="K333" s="11"/>
      <c r="L333" s="11"/>
    </row>
    <row r="334" spans="1:12" ht="13.5" customHeight="1" x14ac:dyDescent="0.25">
      <c r="A334" s="84"/>
      <c r="B334" s="21" t="s">
        <v>22</v>
      </c>
      <c r="C334" s="10" t="s">
        <v>0</v>
      </c>
      <c r="D334" s="60">
        <f>0.48*0.3</f>
        <v>0.14399999999999999</v>
      </c>
      <c r="E334" s="11">
        <f>D334*E331</f>
        <v>27.647999999999996</v>
      </c>
      <c r="F334" s="11"/>
      <c r="G334" s="7"/>
      <c r="H334" s="7"/>
      <c r="I334" s="7"/>
      <c r="J334" s="11"/>
      <c r="K334" s="11"/>
      <c r="L334" s="11"/>
    </row>
    <row r="335" spans="1:12" ht="13.5" customHeight="1" x14ac:dyDescent="0.25">
      <c r="A335" s="84"/>
      <c r="B335" s="21"/>
      <c r="C335" s="38"/>
      <c r="D335" s="11"/>
      <c r="E335" s="11"/>
      <c r="F335" s="20"/>
      <c r="G335" s="20"/>
      <c r="H335" s="11"/>
      <c r="I335" s="20"/>
      <c r="J335" s="20"/>
      <c r="K335" s="11"/>
      <c r="L335" s="11"/>
    </row>
    <row r="336" spans="1:12" ht="13.5" customHeight="1" x14ac:dyDescent="0.25">
      <c r="A336" s="85">
        <v>4</v>
      </c>
      <c r="B336" s="8" t="s">
        <v>52</v>
      </c>
      <c r="C336" s="85" t="s">
        <v>27</v>
      </c>
      <c r="D336" s="9"/>
      <c r="E336" s="37">
        <f>((E312+E368)*1.7)/1000</f>
        <v>0.47089999999999999</v>
      </c>
      <c r="F336" s="9"/>
      <c r="G336" s="9"/>
      <c r="H336" s="9"/>
      <c r="I336" s="9"/>
      <c r="J336" s="9"/>
      <c r="K336" s="9"/>
      <c r="L336" s="9"/>
    </row>
    <row r="337" spans="1:14" ht="13.5" customHeight="1" x14ac:dyDescent="0.25">
      <c r="A337" s="85"/>
      <c r="B337" s="14" t="s">
        <v>11</v>
      </c>
      <c r="C337" s="15" t="s">
        <v>12</v>
      </c>
      <c r="D337" s="11">
        <v>18</v>
      </c>
      <c r="E337" s="11">
        <f>E336*D337</f>
        <v>8.4762000000000004</v>
      </c>
      <c r="F337" s="11"/>
      <c r="G337" s="11"/>
      <c r="H337" s="7"/>
      <c r="I337" s="11"/>
      <c r="J337" s="11"/>
      <c r="K337" s="11"/>
      <c r="L337" s="11"/>
    </row>
    <row r="338" spans="1:14" ht="13.5" customHeight="1" x14ac:dyDescent="0.25">
      <c r="A338" s="84"/>
      <c r="B338" s="21" t="s">
        <v>14</v>
      </c>
      <c r="C338" s="10" t="s">
        <v>0</v>
      </c>
      <c r="D338" s="11">
        <v>28</v>
      </c>
      <c r="E338" s="11">
        <f>D338*E336</f>
        <v>13.1852</v>
      </c>
      <c r="F338" s="6"/>
      <c r="G338" s="6"/>
      <c r="H338" s="6"/>
      <c r="I338" s="7"/>
      <c r="J338" s="11"/>
      <c r="K338" s="11"/>
      <c r="L338" s="11"/>
    </row>
    <row r="339" spans="1:14" ht="13.5" customHeight="1" x14ac:dyDescent="0.25">
      <c r="A339" s="85"/>
      <c r="B339" s="21" t="s">
        <v>51</v>
      </c>
      <c r="C339" s="10" t="s">
        <v>21</v>
      </c>
      <c r="D339" s="10" t="s">
        <v>18</v>
      </c>
      <c r="E339" s="11">
        <f>E336*1000</f>
        <v>470.9</v>
      </c>
      <c r="F339" s="11"/>
      <c r="G339" s="7"/>
      <c r="H339" s="7"/>
      <c r="I339" s="7"/>
      <c r="J339" s="11"/>
      <c r="K339" s="11"/>
      <c r="L339" s="11"/>
      <c r="N339" s="24" t="e">
        <f>#REF!*0.75</f>
        <v>#REF!</v>
      </c>
    </row>
    <row r="340" spans="1:14" ht="13.5" customHeight="1" x14ac:dyDescent="0.25">
      <c r="A340" s="84"/>
      <c r="B340" s="21" t="s">
        <v>22</v>
      </c>
      <c r="C340" s="10" t="s">
        <v>0</v>
      </c>
      <c r="D340" s="11">
        <v>0.5</v>
      </c>
      <c r="E340" s="11">
        <f>D340*E336</f>
        <v>0.23544999999999999</v>
      </c>
      <c r="F340" s="11"/>
      <c r="G340" s="7"/>
      <c r="H340" s="7"/>
      <c r="I340" s="7"/>
      <c r="J340" s="11"/>
      <c r="K340" s="11"/>
      <c r="L340" s="11"/>
      <c r="N340" s="82" t="e">
        <f>#REF!+N339</f>
        <v>#REF!</v>
      </c>
    </row>
    <row r="341" spans="1:14" ht="13.5" customHeight="1" x14ac:dyDescent="0.25">
      <c r="A341" s="10"/>
      <c r="B341" s="21"/>
      <c r="C341" s="38"/>
      <c r="D341" s="11"/>
      <c r="E341" s="11"/>
      <c r="F341" s="20"/>
      <c r="G341" s="20"/>
      <c r="H341" s="11"/>
      <c r="I341" s="20"/>
      <c r="J341" s="20"/>
      <c r="K341" s="11"/>
      <c r="L341" s="11"/>
      <c r="N341" s="24" t="e">
        <f>N340*1.08</f>
        <v>#REF!</v>
      </c>
    </row>
    <row r="342" spans="1:14" ht="13.5" customHeight="1" x14ac:dyDescent="0.25">
      <c r="A342" s="85">
        <v>5</v>
      </c>
      <c r="B342" s="8" t="s">
        <v>28</v>
      </c>
      <c r="C342" s="85" t="s">
        <v>27</v>
      </c>
      <c r="D342" s="9"/>
      <c r="E342" s="9">
        <f>(950+150+200+200+700+300+300+1150+650+650+550+1250+900+300+550)/1000</f>
        <v>8.8000000000000007</v>
      </c>
      <c r="F342" s="9"/>
      <c r="G342" s="9"/>
      <c r="H342" s="9"/>
      <c r="I342" s="9"/>
      <c r="J342" s="9"/>
      <c r="K342" s="9"/>
      <c r="L342" s="9"/>
      <c r="N342" s="24" t="e">
        <f>N341*1.03</f>
        <v>#REF!</v>
      </c>
    </row>
    <row r="343" spans="1:14" ht="13.5" customHeight="1" x14ac:dyDescent="0.25">
      <c r="A343" s="85"/>
      <c r="B343" s="14" t="s">
        <v>11</v>
      </c>
      <c r="C343" s="15" t="s">
        <v>12</v>
      </c>
      <c r="D343" s="11">
        <v>21</v>
      </c>
      <c r="E343" s="11">
        <f>E342*D343</f>
        <v>184.8</v>
      </c>
      <c r="F343" s="11"/>
      <c r="G343" s="11"/>
      <c r="H343" s="7"/>
      <c r="I343" s="11"/>
      <c r="J343" s="11"/>
      <c r="K343" s="11"/>
      <c r="L343" s="11"/>
      <c r="N343" s="24" t="e">
        <f>N342*1.18</f>
        <v>#REF!</v>
      </c>
    </row>
    <row r="344" spans="1:14" ht="13.5" customHeight="1" x14ac:dyDescent="0.25">
      <c r="A344" s="84"/>
      <c r="B344" s="21" t="s">
        <v>14</v>
      </c>
      <c r="C344" s="10" t="s">
        <v>0</v>
      </c>
      <c r="D344" s="11">
        <v>32.200000000000003</v>
      </c>
      <c r="E344" s="11">
        <f>D344*E342</f>
        <v>283.36000000000007</v>
      </c>
      <c r="F344" s="6"/>
      <c r="G344" s="6"/>
      <c r="H344" s="6"/>
      <c r="I344" s="7"/>
      <c r="J344" s="11"/>
      <c r="K344" s="11"/>
      <c r="L344" s="11"/>
      <c r="N344" s="83" t="e">
        <f>N343+12800</f>
        <v>#REF!</v>
      </c>
    </row>
    <row r="345" spans="1:14" ht="13.5" customHeight="1" x14ac:dyDescent="0.25">
      <c r="A345" s="85"/>
      <c r="B345" s="61" t="s">
        <v>29</v>
      </c>
      <c r="C345" s="10" t="s">
        <v>21</v>
      </c>
      <c r="D345" s="10" t="s">
        <v>18</v>
      </c>
      <c r="E345" s="11">
        <f>E342*1000</f>
        <v>8800</v>
      </c>
      <c r="F345" s="11"/>
      <c r="G345" s="7"/>
      <c r="H345" s="7"/>
      <c r="I345" s="7"/>
      <c r="J345" s="11"/>
      <c r="K345" s="11"/>
      <c r="L345" s="11"/>
    </row>
    <row r="346" spans="1:14" ht="13.5" customHeight="1" x14ac:dyDescent="0.25">
      <c r="A346" s="85"/>
      <c r="B346" s="21" t="s">
        <v>45</v>
      </c>
      <c r="C346" s="10" t="s">
        <v>37</v>
      </c>
      <c r="D346" s="10" t="s">
        <v>18</v>
      </c>
      <c r="E346" s="11">
        <f>E312+E368</f>
        <v>277</v>
      </c>
      <c r="F346" s="11"/>
      <c r="G346" s="7"/>
      <c r="H346" s="7"/>
      <c r="I346" s="7"/>
      <c r="J346" s="11"/>
      <c r="K346" s="11"/>
      <c r="L346" s="11"/>
    </row>
    <row r="347" spans="1:14" ht="13.5" customHeight="1" x14ac:dyDescent="0.25">
      <c r="A347" s="84"/>
      <c r="B347" s="21" t="s">
        <v>22</v>
      </c>
      <c r="C347" s="10" t="s">
        <v>0</v>
      </c>
      <c r="D347" s="11">
        <v>0.6</v>
      </c>
      <c r="E347" s="11">
        <f>D347*E342</f>
        <v>5.28</v>
      </c>
      <c r="F347" s="11"/>
      <c r="G347" s="7"/>
      <c r="H347" s="7"/>
      <c r="I347" s="7"/>
      <c r="J347" s="11"/>
      <c r="K347" s="11"/>
      <c r="L347" s="11"/>
    </row>
    <row r="348" spans="1:14" ht="13.5" customHeight="1" x14ac:dyDescent="0.25">
      <c r="A348" s="10"/>
      <c r="B348" s="21"/>
      <c r="C348" s="38"/>
      <c r="D348" s="11"/>
      <c r="E348" s="11"/>
      <c r="F348" s="20"/>
      <c r="G348" s="20"/>
      <c r="H348" s="11"/>
      <c r="I348" s="20"/>
      <c r="J348" s="20"/>
      <c r="K348" s="11"/>
      <c r="L348" s="11"/>
    </row>
    <row r="349" spans="1:14" ht="36" customHeight="1" x14ac:dyDescent="0.25">
      <c r="A349" s="85">
        <v>6</v>
      </c>
      <c r="B349" s="47" t="s">
        <v>41</v>
      </c>
      <c r="C349" s="85" t="s">
        <v>23</v>
      </c>
      <c r="D349" s="9"/>
      <c r="E349" s="9">
        <f>E312+E368</f>
        <v>277</v>
      </c>
      <c r="F349" s="9"/>
      <c r="G349" s="9"/>
      <c r="H349" s="9"/>
      <c r="I349" s="9"/>
      <c r="J349" s="9"/>
      <c r="K349" s="9"/>
      <c r="L349" s="9"/>
    </row>
    <row r="350" spans="1:14" ht="13.5" customHeight="1" x14ac:dyDescent="0.25">
      <c r="A350" s="85"/>
      <c r="B350" s="14" t="s">
        <v>11</v>
      </c>
      <c r="C350" s="15" t="s">
        <v>12</v>
      </c>
      <c r="D350" s="11">
        <v>1</v>
      </c>
      <c r="E350" s="11">
        <f>E349*D350</f>
        <v>277</v>
      </c>
      <c r="F350" s="11"/>
      <c r="G350" s="11"/>
      <c r="H350" s="7"/>
      <c r="I350" s="11"/>
      <c r="J350" s="11"/>
      <c r="K350" s="11"/>
      <c r="L350" s="11"/>
    </row>
    <row r="351" spans="1:14" ht="14.25" customHeight="1" x14ac:dyDescent="0.25">
      <c r="A351" s="84"/>
      <c r="B351" s="48" t="s">
        <v>44</v>
      </c>
      <c r="C351" s="10" t="s">
        <v>42</v>
      </c>
      <c r="D351" s="11" t="s">
        <v>18</v>
      </c>
      <c r="E351" s="11">
        <f>E349</f>
        <v>277</v>
      </c>
      <c r="F351" s="11"/>
      <c r="G351" s="7"/>
      <c r="H351" s="7"/>
      <c r="I351" s="7"/>
      <c r="J351" s="11"/>
      <c r="K351" s="11"/>
      <c r="L351" s="11"/>
    </row>
    <row r="352" spans="1:14" ht="21" customHeight="1" x14ac:dyDescent="0.25">
      <c r="A352" s="84"/>
      <c r="B352" s="48" t="s">
        <v>57</v>
      </c>
      <c r="C352" s="10" t="s">
        <v>42</v>
      </c>
      <c r="D352" s="11" t="s">
        <v>18</v>
      </c>
      <c r="E352" s="11">
        <f>E349</f>
        <v>277</v>
      </c>
      <c r="F352" s="11"/>
      <c r="G352" s="7"/>
      <c r="H352" s="7"/>
      <c r="I352" s="7"/>
      <c r="J352" s="11"/>
      <c r="K352" s="11"/>
      <c r="L352" s="11"/>
    </row>
    <row r="353" spans="1:12" ht="18.75" customHeight="1" x14ac:dyDescent="0.25">
      <c r="A353" s="84"/>
      <c r="B353" s="48" t="s">
        <v>43</v>
      </c>
      <c r="C353" s="10" t="s">
        <v>37</v>
      </c>
      <c r="D353" s="11" t="s">
        <v>18</v>
      </c>
      <c r="E353" s="11">
        <f>E349*2</f>
        <v>554</v>
      </c>
      <c r="F353" s="11"/>
      <c r="G353" s="7"/>
      <c r="H353" s="7"/>
      <c r="I353" s="7"/>
      <c r="J353" s="11"/>
      <c r="K353" s="11"/>
      <c r="L353" s="11"/>
    </row>
    <row r="354" spans="1:12" ht="13.5" customHeight="1" x14ac:dyDescent="0.25">
      <c r="A354" s="84"/>
      <c r="B354" s="21" t="s">
        <v>14</v>
      </c>
      <c r="C354" s="10" t="s">
        <v>0</v>
      </c>
      <c r="D354" s="11">
        <v>1.1599999999999999</v>
      </c>
      <c r="E354" s="11">
        <f>D354*E349</f>
        <v>321.32</v>
      </c>
      <c r="F354" s="6"/>
      <c r="G354" s="6"/>
      <c r="H354" s="6"/>
      <c r="I354" s="7"/>
      <c r="J354" s="11"/>
      <c r="K354" s="11"/>
      <c r="L354" s="11"/>
    </row>
    <row r="355" spans="1:12" ht="13.5" customHeight="1" x14ac:dyDescent="0.25">
      <c r="A355" s="84"/>
      <c r="B355" s="21" t="s">
        <v>22</v>
      </c>
      <c r="C355" s="10" t="s">
        <v>0</v>
      </c>
      <c r="D355" s="11">
        <v>0.04</v>
      </c>
      <c r="E355" s="11">
        <f>D355*E349</f>
        <v>11.08</v>
      </c>
      <c r="F355" s="11"/>
      <c r="G355" s="7"/>
      <c r="H355" s="7"/>
      <c r="I355" s="7"/>
      <c r="J355" s="11"/>
      <c r="K355" s="11"/>
      <c r="L355" s="11"/>
    </row>
    <row r="356" spans="1:12" ht="13.5" customHeight="1" x14ac:dyDescent="0.25">
      <c r="A356" s="85"/>
      <c r="B356" s="21"/>
      <c r="C356" s="38"/>
      <c r="D356" s="11"/>
      <c r="E356" s="11"/>
      <c r="F356" s="20"/>
      <c r="G356" s="20"/>
      <c r="H356" s="11"/>
      <c r="I356" s="20"/>
      <c r="J356" s="20"/>
      <c r="K356" s="11"/>
      <c r="L356" s="11"/>
    </row>
    <row r="357" spans="1:12" ht="13.5" customHeight="1" x14ac:dyDescent="0.25">
      <c r="A357" s="49">
        <v>7</v>
      </c>
      <c r="B357" s="52" t="s">
        <v>50</v>
      </c>
      <c r="C357" s="10" t="s">
        <v>23</v>
      </c>
      <c r="D357" s="11"/>
      <c r="E357" s="9">
        <v>12</v>
      </c>
      <c r="F357" s="11"/>
      <c r="G357" s="11"/>
      <c r="H357" s="11"/>
      <c r="I357" s="11"/>
      <c r="J357" s="11"/>
      <c r="K357" s="11"/>
      <c r="L357" s="11"/>
    </row>
    <row r="358" spans="1:12" ht="13.5" customHeight="1" x14ac:dyDescent="0.25">
      <c r="A358" s="49"/>
      <c r="B358" s="40"/>
      <c r="C358" s="49" t="s">
        <v>26</v>
      </c>
      <c r="D358" s="51"/>
      <c r="E358" s="51">
        <f>E357</f>
        <v>12</v>
      </c>
      <c r="F358" s="11"/>
      <c r="G358" s="11"/>
      <c r="H358" s="11"/>
      <c r="I358" s="11"/>
      <c r="J358" s="11"/>
      <c r="K358" s="11"/>
      <c r="L358" s="11"/>
    </row>
    <row r="359" spans="1:12" ht="13.5" customHeight="1" x14ac:dyDescent="0.25">
      <c r="A359" s="49"/>
      <c r="B359" s="40" t="s">
        <v>47</v>
      </c>
      <c r="C359" s="49" t="s">
        <v>12</v>
      </c>
      <c r="D359" s="51">
        <v>2</v>
      </c>
      <c r="E359" s="51">
        <f>D359*E358</f>
        <v>24</v>
      </c>
      <c r="F359" s="11"/>
      <c r="G359" s="11"/>
      <c r="H359" s="11"/>
      <c r="I359" s="11"/>
      <c r="J359" s="11"/>
      <c r="K359" s="11"/>
      <c r="L359" s="11"/>
    </row>
    <row r="360" spans="1:12" ht="13.5" customHeight="1" x14ac:dyDescent="0.25">
      <c r="A360" s="49"/>
      <c r="B360" s="40" t="s">
        <v>48</v>
      </c>
      <c r="C360" s="49" t="s">
        <v>0</v>
      </c>
      <c r="D360" s="51">
        <v>0.09</v>
      </c>
      <c r="E360" s="51">
        <f>D360*E358</f>
        <v>1.08</v>
      </c>
      <c r="F360" s="11"/>
      <c r="G360" s="11"/>
      <c r="H360" s="11"/>
      <c r="I360" s="11"/>
      <c r="J360" s="11"/>
      <c r="K360" s="11"/>
      <c r="L360" s="11"/>
    </row>
    <row r="361" spans="1:12" ht="13.5" customHeight="1" x14ac:dyDescent="0.25">
      <c r="A361" s="49"/>
      <c r="B361" s="40" t="s">
        <v>22</v>
      </c>
      <c r="C361" s="49" t="s">
        <v>0</v>
      </c>
      <c r="D361" s="51">
        <v>1.86</v>
      </c>
      <c r="E361" s="51">
        <f>D361*E358</f>
        <v>22.32</v>
      </c>
      <c r="F361" s="11"/>
      <c r="G361" s="11"/>
      <c r="H361" s="11"/>
      <c r="I361" s="11"/>
      <c r="J361" s="11"/>
      <c r="K361" s="11"/>
      <c r="L361" s="11"/>
    </row>
    <row r="362" spans="1:12" ht="13.5" customHeight="1" x14ac:dyDescent="0.25">
      <c r="A362" s="49"/>
      <c r="B362" s="40" t="s">
        <v>49</v>
      </c>
      <c r="C362" s="10" t="s">
        <v>23</v>
      </c>
      <c r="D362" s="11" t="s">
        <v>18</v>
      </c>
      <c r="E362" s="11">
        <f>E357</f>
        <v>12</v>
      </c>
      <c r="F362" s="11"/>
      <c r="G362" s="11"/>
      <c r="H362" s="11"/>
      <c r="I362" s="11"/>
      <c r="J362" s="11"/>
      <c r="K362" s="11"/>
      <c r="L362" s="11"/>
    </row>
    <row r="363" spans="1:12" ht="13.5" customHeight="1" x14ac:dyDescent="0.25">
      <c r="A363" s="85"/>
      <c r="B363" s="21" t="s">
        <v>51</v>
      </c>
      <c r="C363" s="10" t="s">
        <v>21</v>
      </c>
      <c r="D363" s="10" t="s">
        <v>18</v>
      </c>
      <c r="E363" s="11">
        <f>E357*6</f>
        <v>72</v>
      </c>
      <c r="F363" s="11"/>
      <c r="G363" s="7"/>
      <c r="H363" s="7"/>
      <c r="I363" s="7"/>
      <c r="J363" s="11"/>
      <c r="K363" s="11"/>
      <c r="L363" s="11"/>
    </row>
    <row r="364" spans="1:12" ht="13.5" customHeight="1" x14ac:dyDescent="0.25">
      <c r="A364" s="85"/>
      <c r="B364" s="18" t="s">
        <v>30</v>
      </c>
      <c r="C364" s="10" t="s">
        <v>23</v>
      </c>
      <c r="D364" s="11" t="s">
        <v>18</v>
      </c>
      <c r="E364" s="11">
        <f>E357</f>
        <v>12</v>
      </c>
      <c r="F364" s="11"/>
      <c r="G364" s="7"/>
      <c r="H364" s="7"/>
      <c r="I364" s="7"/>
      <c r="J364" s="11"/>
      <c r="K364" s="11"/>
      <c r="L364" s="11"/>
    </row>
    <row r="365" spans="1:12" ht="13.5" customHeight="1" x14ac:dyDescent="0.25">
      <c r="A365" s="85"/>
      <c r="B365" s="40" t="s">
        <v>31</v>
      </c>
      <c r="C365" s="10" t="s">
        <v>23</v>
      </c>
      <c r="D365" s="10" t="s">
        <v>18</v>
      </c>
      <c r="E365" s="11">
        <f>E357</f>
        <v>12</v>
      </c>
      <c r="F365" s="11"/>
      <c r="G365" s="7"/>
      <c r="H365" s="7"/>
      <c r="I365" s="7"/>
      <c r="J365" s="11"/>
      <c r="K365" s="11"/>
      <c r="L365" s="11"/>
    </row>
    <row r="366" spans="1:12" ht="13.5" customHeight="1" x14ac:dyDescent="0.25">
      <c r="A366" s="85"/>
      <c r="B366" s="40" t="s">
        <v>32</v>
      </c>
      <c r="C366" s="10" t="s">
        <v>23</v>
      </c>
      <c r="D366" s="10" t="s">
        <v>18</v>
      </c>
      <c r="E366" s="11">
        <f>E357</f>
        <v>12</v>
      </c>
      <c r="F366" s="11"/>
      <c r="G366" s="7"/>
      <c r="H366" s="7"/>
      <c r="I366" s="7"/>
      <c r="J366" s="11"/>
      <c r="K366" s="11"/>
      <c r="L366" s="11"/>
    </row>
    <row r="367" spans="1:12" ht="13.5" customHeight="1" x14ac:dyDescent="0.25">
      <c r="A367" s="49"/>
      <c r="B367" s="50"/>
      <c r="C367" s="10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44.25" customHeight="1" x14ac:dyDescent="0.25">
      <c r="A368" s="84">
        <v>8</v>
      </c>
      <c r="B368" s="64" t="s">
        <v>73</v>
      </c>
      <c r="C368" s="85" t="s">
        <v>23</v>
      </c>
      <c r="D368" s="9"/>
      <c r="E368" s="9">
        <f>33+35+2+3+4+5+3</f>
        <v>85</v>
      </c>
      <c r="F368" s="6"/>
      <c r="G368" s="9"/>
      <c r="H368" s="6"/>
      <c r="I368" s="9"/>
      <c r="J368" s="9"/>
      <c r="K368" s="6"/>
      <c r="L368" s="6"/>
    </row>
    <row r="369" spans="1:12" ht="13.5" customHeight="1" x14ac:dyDescent="0.2">
      <c r="A369" s="84"/>
      <c r="B369" s="64"/>
      <c r="C369" s="10" t="s">
        <v>13</v>
      </c>
      <c r="D369" s="10"/>
      <c r="E369" s="12">
        <f>(E372*2.81+E373*10.26+E374*15.3+E375*1.23)/1000</f>
        <v>8.5489770000000007</v>
      </c>
      <c r="F369" s="34"/>
      <c r="G369" s="9"/>
      <c r="H369" s="34"/>
      <c r="I369" s="9"/>
      <c r="J369" s="9"/>
      <c r="K369" s="34"/>
      <c r="L369" s="11"/>
    </row>
    <row r="370" spans="1:12" ht="13.5" customHeight="1" x14ac:dyDescent="0.25">
      <c r="A370" s="84"/>
      <c r="B370" s="65" t="s">
        <v>11</v>
      </c>
      <c r="C370" s="15" t="s">
        <v>12</v>
      </c>
      <c r="D370" s="11">
        <f>34.9*0.8</f>
        <v>27.92</v>
      </c>
      <c r="E370" s="11">
        <f>D370*E369</f>
        <v>238.68743784000003</v>
      </c>
      <c r="F370" s="11"/>
      <c r="G370" s="11"/>
      <c r="H370" s="11"/>
      <c r="I370" s="11"/>
      <c r="J370" s="11"/>
      <c r="K370" s="11"/>
      <c r="L370" s="11"/>
    </row>
    <row r="371" spans="1:12" ht="22.5" customHeight="1" x14ac:dyDescent="0.25">
      <c r="A371" s="84"/>
      <c r="B371" s="66" t="s">
        <v>17</v>
      </c>
      <c r="C371" s="10" t="s">
        <v>0</v>
      </c>
      <c r="D371" s="11">
        <v>4.07</v>
      </c>
      <c r="E371" s="11">
        <f>D371*E369</f>
        <v>34.794336390000005</v>
      </c>
      <c r="F371" s="11"/>
      <c r="G371" s="11"/>
      <c r="H371" s="11"/>
      <c r="I371" s="11"/>
      <c r="J371" s="11"/>
      <c r="K371" s="11"/>
      <c r="L371" s="11"/>
    </row>
    <row r="372" spans="1:12" ht="13.5" customHeight="1" x14ac:dyDescent="0.25">
      <c r="A372" s="84"/>
      <c r="B372" s="66" t="s">
        <v>58</v>
      </c>
      <c r="C372" s="10" t="s">
        <v>21</v>
      </c>
      <c r="D372" s="11">
        <v>1.62</v>
      </c>
      <c r="E372" s="11">
        <f>D372*E368</f>
        <v>137.70000000000002</v>
      </c>
      <c r="F372" s="11"/>
      <c r="G372" s="11"/>
      <c r="H372" s="11"/>
      <c r="I372" s="11"/>
      <c r="J372" s="11"/>
      <c r="K372" s="11"/>
      <c r="L372" s="11"/>
    </row>
    <row r="373" spans="1:12" ht="13.5" customHeight="1" x14ac:dyDescent="0.25">
      <c r="A373" s="84"/>
      <c r="B373" s="76" t="s">
        <v>80</v>
      </c>
      <c r="C373" s="10" t="s">
        <v>21</v>
      </c>
      <c r="D373" s="11">
        <v>3.9</v>
      </c>
      <c r="E373" s="11">
        <f>E368*D373</f>
        <v>331.5</v>
      </c>
      <c r="F373" s="60"/>
      <c r="G373" s="11"/>
      <c r="H373" s="11"/>
      <c r="I373" s="11"/>
      <c r="J373" s="11"/>
      <c r="K373" s="11"/>
      <c r="L373" s="11"/>
    </row>
    <row r="374" spans="1:12" ht="13.5" customHeight="1" x14ac:dyDescent="0.25">
      <c r="A374" s="84"/>
      <c r="B374" s="76" t="s">
        <v>81</v>
      </c>
      <c r="C374" s="10" t="s">
        <v>21</v>
      </c>
      <c r="D374" s="11">
        <v>3.5</v>
      </c>
      <c r="E374" s="11">
        <f>E368*D374</f>
        <v>297.5</v>
      </c>
      <c r="F374" s="60"/>
      <c r="G374" s="11"/>
      <c r="H374" s="11"/>
      <c r="I374" s="11"/>
      <c r="J374" s="11"/>
      <c r="K374" s="11"/>
      <c r="L374" s="11"/>
    </row>
    <row r="375" spans="1:12" ht="13.5" customHeight="1" x14ac:dyDescent="0.25">
      <c r="A375" s="84"/>
      <c r="B375" s="66" t="s">
        <v>78</v>
      </c>
      <c r="C375" s="10" t="s">
        <v>21</v>
      </c>
      <c r="D375" s="11">
        <f>0.5*4</f>
        <v>2</v>
      </c>
      <c r="E375" s="11">
        <f>D375*E368</f>
        <v>170</v>
      </c>
      <c r="F375" s="11"/>
      <c r="G375" s="11"/>
      <c r="H375" s="11"/>
      <c r="I375" s="11"/>
      <c r="J375" s="11"/>
      <c r="K375" s="11"/>
      <c r="L375" s="11"/>
    </row>
    <row r="376" spans="1:12" ht="13.5" customHeight="1" x14ac:dyDescent="0.25">
      <c r="A376" s="84"/>
      <c r="B376" s="76" t="s">
        <v>82</v>
      </c>
      <c r="C376" s="10" t="s">
        <v>53</v>
      </c>
      <c r="D376" s="11">
        <f>0.025*2</f>
        <v>0.05</v>
      </c>
      <c r="E376" s="11">
        <f>E368*D376</f>
        <v>4.25</v>
      </c>
      <c r="F376" s="60"/>
      <c r="G376" s="11"/>
      <c r="H376" s="11"/>
      <c r="I376" s="11"/>
      <c r="J376" s="11"/>
      <c r="K376" s="11"/>
      <c r="L376" s="11"/>
    </row>
    <row r="377" spans="1:12" ht="13.5" customHeight="1" x14ac:dyDescent="0.25">
      <c r="A377" s="84"/>
      <c r="B377" s="66" t="s">
        <v>72</v>
      </c>
      <c r="C377" s="11" t="s">
        <v>20</v>
      </c>
      <c r="D377" s="11">
        <v>15.02</v>
      </c>
      <c r="E377" s="11">
        <f>D377*E369</f>
        <v>128.40563453999999</v>
      </c>
      <c r="F377" s="11"/>
      <c r="G377" s="11"/>
      <c r="H377" s="11"/>
      <c r="I377" s="11"/>
      <c r="J377" s="11"/>
      <c r="K377" s="11"/>
      <c r="L377" s="11"/>
    </row>
    <row r="378" spans="1:12" ht="13.5" customHeight="1" x14ac:dyDescent="0.2">
      <c r="A378" s="84"/>
      <c r="B378" s="67" t="s">
        <v>19</v>
      </c>
      <c r="C378" s="15" t="s">
        <v>0</v>
      </c>
      <c r="D378" s="11">
        <v>2.78</v>
      </c>
      <c r="E378" s="33">
        <f>D378*E369</f>
        <v>23.76615606</v>
      </c>
      <c r="F378" s="11"/>
      <c r="G378" s="11"/>
      <c r="H378" s="11"/>
      <c r="I378" s="11"/>
      <c r="J378" s="11"/>
      <c r="K378" s="20"/>
      <c r="L378" s="11"/>
    </row>
    <row r="379" spans="1:12" ht="13.5" customHeight="1" x14ac:dyDescent="0.2">
      <c r="A379" s="10"/>
      <c r="B379" s="68"/>
      <c r="C379" s="15"/>
      <c r="D379" s="10"/>
      <c r="E379" s="33"/>
      <c r="F379" s="11"/>
      <c r="G379" s="11"/>
      <c r="H379" s="11"/>
      <c r="I379" s="11"/>
      <c r="J379" s="11"/>
      <c r="K379" s="20"/>
      <c r="L379" s="11"/>
    </row>
    <row r="380" spans="1:12" ht="13.5" customHeight="1" x14ac:dyDescent="0.25">
      <c r="A380" s="84">
        <v>9</v>
      </c>
      <c r="B380" s="64" t="s">
        <v>59</v>
      </c>
      <c r="C380" s="85" t="s">
        <v>60</v>
      </c>
      <c r="D380" s="9"/>
      <c r="E380" s="37">
        <f>E369</f>
        <v>8.5489770000000007</v>
      </c>
      <c r="F380" s="6"/>
      <c r="G380" s="9"/>
      <c r="H380" s="6"/>
      <c r="I380" s="9"/>
      <c r="J380" s="9"/>
      <c r="K380" s="6"/>
      <c r="L380" s="6"/>
    </row>
    <row r="381" spans="1:12" ht="13.5" customHeight="1" x14ac:dyDescent="0.2">
      <c r="A381" s="84"/>
      <c r="B381" s="64"/>
      <c r="C381" s="10" t="s">
        <v>13</v>
      </c>
      <c r="D381" s="10"/>
      <c r="E381" s="12">
        <f>E380</f>
        <v>8.5489770000000007</v>
      </c>
      <c r="F381" s="34"/>
      <c r="G381" s="9"/>
      <c r="H381" s="34"/>
      <c r="I381" s="9"/>
      <c r="J381" s="9"/>
      <c r="K381" s="34"/>
      <c r="L381" s="11"/>
    </row>
    <row r="382" spans="1:12" ht="13.5" customHeight="1" x14ac:dyDescent="0.25">
      <c r="A382" s="84"/>
      <c r="B382" s="65" t="s">
        <v>11</v>
      </c>
      <c r="C382" s="15" t="s">
        <v>12</v>
      </c>
      <c r="D382" s="11">
        <v>4.83</v>
      </c>
      <c r="E382" s="11">
        <f>D382*E381</f>
        <v>41.291558910000006</v>
      </c>
      <c r="F382" s="11"/>
      <c r="G382" s="11"/>
      <c r="H382" s="11"/>
      <c r="I382" s="11"/>
      <c r="J382" s="11"/>
      <c r="K382" s="11"/>
      <c r="L382" s="11"/>
    </row>
    <row r="383" spans="1:12" ht="13.5" customHeight="1" x14ac:dyDescent="0.25">
      <c r="A383" s="84"/>
      <c r="B383" s="66" t="s">
        <v>24</v>
      </c>
      <c r="C383" s="10" t="s">
        <v>20</v>
      </c>
      <c r="D383" s="11">
        <v>0.9</v>
      </c>
      <c r="E383" s="11">
        <f>D383*E381</f>
        <v>7.6940793000000012</v>
      </c>
      <c r="F383" s="11"/>
      <c r="G383" s="11"/>
      <c r="H383" s="11"/>
      <c r="I383" s="11"/>
      <c r="J383" s="11"/>
      <c r="K383" s="11"/>
      <c r="L383" s="11"/>
    </row>
    <row r="384" spans="1:12" ht="13.5" customHeight="1" x14ac:dyDescent="0.25">
      <c r="A384" s="84"/>
      <c r="B384" s="66" t="s">
        <v>25</v>
      </c>
      <c r="C384" s="10" t="s">
        <v>20</v>
      </c>
      <c r="D384" s="11">
        <v>2.6</v>
      </c>
      <c r="E384" s="11">
        <f>D384*E381</f>
        <v>22.227340200000004</v>
      </c>
      <c r="F384" s="11"/>
      <c r="G384" s="11"/>
      <c r="H384" s="11"/>
      <c r="I384" s="11"/>
      <c r="J384" s="11"/>
      <c r="K384" s="11"/>
      <c r="L384" s="11"/>
    </row>
    <row r="385" spans="1:12" ht="13.5" customHeight="1" x14ac:dyDescent="0.2">
      <c r="A385" s="84"/>
      <c r="B385" s="67" t="s">
        <v>19</v>
      </c>
      <c r="C385" s="15" t="s">
        <v>0</v>
      </c>
      <c r="D385" s="11">
        <v>0.02</v>
      </c>
      <c r="E385" s="33">
        <f>D385*E381</f>
        <v>0.17097954000000001</v>
      </c>
      <c r="F385" s="11"/>
      <c r="G385" s="11"/>
      <c r="H385" s="11"/>
      <c r="I385" s="11"/>
      <c r="J385" s="11"/>
      <c r="K385" s="20"/>
      <c r="L385" s="11"/>
    </row>
    <row r="386" spans="1:12" ht="13.5" customHeight="1" x14ac:dyDescent="0.2">
      <c r="A386" s="10"/>
      <c r="B386" s="68"/>
      <c r="C386" s="15"/>
      <c r="D386" s="10"/>
      <c r="E386" s="33"/>
      <c r="F386" s="11"/>
      <c r="G386" s="11"/>
      <c r="H386" s="11"/>
      <c r="I386" s="11"/>
      <c r="J386" s="11"/>
      <c r="K386" s="20"/>
      <c r="L386" s="11"/>
    </row>
    <row r="387" spans="1:12" ht="13.5" customHeight="1" x14ac:dyDescent="0.25">
      <c r="A387" s="84">
        <v>10</v>
      </c>
      <c r="B387" s="64" t="s">
        <v>61</v>
      </c>
      <c r="C387" s="85" t="s">
        <v>23</v>
      </c>
      <c r="D387" s="9"/>
      <c r="E387" s="9">
        <f>E368</f>
        <v>85</v>
      </c>
      <c r="F387" s="9"/>
      <c r="G387" s="9"/>
      <c r="H387" s="9"/>
      <c r="I387" s="9"/>
      <c r="J387" s="9"/>
      <c r="K387" s="9"/>
      <c r="L387" s="9"/>
    </row>
    <row r="388" spans="1:12" ht="13.5" customHeight="1" x14ac:dyDescent="0.25">
      <c r="A388" s="10"/>
      <c r="B388" s="69"/>
      <c r="C388" s="10" t="s">
        <v>26</v>
      </c>
      <c r="D388" s="11"/>
      <c r="E388" s="11">
        <f>E387</f>
        <v>85</v>
      </c>
      <c r="F388" s="11"/>
      <c r="G388" s="11"/>
      <c r="H388" s="11"/>
      <c r="I388" s="11"/>
      <c r="J388" s="11"/>
      <c r="K388" s="11"/>
      <c r="L388" s="11"/>
    </row>
    <row r="389" spans="1:12" ht="13.5" customHeight="1" x14ac:dyDescent="0.25">
      <c r="A389" s="84"/>
      <c r="B389" s="65" t="s">
        <v>11</v>
      </c>
      <c r="C389" s="15" t="s">
        <v>12</v>
      </c>
      <c r="D389" s="11">
        <v>2.52</v>
      </c>
      <c r="E389" s="11">
        <f>E388*D389</f>
        <v>214.2</v>
      </c>
      <c r="F389" s="11"/>
      <c r="G389" s="11"/>
      <c r="H389" s="7"/>
      <c r="I389" s="11"/>
      <c r="J389" s="11"/>
      <c r="K389" s="11"/>
      <c r="L389" s="11"/>
    </row>
    <row r="390" spans="1:12" ht="16.5" customHeight="1" x14ac:dyDescent="0.25">
      <c r="A390" s="84"/>
      <c r="B390" s="77" t="s">
        <v>62</v>
      </c>
      <c r="C390" s="38" t="s">
        <v>63</v>
      </c>
      <c r="D390" s="11">
        <f>1.25*0.5</f>
        <v>0.625</v>
      </c>
      <c r="E390" s="11">
        <f>E388*D390</f>
        <v>53.125</v>
      </c>
      <c r="F390" s="11"/>
      <c r="G390" s="11"/>
      <c r="H390" s="11"/>
      <c r="I390" s="11"/>
      <c r="J390" s="11"/>
      <c r="K390" s="11"/>
      <c r="L390" s="11"/>
    </row>
    <row r="391" spans="1:12" ht="13.5" customHeight="1" x14ac:dyDescent="0.25">
      <c r="A391" s="84"/>
      <c r="B391" s="71" t="s">
        <v>64</v>
      </c>
      <c r="C391" s="38" t="s">
        <v>63</v>
      </c>
      <c r="D391" s="11">
        <v>1.2</v>
      </c>
      <c r="E391" s="11">
        <f>D391*E388</f>
        <v>102</v>
      </c>
      <c r="F391" s="20"/>
      <c r="G391" s="20"/>
      <c r="H391" s="20"/>
      <c r="I391" s="20"/>
      <c r="J391" s="11"/>
      <c r="K391" s="11"/>
      <c r="L391" s="11"/>
    </row>
    <row r="392" spans="1:12" ht="13.5" customHeight="1" x14ac:dyDescent="0.25">
      <c r="A392" s="10"/>
      <c r="B392" s="72"/>
      <c r="C392" s="38"/>
      <c r="D392" s="11"/>
      <c r="E392" s="11"/>
      <c r="F392" s="7"/>
      <c r="G392" s="7"/>
      <c r="H392" s="7"/>
      <c r="I392" s="7"/>
      <c r="J392" s="11"/>
      <c r="K392" s="11"/>
      <c r="L392" s="11"/>
    </row>
    <row r="393" spans="1:12" ht="18" customHeight="1" x14ac:dyDescent="0.25">
      <c r="A393" s="84">
        <v>11</v>
      </c>
      <c r="B393" s="73" t="s">
        <v>65</v>
      </c>
      <c r="C393" s="85" t="s">
        <v>66</v>
      </c>
      <c r="D393" s="9"/>
      <c r="E393" s="9">
        <f>0.5*0.5*1*E368</f>
        <v>21.25</v>
      </c>
      <c r="F393" s="9"/>
      <c r="G393" s="6"/>
      <c r="H393" s="6"/>
      <c r="I393" s="6"/>
      <c r="J393" s="9"/>
      <c r="K393" s="9"/>
      <c r="L393" s="9"/>
    </row>
    <row r="394" spans="1:12" ht="13.5" customHeight="1" x14ac:dyDescent="0.25">
      <c r="A394" s="10"/>
      <c r="B394" s="69"/>
      <c r="C394" s="10" t="s">
        <v>67</v>
      </c>
      <c r="D394" s="11"/>
      <c r="E394" s="11">
        <f>E393</f>
        <v>21.25</v>
      </c>
      <c r="F394" s="11"/>
      <c r="G394" s="7"/>
      <c r="H394" s="7"/>
      <c r="I394" s="7"/>
      <c r="J394" s="11"/>
      <c r="K394" s="11"/>
      <c r="L394" s="11"/>
    </row>
    <row r="395" spans="1:12" ht="13.5" customHeight="1" x14ac:dyDescent="0.25">
      <c r="A395" s="84"/>
      <c r="B395" s="65" t="s">
        <v>11</v>
      </c>
      <c r="C395" s="15" t="s">
        <v>12</v>
      </c>
      <c r="D395" s="7">
        <v>1.39</v>
      </c>
      <c r="E395" s="11">
        <f>E394*D395</f>
        <v>29.537499999999998</v>
      </c>
      <c r="F395" s="11"/>
      <c r="G395" s="11"/>
      <c r="H395" s="7"/>
      <c r="I395" s="11"/>
      <c r="J395" s="11"/>
      <c r="K395" s="11"/>
      <c r="L395" s="11"/>
    </row>
    <row r="396" spans="1:12" ht="13.5" customHeight="1" x14ac:dyDescent="0.25">
      <c r="A396" s="10"/>
      <c r="B396" s="40" t="s">
        <v>68</v>
      </c>
      <c r="C396" s="38" t="s">
        <v>63</v>
      </c>
      <c r="D396" s="7">
        <v>0.68</v>
      </c>
      <c r="E396" s="11">
        <f>D396*E394</f>
        <v>14.450000000000001</v>
      </c>
      <c r="F396" s="11"/>
      <c r="G396" s="11"/>
      <c r="H396" s="7"/>
      <c r="I396" s="11"/>
      <c r="J396" s="11"/>
      <c r="K396" s="11"/>
      <c r="L396" s="11"/>
    </row>
    <row r="397" spans="1:12" ht="13.5" customHeight="1" x14ac:dyDescent="0.25">
      <c r="A397" s="84"/>
      <c r="B397" s="74" t="s">
        <v>69</v>
      </c>
      <c r="C397" s="10" t="s">
        <v>66</v>
      </c>
      <c r="D397" s="11">
        <v>1.02</v>
      </c>
      <c r="E397" s="11">
        <f>E394*D397</f>
        <v>21.675000000000001</v>
      </c>
      <c r="F397" s="7"/>
      <c r="G397" s="7"/>
      <c r="H397" s="7"/>
      <c r="I397" s="7"/>
      <c r="J397" s="11"/>
      <c r="K397" s="11"/>
      <c r="L397" s="11"/>
    </row>
    <row r="398" spans="1:12" ht="13.5" customHeight="1" x14ac:dyDescent="0.25">
      <c r="A398" s="10"/>
      <c r="B398" s="69"/>
      <c r="C398" s="10"/>
      <c r="D398" s="11"/>
      <c r="E398" s="11"/>
      <c r="F398" s="7"/>
      <c r="G398" s="7"/>
      <c r="H398" s="7"/>
      <c r="I398" s="7"/>
      <c r="J398" s="11"/>
      <c r="K398" s="11"/>
      <c r="L398" s="11"/>
    </row>
    <row r="399" spans="1:12" ht="13.5" customHeight="1" x14ac:dyDescent="0.25">
      <c r="A399" s="84">
        <v>12</v>
      </c>
      <c r="B399" s="64" t="s">
        <v>70</v>
      </c>
      <c r="C399" s="85" t="s">
        <v>23</v>
      </c>
      <c r="D399" s="9"/>
      <c r="E399" s="9">
        <f>E368</f>
        <v>85</v>
      </c>
      <c r="F399" s="9"/>
      <c r="G399" s="9"/>
      <c r="H399" s="9"/>
      <c r="I399" s="9"/>
      <c r="J399" s="9"/>
      <c r="K399" s="9"/>
      <c r="L399" s="9"/>
    </row>
    <row r="400" spans="1:12" ht="13.5" customHeight="1" x14ac:dyDescent="0.25">
      <c r="A400" s="10"/>
      <c r="B400" s="69"/>
      <c r="C400" s="10" t="s">
        <v>71</v>
      </c>
      <c r="D400" s="11"/>
      <c r="E400" s="11">
        <f>E399/10</f>
        <v>8.5</v>
      </c>
      <c r="F400" s="11"/>
      <c r="G400" s="7"/>
      <c r="H400" s="7"/>
      <c r="I400" s="7"/>
      <c r="J400" s="11"/>
      <c r="K400" s="11"/>
      <c r="L400" s="11"/>
    </row>
    <row r="401" spans="1:12" ht="13.5" customHeight="1" x14ac:dyDescent="0.25">
      <c r="A401" s="84"/>
      <c r="B401" s="65" t="s">
        <v>11</v>
      </c>
      <c r="C401" s="15" t="s">
        <v>12</v>
      </c>
      <c r="D401" s="11">
        <v>6</v>
      </c>
      <c r="E401" s="11">
        <f>D401*E400</f>
        <v>51</v>
      </c>
      <c r="F401" s="11"/>
      <c r="G401" s="11"/>
      <c r="H401" s="7"/>
      <c r="I401" s="11"/>
      <c r="J401" s="11"/>
      <c r="K401" s="11"/>
      <c r="L401" s="11"/>
    </row>
    <row r="402" spans="1:12" ht="13.5" customHeight="1" x14ac:dyDescent="0.25">
      <c r="A402" s="84"/>
      <c r="B402" s="71" t="s">
        <v>14</v>
      </c>
      <c r="C402" s="10" t="s">
        <v>0</v>
      </c>
      <c r="D402" s="11">
        <v>0.4</v>
      </c>
      <c r="E402" s="11">
        <f>D402*E400</f>
        <v>3.4000000000000004</v>
      </c>
      <c r="F402" s="6"/>
      <c r="G402" s="6"/>
      <c r="H402" s="6"/>
      <c r="I402" s="7"/>
      <c r="J402" s="11"/>
      <c r="K402" s="11"/>
      <c r="L402" s="11"/>
    </row>
    <row r="403" spans="1:12" ht="13.5" customHeight="1" x14ac:dyDescent="0.25">
      <c r="A403" s="84"/>
      <c r="B403" s="71" t="s">
        <v>79</v>
      </c>
      <c r="C403" s="10" t="s">
        <v>23</v>
      </c>
      <c r="D403" s="11">
        <v>10</v>
      </c>
      <c r="E403" s="11">
        <f>D403*E400</f>
        <v>85</v>
      </c>
      <c r="F403" s="11"/>
      <c r="G403" s="7"/>
      <c r="H403" s="7"/>
      <c r="I403" s="7"/>
      <c r="J403" s="11"/>
      <c r="K403" s="11"/>
      <c r="L403" s="11"/>
    </row>
    <row r="404" spans="1:12" ht="13.5" customHeight="1" x14ac:dyDescent="0.25">
      <c r="A404" s="84"/>
      <c r="B404" s="71" t="s">
        <v>22</v>
      </c>
      <c r="C404" s="10" t="s">
        <v>0</v>
      </c>
      <c r="D404" s="11">
        <v>6.5</v>
      </c>
      <c r="E404" s="11">
        <f>D404*E400</f>
        <v>55.25</v>
      </c>
      <c r="F404" s="11"/>
      <c r="G404" s="7"/>
      <c r="H404" s="7"/>
      <c r="I404" s="7"/>
      <c r="J404" s="11"/>
      <c r="K404" s="11"/>
      <c r="L404" s="11"/>
    </row>
    <row r="405" spans="1:12" ht="13.5" customHeight="1" x14ac:dyDescent="0.25">
      <c r="A405" s="84"/>
      <c r="B405" s="71"/>
      <c r="C405" s="38"/>
      <c r="D405" s="11"/>
      <c r="E405" s="11"/>
      <c r="F405" s="20"/>
      <c r="G405" s="20"/>
      <c r="H405" s="11"/>
      <c r="I405" s="20"/>
      <c r="J405" s="20"/>
      <c r="K405" s="11"/>
      <c r="L405" s="11"/>
    </row>
    <row r="406" spans="1:12" ht="13.5" customHeight="1" x14ac:dyDescent="0.25">
      <c r="A406" s="22"/>
      <c r="B406" s="22" t="s">
        <v>8</v>
      </c>
      <c r="C406" s="22"/>
      <c r="D406" s="23"/>
      <c r="E406" s="23"/>
      <c r="F406" s="23"/>
      <c r="G406" s="23"/>
      <c r="H406" s="23"/>
      <c r="I406" s="23"/>
      <c r="J406" s="23"/>
      <c r="K406" s="23"/>
      <c r="L406" s="75"/>
    </row>
    <row r="407" spans="1:12" ht="13.5" customHeight="1" x14ac:dyDescent="0.25">
      <c r="A407" s="22"/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1:12" ht="13.5" customHeight="1" x14ac:dyDescent="0.25">
      <c r="A408" s="25"/>
      <c r="B408" s="87" t="s">
        <v>15</v>
      </c>
      <c r="C408" s="56" t="s">
        <v>95</v>
      </c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ht="13.5" customHeight="1" x14ac:dyDescent="0.25">
      <c r="A409" s="85"/>
      <c r="B409" s="59"/>
      <c r="C409" s="38"/>
      <c r="D409" s="11"/>
      <c r="E409" s="11"/>
      <c r="F409" s="20"/>
      <c r="G409" s="20"/>
      <c r="H409" s="11"/>
      <c r="I409" s="20"/>
      <c r="J409" s="20"/>
      <c r="K409" s="11"/>
      <c r="L409" s="11"/>
    </row>
    <row r="410" spans="1:12" ht="17.25" customHeight="1" x14ac:dyDescent="0.25">
      <c r="A410" s="25"/>
      <c r="B410" s="53" t="s">
        <v>8</v>
      </c>
      <c r="C410" s="26"/>
      <c r="D410" s="19"/>
      <c r="E410" s="19"/>
      <c r="F410" s="19"/>
      <c r="G410" s="19"/>
      <c r="H410" s="19"/>
      <c r="I410" s="19"/>
      <c r="J410" s="19"/>
      <c r="K410" s="19"/>
      <c r="L410" s="55"/>
    </row>
    <row r="411" spans="1:12" ht="13.5" customHeight="1" x14ac:dyDescent="0.25">
      <c r="A411" s="78"/>
      <c r="B411" s="79"/>
      <c r="C411" s="80"/>
      <c r="D411" s="81"/>
      <c r="E411" s="80"/>
      <c r="F411" s="80"/>
      <c r="G411" s="79"/>
      <c r="H411" s="80"/>
      <c r="I411" s="79"/>
      <c r="J411" s="80"/>
      <c r="K411" s="79"/>
      <c r="L411" s="79"/>
    </row>
    <row r="412" spans="1:12" ht="13.5" customHeight="1" x14ac:dyDescent="0.25">
      <c r="A412" s="85"/>
      <c r="B412" s="21"/>
      <c r="C412" s="38"/>
      <c r="D412" s="11"/>
      <c r="E412" s="11"/>
      <c r="F412" s="20"/>
      <c r="G412" s="20"/>
      <c r="H412" s="11"/>
      <c r="I412" s="20"/>
      <c r="J412" s="20"/>
      <c r="K412" s="11"/>
      <c r="L412" s="11"/>
    </row>
    <row r="413" spans="1:12" ht="39" customHeight="1" x14ac:dyDescent="0.25">
      <c r="A413" s="5"/>
      <c r="B413" s="88" t="s">
        <v>87</v>
      </c>
      <c r="C413" s="89"/>
      <c r="D413" s="89"/>
      <c r="E413" s="90"/>
      <c r="F413" s="6"/>
      <c r="G413" s="6"/>
      <c r="H413" s="6"/>
      <c r="I413" s="6"/>
      <c r="J413" s="6"/>
      <c r="K413" s="6"/>
      <c r="L413" s="6"/>
    </row>
    <row r="414" spans="1:12" ht="15" customHeight="1" x14ac:dyDescent="0.25">
      <c r="A414" s="5"/>
      <c r="B414" s="30"/>
      <c r="C414" s="5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57" customHeight="1" x14ac:dyDescent="0.25">
      <c r="A415" s="84">
        <v>1</v>
      </c>
      <c r="B415" s="17" t="s">
        <v>56</v>
      </c>
      <c r="C415" s="85" t="s">
        <v>23</v>
      </c>
      <c r="D415" s="9"/>
      <c r="E415" s="9">
        <f>3+2+12+6+8+18+3+9+14+5+14+5+2+16+9+8+14+6</f>
        <v>154</v>
      </c>
      <c r="F415" s="6"/>
      <c r="G415" s="9"/>
      <c r="H415" s="6"/>
      <c r="I415" s="9"/>
      <c r="J415" s="9"/>
      <c r="K415" s="6"/>
      <c r="L415" s="6"/>
    </row>
    <row r="416" spans="1:12" ht="13.5" customHeight="1" x14ac:dyDescent="0.2">
      <c r="A416" s="84"/>
      <c r="B416" s="17"/>
      <c r="C416" s="10" t="s">
        <v>13</v>
      </c>
      <c r="D416" s="10"/>
      <c r="E416" s="12">
        <f>(E419*2.81+E420*2.1+E421*0.4+E422*1.21)/1000</f>
        <v>1.2856690000000002</v>
      </c>
      <c r="F416" s="34"/>
      <c r="G416" s="9"/>
      <c r="H416" s="34"/>
      <c r="I416" s="9"/>
      <c r="J416" s="9"/>
      <c r="K416" s="34"/>
      <c r="L416" s="11"/>
    </row>
    <row r="417" spans="1:12" ht="13.5" customHeight="1" x14ac:dyDescent="0.25">
      <c r="A417" s="84"/>
      <c r="B417" s="14" t="s">
        <v>11</v>
      </c>
      <c r="C417" s="15" t="s">
        <v>12</v>
      </c>
      <c r="D417" s="11">
        <f>34.9*1.2</f>
        <v>41.879999999999995</v>
      </c>
      <c r="E417" s="11">
        <f>D417*E416</f>
        <v>53.843817720000004</v>
      </c>
      <c r="F417" s="11"/>
      <c r="G417" s="11"/>
      <c r="H417" s="11"/>
      <c r="I417" s="11"/>
      <c r="J417" s="11"/>
      <c r="K417" s="11"/>
      <c r="L417" s="11"/>
    </row>
    <row r="418" spans="1:12" ht="13.5" customHeight="1" x14ac:dyDescent="0.25">
      <c r="A418" s="84"/>
      <c r="B418" s="16" t="s">
        <v>17</v>
      </c>
      <c r="C418" s="10" t="s">
        <v>0</v>
      </c>
      <c r="D418" s="11">
        <v>4.07</v>
      </c>
      <c r="E418" s="11">
        <f>D418*E416</f>
        <v>5.2326728300000012</v>
      </c>
      <c r="F418" s="11"/>
      <c r="G418" s="11"/>
      <c r="H418" s="11"/>
      <c r="I418" s="11"/>
      <c r="J418" s="11"/>
      <c r="K418" s="11"/>
      <c r="L418" s="11"/>
    </row>
    <row r="419" spans="1:12" ht="13.5" customHeight="1" x14ac:dyDescent="0.25">
      <c r="A419" s="84"/>
      <c r="B419" s="16" t="s">
        <v>35</v>
      </c>
      <c r="C419" s="10" t="s">
        <v>21</v>
      </c>
      <c r="D419" s="11">
        <v>1.5</v>
      </c>
      <c r="E419" s="11">
        <f>D419*E415</f>
        <v>231</v>
      </c>
      <c r="F419" s="11"/>
      <c r="G419" s="11"/>
      <c r="H419" s="11"/>
      <c r="I419" s="11"/>
      <c r="J419" s="11"/>
      <c r="K419" s="11"/>
      <c r="L419" s="11"/>
    </row>
    <row r="420" spans="1:12" ht="13.5" customHeight="1" x14ac:dyDescent="0.25">
      <c r="A420" s="84"/>
      <c r="B420" s="16" t="s">
        <v>36</v>
      </c>
      <c r="C420" s="10" t="s">
        <v>21</v>
      </c>
      <c r="D420" s="11">
        <f>0.28*4</f>
        <v>1.1200000000000001</v>
      </c>
      <c r="E420" s="11">
        <f>D420*E415</f>
        <v>172.48000000000002</v>
      </c>
      <c r="F420" s="11"/>
      <c r="G420" s="11"/>
      <c r="H420" s="11"/>
      <c r="I420" s="11"/>
      <c r="J420" s="11"/>
      <c r="K420" s="11"/>
      <c r="L420" s="11"/>
    </row>
    <row r="421" spans="1:12" ht="13.5" customHeight="1" x14ac:dyDescent="0.25">
      <c r="A421" s="84"/>
      <c r="B421" s="16" t="s">
        <v>38</v>
      </c>
      <c r="C421" s="10" t="s">
        <v>37</v>
      </c>
      <c r="D421" s="11">
        <v>4</v>
      </c>
      <c r="E421" s="11">
        <f>D421*E415</f>
        <v>616</v>
      </c>
      <c r="F421" s="60"/>
      <c r="G421" s="11"/>
      <c r="H421" s="11"/>
      <c r="I421" s="11"/>
      <c r="J421" s="11"/>
      <c r="K421" s="11"/>
      <c r="L421" s="11"/>
    </row>
    <row r="422" spans="1:12" ht="13.5" customHeight="1" x14ac:dyDescent="0.25">
      <c r="A422" s="84"/>
      <c r="B422" s="16" t="s">
        <v>39</v>
      </c>
      <c r="C422" s="10" t="s">
        <v>21</v>
      </c>
      <c r="D422" s="11">
        <v>0.15</v>
      </c>
      <c r="E422" s="11">
        <f>E415*D422</f>
        <v>23.099999999999998</v>
      </c>
      <c r="F422" s="11"/>
      <c r="G422" s="11"/>
      <c r="H422" s="11"/>
      <c r="I422" s="11"/>
      <c r="J422" s="11"/>
      <c r="K422" s="11"/>
      <c r="L422" s="11"/>
    </row>
    <row r="423" spans="1:12" ht="13.5" customHeight="1" x14ac:dyDescent="0.25">
      <c r="A423" s="84"/>
      <c r="B423" s="16" t="s">
        <v>77</v>
      </c>
      <c r="C423" s="11" t="s">
        <v>20</v>
      </c>
      <c r="D423" s="11">
        <v>15.02</v>
      </c>
      <c r="E423" s="11">
        <f>D423*E416</f>
        <v>19.310748380000003</v>
      </c>
      <c r="F423" s="11"/>
      <c r="G423" s="11"/>
      <c r="H423" s="11"/>
      <c r="I423" s="11"/>
      <c r="J423" s="11"/>
      <c r="K423" s="11"/>
      <c r="L423" s="11"/>
    </row>
    <row r="424" spans="1:12" ht="13.5" customHeight="1" x14ac:dyDescent="0.2">
      <c r="A424" s="84"/>
      <c r="B424" s="32" t="s">
        <v>19</v>
      </c>
      <c r="C424" s="15" t="s">
        <v>0</v>
      </c>
      <c r="D424" s="11">
        <v>2.78</v>
      </c>
      <c r="E424" s="33">
        <f>D424*E416</f>
        <v>3.5741598200000002</v>
      </c>
      <c r="F424" s="11"/>
      <c r="G424" s="11"/>
      <c r="H424" s="11"/>
      <c r="I424" s="11"/>
      <c r="J424" s="11"/>
      <c r="K424" s="20"/>
      <c r="L424" s="11"/>
    </row>
    <row r="425" spans="1:12" ht="13.5" customHeight="1" x14ac:dyDescent="0.2">
      <c r="A425" s="10"/>
      <c r="B425" s="35"/>
      <c r="C425" s="15"/>
      <c r="D425" s="10"/>
      <c r="E425" s="33"/>
      <c r="F425" s="11"/>
      <c r="G425" s="11"/>
      <c r="H425" s="11"/>
      <c r="I425" s="11"/>
      <c r="J425" s="11"/>
      <c r="K425" s="20"/>
      <c r="L425" s="11"/>
    </row>
    <row r="426" spans="1:12" ht="13.5" customHeight="1" x14ac:dyDescent="0.25">
      <c r="A426" s="84">
        <v>2</v>
      </c>
      <c r="B426" s="17" t="s">
        <v>46</v>
      </c>
      <c r="C426" s="85" t="s">
        <v>53</v>
      </c>
      <c r="D426" s="9"/>
      <c r="E426" s="37">
        <f>E415*0.304</f>
        <v>46.815999999999995</v>
      </c>
      <c r="F426" s="6"/>
      <c r="G426" s="9"/>
      <c r="H426" s="6"/>
      <c r="I426" s="9"/>
      <c r="J426" s="9"/>
      <c r="K426" s="6"/>
      <c r="L426" s="6"/>
    </row>
    <row r="427" spans="1:12" ht="13.5" customHeight="1" x14ac:dyDescent="0.2">
      <c r="A427" s="84"/>
      <c r="B427" s="17"/>
      <c r="C427" s="10" t="s">
        <v>54</v>
      </c>
      <c r="D427" s="10"/>
      <c r="E427" s="12">
        <f>E426/100</f>
        <v>0.46815999999999997</v>
      </c>
      <c r="F427" s="34"/>
      <c r="G427" s="9"/>
      <c r="H427" s="34"/>
      <c r="I427" s="9"/>
      <c r="J427" s="9"/>
      <c r="K427" s="34"/>
      <c r="L427" s="11"/>
    </row>
    <row r="428" spans="1:12" ht="13.5" customHeight="1" x14ac:dyDescent="0.25">
      <c r="A428" s="84"/>
      <c r="B428" s="14" t="s">
        <v>11</v>
      </c>
      <c r="C428" s="15" t="s">
        <v>12</v>
      </c>
      <c r="D428" s="11">
        <v>38.799999999999997</v>
      </c>
      <c r="E428" s="11">
        <f>D428*E427</f>
        <v>18.164607999999998</v>
      </c>
      <c r="F428" s="11"/>
      <c r="G428" s="11"/>
      <c r="H428" s="11"/>
      <c r="I428" s="11"/>
      <c r="J428" s="11"/>
      <c r="K428" s="11"/>
      <c r="L428" s="11"/>
    </row>
    <row r="429" spans="1:12" ht="13.5" customHeight="1" x14ac:dyDescent="0.25">
      <c r="A429" s="84"/>
      <c r="B429" s="16" t="s">
        <v>24</v>
      </c>
      <c r="C429" s="10" t="s">
        <v>20</v>
      </c>
      <c r="D429" s="11">
        <v>2.7</v>
      </c>
      <c r="E429" s="11">
        <f>D429*E427</f>
        <v>1.264032</v>
      </c>
      <c r="F429" s="11"/>
      <c r="G429" s="11"/>
      <c r="H429" s="11"/>
      <c r="I429" s="11"/>
      <c r="J429" s="11"/>
      <c r="K429" s="11"/>
      <c r="L429" s="11"/>
    </row>
    <row r="430" spans="1:12" ht="13.5" customHeight="1" x14ac:dyDescent="0.25">
      <c r="A430" s="84"/>
      <c r="B430" s="16" t="s">
        <v>25</v>
      </c>
      <c r="C430" s="10" t="s">
        <v>20</v>
      </c>
      <c r="D430" s="11">
        <v>25.3</v>
      </c>
      <c r="E430" s="11">
        <f>D430*E427</f>
        <v>11.844448</v>
      </c>
      <c r="F430" s="11"/>
      <c r="G430" s="11"/>
      <c r="H430" s="11"/>
      <c r="I430" s="11"/>
      <c r="J430" s="11"/>
      <c r="K430" s="11"/>
      <c r="L430" s="11"/>
    </row>
    <row r="431" spans="1:12" ht="13.5" customHeight="1" x14ac:dyDescent="0.2">
      <c r="A431" s="84"/>
      <c r="B431" s="32" t="s">
        <v>19</v>
      </c>
      <c r="C431" s="15" t="s">
        <v>0</v>
      </c>
      <c r="D431" s="11">
        <v>0.19</v>
      </c>
      <c r="E431" s="33">
        <f>D431*E427</f>
        <v>8.8950399999999999E-2</v>
      </c>
      <c r="F431" s="11"/>
      <c r="G431" s="11"/>
      <c r="H431" s="11"/>
      <c r="I431" s="11"/>
      <c r="J431" s="11"/>
      <c r="K431" s="20"/>
      <c r="L431" s="11"/>
    </row>
    <row r="432" spans="1:12" ht="13.5" customHeight="1" x14ac:dyDescent="0.2">
      <c r="A432" s="10"/>
      <c r="B432" s="35"/>
      <c r="C432" s="15"/>
      <c r="D432" s="10"/>
      <c r="E432" s="33"/>
      <c r="F432" s="11"/>
      <c r="G432" s="11"/>
      <c r="H432" s="11"/>
      <c r="I432" s="11"/>
      <c r="J432" s="11"/>
      <c r="K432" s="20"/>
      <c r="L432" s="11"/>
    </row>
    <row r="433" spans="1:14" ht="13.5" customHeight="1" x14ac:dyDescent="0.25">
      <c r="A433" s="84">
        <v>3</v>
      </c>
      <c r="B433" s="17" t="s">
        <v>40</v>
      </c>
      <c r="C433" s="85" t="s">
        <v>23</v>
      </c>
      <c r="D433" s="9"/>
      <c r="E433" s="9">
        <f>E415</f>
        <v>154</v>
      </c>
      <c r="F433" s="9"/>
      <c r="G433" s="9"/>
      <c r="H433" s="9"/>
      <c r="I433" s="9"/>
      <c r="J433" s="9"/>
      <c r="K433" s="9"/>
      <c r="L433" s="9"/>
    </row>
    <row r="434" spans="1:14" ht="13.5" customHeight="1" x14ac:dyDescent="0.25">
      <c r="A434" s="85"/>
      <c r="B434" s="39"/>
      <c r="C434" s="10" t="s">
        <v>26</v>
      </c>
      <c r="D434" s="9"/>
      <c r="E434" s="11">
        <f>E433</f>
        <v>154</v>
      </c>
      <c r="F434" s="9"/>
      <c r="G434" s="9"/>
      <c r="H434" s="9"/>
      <c r="I434" s="9"/>
      <c r="J434" s="9"/>
      <c r="K434" s="9"/>
      <c r="L434" s="9"/>
    </row>
    <row r="435" spans="1:14" ht="13.5" customHeight="1" x14ac:dyDescent="0.25">
      <c r="A435" s="84"/>
      <c r="B435" s="14" t="s">
        <v>11</v>
      </c>
      <c r="C435" s="15" t="s">
        <v>12</v>
      </c>
      <c r="D435" s="60">
        <f>3*0.2</f>
        <v>0.60000000000000009</v>
      </c>
      <c r="E435" s="11">
        <f>E433*D435</f>
        <v>92.40000000000002</v>
      </c>
      <c r="F435" s="11"/>
      <c r="G435" s="11"/>
      <c r="H435" s="7"/>
      <c r="I435" s="11"/>
      <c r="J435" s="11"/>
      <c r="K435" s="11"/>
      <c r="L435" s="11"/>
    </row>
    <row r="436" spans="1:14" ht="13.5" customHeight="1" x14ac:dyDescent="0.25">
      <c r="A436" s="84"/>
      <c r="B436" s="21" t="s">
        <v>14</v>
      </c>
      <c r="C436" s="10" t="s">
        <v>0</v>
      </c>
      <c r="D436" s="11">
        <v>3.33</v>
      </c>
      <c r="E436" s="11">
        <f>D436*E434</f>
        <v>512.82000000000005</v>
      </c>
      <c r="F436" s="6"/>
      <c r="G436" s="6"/>
      <c r="H436" s="6"/>
      <c r="I436" s="7"/>
      <c r="J436" s="11"/>
      <c r="K436" s="11"/>
      <c r="L436" s="11"/>
    </row>
    <row r="437" spans="1:14" ht="13.5" customHeight="1" x14ac:dyDescent="0.25">
      <c r="A437" s="84"/>
      <c r="B437" s="21" t="s">
        <v>22</v>
      </c>
      <c r="C437" s="10" t="s">
        <v>0</v>
      </c>
      <c r="D437" s="60">
        <f>0.48*0.3</f>
        <v>0.14399999999999999</v>
      </c>
      <c r="E437" s="11">
        <f>D437*E434</f>
        <v>22.175999999999998</v>
      </c>
      <c r="F437" s="11"/>
      <c r="G437" s="7"/>
      <c r="H437" s="7"/>
      <c r="I437" s="7"/>
      <c r="J437" s="11"/>
      <c r="K437" s="11"/>
      <c r="L437" s="11"/>
    </row>
    <row r="438" spans="1:14" ht="13.5" customHeight="1" x14ac:dyDescent="0.25">
      <c r="A438" s="84"/>
      <c r="B438" s="21"/>
      <c r="C438" s="38"/>
      <c r="D438" s="11"/>
      <c r="E438" s="11"/>
      <c r="F438" s="20"/>
      <c r="G438" s="20"/>
      <c r="H438" s="11"/>
      <c r="I438" s="20"/>
      <c r="J438" s="20"/>
      <c r="K438" s="11"/>
      <c r="L438" s="11"/>
    </row>
    <row r="439" spans="1:14" ht="13.5" customHeight="1" x14ac:dyDescent="0.25">
      <c r="A439" s="85">
        <v>4</v>
      </c>
      <c r="B439" s="8" t="s">
        <v>52</v>
      </c>
      <c r="C439" s="85" t="s">
        <v>27</v>
      </c>
      <c r="D439" s="9"/>
      <c r="E439" s="37">
        <f>((E415+E471)*1.7)/1000</f>
        <v>0.39779999999999999</v>
      </c>
      <c r="F439" s="9"/>
      <c r="G439" s="9"/>
      <c r="H439" s="9"/>
      <c r="I439" s="9"/>
      <c r="J439" s="9"/>
      <c r="K439" s="9"/>
      <c r="L439" s="9"/>
    </row>
    <row r="440" spans="1:14" ht="13.5" customHeight="1" x14ac:dyDescent="0.25">
      <c r="A440" s="85"/>
      <c r="B440" s="14" t="s">
        <v>11</v>
      </c>
      <c r="C440" s="15" t="s">
        <v>12</v>
      </c>
      <c r="D440" s="11">
        <v>18</v>
      </c>
      <c r="E440" s="11">
        <f>E439*D440</f>
        <v>7.1604000000000001</v>
      </c>
      <c r="F440" s="11"/>
      <c r="G440" s="11"/>
      <c r="H440" s="7"/>
      <c r="I440" s="11"/>
      <c r="J440" s="11"/>
      <c r="K440" s="11"/>
      <c r="L440" s="11"/>
    </row>
    <row r="441" spans="1:14" ht="13.5" customHeight="1" x14ac:dyDescent="0.25">
      <c r="A441" s="84"/>
      <c r="B441" s="21" t="s">
        <v>14</v>
      </c>
      <c r="C441" s="10" t="s">
        <v>0</v>
      </c>
      <c r="D441" s="11">
        <v>28</v>
      </c>
      <c r="E441" s="11">
        <f>D441*E439</f>
        <v>11.138399999999999</v>
      </c>
      <c r="F441" s="6"/>
      <c r="G441" s="6"/>
      <c r="H441" s="6"/>
      <c r="I441" s="7"/>
      <c r="J441" s="11"/>
      <c r="K441" s="11"/>
      <c r="L441" s="11"/>
    </row>
    <row r="442" spans="1:14" ht="13.5" customHeight="1" x14ac:dyDescent="0.25">
      <c r="A442" s="85"/>
      <c r="B442" s="21" t="s">
        <v>51</v>
      </c>
      <c r="C442" s="10" t="s">
        <v>21</v>
      </c>
      <c r="D442" s="10" t="s">
        <v>18</v>
      </c>
      <c r="E442" s="11">
        <f>E439*1000</f>
        <v>397.8</v>
      </c>
      <c r="F442" s="11"/>
      <c r="G442" s="7"/>
      <c r="H442" s="7"/>
      <c r="I442" s="7"/>
      <c r="J442" s="11"/>
      <c r="K442" s="11"/>
      <c r="L442" s="11"/>
    </row>
    <row r="443" spans="1:14" ht="13.5" customHeight="1" x14ac:dyDescent="0.25">
      <c r="A443" s="84"/>
      <c r="B443" s="21" t="s">
        <v>22</v>
      </c>
      <c r="C443" s="10" t="s">
        <v>0</v>
      </c>
      <c r="D443" s="11">
        <v>0.5</v>
      </c>
      <c r="E443" s="11">
        <f>D443*E439</f>
        <v>0.19889999999999999</v>
      </c>
      <c r="F443" s="11"/>
      <c r="G443" s="7"/>
      <c r="H443" s="7"/>
      <c r="I443" s="7"/>
      <c r="J443" s="11"/>
      <c r="K443" s="11"/>
      <c r="L443" s="11"/>
    </row>
    <row r="444" spans="1:14" ht="13.5" customHeight="1" x14ac:dyDescent="0.25">
      <c r="A444" s="10"/>
      <c r="B444" s="21"/>
      <c r="C444" s="38"/>
      <c r="D444" s="11"/>
      <c r="E444" s="11"/>
      <c r="F444" s="20"/>
      <c r="G444" s="20"/>
      <c r="H444" s="11"/>
      <c r="I444" s="20"/>
      <c r="J444" s="20"/>
      <c r="K444" s="11"/>
      <c r="L444" s="11"/>
    </row>
    <row r="445" spans="1:14" ht="13.5" customHeight="1" x14ac:dyDescent="0.25">
      <c r="A445" s="85">
        <v>5</v>
      </c>
      <c r="B445" s="8" t="s">
        <v>28</v>
      </c>
      <c r="C445" s="85" t="s">
        <v>27</v>
      </c>
      <c r="D445" s="9"/>
      <c r="E445" s="9">
        <f>(350+150+150+300+250+700+250+700+500+700+250+300+500+1200+400+150+150+300+300+700+300)/1000</f>
        <v>8.6</v>
      </c>
      <c r="F445" s="9"/>
      <c r="G445" s="9"/>
      <c r="H445" s="9"/>
      <c r="I445" s="9"/>
      <c r="J445" s="9"/>
      <c r="K445" s="9"/>
      <c r="L445" s="9"/>
    </row>
    <row r="446" spans="1:14" ht="13.5" customHeight="1" x14ac:dyDescent="0.25">
      <c r="A446" s="85"/>
      <c r="B446" s="14" t="s">
        <v>11</v>
      </c>
      <c r="C446" s="15" t="s">
        <v>12</v>
      </c>
      <c r="D446" s="11">
        <v>21</v>
      </c>
      <c r="E446" s="11">
        <f>E445*D446</f>
        <v>180.6</v>
      </c>
      <c r="F446" s="11"/>
      <c r="G446" s="11"/>
      <c r="H446" s="7"/>
      <c r="I446" s="11"/>
      <c r="J446" s="11"/>
      <c r="K446" s="11"/>
      <c r="L446" s="11"/>
    </row>
    <row r="447" spans="1:14" ht="13.5" customHeight="1" x14ac:dyDescent="0.25">
      <c r="A447" s="84"/>
      <c r="B447" s="21" t="s">
        <v>14</v>
      </c>
      <c r="C447" s="10" t="s">
        <v>0</v>
      </c>
      <c r="D447" s="11">
        <v>32.200000000000003</v>
      </c>
      <c r="E447" s="11">
        <f>D447*E445</f>
        <v>276.92</v>
      </c>
      <c r="F447" s="6"/>
      <c r="G447" s="6"/>
      <c r="H447" s="6"/>
      <c r="I447" s="7"/>
      <c r="J447" s="11"/>
      <c r="K447" s="11"/>
      <c r="L447" s="11"/>
      <c r="N447" s="24" t="e">
        <f>#REF!*0.75</f>
        <v>#REF!</v>
      </c>
    </row>
    <row r="448" spans="1:14" ht="13.5" customHeight="1" x14ac:dyDescent="0.25">
      <c r="A448" s="85"/>
      <c r="B448" s="61" t="s">
        <v>29</v>
      </c>
      <c r="C448" s="10" t="s">
        <v>21</v>
      </c>
      <c r="D448" s="10" t="s">
        <v>18</v>
      </c>
      <c r="E448" s="11">
        <f>E445*1000</f>
        <v>8600</v>
      </c>
      <c r="F448" s="11"/>
      <c r="G448" s="7"/>
      <c r="H448" s="7"/>
      <c r="I448" s="7"/>
      <c r="J448" s="11"/>
      <c r="K448" s="11"/>
      <c r="L448" s="11"/>
      <c r="N448" s="82" t="e">
        <f>#REF!+N447</f>
        <v>#REF!</v>
      </c>
    </row>
    <row r="449" spans="1:14" ht="13.5" customHeight="1" x14ac:dyDescent="0.25">
      <c r="A449" s="85"/>
      <c r="B449" s="21" t="s">
        <v>45</v>
      </c>
      <c r="C449" s="10" t="s">
        <v>37</v>
      </c>
      <c r="D449" s="10" t="s">
        <v>18</v>
      </c>
      <c r="E449" s="11">
        <f>E415+E471</f>
        <v>234</v>
      </c>
      <c r="F449" s="11"/>
      <c r="G449" s="7"/>
      <c r="H449" s="7"/>
      <c r="I449" s="7"/>
      <c r="J449" s="11"/>
      <c r="K449" s="11"/>
      <c r="L449" s="11"/>
      <c r="N449" s="24" t="e">
        <f>N448*1.08</f>
        <v>#REF!</v>
      </c>
    </row>
    <row r="450" spans="1:14" ht="13.5" customHeight="1" x14ac:dyDescent="0.25">
      <c r="A450" s="84"/>
      <c r="B450" s="21" t="s">
        <v>22</v>
      </c>
      <c r="C450" s="10" t="s">
        <v>0</v>
      </c>
      <c r="D450" s="11">
        <v>0.6</v>
      </c>
      <c r="E450" s="11">
        <f>D450*E445</f>
        <v>5.1599999999999993</v>
      </c>
      <c r="F450" s="11"/>
      <c r="G450" s="7"/>
      <c r="H450" s="7"/>
      <c r="I450" s="7"/>
      <c r="J450" s="11"/>
      <c r="K450" s="11"/>
      <c r="L450" s="11"/>
      <c r="N450" s="24" t="e">
        <f>N449*1.03</f>
        <v>#REF!</v>
      </c>
    </row>
    <row r="451" spans="1:14" ht="13.5" customHeight="1" x14ac:dyDescent="0.25">
      <c r="A451" s="10"/>
      <c r="B451" s="21"/>
      <c r="C451" s="38"/>
      <c r="D451" s="11"/>
      <c r="E451" s="11"/>
      <c r="F451" s="20"/>
      <c r="G451" s="20"/>
      <c r="H451" s="11"/>
      <c r="I451" s="20"/>
      <c r="J451" s="20"/>
      <c r="K451" s="11"/>
      <c r="L451" s="11"/>
      <c r="N451" s="24" t="e">
        <f>N450*1.18</f>
        <v>#REF!</v>
      </c>
    </row>
    <row r="452" spans="1:14" ht="27.75" customHeight="1" x14ac:dyDescent="0.25">
      <c r="A452" s="85">
        <v>6</v>
      </c>
      <c r="B452" s="47" t="s">
        <v>41</v>
      </c>
      <c r="C452" s="85" t="s">
        <v>23</v>
      </c>
      <c r="D452" s="9"/>
      <c r="E452" s="9">
        <f>E415+E471</f>
        <v>234</v>
      </c>
      <c r="F452" s="9"/>
      <c r="G452" s="9"/>
      <c r="H452" s="9"/>
      <c r="I452" s="9"/>
      <c r="J452" s="9"/>
      <c r="K452" s="9"/>
      <c r="L452" s="9"/>
      <c r="N452" s="83" t="e">
        <f>N451+4800</f>
        <v>#REF!</v>
      </c>
    </row>
    <row r="453" spans="1:14" ht="13.5" customHeight="1" x14ac:dyDescent="0.25">
      <c r="A453" s="85"/>
      <c r="B453" s="14" t="s">
        <v>11</v>
      </c>
      <c r="C453" s="15" t="s">
        <v>12</v>
      </c>
      <c r="D453" s="11">
        <v>1</v>
      </c>
      <c r="E453" s="11">
        <f>E452*D453</f>
        <v>234</v>
      </c>
      <c r="F453" s="11"/>
      <c r="G453" s="11"/>
      <c r="H453" s="7"/>
      <c r="I453" s="11"/>
      <c r="J453" s="11"/>
      <c r="K453" s="11"/>
      <c r="L453" s="11"/>
    </row>
    <row r="454" spans="1:14" ht="13.5" customHeight="1" x14ac:dyDescent="0.25">
      <c r="A454" s="84"/>
      <c r="B454" s="48" t="s">
        <v>44</v>
      </c>
      <c r="C454" s="10" t="s">
        <v>42</v>
      </c>
      <c r="D454" s="11" t="s">
        <v>18</v>
      </c>
      <c r="E454" s="11">
        <f>E452</f>
        <v>234</v>
      </c>
      <c r="F454" s="11"/>
      <c r="G454" s="7"/>
      <c r="H454" s="7"/>
      <c r="I454" s="7"/>
      <c r="J454" s="11"/>
      <c r="K454" s="11"/>
      <c r="L454" s="11"/>
    </row>
    <row r="455" spans="1:14" ht="19.5" customHeight="1" x14ac:dyDescent="0.25">
      <c r="A455" s="84"/>
      <c r="B455" s="48" t="s">
        <v>57</v>
      </c>
      <c r="C455" s="10" t="s">
        <v>42</v>
      </c>
      <c r="D455" s="11" t="s">
        <v>18</v>
      </c>
      <c r="E455" s="11">
        <f>E452</f>
        <v>234</v>
      </c>
      <c r="F455" s="11"/>
      <c r="G455" s="7"/>
      <c r="H455" s="7"/>
      <c r="I455" s="7"/>
      <c r="J455" s="11"/>
      <c r="K455" s="11"/>
      <c r="L455" s="11"/>
    </row>
    <row r="456" spans="1:14" ht="13.5" customHeight="1" x14ac:dyDescent="0.25">
      <c r="A456" s="84"/>
      <c r="B456" s="48" t="s">
        <v>43</v>
      </c>
      <c r="C456" s="10" t="s">
        <v>37</v>
      </c>
      <c r="D456" s="11" t="s">
        <v>18</v>
      </c>
      <c r="E456" s="11">
        <f>E452*2</f>
        <v>468</v>
      </c>
      <c r="F456" s="11"/>
      <c r="G456" s="7"/>
      <c r="H456" s="7"/>
      <c r="I456" s="7"/>
      <c r="J456" s="11"/>
      <c r="K456" s="11"/>
      <c r="L456" s="11"/>
    </row>
    <row r="457" spans="1:14" ht="13.5" customHeight="1" x14ac:dyDescent="0.25">
      <c r="A457" s="84"/>
      <c r="B457" s="21" t="s">
        <v>14</v>
      </c>
      <c r="C457" s="10" t="s">
        <v>0</v>
      </c>
      <c r="D457" s="11">
        <v>1.1599999999999999</v>
      </c>
      <c r="E457" s="11">
        <f>D457*E452</f>
        <v>271.44</v>
      </c>
      <c r="F457" s="6"/>
      <c r="G457" s="6"/>
      <c r="H457" s="6"/>
      <c r="I457" s="7"/>
      <c r="J457" s="11"/>
      <c r="K457" s="11"/>
      <c r="L457" s="11"/>
    </row>
    <row r="458" spans="1:14" ht="13.5" customHeight="1" x14ac:dyDescent="0.25">
      <c r="A458" s="84"/>
      <c r="B458" s="21" t="s">
        <v>22</v>
      </c>
      <c r="C458" s="10" t="s">
        <v>0</v>
      </c>
      <c r="D458" s="11">
        <v>0.04</v>
      </c>
      <c r="E458" s="11">
        <f>D458*E452</f>
        <v>9.36</v>
      </c>
      <c r="F458" s="11"/>
      <c r="G458" s="7"/>
      <c r="H458" s="7"/>
      <c r="I458" s="7"/>
      <c r="J458" s="11"/>
      <c r="K458" s="11"/>
      <c r="L458" s="11"/>
    </row>
    <row r="459" spans="1:14" ht="15" customHeight="1" x14ac:dyDescent="0.25">
      <c r="A459" s="85"/>
      <c r="B459" s="21"/>
      <c r="C459" s="38"/>
      <c r="D459" s="11"/>
      <c r="E459" s="11"/>
      <c r="F459" s="20"/>
      <c r="G459" s="20"/>
      <c r="H459" s="11"/>
      <c r="I459" s="20"/>
      <c r="J459" s="20"/>
      <c r="K459" s="11"/>
      <c r="L459" s="11"/>
    </row>
    <row r="460" spans="1:14" ht="12.75" customHeight="1" x14ac:dyDescent="0.25">
      <c r="A460" s="49">
        <v>7</v>
      </c>
      <c r="B460" s="52" t="s">
        <v>50</v>
      </c>
      <c r="C460" s="10" t="s">
        <v>23</v>
      </c>
      <c r="D460" s="11"/>
      <c r="E460" s="9">
        <v>15</v>
      </c>
      <c r="F460" s="11"/>
      <c r="G460" s="11"/>
      <c r="H460" s="11"/>
      <c r="I460" s="11"/>
      <c r="J460" s="11"/>
      <c r="K460" s="11"/>
      <c r="L460" s="11"/>
    </row>
    <row r="461" spans="1:14" ht="13.5" customHeight="1" x14ac:dyDescent="0.25">
      <c r="A461" s="49"/>
      <c r="B461" s="40"/>
      <c r="C461" s="49" t="s">
        <v>26</v>
      </c>
      <c r="D461" s="51"/>
      <c r="E461" s="51">
        <f>E460</f>
        <v>15</v>
      </c>
      <c r="F461" s="11"/>
      <c r="G461" s="11"/>
      <c r="H461" s="11"/>
      <c r="I461" s="11"/>
      <c r="J461" s="11"/>
      <c r="K461" s="11"/>
      <c r="L461" s="11"/>
    </row>
    <row r="462" spans="1:14" ht="13.5" customHeight="1" x14ac:dyDescent="0.25">
      <c r="A462" s="49"/>
      <c r="B462" s="40" t="s">
        <v>47</v>
      </c>
      <c r="C462" s="49" t="s">
        <v>12</v>
      </c>
      <c r="D462" s="51">
        <v>2</v>
      </c>
      <c r="E462" s="51">
        <f>D462*E461</f>
        <v>30</v>
      </c>
      <c r="F462" s="11"/>
      <c r="G462" s="11"/>
      <c r="H462" s="11"/>
      <c r="I462" s="11"/>
      <c r="J462" s="11"/>
      <c r="K462" s="11"/>
      <c r="L462" s="11"/>
    </row>
    <row r="463" spans="1:14" ht="13.5" customHeight="1" x14ac:dyDescent="0.25">
      <c r="A463" s="49"/>
      <c r="B463" s="40" t="s">
        <v>48</v>
      </c>
      <c r="C463" s="49" t="s">
        <v>0</v>
      </c>
      <c r="D463" s="51">
        <v>0.09</v>
      </c>
      <c r="E463" s="51">
        <f>D463*E461</f>
        <v>1.3499999999999999</v>
      </c>
      <c r="F463" s="11"/>
      <c r="G463" s="11"/>
      <c r="H463" s="11"/>
      <c r="I463" s="11"/>
      <c r="J463" s="11"/>
      <c r="K463" s="11"/>
      <c r="L463" s="11"/>
    </row>
    <row r="464" spans="1:14" ht="13.5" customHeight="1" x14ac:dyDescent="0.25">
      <c r="A464" s="49"/>
      <c r="B464" s="40" t="s">
        <v>22</v>
      </c>
      <c r="C464" s="49" t="s">
        <v>0</v>
      </c>
      <c r="D464" s="51">
        <v>1.86</v>
      </c>
      <c r="E464" s="51">
        <f>D464*E461</f>
        <v>27.900000000000002</v>
      </c>
      <c r="F464" s="11"/>
      <c r="G464" s="11"/>
      <c r="H464" s="11"/>
      <c r="I464" s="11"/>
      <c r="J464" s="11"/>
      <c r="K464" s="11"/>
      <c r="L464" s="11"/>
    </row>
    <row r="465" spans="1:12" ht="13.5" customHeight="1" x14ac:dyDescent="0.25">
      <c r="A465" s="49"/>
      <c r="B465" s="40" t="s">
        <v>49</v>
      </c>
      <c r="C465" s="10" t="s">
        <v>23</v>
      </c>
      <c r="D465" s="11" t="s">
        <v>18</v>
      </c>
      <c r="E465" s="11">
        <f>E460</f>
        <v>15</v>
      </c>
      <c r="F465" s="11"/>
      <c r="G465" s="11"/>
      <c r="H465" s="11"/>
      <c r="I465" s="11"/>
      <c r="J465" s="11"/>
      <c r="K465" s="11"/>
      <c r="L465" s="11"/>
    </row>
    <row r="466" spans="1:12" ht="13.5" customHeight="1" x14ac:dyDescent="0.25">
      <c r="A466" s="85"/>
      <c r="B466" s="21" t="s">
        <v>51</v>
      </c>
      <c r="C466" s="10" t="s">
        <v>21</v>
      </c>
      <c r="D466" s="10" t="s">
        <v>18</v>
      </c>
      <c r="E466" s="11">
        <f>E460*6</f>
        <v>90</v>
      </c>
      <c r="F466" s="11"/>
      <c r="G466" s="7"/>
      <c r="H466" s="7"/>
      <c r="I466" s="7"/>
      <c r="J466" s="11"/>
      <c r="K466" s="11"/>
      <c r="L466" s="11"/>
    </row>
    <row r="467" spans="1:12" ht="13.5" customHeight="1" x14ac:dyDescent="0.25">
      <c r="A467" s="85"/>
      <c r="B467" s="18" t="s">
        <v>30</v>
      </c>
      <c r="C467" s="10" t="s">
        <v>23</v>
      </c>
      <c r="D467" s="11" t="s">
        <v>18</v>
      </c>
      <c r="E467" s="11">
        <f>E460</f>
        <v>15</v>
      </c>
      <c r="F467" s="11"/>
      <c r="G467" s="7"/>
      <c r="H467" s="7"/>
      <c r="I467" s="7"/>
      <c r="J467" s="11"/>
      <c r="K467" s="11"/>
      <c r="L467" s="11"/>
    </row>
    <row r="468" spans="1:12" ht="13.5" customHeight="1" x14ac:dyDescent="0.25">
      <c r="A468" s="85"/>
      <c r="B468" s="40" t="s">
        <v>31</v>
      </c>
      <c r="C468" s="10" t="s">
        <v>23</v>
      </c>
      <c r="D468" s="10" t="s">
        <v>18</v>
      </c>
      <c r="E468" s="11">
        <f>E460</f>
        <v>15</v>
      </c>
      <c r="F468" s="11"/>
      <c r="G468" s="7"/>
      <c r="H468" s="7"/>
      <c r="I468" s="7"/>
      <c r="J468" s="11"/>
      <c r="K468" s="11"/>
      <c r="L468" s="11"/>
    </row>
    <row r="469" spans="1:12" ht="13.5" customHeight="1" x14ac:dyDescent="0.25">
      <c r="A469" s="85"/>
      <c r="B469" s="40" t="s">
        <v>32</v>
      </c>
      <c r="C469" s="10" t="s">
        <v>23</v>
      </c>
      <c r="D469" s="10" t="s">
        <v>18</v>
      </c>
      <c r="E469" s="11">
        <f>E460</f>
        <v>15</v>
      </c>
      <c r="F469" s="11"/>
      <c r="G469" s="7"/>
      <c r="H469" s="7"/>
      <c r="I469" s="7"/>
      <c r="J469" s="11"/>
      <c r="K469" s="11"/>
      <c r="L469" s="11"/>
    </row>
    <row r="470" spans="1:12" ht="13.5" customHeight="1" x14ac:dyDescent="0.25">
      <c r="A470" s="49"/>
      <c r="B470" s="50"/>
      <c r="C470" s="10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45" customHeight="1" x14ac:dyDescent="0.25">
      <c r="A471" s="84">
        <v>8</v>
      </c>
      <c r="B471" s="64" t="s">
        <v>73</v>
      </c>
      <c r="C471" s="85" t="s">
        <v>23</v>
      </c>
      <c r="D471" s="9"/>
      <c r="E471" s="9">
        <f>8+4+8+3+4+18+2+2+2+10+3+7+5+4</f>
        <v>80</v>
      </c>
      <c r="F471" s="6"/>
      <c r="G471" s="9"/>
      <c r="H471" s="6"/>
      <c r="I471" s="9"/>
      <c r="J471" s="9"/>
      <c r="K471" s="6"/>
      <c r="L471" s="6"/>
    </row>
    <row r="472" spans="1:12" ht="13.5" customHeight="1" x14ac:dyDescent="0.2">
      <c r="A472" s="84"/>
      <c r="B472" s="64"/>
      <c r="C472" s="10" t="s">
        <v>13</v>
      </c>
      <c r="D472" s="10"/>
      <c r="E472" s="12">
        <f>(E475*2.81+E476*10.26+E477*15.3+E478*1.23)/1000</f>
        <v>8.0460960000000004</v>
      </c>
      <c r="F472" s="34"/>
      <c r="G472" s="9"/>
      <c r="H472" s="34"/>
      <c r="I472" s="9"/>
      <c r="J472" s="9"/>
      <c r="K472" s="34"/>
      <c r="L472" s="11"/>
    </row>
    <row r="473" spans="1:12" ht="13.5" customHeight="1" x14ac:dyDescent="0.25">
      <c r="A473" s="84"/>
      <c r="B473" s="65" t="s">
        <v>11</v>
      </c>
      <c r="C473" s="15" t="s">
        <v>12</v>
      </c>
      <c r="D473" s="11">
        <f>34.9*0.8</f>
        <v>27.92</v>
      </c>
      <c r="E473" s="11">
        <f>D473*E472</f>
        <v>224.64700032000002</v>
      </c>
      <c r="F473" s="11"/>
      <c r="G473" s="11"/>
      <c r="H473" s="11"/>
      <c r="I473" s="11"/>
      <c r="J473" s="11"/>
      <c r="K473" s="11"/>
      <c r="L473" s="11"/>
    </row>
    <row r="474" spans="1:12" ht="13.5" customHeight="1" x14ac:dyDescent="0.25">
      <c r="A474" s="84"/>
      <c r="B474" s="66" t="s">
        <v>17</v>
      </c>
      <c r="C474" s="10" t="s">
        <v>0</v>
      </c>
      <c r="D474" s="11">
        <v>4.07</v>
      </c>
      <c r="E474" s="11">
        <f>D474*E472</f>
        <v>32.747610720000004</v>
      </c>
      <c r="F474" s="11"/>
      <c r="G474" s="11"/>
      <c r="H474" s="11"/>
      <c r="I474" s="11"/>
      <c r="J474" s="11"/>
      <c r="K474" s="11"/>
      <c r="L474" s="11"/>
    </row>
    <row r="475" spans="1:12" ht="18" customHeight="1" x14ac:dyDescent="0.25">
      <c r="A475" s="84"/>
      <c r="B475" s="66" t="s">
        <v>58</v>
      </c>
      <c r="C475" s="10" t="s">
        <v>21</v>
      </c>
      <c r="D475" s="11">
        <v>1.62</v>
      </c>
      <c r="E475" s="11">
        <f>D475*E471</f>
        <v>129.60000000000002</v>
      </c>
      <c r="F475" s="11"/>
      <c r="G475" s="11"/>
      <c r="H475" s="11"/>
      <c r="I475" s="11"/>
      <c r="J475" s="11"/>
      <c r="K475" s="11"/>
      <c r="L475" s="11"/>
    </row>
    <row r="476" spans="1:12" ht="13.5" customHeight="1" x14ac:dyDescent="0.25">
      <c r="A476" s="84"/>
      <c r="B476" s="76" t="s">
        <v>80</v>
      </c>
      <c r="C476" s="10" t="s">
        <v>21</v>
      </c>
      <c r="D476" s="11">
        <v>3.9</v>
      </c>
      <c r="E476" s="11">
        <f>E471*D476</f>
        <v>312</v>
      </c>
      <c r="F476" s="60"/>
      <c r="G476" s="11"/>
      <c r="H476" s="11"/>
      <c r="I476" s="11"/>
      <c r="J476" s="11"/>
      <c r="K476" s="11"/>
      <c r="L476" s="11"/>
    </row>
    <row r="477" spans="1:12" ht="13.5" customHeight="1" x14ac:dyDescent="0.25">
      <c r="A477" s="84"/>
      <c r="B477" s="76" t="s">
        <v>81</v>
      </c>
      <c r="C477" s="10" t="s">
        <v>21</v>
      </c>
      <c r="D477" s="11">
        <v>3.5</v>
      </c>
      <c r="E477" s="11">
        <f>E471*D477</f>
        <v>280</v>
      </c>
      <c r="F477" s="60"/>
      <c r="G477" s="11"/>
      <c r="H477" s="11"/>
      <c r="I477" s="11"/>
      <c r="J477" s="11"/>
      <c r="K477" s="11"/>
      <c r="L477" s="11"/>
    </row>
    <row r="478" spans="1:12" ht="13.5" customHeight="1" x14ac:dyDescent="0.25">
      <c r="A478" s="84"/>
      <c r="B478" s="66" t="s">
        <v>78</v>
      </c>
      <c r="C478" s="10" t="s">
        <v>21</v>
      </c>
      <c r="D478" s="11">
        <f>0.5*4</f>
        <v>2</v>
      </c>
      <c r="E478" s="11">
        <f>D478*E471</f>
        <v>160</v>
      </c>
      <c r="F478" s="11"/>
      <c r="G478" s="11"/>
      <c r="H478" s="11"/>
      <c r="I478" s="11"/>
      <c r="J478" s="11"/>
      <c r="K478" s="11"/>
      <c r="L478" s="11"/>
    </row>
    <row r="479" spans="1:12" ht="16.5" customHeight="1" x14ac:dyDescent="0.25">
      <c r="A479" s="84"/>
      <c r="B479" s="76" t="s">
        <v>82</v>
      </c>
      <c r="C479" s="10" t="s">
        <v>53</v>
      </c>
      <c r="D479" s="11">
        <f>0.025*2</f>
        <v>0.05</v>
      </c>
      <c r="E479" s="11">
        <f>E471*D479</f>
        <v>4</v>
      </c>
      <c r="F479" s="60"/>
      <c r="G479" s="11"/>
      <c r="H479" s="11"/>
      <c r="I479" s="11"/>
      <c r="J479" s="11"/>
      <c r="K479" s="11"/>
      <c r="L479" s="11"/>
    </row>
    <row r="480" spans="1:12" ht="13.5" customHeight="1" x14ac:dyDescent="0.25">
      <c r="A480" s="84"/>
      <c r="B480" s="66" t="s">
        <v>72</v>
      </c>
      <c r="C480" s="11" t="s">
        <v>20</v>
      </c>
      <c r="D480" s="11">
        <v>15.02</v>
      </c>
      <c r="E480" s="11">
        <f>D480*E472</f>
        <v>120.85236192000001</v>
      </c>
      <c r="F480" s="11"/>
      <c r="G480" s="11"/>
      <c r="H480" s="11"/>
      <c r="I480" s="11"/>
      <c r="J480" s="11"/>
      <c r="K480" s="11"/>
      <c r="L480" s="11"/>
    </row>
    <row r="481" spans="1:12" ht="13.5" customHeight="1" x14ac:dyDescent="0.2">
      <c r="A481" s="84"/>
      <c r="B481" s="67" t="s">
        <v>19</v>
      </c>
      <c r="C481" s="15" t="s">
        <v>0</v>
      </c>
      <c r="D481" s="11">
        <v>2.78</v>
      </c>
      <c r="E481" s="33">
        <f>D481*E472</f>
        <v>22.368146880000001</v>
      </c>
      <c r="F481" s="11"/>
      <c r="G481" s="11"/>
      <c r="H481" s="11"/>
      <c r="I481" s="11"/>
      <c r="J481" s="11"/>
      <c r="K481" s="20"/>
      <c r="L481" s="11"/>
    </row>
    <row r="482" spans="1:12" ht="13.5" customHeight="1" x14ac:dyDescent="0.2">
      <c r="A482" s="10"/>
      <c r="B482" s="68"/>
      <c r="C482" s="15"/>
      <c r="D482" s="10"/>
      <c r="E482" s="33"/>
      <c r="F482" s="11"/>
      <c r="G482" s="11"/>
      <c r="H482" s="11"/>
      <c r="I482" s="11"/>
      <c r="J482" s="11"/>
      <c r="K482" s="20"/>
      <c r="L482" s="11"/>
    </row>
    <row r="483" spans="1:12" ht="13.5" customHeight="1" x14ac:dyDescent="0.25">
      <c r="A483" s="84">
        <v>9</v>
      </c>
      <c r="B483" s="64" t="s">
        <v>59</v>
      </c>
      <c r="C483" s="85" t="s">
        <v>60</v>
      </c>
      <c r="D483" s="9"/>
      <c r="E483" s="37">
        <f>E472</f>
        <v>8.0460960000000004</v>
      </c>
      <c r="F483" s="6"/>
      <c r="G483" s="9"/>
      <c r="H483" s="6"/>
      <c r="I483" s="9"/>
      <c r="J483" s="9"/>
      <c r="K483" s="6"/>
      <c r="L483" s="6"/>
    </row>
    <row r="484" spans="1:12" ht="13.5" customHeight="1" x14ac:dyDescent="0.2">
      <c r="A484" s="84"/>
      <c r="B484" s="64"/>
      <c r="C484" s="10" t="s">
        <v>13</v>
      </c>
      <c r="D484" s="10"/>
      <c r="E484" s="12">
        <f>E483</f>
        <v>8.0460960000000004</v>
      </c>
      <c r="F484" s="34"/>
      <c r="G484" s="9"/>
      <c r="H484" s="34"/>
      <c r="I484" s="9"/>
      <c r="J484" s="9"/>
      <c r="K484" s="34"/>
      <c r="L484" s="11"/>
    </row>
    <row r="485" spans="1:12" ht="13.5" customHeight="1" x14ac:dyDescent="0.25">
      <c r="A485" s="84"/>
      <c r="B485" s="65" t="s">
        <v>11</v>
      </c>
      <c r="C485" s="15" t="s">
        <v>12</v>
      </c>
      <c r="D485" s="11">
        <v>4.83</v>
      </c>
      <c r="E485" s="11">
        <f>D485*E484</f>
        <v>38.862643680000005</v>
      </c>
      <c r="F485" s="11"/>
      <c r="G485" s="11"/>
      <c r="H485" s="11"/>
      <c r="I485" s="11"/>
      <c r="J485" s="11"/>
      <c r="K485" s="11"/>
      <c r="L485" s="11"/>
    </row>
    <row r="486" spans="1:12" ht="13.5" customHeight="1" x14ac:dyDescent="0.25">
      <c r="A486" s="84"/>
      <c r="B486" s="66" t="s">
        <v>24</v>
      </c>
      <c r="C486" s="10" t="s">
        <v>20</v>
      </c>
      <c r="D486" s="11">
        <v>0.9</v>
      </c>
      <c r="E486" s="11">
        <f>D486*E484</f>
        <v>7.2414864000000003</v>
      </c>
      <c r="F486" s="11"/>
      <c r="G486" s="11"/>
      <c r="H486" s="11"/>
      <c r="I486" s="11"/>
      <c r="J486" s="11"/>
      <c r="K486" s="11"/>
      <c r="L486" s="11"/>
    </row>
    <row r="487" spans="1:12" ht="13.5" customHeight="1" x14ac:dyDescent="0.25">
      <c r="A487" s="84"/>
      <c r="B487" s="66" t="s">
        <v>25</v>
      </c>
      <c r="C487" s="10" t="s">
        <v>20</v>
      </c>
      <c r="D487" s="11">
        <v>2.6</v>
      </c>
      <c r="E487" s="11">
        <f>D487*E484</f>
        <v>20.919849600000003</v>
      </c>
      <c r="F487" s="11"/>
      <c r="G487" s="11"/>
      <c r="H487" s="11"/>
      <c r="I487" s="11"/>
      <c r="J487" s="11"/>
      <c r="K487" s="11"/>
      <c r="L487" s="11"/>
    </row>
    <row r="488" spans="1:12" ht="13.5" customHeight="1" x14ac:dyDescent="0.2">
      <c r="A488" s="84"/>
      <c r="B488" s="67" t="s">
        <v>19</v>
      </c>
      <c r="C488" s="15" t="s">
        <v>0</v>
      </c>
      <c r="D488" s="11">
        <v>0.02</v>
      </c>
      <c r="E488" s="33">
        <f>D488*E484</f>
        <v>0.16092192000000002</v>
      </c>
      <c r="F488" s="11"/>
      <c r="G488" s="11"/>
      <c r="H488" s="11"/>
      <c r="I488" s="11"/>
      <c r="J488" s="11"/>
      <c r="K488" s="20"/>
      <c r="L488" s="11"/>
    </row>
    <row r="489" spans="1:12" ht="13.5" customHeight="1" x14ac:dyDescent="0.2">
      <c r="A489" s="10"/>
      <c r="B489" s="68"/>
      <c r="C489" s="15"/>
      <c r="D489" s="10"/>
      <c r="E489" s="33"/>
      <c r="F489" s="11"/>
      <c r="G489" s="11"/>
      <c r="H489" s="11"/>
      <c r="I489" s="11"/>
      <c r="J489" s="11"/>
      <c r="K489" s="20"/>
      <c r="L489" s="11"/>
    </row>
    <row r="490" spans="1:12" ht="13.5" customHeight="1" x14ac:dyDescent="0.25">
      <c r="A490" s="84">
        <v>10</v>
      </c>
      <c r="B490" s="64" t="s">
        <v>61</v>
      </c>
      <c r="C490" s="85" t="s">
        <v>23</v>
      </c>
      <c r="D490" s="9"/>
      <c r="E490" s="9">
        <f>E471</f>
        <v>80</v>
      </c>
      <c r="F490" s="9"/>
      <c r="G490" s="9"/>
      <c r="H490" s="9"/>
      <c r="I490" s="9"/>
      <c r="J490" s="9"/>
      <c r="K490" s="9"/>
      <c r="L490" s="9"/>
    </row>
    <row r="491" spans="1:12" ht="13.5" customHeight="1" x14ac:dyDescent="0.25">
      <c r="A491" s="10"/>
      <c r="B491" s="69"/>
      <c r="C491" s="10" t="s">
        <v>26</v>
      </c>
      <c r="D491" s="11"/>
      <c r="E491" s="11">
        <f>E490</f>
        <v>80</v>
      </c>
      <c r="F491" s="11"/>
      <c r="G491" s="11"/>
      <c r="H491" s="11"/>
      <c r="I491" s="11"/>
      <c r="J491" s="11"/>
      <c r="K491" s="11"/>
      <c r="L491" s="11"/>
    </row>
    <row r="492" spans="1:12" ht="13.5" customHeight="1" x14ac:dyDescent="0.25">
      <c r="A492" s="84"/>
      <c r="B492" s="65" t="s">
        <v>11</v>
      </c>
      <c r="C492" s="15" t="s">
        <v>12</v>
      </c>
      <c r="D492" s="11">
        <v>2.52</v>
      </c>
      <c r="E492" s="11">
        <f>E491*D492</f>
        <v>201.6</v>
      </c>
      <c r="F492" s="11"/>
      <c r="G492" s="11"/>
      <c r="H492" s="7"/>
      <c r="I492" s="11"/>
      <c r="J492" s="11"/>
      <c r="K492" s="11"/>
      <c r="L492" s="11"/>
    </row>
    <row r="493" spans="1:12" ht="13.5" customHeight="1" x14ac:dyDescent="0.25">
      <c r="A493" s="84"/>
      <c r="B493" s="77" t="s">
        <v>62</v>
      </c>
      <c r="C493" s="38" t="s">
        <v>63</v>
      </c>
      <c r="D493" s="11">
        <f>1.25*0.5</f>
        <v>0.625</v>
      </c>
      <c r="E493" s="11">
        <f>E491*D493</f>
        <v>50</v>
      </c>
      <c r="F493" s="11"/>
      <c r="G493" s="11"/>
      <c r="H493" s="11"/>
      <c r="I493" s="11"/>
      <c r="J493" s="11"/>
      <c r="K493" s="11"/>
      <c r="L493" s="11"/>
    </row>
    <row r="494" spans="1:12" ht="13.5" customHeight="1" x14ac:dyDescent="0.25">
      <c r="A494" s="84"/>
      <c r="B494" s="71" t="s">
        <v>64</v>
      </c>
      <c r="C494" s="38" t="s">
        <v>63</v>
      </c>
      <c r="D494" s="11">
        <v>1.2</v>
      </c>
      <c r="E494" s="11">
        <f>D494*E491</f>
        <v>96</v>
      </c>
      <c r="F494" s="20"/>
      <c r="G494" s="20"/>
      <c r="H494" s="20"/>
      <c r="I494" s="20"/>
      <c r="J494" s="11"/>
      <c r="K494" s="11"/>
      <c r="L494" s="11"/>
    </row>
    <row r="495" spans="1:12" ht="13.5" customHeight="1" x14ac:dyDescent="0.25">
      <c r="A495" s="10"/>
      <c r="B495" s="72"/>
      <c r="C495" s="38"/>
      <c r="D495" s="11"/>
      <c r="E495" s="11"/>
      <c r="F495" s="7"/>
      <c r="G495" s="7"/>
      <c r="H495" s="7"/>
      <c r="I495" s="7"/>
      <c r="J495" s="11"/>
      <c r="K495" s="11"/>
      <c r="L495" s="11"/>
    </row>
    <row r="496" spans="1:12" ht="13.5" customHeight="1" x14ac:dyDescent="0.25">
      <c r="A496" s="84">
        <v>11</v>
      </c>
      <c r="B496" s="73" t="s">
        <v>65</v>
      </c>
      <c r="C496" s="85" t="s">
        <v>66</v>
      </c>
      <c r="D496" s="9"/>
      <c r="E496" s="9">
        <f>0.5*0.5*1*E471</f>
        <v>20</v>
      </c>
      <c r="F496" s="9"/>
      <c r="G496" s="6"/>
      <c r="H496" s="6"/>
      <c r="I496" s="6"/>
      <c r="J496" s="9"/>
      <c r="K496" s="9"/>
      <c r="L496" s="9"/>
    </row>
    <row r="497" spans="1:12" ht="13.5" customHeight="1" x14ac:dyDescent="0.25">
      <c r="A497" s="10"/>
      <c r="B497" s="69"/>
      <c r="C497" s="10" t="s">
        <v>67</v>
      </c>
      <c r="D497" s="11"/>
      <c r="E497" s="11">
        <f>E496</f>
        <v>20</v>
      </c>
      <c r="F497" s="11"/>
      <c r="G497" s="7"/>
      <c r="H497" s="7"/>
      <c r="I497" s="7"/>
      <c r="J497" s="11"/>
      <c r="K497" s="11"/>
      <c r="L497" s="11"/>
    </row>
    <row r="498" spans="1:12" ht="18.75" customHeight="1" x14ac:dyDescent="0.25">
      <c r="A498" s="84"/>
      <c r="B498" s="65" t="s">
        <v>11</v>
      </c>
      <c r="C498" s="15" t="s">
        <v>12</v>
      </c>
      <c r="D498" s="7">
        <v>1.39</v>
      </c>
      <c r="E498" s="11">
        <f>E497*D498</f>
        <v>27.799999999999997</v>
      </c>
      <c r="F498" s="11"/>
      <c r="G498" s="11"/>
      <c r="H498" s="7"/>
      <c r="I498" s="11"/>
      <c r="J498" s="11"/>
      <c r="K498" s="11"/>
      <c r="L498" s="11"/>
    </row>
    <row r="499" spans="1:12" ht="13.5" customHeight="1" x14ac:dyDescent="0.25">
      <c r="A499" s="10"/>
      <c r="B499" s="40" t="s">
        <v>68</v>
      </c>
      <c r="C499" s="38" t="s">
        <v>63</v>
      </c>
      <c r="D499" s="7">
        <v>0.68</v>
      </c>
      <c r="E499" s="11">
        <f>D499*E497</f>
        <v>13.600000000000001</v>
      </c>
      <c r="F499" s="11"/>
      <c r="G499" s="11"/>
      <c r="H499" s="7"/>
      <c r="I499" s="11"/>
      <c r="J499" s="11"/>
      <c r="K499" s="11"/>
      <c r="L499" s="11"/>
    </row>
    <row r="500" spans="1:12" ht="13.5" customHeight="1" x14ac:dyDescent="0.25">
      <c r="A500" s="84"/>
      <c r="B500" s="74" t="s">
        <v>69</v>
      </c>
      <c r="C500" s="10" t="s">
        <v>66</v>
      </c>
      <c r="D500" s="11">
        <v>1.02</v>
      </c>
      <c r="E500" s="11">
        <f>E497*D500</f>
        <v>20.399999999999999</v>
      </c>
      <c r="F500" s="7"/>
      <c r="G500" s="7"/>
      <c r="H500" s="7"/>
      <c r="I500" s="7"/>
      <c r="J500" s="11"/>
      <c r="K500" s="11"/>
      <c r="L500" s="11"/>
    </row>
    <row r="501" spans="1:12" ht="12.75" customHeight="1" x14ac:dyDescent="0.25">
      <c r="A501" s="10"/>
      <c r="B501" s="69"/>
      <c r="C501" s="10"/>
      <c r="D501" s="11"/>
      <c r="E501" s="11"/>
      <c r="F501" s="7"/>
      <c r="G501" s="7"/>
      <c r="H501" s="7"/>
      <c r="I501" s="7"/>
      <c r="J501" s="11"/>
      <c r="K501" s="11"/>
      <c r="L501" s="11"/>
    </row>
    <row r="502" spans="1:12" ht="13.5" customHeight="1" x14ac:dyDescent="0.25">
      <c r="A502" s="84">
        <v>12</v>
      </c>
      <c r="B502" s="64" t="s">
        <v>70</v>
      </c>
      <c r="C502" s="85" t="s">
        <v>23</v>
      </c>
      <c r="D502" s="9"/>
      <c r="E502" s="9">
        <f>E471</f>
        <v>80</v>
      </c>
      <c r="F502" s="9"/>
      <c r="G502" s="9"/>
      <c r="H502" s="9"/>
      <c r="I502" s="9"/>
      <c r="J502" s="9"/>
      <c r="K502" s="9"/>
      <c r="L502" s="9"/>
    </row>
    <row r="503" spans="1:12" ht="13.5" customHeight="1" x14ac:dyDescent="0.25">
      <c r="A503" s="10"/>
      <c r="B503" s="69"/>
      <c r="C503" s="10" t="s">
        <v>71</v>
      </c>
      <c r="D503" s="11"/>
      <c r="E503" s="11">
        <f>E502/10</f>
        <v>8</v>
      </c>
      <c r="F503" s="11"/>
      <c r="G503" s="7"/>
      <c r="H503" s="7"/>
      <c r="I503" s="7"/>
      <c r="J503" s="11"/>
      <c r="K503" s="11"/>
      <c r="L503" s="11"/>
    </row>
    <row r="504" spans="1:12" ht="13.5" customHeight="1" x14ac:dyDescent="0.25">
      <c r="A504" s="84"/>
      <c r="B504" s="65" t="s">
        <v>11</v>
      </c>
      <c r="C504" s="15" t="s">
        <v>12</v>
      </c>
      <c r="D504" s="11">
        <v>6</v>
      </c>
      <c r="E504" s="11">
        <f>D504*E503</f>
        <v>48</v>
      </c>
      <c r="F504" s="11"/>
      <c r="G504" s="11"/>
      <c r="H504" s="7"/>
      <c r="I504" s="11"/>
      <c r="J504" s="11"/>
      <c r="K504" s="11"/>
      <c r="L504" s="11"/>
    </row>
    <row r="505" spans="1:12" ht="13.5" customHeight="1" x14ac:dyDescent="0.25">
      <c r="A505" s="84"/>
      <c r="B505" s="71" t="s">
        <v>14</v>
      </c>
      <c r="C505" s="10" t="s">
        <v>0</v>
      </c>
      <c r="D505" s="11">
        <v>0.4</v>
      </c>
      <c r="E505" s="11">
        <f>D505*E503</f>
        <v>3.2</v>
      </c>
      <c r="F505" s="6"/>
      <c r="G505" s="6"/>
      <c r="H505" s="6"/>
      <c r="I505" s="7"/>
      <c r="J505" s="11"/>
      <c r="K505" s="11"/>
      <c r="L505" s="11"/>
    </row>
    <row r="506" spans="1:12" ht="13.5" customHeight="1" x14ac:dyDescent="0.25">
      <c r="A506" s="84"/>
      <c r="B506" s="71" t="s">
        <v>79</v>
      </c>
      <c r="C506" s="10" t="s">
        <v>23</v>
      </c>
      <c r="D506" s="11">
        <v>10</v>
      </c>
      <c r="E506" s="11">
        <f>D506*E503</f>
        <v>80</v>
      </c>
      <c r="F506" s="11"/>
      <c r="G506" s="7"/>
      <c r="H506" s="7"/>
      <c r="I506" s="7"/>
      <c r="J506" s="11"/>
      <c r="K506" s="11"/>
      <c r="L506" s="11"/>
    </row>
    <row r="507" spans="1:12" ht="13.5" customHeight="1" x14ac:dyDescent="0.25">
      <c r="A507" s="84"/>
      <c r="B507" s="71" t="s">
        <v>22</v>
      </c>
      <c r="C507" s="10" t="s">
        <v>0</v>
      </c>
      <c r="D507" s="11">
        <v>6.5</v>
      </c>
      <c r="E507" s="11">
        <f>D507*E503</f>
        <v>52</v>
      </c>
      <c r="F507" s="11"/>
      <c r="G507" s="7"/>
      <c r="H507" s="7"/>
      <c r="I507" s="7"/>
      <c r="J507" s="11"/>
      <c r="K507" s="11"/>
      <c r="L507" s="11"/>
    </row>
    <row r="508" spans="1:12" ht="13.5" customHeight="1" x14ac:dyDescent="0.25">
      <c r="A508" s="84"/>
      <c r="B508" s="71"/>
      <c r="C508" s="38"/>
      <c r="D508" s="11"/>
      <c r="E508" s="11"/>
      <c r="F508" s="20"/>
      <c r="G508" s="20"/>
      <c r="H508" s="11"/>
      <c r="I508" s="20"/>
      <c r="J508" s="20"/>
      <c r="K508" s="11"/>
      <c r="L508" s="11"/>
    </row>
    <row r="509" spans="1:12" ht="13.5" customHeight="1" x14ac:dyDescent="0.25">
      <c r="A509" s="22"/>
      <c r="B509" s="22" t="s">
        <v>8</v>
      </c>
      <c r="C509" s="22"/>
      <c r="D509" s="23"/>
      <c r="E509" s="23"/>
      <c r="F509" s="23"/>
      <c r="G509" s="23"/>
      <c r="H509" s="23"/>
      <c r="I509" s="23"/>
      <c r="J509" s="23"/>
      <c r="K509" s="23"/>
      <c r="L509" s="75"/>
    </row>
    <row r="510" spans="1:12" ht="13.5" customHeight="1" x14ac:dyDescent="0.25">
      <c r="A510" s="22"/>
      <c r="B510" s="22"/>
      <c r="C510" s="22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ht="13.5" customHeight="1" x14ac:dyDescent="0.25">
      <c r="A511" s="25"/>
      <c r="B511" s="87" t="s">
        <v>15</v>
      </c>
      <c r="C511" s="56" t="s">
        <v>95</v>
      </c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ht="14.25" customHeight="1" x14ac:dyDescent="0.25">
      <c r="A512" s="85"/>
      <c r="B512" s="59"/>
      <c r="C512" s="38"/>
      <c r="D512" s="11"/>
      <c r="E512" s="11"/>
      <c r="F512" s="20"/>
      <c r="G512" s="20"/>
      <c r="H512" s="11"/>
      <c r="I512" s="20"/>
      <c r="J512" s="20"/>
      <c r="K512" s="11"/>
      <c r="L512" s="11"/>
    </row>
    <row r="513" spans="1:12" ht="13.5" customHeight="1" x14ac:dyDescent="0.25">
      <c r="A513" s="25"/>
      <c r="B513" s="53" t="s">
        <v>8</v>
      </c>
      <c r="C513" s="26"/>
      <c r="D513" s="19"/>
      <c r="E513" s="19"/>
      <c r="F513" s="19"/>
      <c r="G513" s="19"/>
      <c r="H513" s="19"/>
      <c r="I513" s="19"/>
      <c r="J513" s="19"/>
      <c r="K513" s="19"/>
      <c r="L513" s="55"/>
    </row>
    <row r="514" spans="1:12" ht="13.5" customHeight="1" x14ac:dyDescent="0.25">
      <c r="A514" s="78"/>
      <c r="B514" s="79"/>
      <c r="C514" s="80"/>
      <c r="D514" s="81"/>
      <c r="E514" s="80"/>
      <c r="F514" s="80"/>
      <c r="G514" s="79"/>
      <c r="H514" s="80"/>
      <c r="I514" s="79"/>
      <c r="J514" s="80"/>
      <c r="K514" s="79"/>
      <c r="L514" s="79"/>
    </row>
    <row r="515" spans="1:12" ht="13.5" customHeight="1" x14ac:dyDescent="0.25">
      <c r="A515" s="49"/>
      <c r="B515" s="49"/>
      <c r="C515" s="10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3.5" customHeight="1" x14ac:dyDescent="0.25">
      <c r="A516" s="85"/>
      <c r="B516" s="59" t="s">
        <v>94</v>
      </c>
      <c r="C516" s="38"/>
      <c r="D516" s="11"/>
      <c r="E516" s="11"/>
      <c r="F516" s="20"/>
      <c r="G516" s="57"/>
      <c r="H516" s="11"/>
      <c r="I516" s="57"/>
      <c r="J516" s="20"/>
      <c r="K516" s="58"/>
      <c r="L516" s="58"/>
    </row>
    <row r="517" spans="1:12" ht="16.5" customHeight="1" x14ac:dyDescent="0.25">
      <c r="A517" s="85"/>
      <c r="B517" s="59"/>
      <c r="C517" s="38"/>
      <c r="D517" s="11"/>
      <c r="E517" s="11"/>
      <c r="F517" s="20"/>
      <c r="G517" s="20"/>
      <c r="H517" s="11"/>
      <c r="I517" s="20"/>
      <c r="J517" s="20"/>
      <c r="K517" s="11"/>
      <c r="L517" s="11"/>
    </row>
    <row r="518" spans="1:12" ht="13.5" customHeight="1" x14ac:dyDescent="0.25">
      <c r="A518" s="27"/>
      <c r="B518" s="25" t="s">
        <v>93</v>
      </c>
      <c r="C518" s="86">
        <v>0.75</v>
      </c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ht="13.5" customHeight="1" x14ac:dyDescent="0.25">
      <c r="A519" s="27"/>
      <c r="B519" s="25" t="s">
        <v>8</v>
      </c>
      <c r="C519" s="26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ht="13.5" customHeight="1" x14ac:dyDescent="0.25">
      <c r="A520" s="27"/>
      <c r="B520" s="25" t="s">
        <v>16</v>
      </c>
      <c r="C520" s="86" t="s">
        <v>95</v>
      </c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ht="13.5" customHeight="1" x14ac:dyDescent="0.25">
      <c r="A521" s="27"/>
      <c r="B521" s="25"/>
      <c r="C521" s="26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ht="13.5" customHeight="1" x14ac:dyDescent="0.25">
      <c r="A522" s="28"/>
      <c r="B522" s="22" t="s">
        <v>8</v>
      </c>
      <c r="C522" s="29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1:12" ht="13.5" customHeight="1" x14ac:dyDescent="0.25">
      <c r="A523" s="27"/>
      <c r="B523" s="25"/>
      <c r="C523" s="26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2" ht="13.5" customHeight="1" x14ac:dyDescent="0.25">
      <c r="A524" s="27"/>
      <c r="B524" s="25" t="s">
        <v>33</v>
      </c>
      <c r="C524" s="86">
        <v>0.03</v>
      </c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1:12" ht="13.5" customHeight="1" x14ac:dyDescent="0.25">
      <c r="A525" s="27"/>
      <c r="B525" s="25" t="s">
        <v>8</v>
      </c>
      <c r="C525" s="26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1:12" ht="13.5" customHeight="1" x14ac:dyDescent="0.25">
      <c r="A526" s="27"/>
      <c r="B526" s="25" t="s">
        <v>34</v>
      </c>
      <c r="C526" s="86">
        <v>0.18</v>
      </c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1:12" ht="13.5" customHeight="1" x14ac:dyDescent="0.25">
      <c r="A527" s="27"/>
      <c r="B527" s="25" t="s">
        <v>8</v>
      </c>
      <c r="C527" s="26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1:12" ht="13.5" customHeight="1" x14ac:dyDescent="0.25">
      <c r="A528" s="85"/>
      <c r="B528" s="21"/>
      <c r="C528" s="38"/>
      <c r="D528" s="11"/>
      <c r="E528" s="11"/>
      <c r="F528" s="20"/>
      <c r="G528" s="20"/>
      <c r="H528" s="11"/>
      <c r="I528" s="20"/>
      <c r="J528" s="20"/>
      <c r="K528" s="11"/>
      <c r="L528" s="11"/>
    </row>
    <row r="529" spans="1:12" ht="13.5" customHeight="1" x14ac:dyDescent="0.25">
      <c r="A529" s="27"/>
      <c r="B529" s="53" t="s">
        <v>89</v>
      </c>
      <c r="C529" s="54" t="s">
        <v>37</v>
      </c>
      <c r="D529" s="19"/>
      <c r="E529" s="55">
        <v>20</v>
      </c>
      <c r="F529" s="55">
        <v>400</v>
      </c>
      <c r="G529" s="19"/>
      <c r="H529" s="19"/>
      <c r="I529" s="19"/>
      <c r="J529" s="19"/>
      <c r="K529" s="19"/>
      <c r="L529" s="55">
        <f t="shared" ref="L529:L533" si="0">E529*F529</f>
        <v>8000</v>
      </c>
    </row>
    <row r="530" spans="1:12" ht="13.5" customHeight="1" x14ac:dyDescent="0.25">
      <c r="A530" s="27"/>
      <c r="B530" s="53" t="s">
        <v>90</v>
      </c>
      <c r="C530" s="54" t="s">
        <v>37</v>
      </c>
      <c r="D530" s="19"/>
      <c r="E530" s="55">
        <v>10</v>
      </c>
      <c r="F530" s="55">
        <v>400</v>
      </c>
      <c r="G530" s="19"/>
      <c r="H530" s="19"/>
      <c r="I530" s="19"/>
      <c r="J530" s="19"/>
      <c r="K530" s="19"/>
      <c r="L530" s="55">
        <f t="shared" si="0"/>
        <v>4000</v>
      </c>
    </row>
    <row r="531" spans="1:12" ht="13.5" customHeight="1" x14ac:dyDescent="0.25">
      <c r="A531" s="27"/>
      <c r="B531" s="53" t="s">
        <v>92</v>
      </c>
      <c r="C531" s="54" t="s">
        <v>37</v>
      </c>
      <c r="D531" s="19"/>
      <c r="E531" s="55">
        <v>8</v>
      </c>
      <c r="F531" s="55">
        <v>400</v>
      </c>
      <c r="G531" s="19"/>
      <c r="H531" s="19"/>
      <c r="I531" s="19"/>
      <c r="J531" s="19"/>
      <c r="K531" s="19"/>
      <c r="L531" s="55">
        <f t="shared" si="0"/>
        <v>3200</v>
      </c>
    </row>
    <row r="532" spans="1:12" ht="13.5" customHeight="1" x14ac:dyDescent="0.25">
      <c r="A532" s="27"/>
      <c r="B532" s="53" t="s">
        <v>91</v>
      </c>
      <c r="C532" s="54" t="s">
        <v>37</v>
      </c>
      <c r="D532" s="19"/>
      <c r="E532" s="55">
        <v>12</v>
      </c>
      <c r="F532" s="55">
        <v>400</v>
      </c>
      <c r="G532" s="19"/>
      <c r="H532" s="19"/>
      <c r="I532" s="19"/>
      <c r="J532" s="19"/>
      <c r="K532" s="19"/>
      <c r="L532" s="55">
        <f t="shared" si="0"/>
        <v>4800</v>
      </c>
    </row>
    <row r="533" spans="1:12" ht="13.5" customHeight="1" x14ac:dyDescent="0.25">
      <c r="A533" s="27"/>
      <c r="B533" s="53" t="s">
        <v>88</v>
      </c>
      <c r="C533" s="54" t="s">
        <v>37</v>
      </c>
      <c r="D533" s="19"/>
      <c r="E533" s="55">
        <v>15</v>
      </c>
      <c r="F533" s="55">
        <v>400</v>
      </c>
      <c r="G533" s="19"/>
      <c r="H533" s="19"/>
      <c r="I533" s="19"/>
      <c r="J533" s="19"/>
      <c r="K533" s="19"/>
      <c r="L533" s="55">
        <f t="shared" si="0"/>
        <v>6000</v>
      </c>
    </row>
    <row r="534" spans="1:12" ht="13.5" customHeight="1" x14ac:dyDescent="0.25">
      <c r="A534" s="27"/>
      <c r="B534" s="53" t="s">
        <v>76</v>
      </c>
      <c r="C534" s="31"/>
      <c r="D534" s="19"/>
      <c r="E534" s="19">
        <f>SUM(E529:E533)</f>
        <v>65</v>
      </c>
      <c r="F534" s="19"/>
      <c r="G534" s="19"/>
      <c r="H534" s="19"/>
      <c r="I534" s="19"/>
      <c r="J534" s="19"/>
      <c r="K534" s="19"/>
      <c r="L534" s="55">
        <f>SUM(L529:L533)</f>
        <v>26000</v>
      </c>
    </row>
    <row r="535" spans="1:12" ht="13.5" customHeight="1" x14ac:dyDescent="0.25">
      <c r="A535" s="85"/>
      <c r="B535" s="21"/>
      <c r="C535" s="38"/>
      <c r="D535" s="11"/>
      <c r="E535" s="11"/>
      <c r="F535" s="20"/>
      <c r="G535" s="20"/>
      <c r="H535" s="11"/>
      <c r="I535" s="20"/>
      <c r="J535" s="20"/>
      <c r="K535" s="11"/>
      <c r="L535" s="11"/>
    </row>
    <row r="536" spans="1:12" ht="24.75" customHeight="1" x14ac:dyDescent="0.25">
      <c r="A536" s="42"/>
      <c r="B536" s="43" t="s">
        <v>74</v>
      </c>
      <c r="C536" s="45"/>
      <c r="D536" s="44"/>
      <c r="E536" s="44"/>
      <c r="F536" s="44"/>
      <c r="G536" s="44"/>
      <c r="H536" s="44"/>
      <c r="I536" s="44"/>
      <c r="J536" s="44"/>
      <c r="K536" s="44"/>
      <c r="L536" s="44"/>
    </row>
  </sheetData>
  <protectedRanges>
    <protectedRange sqref="D110 D121 D211 D222 D8 D19 D312 D323 D415 D426" name="Range1_1_1_2_2_1"/>
    <protectedRange sqref="D126 D111:D113 D122:D123 D118:D119 D227 D212:D214 D223:D224 D219:D220 D24 D9:D11 D20:D21 D16:D17 D328 D313:D315 D324:D325 D320:D321 D431 D416:D418 D427:D428 D423:D424" name="Range1_1_1_2_2_1_1_1"/>
    <protectedRange sqref="D120 D127 D25 D18 D221 D322 D329 D425 D432 D228" name="Range1_1_1_2_2_1_1_2"/>
    <protectedRange sqref="D163:D164 D124:D125 D143:D145 D149:D151 D137:D138 D153 D161 D238:D239 D254 D262 D233 D215:D218 D132 D114:D117 D30 D12:D15 D61:D62 D22:D23 D41:D43 D47:D49 D35:D36 D51 D365:D366 D326:D327 D345:D347 D351:D353 D339:D340 D355 D363 D334 D316:D319 D468:D469 D429:D430 D448:D450 D454:D456 D442:D443 D458 D466 D437 D419:D422 D59 D264:D265 D225:D226 D244:D246 D250:D252" name="Range1_1_1_2_2_1_2_1_1_2"/>
    <protectedRange sqref="D267 D166 D368 D471 D64" name="Range1_1_1_2_2_1_1"/>
    <protectedRange sqref="D268:D270 D276:D277 D167:D169 D175:D176 D369:D371 D377:D378 D472:D474 D480:D481 D65:D67 D73:D74" name="Range1_1_1_2_2_1_1_1_1"/>
    <protectedRange sqref="D278 D177 D379 D482 D75" name="Range1_1_1_2_2_1_1_2_1"/>
    <protectedRange sqref="D271:D275 D170:D174 D372:D376 D475:D479 D68:D72" name="Range1_1_1_2_2_1_2_1_1_2_1"/>
    <protectedRange sqref="D279 D178 D380 D483 D76" name="Range1_1_1_2_2_1_1_3"/>
    <protectedRange sqref="D284 D280:D281 D183 D179:D180 D385 D381:D382 D488 D484:D485 D81 D77:D78" name="Range1_1_1_2_2_1_1_1_1_1"/>
    <protectedRange sqref="D285 D184 D386 D489 D82" name="Range1_1_1_2_2_1_1_2_1_1"/>
    <protectedRange sqref="D282:D283 D181:D182 D383:D384 D486:D487 D79:D80" name="Range1_1_1_2_2_1_2_1_1_2_1_1"/>
    <protectedRange sqref="D303 D202 D404 D507 D100" name="Range1_1_1_2_2_1_2_1_1_2_2"/>
  </protectedRanges>
  <mergeCells count="15">
    <mergeCell ref="B310:E310"/>
    <mergeCell ref="B413:E413"/>
    <mergeCell ref="L3:L4"/>
    <mergeCell ref="A1:L1"/>
    <mergeCell ref="A2:L2"/>
    <mergeCell ref="A3:A4"/>
    <mergeCell ref="B3:B4"/>
    <mergeCell ref="C3:C4"/>
    <mergeCell ref="D3:E3"/>
    <mergeCell ref="B108:E108"/>
    <mergeCell ref="F3:G3"/>
    <mergeCell ref="H3:I3"/>
    <mergeCell ref="J3:K3"/>
    <mergeCell ref="B6:E6"/>
    <mergeCell ref="B209:E209"/>
  </mergeCells>
  <pageMargins left="0.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კორექტირებული</vt:lpstr>
      <vt:lpstr>კორექტირებული!Print_Area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2021-03-02T08:07:18Z</dcterms:modified>
  <cp:category/>
  <cp:contentStatus/>
</cp:coreProperties>
</file>