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an.bitsadze\Desktop\გამოსაცხადებელი გზები ინფრა\5_ქვაციხე საკურწე\"/>
    </mc:Choice>
  </mc:AlternateContent>
  <bookViews>
    <workbookView xWindow="-120" yWindow="-120" windowWidth="29040" windowHeight="15840" tabRatio="940"/>
  </bookViews>
  <sheets>
    <sheet name="ხარჯთაღრიცხვა+" sheetId="11" r:id="rId1"/>
    <sheet name="მოცულ." sheetId="101" r:id="rId2"/>
    <sheet name="მასალა" sheetId="98" r:id="rId3"/>
    <sheet name="მანქ" sheetId="97" r:id="rId4"/>
    <sheet name="მიწის სამ." sheetId="58" r:id="rId5"/>
    <sheet name="მრუდები" sheetId="87" r:id="rId6"/>
    <sheet name="პკ" sheetId="86" r:id="rId7"/>
    <sheet name="საგზ.სამოსი" sheetId="59" r:id="rId8"/>
    <sheet name="რეპერები" sheetId="90" r:id="rId9"/>
    <sheet name="ხელოვნური ნაგებობები" sheetId="102" r:id="rId10"/>
  </sheets>
  <definedNames>
    <definedName name="_xlnm._FilterDatabase" localSheetId="3" hidden="1">მანქ!$A$4:$H$4</definedName>
    <definedName name="_xlnm._FilterDatabase" localSheetId="2" hidden="1">მასალა!$A$4:$F$4</definedName>
    <definedName name="_xlnm._FilterDatabase" localSheetId="1" hidden="1">მოცულ.!$A$4:$G$4</definedName>
    <definedName name="_xlnm._FilterDatabase" localSheetId="0" hidden="1">'ხარჯთაღრიცხვა+'!$C$9:$M$72</definedName>
    <definedName name="_xlnm.Print_Area" localSheetId="3">მანქ!$A$1:$D$14</definedName>
    <definedName name="_xlnm.Print_Area" localSheetId="2">მასალა!$A$1:$D$10</definedName>
    <definedName name="_xlnm.Print_Area" localSheetId="1">მოცულ.!$A$1:$D$15</definedName>
    <definedName name="_xlnm.Print_Area" localSheetId="0">'ხარჯთაღრიცხვა+'!$A$1:$M$73</definedName>
    <definedName name="_xlnm.Print_Titles" localSheetId="3">მანქ!$4:$4</definedName>
    <definedName name="_xlnm.Print_Titles" localSheetId="2">მასალა!$4:$4</definedName>
    <definedName name="_xlnm.Print_Titles" localSheetId="1">მოცულ.!$4:$4</definedName>
    <definedName name="_xlnm.Print_Titles" localSheetId="0">'ხარჯთაღრიცხვა+'!$5:$7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02" l="1"/>
  <c r="F18" i="58" l="1"/>
  <c r="E18" i="58"/>
  <c r="D18" i="58"/>
  <c r="D16" i="58"/>
  <c r="E16" i="58"/>
  <c r="F16" i="58"/>
  <c r="C20" i="59" l="1"/>
  <c r="A1" i="87" l="1"/>
  <c r="C15" i="101" l="1"/>
  <c r="B15" i="101"/>
  <c r="C14" i="101"/>
  <c r="B14" i="101"/>
  <c r="C13" i="101"/>
  <c r="B13" i="101"/>
  <c r="D12" i="101"/>
  <c r="B12" i="101"/>
  <c r="C11" i="101"/>
  <c r="C10" i="101"/>
  <c r="C9" i="101"/>
  <c r="B9" i="101"/>
  <c r="C8" i="101"/>
  <c r="B8" i="101"/>
  <c r="D7" i="101"/>
  <c r="B7" i="101"/>
  <c r="C6" i="101"/>
  <c r="B6" i="101"/>
  <c r="D5" i="101"/>
  <c r="B5" i="101"/>
  <c r="A1" i="101"/>
  <c r="A1" i="97"/>
  <c r="A1" i="98"/>
  <c r="C10" i="98"/>
  <c r="B10" i="98"/>
  <c r="C9" i="98"/>
  <c r="B9" i="98"/>
  <c r="C8" i="98"/>
  <c r="B8" i="98"/>
  <c r="C7" i="98"/>
  <c r="B7" i="98"/>
  <c r="C6" i="98"/>
  <c r="B6" i="98"/>
  <c r="C5" i="98"/>
  <c r="B5" i="98"/>
  <c r="K8" i="59" l="1"/>
  <c r="W8" i="59" s="1"/>
  <c r="L8" i="59"/>
  <c r="X8" i="59" s="1"/>
  <c r="M8" i="59"/>
  <c r="S8" i="59" s="1"/>
  <c r="N8" i="59"/>
  <c r="T8" i="59" s="1"/>
  <c r="O8" i="59"/>
  <c r="U8" i="59" s="1"/>
  <c r="P8" i="59"/>
  <c r="V8" i="59" s="1"/>
  <c r="K9" i="59"/>
  <c r="W9" i="59" s="1"/>
  <c r="L9" i="59"/>
  <c r="X9" i="59" s="1"/>
  <c r="M9" i="59"/>
  <c r="S9" i="59" s="1"/>
  <c r="N9" i="59"/>
  <c r="T9" i="59" s="1"/>
  <c r="O9" i="59"/>
  <c r="U9" i="59" s="1"/>
  <c r="P9" i="59"/>
  <c r="V9" i="59" s="1"/>
  <c r="K10" i="59"/>
  <c r="W10" i="59" s="1"/>
  <c r="L10" i="59"/>
  <c r="X10" i="59" s="1"/>
  <c r="M10" i="59"/>
  <c r="S10" i="59" s="1"/>
  <c r="N10" i="59"/>
  <c r="T10" i="59" s="1"/>
  <c r="O10" i="59"/>
  <c r="U10" i="59" s="1"/>
  <c r="P10" i="59"/>
  <c r="V10" i="59" s="1"/>
  <c r="K11" i="59"/>
  <c r="W11" i="59" s="1"/>
  <c r="L11" i="59"/>
  <c r="X11" i="59" s="1"/>
  <c r="M11" i="59"/>
  <c r="S11" i="59" s="1"/>
  <c r="N11" i="59"/>
  <c r="T11" i="59" s="1"/>
  <c r="O11" i="59"/>
  <c r="U11" i="59" s="1"/>
  <c r="P11" i="59"/>
  <c r="V11" i="59" s="1"/>
  <c r="K12" i="59"/>
  <c r="W12" i="59" s="1"/>
  <c r="L12" i="59"/>
  <c r="X12" i="59" s="1"/>
  <c r="M12" i="59"/>
  <c r="S12" i="59" s="1"/>
  <c r="N12" i="59"/>
  <c r="T12" i="59" s="1"/>
  <c r="O12" i="59"/>
  <c r="U12" i="59" s="1"/>
  <c r="P12" i="59"/>
  <c r="V12" i="59" s="1"/>
  <c r="K13" i="59"/>
  <c r="W13" i="59" s="1"/>
  <c r="L13" i="59"/>
  <c r="X13" i="59" s="1"/>
  <c r="M13" i="59"/>
  <c r="S13" i="59" s="1"/>
  <c r="N13" i="59"/>
  <c r="T13" i="59" s="1"/>
  <c r="O13" i="59"/>
  <c r="U13" i="59" s="1"/>
  <c r="P13" i="59"/>
  <c r="V13" i="59" s="1"/>
  <c r="K14" i="59"/>
  <c r="W14" i="59" s="1"/>
  <c r="L14" i="59"/>
  <c r="X14" i="59" s="1"/>
  <c r="M14" i="59"/>
  <c r="S14" i="59" s="1"/>
  <c r="N14" i="59"/>
  <c r="T14" i="59" s="1"/>
  <c r="O14" i="59"/>
  <c r="U14" i="59" s="1"/>
  <c r="P14" i="59"/>
  <c r="V14" i="59" s="1"/>
  <c r="K15" i="59"/>
  <c r="W15" i="59" s="1"/>
  <c r="L15" i="59"/>
  <c r="X15" i="59" s="1"/>
  <c r="M15" i="59"/>
  <c r="S15" i="59" s="1"/>
  <c r="N15" i="59"/>
  <c r="T15" i="59" s="1"/>
  <c r="O15" i="59"/>
  <c r="U15" i="59" s="1"/>
  <c r="P15" i="59"/>
  <c r="V15" i="59" s="1"/>
  <c r="K16" i="59"/>
  <c r="W16" i="59" s="1"/>
  <c r="L16" i="59"/>
  <c r="X16" i="59" s="1"/>
  <c r="M16" i="59"/>
  <c r="S16" i="59" s="1"/>
  <c r="N16" i="59"/>
  <c r="T16" i="59" s="1"/>
  <c r="O16" i="59"/>
  <c r="U16" i="59" s="1"/>
  <c r="P16" i="59"/>
  <c r="V16" i="59" s="1"/>
  <c r="K17" i="59"/>
  <c r="W17" i="59" s="1"/>
  <c r="L17" i="59"/>
  <c r="X17" i="59" s="1"/>
  <c r="M17" i="59"/>
  <c r="S17" i="59" s="1"/>
  <c r="N17" i="59"/>
  <c r="T17" i="59" s="1"/>
  <c r="O17" i="59"/>
  <c r="U17" i="59" s="1"/>
  <c r="P17" i="59"/>
  <c r="V17" i="59" s="1"/>
  <c r="K18" i="59"/>
  <c r="W18" i="59" s="1"/>
  <c r="L18" i="59"/>
  <c r="X18" i="59" s="1"/>
  <c r="M18" i="59"/>
  <c r="S18" i="59" s="1"/>
  <c r="N18" i="59"/>
  <c r="T18" i="59" s="1"/>
  <c r="O18" i="59"/>
  <c r="U18" i="59" s="1"/>
  <c r="P18" i="59"/>
  <c r="V18" i="59" s="1"/>
  <c r="P7" i="59"/>
  <c r="O7" i="59"/>
  <c r="N7" i="59"/>
  <c r="M7" i="59"/>
  <c r="E6" i="58"/>
  <c r="E7" i="58" s="1"/>
  <c r="E8" i="58" s="1"/>
  <c r="D6" i="58"/>
  <c r="D7" i="58" s="1"/>
  <c r="D8" i="58" s="1"/>
  <c r="D9" i="58" s="1"/>
  <c r="A2" i="90"/>
  <c r="D10" i="58" l="1"/>
  <c r="F8" i="58"/>
  <c r="E9" i="58"/>
  <c r="E10" i="58" s="1"/>
  <c r="E11" i="58" s="1"/>
  <c r="E12" i="58" s="1"/>
  <c r="E13" i="58" s="1"/>
  <c r="E14" i="58" s="1"/>
  <c r="E15" i="58" s="1"/>
  <c r="M20" i="59"/>
  <c r="P20" i="59"/>
  <c r="N20" i="59"/>
  <c r="O20" i="59"/>
  <c r="R9" i="59"/>
  <c r="F7" i="58"/>
  <c r="R17" i="59"/>
  <c r="Q17" i="59"/>
  <c r="S7" i="59"/>
  <c r="S20" i="59" s="1"/>
  <c r="T7" i="59"/>
  <c r="T20" i="59" s="1"/>
  <c r="Q9" i="59"/>
  <c r="U7" i="59"/>
  <c r="U20" i="59" s="1"/>
  <c r="V7" i="59"/>
  <c r="V20" i="59" s="1"/>
  <c r="Q16" i="59"/>
  <c r="R16" i="59"/>
  <c r="R8" i="59"/>
  <c r="Q8" i="59"/>
  <c r="R15" i="59"/>
  <c r="Q13" i="59"/>
  <c r="Q10" i="59"/>
  <c r="R12" i="59"/>
  <c r="R10" i="59"/>
  <c r="R14" i="59"/>
  <c r="R13" i="59"/>
  <c r="Q12" i="59"/>
  <c r="R18" i="59"/>
  <c r="R11" i="59"/>
  <c r="Q15" i="59"/>
  <c r="Q14" i="59"/>
  <c r="Q11" i="59"/>
  <c r="Q18" i="59"/>
  <c r="F6" i="58"/>
  <c r="L7" i="59"/>
  <c r="L20" i="59" s="1"/>
  <c r="K7" i="59"/>
  <c r="K20" i="59" s="1"/>
  <c r="F9" i="58" l="1"/>
  <c r="F10" i="58"/>
  <c r="D11" i="58"/>
  <c r="W7" i="59"/>
  <c r="W20" i="59" s="1"/>
  <c r="X7" i="59"/>
  <c r="X20" i="59" s="1"/>
  <c r="Q7" i="59"/>
  <c r="Q20" i="59" s="1"/>
  <c r="R7" i="59"/>
  <c r="R20" i="59" s="1"/>
  <c r="A1" i="58"/>
  <c r="A1" i="59"/>
  <c r="A1" i="86"/>
  <c r="F11" i="58" l="1"/>
  <c r="D12" i="58"/>
  <c r="W21" i="59"/>
  <c r="D6" i="101"/>
  <c r="F12" i="58" l="1"/>
  <c r="D13" i="58"/>
  <c r="D7" i="98"/>
  <c r="F13" i="58" l="1"/>
  <c r="D14" i="58"/>
  <c r="F14" i="58" l="1"/>
  <c r="D15" i="58"/>
  <c r="F15" i="58" l="1"/>
  <c r="B10" i="101" l="1"/>
  <c r="O21" i="59"/>
  <c r="M21" i="59"/>
  <c r="S21" i="59"/>
  <c r="K21" i="59"/>
  <c r="U21" i="59"/>
  <c r="Q21" i="59"/>
  <c r="D6" i="98" l="1"/>
  <c r="D14" i="101"/>
  <c r="D15" i="101"/>
  <c r="D13" i="101"/>
  <c r="D8" i="98" l="1"/>
  <c r="D10" i="101"/>
  <c r="D10" i="98" l="1"/>
  <c r="D5" i="98" l="1"/>
  <c r="D9" i="98"/>
  <c r="D11" i="101" l="1"/>
  <c r="D8" i="101" l="1"/>
  <c r="B11" i="101"/>
  <c r="D9" i="101"/>
</calcChain>
</file>

<file path=xl/sharedStrings.xml><?xml version="1.0" encoding="utf-8"?>
<sst xmlns="http://schemas.openxmlformats.org/spreadsheetml/2006/main" count="416" uniqueCount="265">
  <si>
    <t>0+00.00</t>
  </si>
  <si>
    <t>1+00.00</t>
  </si>
  <si>
    <t>2+00.00</t>
  </si>
  <si>
    <t>პკ-დან/From ST</t>
  </si>
  <si>
    <t>პკ-მდე/up to ST</t>
  </si>
  <si>
    <t>მონაკვეთის სიგრძე მ./section length m.</t>
  </si>
  <si>
    <t>სიგანე მ./Width m.</t>
  </si>
  <si>
    <t>ფართობი/Area, m²</t>
  </si>
  <si>
    <t>გვერდული/ Roadside</t>
  </si>
  <si>
    <t xml:space="preserve"> ბეტონის მ-350 მარკის საფარი /  armored concrete paving m-350   </t>
  </si>
  <si>
    <t>ფრაქციული ღორღის (ფრაქცია 0–40 მმ)  საფუძველი                                                 მ3 /fractional gravel (fraction 0-40 mm) Base</t>
  </si>
  <si>
    <t>მარცხენა /Left</t>
  </si>
  <si>
    <t>მარჯვენა /Right</t>
  </si>
  <si>
    <t>#</t>
  </si>
  <si>
    <t>ჯამი</t>
  </si>
  <si>
    <t>გაუთვალისწინებელი ხარჯები</t>
  </si>
  <si>
    <t>გეგმიური მოგება</t>
  </si>
  <si>
    <t>ზედნადები ხარჯები</t>
  </si>
  <si>
    <t>ჯამი II - თავი</t>
  </si>
  <si>
    <t>წყალი</t>
  </si>
  <si>
    <t xml:space="preserve">ქვიშა-ხრეშოვანი ნარევი </t>
  </si>
  <si>
    <t>მ/სთ</t>
  </si>
  <si>
    <t>სატკეპნი საგზ. თვითმავალი პნევმოსვლაზე 18 ტნ.</t>
  </si>
  <si>
    <t>კ/სთ</t>
  </si>
  <si>
    <t>სხვა მასალა</t>
  </si>
  <si>
    <t>ტნ.</t>
  </si>
  <si>
    <t>ლარი</t>
  </si>
  <si>
    <t>სხვა მანქანები</t>
  </si>
  <si>
    <t>ნაკერის ჩამსხმელი</t>
  </si>
  <si>
    <t>ნაკერის საჭრელი მანქანა</t>
  </si>
  <si>
    <t>შრომითი რესურსები</t>
  </si>
  <si>
    <t>სატკეპნი საგზ. თვითმავალი გლუვი 10 ტნ.</t>
  </si>
  <si>
    <t>სატკეპნი საგზ. თვითმავალი გლუვი 5 ტნ.</t>
  </si>
  <si>
    <t>ჯამი I - თავი</t>
  </si>
  <si>
    <t>სხვა მანქანა</t>
  </si>
  <si>
    <t>მოსარწყავი-მოსარეცხი მანქანა 6000 ლ.</t>
  </si>
  <si>
    <t>ტრაქტორი მუხლუხა სვლაზე 79 კვტ.</t>
  </si>
  <si>
    <t>ბულდოზერი 79 კვტ.</t>
  </si>
  <si>
    <t>თავი I - მოსამზადებელი სამუშაოები</t>
  </si>
  <si>
    <t>ერთ. ფასი</t>
  </si>
  <si>
    <t>ტრანსპორტი და მაქანიზმები</t>
  </si>
  <si>
    <t>ხელფასი</t>
  </si>
  <si>
    <t>მასალა</t>
  </si>
  <si>
    <t>რაოდენობა</t>
  </si>
  <si>
    <t>ნორმატივით ერთეულზე</t>
  </si>
  <si>
    <t>განზ. ერთ.</t>
  </si>
  <si>
    <t>სამუშაოს დასახელება</t>
  </si>
  <si>
    <t xml:space="preserve">სახარჯთაღრიცხვო ღირებულება  </t>
  </si>
  <si>
    <t xml:space="preserve">ხ ა რ ჯ თ ა ღ რ ი ც ხ ვ ა </t>
  </si>
  <si>
    <t>ყალიბის ფარი</t>
  </si>
  <si>
    <t>ფრაქციული ღორღი 0-40 მმ.</t>
  </si>
  <si>
    <t xml:space="preserve">ბეტონის საფარის გვერდულის გამაგრება ქვიშა-ხრეშოვანი ნარევით </t>
  </si>
  <si>
    <t>ტრასის დამაგრება</t>
  </si>
  <si>
    <t>კმ</t>
  </si>
  <si>
    <t>თავი III - ცემენტობეტონის საგზაო სამოსის მოწყობის სამუშაოები</t>
  </si>
  <si>
    <t>თავი II - მიწის ვაკისის სამუშაოები</t>
  </si>
  <si>
    <t>ჯამი III - თავი</t>
  </si>
  <si>
    <t>დასასრული</t>
  </si>
  <si>
    <t>დასაწყისი</t>
  </si>
  <si>
    <t>+</t>
  </si>
  <si>
    <t>PK</t>
  </si>
  <si>
    <t>მასალათა უწყისი</t>
  </si>
  <si>
    <t>მანქანა-მექანიზმების უწყისი</t>
  </si>
  <si>
    <t>პკ / ST</t>
  </si>
  <si>
    <t>დასახელება</t>
  </si>
  <si>
    <t>ჩრდილოეთის კოორდინატი</t>
  </si>
  <si>
    <t>აღმოსავლეთის კოორდინატი</t>
  </si>
  <si>
    <t>პკ</t>
  </si>
  <si>
    <t>კწ 4</t>
  </si>
  <si>
    <t>კწ 3</t>
  </si>
  <si>
    <t>კწ 2</t>
  </si>
  <si>
    <t>კწ 1</t>
  </si>
  <si>
    <t>ტიპი 1</t>
  </si>
  <si>
    <t>2+20.00</t>
  </si>
  <si>
    <t>1+80.00</t>
  </si>
  <si>
    <t>1+60.00</t>
  </si>
  <si>
    <t>1+40.00</t>
  </si>
  <si>
    <t>1+20.00</t>
  </si>
  <si>
    <t>0+80.00</t>
  </si>
  <si>
    <t>0+60.00</t>
  </si>
  <si>
    <t>0+40.00</t>
  </si>
  <si>
    <t>0+20.00</t>
  </si>
  <si>
    <t>კონსტრუქციის ტიპი/ Assembly Type</t>
  </si>
  <si>
    <t>პროექტ.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</si>
  <si>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</si>
  <si>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r>
      <t>მ</t>
    </r>
    <r>
      <rPr>
        <b/>
        <vertAlign val="superscript"/>
        <sz val="10"/>
        <rFont val="Sylfaen"/>
        <family val="1"/>
        <charset val="204"/>
      </rPr>
      <t>2</t>
    </r>
  </si>
  <si>
    <r>
      <t>მ</t>
    </r>
    <r>
      <rPr>
        <vertAlign val="superscript"/>
        <sz val="10"/>
        <rFont val="Sylfaen"/>
        <family val="1"/>
        <charset val="204"/>
      </rPr>
      <t>3</t>
    </r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</si>
  <si>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</si>
  <si>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ავტოგრეიდერი საშუალო ტიპის 79 კვტ.</t>
  </si>
  <si>
    <t>მიმართულება</t>
  </si>
  <si>
    <t>№</t>
  </si>
  <si>
    <t>სულ ჯამი თავი I-III</t>
  </si>
  <si>
    <t>ექსკავატორი 0.65 მ3</t>
  </si>
  <si>
    <t>მოცულობის კრებსითი უწყისი</t>
  </si>
  <si>
    <t xml:space="preserve">საერთო მოჭრა </t>
  </si>
  <si>
    <t>მოჭრის მოცულობა</t>
  </si>
  <si>
    <t>საერთო მოცულობა</t>
  </si>
  <si>
    <t xml:space="preserve">არსებული გრუნტის გადაადგილება </t>
  </si>
  <si>
    <t>არსებული გრუნტის გადაადგილება</t>
  </si>
  <si>
    <t>მ³</t>
  </si>
  <si>
    <t>ტ.</t>
  </si>
  <si>
    <t>კუთხის მდებარეობა</t>
  </si>
  <si>
    <t>მოხვევის კუთხის სიდიდე</t>
  </si>
  <si>
    <t>რადიუსი</t>
  </si>
  <si>
    <t>მრუდის ელემენტები</t>
  </si>
  <si>
    <t>კუთხის წვეროებს შორის მანძილი</t>
  </si>
  <si>
    <t>სწორის სიგრძე მ</t>
  </si>
  <si>
    <t>მარცხენა</t>
  </si>
  <si>
    <t>მარჯვენა</t>
  </si>
  <si>
    <t>ტანგენსი</t>
  </si>
  <si>
    <t>მრუდე</t>
  </si>
  <si>
    <t>ბისექტრისა</t>
  </si>
  <si>
    <t>იგივეს დამუშავება ხელით</t>
  </si>
  <si>
    <t>სნ და წ      1-80-3</t>
  </si>
  <si>
    <t>სნ და წ                  1-22-7</t>
  </si>
  <si>
    <t>მასტიკა ბიტუმ პოლიმერული</t>
  </si>
  <si>
    <t>კვლევა ძიების კრებული</t>
  </si>
  <si>
    <t>მასალის ტრანსპორტირება</t>
  </si>
  <si>
    <t>სნ და წ    1-29-6-12</t>
  </si>
  <si>
    <t>N</t>
  </si>
  <si>
    <t>შიფრი</t>
  </si>
  <si>
    <t>სნ და წ 27-8-1</t>
  </si>
  <si>
    <t xml:space="preserve">სნ და წ          27-7-4 </t>
  </si>
  <si>
    <t>სნ და წ          27-24-17;18</t>
  </si>
  <si>
    <t>სნ და წ          27-7-2.</t>
  </si>
  <si>
    <t>-</t>
  </si>
  <si>
    <t>რპ N1</t>
  </si>
  <si>
    <t>მარჯვნივ</t>
  </si>
  <si>
    <t>მარცხნივ</t>
  </si>
  <si>
    <t>აღმოსავლეთი</t>
  </si>
  <si>
    <t>ჩრდილოეთი</t>
  </si>
  <si>
    <t>შენიშვნა</t>
  </si>
  <si>
    <t>დამაგრების წერტილი</t>
  </si>
  <si>
    <t>მანძილი ღერძიდან</t>
  </si>
  <si>
    <t>აბსოლუტური ნიშნული</t>
  </si>
  <si>
    <t>ადგილმდებარეობა UTM კოორდინატების მიხედვით</t>
  </si>
  <si>
    <t>რეპერის N</t>
  </si>
  <si>
    <t>ფრაქციული ღორღის (ფრაქცია 0–40 მმ)  საფუძველი                                                 მ2 /fractional gravel (fraction 0-40 mm) Base</t>
  </si>
  <si>
    <t>წონა, კგ /  Weight, kg</t>
  </si>
  <si>
    <t xml:space="preserve">ბეტონი M350   B25 </t>
  </si>
  <si>
    <t>გრუნტის ტრანსპორტირება 5 კმ.</t>
  </si>
  <si>
    <r>
      <t>1000 მ</t>
    </r>
    <r>
      <rPr>
        <b/>
        <vertAlign val="superscript"/>
        <sz val="10"/>
        <rFont val="Sylfaen"/>
        <family val="1"/>
        <charset val="204"/>
      </rPr>
      <t>3</t>
    </r>
  </si>
  <si>
    <t>მოხვევის კუთხეების, სწორების და მრუდების უწყისი</t>
  </si>
  <si>
    <r>
      <t>მოცულობა /Volume m</t>
    </r>
    <r>
      <rPr>
        <b/>
        <vertAlign val="superscript"/>
        <sz val="11"/>
        <rFont val="Calibri"/>
        <family val="2"/>
        <scheme val="minor"/>
      </rPr>
      <t>3</t>
    </r>
  </si>
  <si>
    <t>ავტოგრეიდერი საშუალო ტიპის</t>
  </si>
  <si>
    <t>ბულდოზერი</t>
  </si>
  <si>
    <t>ექსკავატორი</t>
  </si>
  <si>
    <t>მოსარწყავი-მოსარეცხი მანქანა</t>
  </si>
  <si>
    <t>ტრაქტორი მუხლუხა სვლაზე</t>
  </si>
  <si>
    <t>ერთ.</t>
  </si>
  <si>
    <t>სატკეპნი საგზ. თვითმავალი</t>
  </si>
  <si>
    <t>თვითმცლელი</t>
  </si>
  <si>
    <t>0+20.000</t>
  </si>
  <si>
    <t>0+40.000</t>
  </si>
  <si>
    <t>0+60.000</t>
  </si>
  <si>
    <t>0+80.000</t>
  </si>
  <si>
    <t>1+00.000</t>
  </si>
  <si>
    <t>1+20.000</t>
  </si>
  <si>
    <t>1+40.000</t>
  </si>
  <si>
    <t>1+60.000</t>
  </si>
  <si>
    <t>1+80.000</t>
  </si>
  <si>
    <t>2+00.000</t>
  </si>
  <si>
    <t>2+20.000</t>
  </si>
  <si>
    <t>ზედმეტი გრუნტის მოჭრა მექანიზმებით რელიეფის გასწორების მიზნით</t>
  </si>
  <si>
    <t>ვიბროლარტყა ჰორიზონტალური</t>
  </si>
  <si>
    <t xml:space="preserve">ცემენტო-ბეტონის საფარისათვის საფუძვლის მოწყობა ფრაქციული 0-40 ფრაქციის ღორღის ფენით სისქით 10 სმ დატკეპვნით </t>
  </si>
  <si>
    <t>არამტურა Ø8 A-III</t>
  </si>
  <si>
    <t>ცემენტო-ბეტონის მ-350 საფარის მოწყობა სისქით 16 სმ. ზედაპირის მოსწორებით, განივი ტემპერატურული ნაკერების მოწყობა ყოველ 5 მეტრში.</t>
  </si>
  <si>
    <t>ბულდოზერი 96 კვტ.</t>
  </si>
  <si>
    <t xml:space="preserve">არამტურა 8მმ </t>
  </si>
  <si>
    <t>საკურწეში მამიაშვილების ,გოსტიაშვილების,სარალიძეების უბანში გზის მოწყობის სამუშაოების</t>
  </si>
  <si>
    <t>0+25,66</t>
  </si>
  <si>
    <t>ბეტონი</t>
  </si>
  <si>
    <t>2+20.02</t>
  </si>
  <si>
    <t>4682477.79</t>
  </si>
  <si>
    <t>346876.69</t>
  </si>
  <si>
    <t>ჩ10° 53' 55"ა</t>
  </si>
  <si>
    <t>4682496.71</t>
  </si>
  <si>
    <t>346882.86</t>
  </si>
  <si>
    <t>ჩ21° 49' 10"ა</t>
  </si>
  <si>
    <t>4682516.11</t>
  </si>
  <si>
    <t>346880.79</t>
  </si>
  <si>
    <t>ჩ15° 51' 06"დ</t>
  </si>
  <si>
    <t>4682535.57</t>
  </si>
  <si>
    <t>346882.58</t>
  </si>
  <si>
    <t>ჩ26° 22' 50"ა</t>
  </si>
  <si>
    <t>4682549.20</t>
  </si>
  <si>
    <t>346896.77</t>
  </si>
  <si>
    <t>ჩ57° 54' 38"ა</t>
  </si>
  <si>
    <t>4682556.28</t>
  </si>
  <si>
    <t>346915.28</t>
  </si>
  <si>
    <t>ჩ77° 30' 43"ა</t>
  </si>
  <si>
    <t>4682560.61</t>
  </si>
  <si>
    <t>346934.81</t>
  </si>
  <si>
    <t>4682565.16</t>
  </si>
  <si>
    <t>346954.28</t>
  </si>
  <si>
    <t>ჩ71° 13' 58"ა</t>
  </si>
  <si>
    <t>4682574.52</t>
  </si>
  <si>
    <t>346971.86</t>
  </si>
  <si>
    <t>ჩ43° 11' 46"ა</t>
  </si>
  <si>
    <t>4682589.97</t>
  </si>
  <si>
    <t>346966.59</t>
  </si>
  <si>
    <t>ჩ80° 50' 49"დ</t>
  </si>
  <si>
    <t>4682589.37</t>
  </si>
  <si>
    <t>346946.65</t>
  </si>
  <si>
    <t>ს80° 57' 17"დ</t>
  </si>
  <si>
    <t>4682584.83</t>
  </si>
  <si>
    <t>346927.18</t>
  </si>
  <si>
    <t>ს76° 09' 59"დ</t>
  </si>
  <si>
    <t xml:space="preserve"> 16° 25' 22"</t>
  </si>
  <si>
    <t xml:space="preserve"> 44° 25' 1"</t>
  </si>
  <si>
    <t xml:space="preserve"> 75° 0' 22"</t>
  </si>
  <si>
    <t xml:space="preserve"> 19° 36' 5"</t>
  </si>
  <si>
    <t>კწ 5</t>
  </si>
  <si>
    <t xml:space="preserve"> 15° 39' 59"</t>
  </si>
  <si>
    <t>კწ 6</t>
  </si>
  <si>
    <t xml:space="preserve"> 150° 12' 45"</t>
  </si>
  <si>
    <t>კწ 7</t>
  </si>
  <si>
    <t xml:space="preserve"> 15° 28' 0"</t>
  </si>
  <si>
    <t>53.85</t>
  </si>
  <si>
    <t>33.97</t>
  </si>
  <si>
    <t>14.21</t>
  </si>
  <si>
    <t>10.91</t>
  </si>
  <si>
    <t>0.20</t>
  </si>
  <si>
    <t>0.02</t>
  </si>
  <si>
    <t>13.74</t>
  </si>
  <si>
    <t>27.55</t>
  </si>
  <si>
    <t>1.75</t>
  </si>
  <si>
    <t>9.41</t>
  </si>
  <si>
    <t>0.00</t>
  </si>
  <si>
    <t>0.32</t>
  </si>
  <si>
    <t>0.07</t>
  </si>
  <si>
    <t>0.74</t>
  </si>
  <si>
    <t>17.49</t>
  </si>
  <si>
    <t>20.85</t>
  </si>
  <si>
    <t>0.46</t>
  </si>
  <si>
    <t>0.01</t>
  </si>
  <si>
    <t>15.68</t>
  </si>
  <si>
    <t>1.64</t>
  </si>
  <si>
    <t>არსებული და საპროექტო წყალგამტარი მილების უწყისი</t>
  </si>
  <si>
    <t>მიილის დასაწყისი</t>
  </si>
  <si>
    <t xml:space="preserve">მილის დასასრული </t>
  </si>
  <si>
    <t xml:space="preserve">დიამეტრი მმ,  </t>
  </si>
  <si>
    <t xml:space="preserve">სიგრძე მ,    </t>
  </si>
  <si>
    <t>მდებარეობა</t>
  </si>
  <si>
    <t xml:space="preserve">ჩრდილოეთი    </t>
  </si>
  <si>
    <t xml:space="preserve">აღმოსავლეთი  </t>
  </si>
  <si>
    <t xml:space="preserve">ჩრდილოეთი                       </t>
  </si>
  <si>
    <t xml:space="preserve">აღმოსავლეთი                       </t>
  </si>
  <si>
    <t>პკ/ST საწყისი</t>
  </si>
  <si>
    <t>კ/ST დასასრული</t>
  </si>
  <si>
    <t xml:space="preserve">გზის ღერძიდან მარცხენივ </t>
  </si>
  <si>
    <t>გზის ღერძიდან მარჯვნივ</t>
  </si>
  <si>
    <t>აღწერა</t>
  </si>
  <si>
    <t>არსებული მილი 1</t>
  </si>
  <si>
    <t>4682508.804</t>
  </si>
  <si>
    <t>346879.3284</t>
  </si>
  <si>
    <t>4682511.0363</t>
  </si>
  <si>
    <t>346886.0083</t>
  </si>
  <si>
    <t>0+35</t>
  </si>
  <si>
    <t>.........</t>
  </si>
  <si>
    <t>გადაკვეთა</t>
  </si>
  <si>
    <t>ტერიტორიის მოსწორება-პლანირება ავტოგრეიდერებით, არსებული 57 მ³ ღორღოვანი გრუნტის გადაადგილებით და ტკეპნით.</t>
  </si>
  <si>
    <t>მოჭრილი 112 მ³ გრუნტის დატვირთვა გატანა ნაყარში 5 კმ.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</si>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</sst>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₾_-;\-* #,##0.00\ _₾_-;_-* &quot;-&quot;??\ _₾_-;_-@_-"/>
    <numFmt numFmtId="165" formatCode="0.000"/>
    <numFmt numFmtId="166" formatCode="_-* #,##0.00_р_._-;\-* #,##0.00_р_._-;_-* &quot;-&quot;??_р_._-;_-@_-"/>
    <numFmt numFmtId="167" formatCode="0.0000"/>
    <numFmt numFmtId="168" formatCode="0.00000000"/>
  </numFmts>
  <fonts count="3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Sylfaen"/>
      <family val="1"/>
      <charset val="204"/>
    </font>
    <font>
      <sz val="11"/>
      <name val="Calibri"/>
      <family val="2"/>
      <scheme val="minor"/>
    </font>
    <font>
      <b/>
      <sz val="10"/>
      <name val="Sylfaen"/>
      <family val="1"/>
      <charset val="204"/>
    </font>
    <font>
      <sz val="10"/>
      <name val="Arial"/>
      <family val="2"/>
    </font>
    <font>
      <sz val="10"/>
      <name val="Sylfaen"/>
      <family val="1"/>
      <charset val="204"/>
    </font>
    <font>
      <b/>
      <sz val="12"/>
      <name val="Sylfaen"/>
      <family val="1"/>
      <charset val="204"/>
    </font>
    <font>
      <sz val="10"/>
      <name val="Arial Cyr"/>
      <charset val="1"/>
    </font>
    <font>
      <b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Sylfaen"/>
      <family val="1"/>
      <charset val="204"/>
    </font>
    <font>
      <sz val="10"/>
      <name val="Arial"/>
      <family val="2"/>
      <charset val="204"/>
    </font>
    <font>
      <b/>
      <vertAlign val="superscript"/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b/>
      <u/>
      <sz val="11"/>
      <name val="Sylfaen"/>
      <family val="1"/>
      <charset val="20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  <charset val="204"/>
    </font>
    <font>
      <sz val="12"/>
      <name val="Sylfaen"/>
      <family val="1"/>
      <charset val="204"/>
    </font>
    <font>
      <sz val="9"/>
      <name val="Sylfaen"/>
      <family val="1"/>
      <charset val="204"/>
    </font>
    <font>
      <i/>
      <sz val="10"/>
      <name val="Sylfae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b/>
      <vertAlign val="superscript"/>
      <sz val="11"/>
      <name val="Calibri"/>
      <family val="2"/>
      <scheme val="minor"/>
    </font>
    <font>
      <b/>
      <sz val="10"/>
      <name val="AcadNusx"/>
    </font>
    <font>
      <b/>
      <sz val="10"/>
      <name val="Calibri"/>
      <family val="2"/>
      <charset val="204"/>
      <scheme val="minor"/>
    </font>
    <font>
      <sz val="11"/>
      <name val="Times New Roman"/>
      <family val="1"/>
    </font>
    <font>
      <sz val="10"/>
      <name val="Verdana"/>
      <family val="2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3" fillId="0" borderId="0"/>
    <xf numFmtId="0" fontId="2" fillId="0" borderId="0"/>
    <xf numFmtId="0" fontId="7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14" fillId="0" borderId="0"/>
    <xf numFmtId="0" fontId="2" fillId="0" borderId="0"/>
    <xf numFmtId="164" fontId="3" fillId="0" borderId="0" applyFont="0" applyFill="0" applyBorder="0" applyAlignment="0" applyProtection="0"/>
    <xf numFmtId="0" fontId="21" fillId="0" borderId="0"/>
    <xf numFmtId="0" fontId="1" fillId="0" borderId="0"/>
    <xf numFmtId="0" fontId="3" fillId="0" borderId="0"/>
  </cellStyleXfs>
  <cellXfs count="236">
    <xf numFmtId="0" fontId="0" fillId="0" borderId="0" xfId="0"/>
    <xf numFmtId="2" fontId="6" fillId="0" borderId="1" xfId="2" applyNumberFormat="1" applyFont="1" applyFill="1" applyBorder="1" applyAlignment="1">
      <alignment horizontal="center"/>
    </xf>
    <xf numFmtId="2" fontId="6" fillId="0" borderId="1" xfId="2" applyNumberFormat="1" applyFont="1" applyFill="1" applyBorder="1"/>
    <xf numFmtId="9" fontId="6" fillId="0" borderId="1" xfId="2" applyNumberFormat="1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3" fontId="6" fillId="0" borderId="1" xfId="6" applyNumberFormat="1" applyFont="1" applyFill="1" applyBorder="1" applyAlignment="1">
      <alignment horizontal="center" vertical="center" wrapText="1"/>
    </xf>
    <xf numFmtId="2" fontId="6" fillId="0" borderId="1" xfId="6" applyNumberFormat="1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top" wrapText="1"/>
    </xf>
    <xf numFmtId="0" fontId="6" fillId="0" borderId="1" xfId="6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6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167" fontId="8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/>
    <xf numFmtId="2" fontId="8" fillId="0" borderId="0" xfId="2" applyNumberFormat="1" applyFont="1" applyFill="1" applyBorder="1"/>
    <xf numFmtId="0" fontId="6" fillId="0" borderId="1" xfId="3" applyFont="1" applyFill="1" applyBorder="1" applyAlignment="1">
      <alignment horizontal="center"/>
    </xf>
    <xf numFmtId="9" fontId="6" fillId="0" borderId="1" xfId="5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Alignment="1">
      <alignment horizontal="center" vertical="top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1" xfId="11" applyFont="1" applyBorder="1"/>
    <xf numFmtId="0" fontId="4" fillId="0" borderId="1" xfId="1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19" fillId="0" borderId="1" xfId="0" applyFont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2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5" fillId="0" borderId="0" xfId="0" applyFont="1" applyBorder="1" applyAlignment="1">
      <alignment shrinkToFit="1"/>
    </xf>
    <xf numFmtId="2" fontId="5" fillId="0" borderId="0" xfId="0" applyNumberFormat="1" applyFont="1" applyBorder="1" applyAlignment="1">
      <alignment shrinkToFit="1"/>
    </xf>
    <xf numFmtId="0" fontId="19" fillId="0" borderId="0" xfId="0" applyFont="1"/>
    <xf numFmtId="0" fontId="19" fillId="0" borderId="0" xfId="0" applyFont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168" fontId="8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14" applyNumberFormat="1" applyFont="1" applyFill="1" applyBorder="1" applyAlignment="1">
      <alignment horizontal="center" vertical="center" wrapText="1"/>
    </xf>
    <xf numFmtId="2" fontId="6" fillId="0" borderId="1" xfId="1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2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 wrapText="1"/>
    </xf>
    <xf numFmtId="2" fontId="4" fillId="0" borderId="0" xfId="2" applyNumberFormat="1" applyFont="1" applyFill="1" applyBorder="1"/>
    <xf numFmtId="0" fontId="4" fillId="0" borderId="0" xfId="2" applyFont="1" applyFill="1" applyBorder="1"/>
    <xf numFmtId="0" fontId="8" fillId="0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/>
    <xf numFmtId="2" fontId="13" fillId="0" borderId="0" xfId="2" applyNumberFormat="1" applyFont="1" applyFill="1" applyBorder="1"/>
    <xf numFmtId="0" fontId="8" fillId="0" borderId="1" xfId="2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2" fontId="8" fillId="0" borderId="0" xfId="2" applyNumberFormat="1" applyFont="1" applyFill="1" applyBorder="1" applyAlignment="1">
      <alignment horizontal="center"/>
    </xf>
    <xf numFmtId="2" fontId="8" fillId="0" borderId="0" xfId="4" applyNumberFormat="1" applyFont="1" applyFill="1" applyBorder="1" applyAlignment="1"/>
    <xf numFmtId="2" fontId="23" fillId="0" borderId="0" xfId="4" applyNumberFormat="1" applyFont="1" applyFill="1" applyBorder="1" applyAlignment="1">
      <alignment vertical="center"/>
    </xf>
    <xf numFmtId="0" fontId="12" fillId="0" borderId="0" xfId="1" applyFont="1" applyFill="1" applyAlignment="1"/>
    <xf numFmtId="0" fontId="4" fillId="0" borderId="0" xfId="0" applyFont="1" applyAlignment="1">
      <alignment vertical="center"/>
    </xf>
    <xf numFmtId="0" fontId="19" fillId="0" borderId="4" xfId="0" applyFont="1" applyBorder="1" applyAlignment="1">
      <alignment horizontal="center" vertical="center" textRotation="90" wrapText="1"/>
    </xf>
    <xf numFmtId="0" fontId="18" fillId="0" borderId="4" xfId="0" applyFont="1" applyFill="1" applyBorder="1" applyAlignment="1">
      <alignment horizontal="center" vertical="center" wrapText="1"/>
    </xf>
    <xf numFmtId="2" fontId="13" fillId="0" borderId="0" xfId="2" applyNumberFormat="1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/>
    </xf>
    <xf numFmtId="0" fontId="22" fillId="0" borderId="1" xfId="2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top"/>
    </xf>
    <xf numFmtId="2" fontId="13" fillId="0" borderId="0" xfId="2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wrapText="1"/>
    </xf>
    <xf numFmtId="0" fontId="6" fillId="0" borderId="1" xfId="2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vertical="center" wrapText="1"/>
    </xf>
    <xf numFmtId="2" fontId="8" fillId="0" borderId="0" xfId="2" applyNumberFormat="1" applyFont="1" applyFill="1" applyBorder="1" applyAlignment="1">
      <alignment vertical="center"/>
    </xf>
    <xf numFmtId="0" fontId="4" fillId="0" borderId="0" xfId="7" applyFont="1" applyFill="1" applyBorder="1" applyAlignment="1">
      <alignment horizontal="center" wrapText="1"/>
    </xf>
    <xf numFmtId="14" fontId="22" fillId="0" borderId="5" xfId="6" applyNumberFormat="1" applyFont="1" applyFill="1" applyBorder="1" applyAlignment="1">
      <alignment horizontal="center" vertical="center" wrapText="1"/>
    </xf>
    <xf numFmtId="14" fontId="22" fillId="0" borderId="3" xfId="6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14" fontId="8" fillId="0" borderId="5" xfId="6" applyNumberFormat="1" applyFont="1" applyFill="1" applyBorder="1" applyAlignment="1">
      <alignment horizontal="center" vertical="center" wrapText="1"/>
    </xf>
    <xf numFmtId="14" fontId="8" fillId="0" borderId="15" xfId="6" applyNumberFormat="1" applyFont="1" applyFill="1" applyBorder="1" applyAlignment="1">
      <alignment horizontal="center" vertical="center" wrapText="1"/>
    </xf>
    <xf numFmtId="14" fontId="8" fillId="0" borderId="3" xfId="6" applyNumberFormat="1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49" fontId="8" fillId="0" borderId="5" xfId="2" applyNumberFormat="1" applyFont="1" applyFill="1" applyBorder="1" applyAlignment="1">
      <alignment horizontal="center" vertical="center" wrapText="1"/>
    </xf>
    <xf numFmtId="49" fontId="8" fillId="0" borderId="15" xfId="2" applyNumberFormat="1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0" fontId="8" fillId="0" borderId="5" xfId="4" applyNumberFormat="1" applyFont="1" applyFill="1" applyBorder="1" applyAlignment="1">
      <alignment horizontal="center" vertical="center" wrapText="1"/>
    </xf>
    <xf numFmtId="0" fontId="8" fillId="0" borderId="3" xfId="4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8" fillId="0" borderId="15" xfId="6" applyFont="1" applyFill="1" applyBorder="1" applyAlignment="1">
      <alignment horizontal="center" vertical="center" wrapText="1"/>
    </xf>
    <xf numFmtId="0" fontId="8" fillId="0" borderId="3" xfId="6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15" xfId="2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/>
    </xf>
    <xf numFmtId="2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0" xfId="16" applyFont="1"/>
    <xf numFmtId="0" fontId="5" fillId="0" borderId="0" xfId="16" applyFont="1"/>
    <xf numFmtId="0" fontId="11" fillId="0" borderId="0" xfId="16" applyFont="1"/>
    <xf numFmtId="2" fontId="4" fillId="0" borderId="1" xfId="16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17" applyNumberFormat="1" applyFont="1" applyBorder="1"/>
    <xf numFmtId="2" fontId="5" fillId="0" borderId="1" xfId="0" applyNumberFormat="1" applyFont="1" applyBorder="1" applyAlignment="1">
      <alignment horizontal="center" vertical="center"/>
    </xf>
    <xf numFmtId="0" fontId="13" fillId="0" borderId="0" xfId="13" applyFont="1" applyAlignment="1">
      <alignment vertical="center"/>
    </xf>
    <xf numFmtId="0" fontId="4" fillId="0" borderId="0" xfId="13" applyFont="1"/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 wrapText="1"/>
    </xf>
    <xf numFmtId="0" fontId="24" fillId="0" borderId="0" xfId="13" applyFont="1" applyAlignment="1">
      <alignment vertical="center"/>
    </xf>
    <xf numFmtId="0" fontId="24" fillId="0" borderId="0" xfId="13" applyFont="1"/>
    <xf numFmtId="0" fontId="5" fillId="0" borderId="1" xfId="13" applyFont="1" applyBorder="1" applyAlignment="1">
      <alignment horizontal="center"/>
    </xf>
    <xf numFmtId="0" fontId="29" fillId="0" borderId="9" xfId="0" applyFont="1" applyBorder="1" applyAlignment="1">
      <alignment horizontal="center" vertical="center" wrapText="1"/>
    </xf>
    <xf numFmtId="0" fontId="5" fillId="0" borderId="0" xfId="13" applyFont="1"/>
    <xf numFmtId="0" fontId="5" fillId="0" borderId="0" xfId="13" applyFont="1" applyAlignment="1">
      <alignment horizontal="center"/>
    </xf>
    <xf numFmtId="2" fontId="5" fillId="0" borderId="0" xfId="13" applyNumberFormat="1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1" xfId="17" applyFont="1" applyBorder="1" applyAlignment="1">
      <alignment vertical="center"/>
    </xf>
    <xf numFmtId="0" fontId="5" fillId="0" borderId="0" xfId="13" applyFont="1" applyAlignment="1">
      <alignment horizontal="center" vertical="center"/>
    </xf>
    <xf numFmtId="0" fontId="20" fillId="0" borderId="9" xfId="0" applyFont="1" applyBorder="1" applyAlignment="1">
      <alignment horizontal="right" vertical="center" wrapText="1"/>
    </xf>
    <xf numFmtId="0" fontId="30" fillId="0" borderId="9" xfId="0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right" vertical="center" wrapText="1"/>
    </xf>
    <xf numFmtId="0" fontId="34" fillId="0" borderId="1" xfId="13" applyFont="1" applyBorder="1" applyAlignment="1">
      <alignment horizontal="center" vertical="center" wrapText="1"/>
    </xf>
    <xf numFmtId="0" fontId="35" fillId="0" borderId="1" xfId="13" applyFont="1" applyBorder="1" applyAlignment="1">
      <alignment horizontal="center" vertical="center" textRotation="90" wrapText="1"/>
    </xf>
    <xf numFmtId="0" fontId="36" fillId="0" borderId="1" xfId="13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textRotation="90" wrapText="1"/>
    </xf>
    <xf numFmtId="0" fontId="36" fillId="2" borderId="1" xfId="0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wrapText="1"/>
    </xf>
    <xf numFmtId="0" fontId="9" fillId="0" borderId="0" xfId="3" applyFont="1" applyFill="1" applyBorder="1" applyAlignment="1">
      <alignment horizontal="center" vertical="top"/>
    </xf>
    <xf numFmtId="2" fontId="6" fillId="0" borderId="4" xfId="2" applyNumberFormat="1" applyFont="1" applyFill="1" applyBorder="1" applyAlignment="1">
      <alignment horizontal="center" vertical="center" wrapText="1"/>
    </xf>
    <xf numFmtId="2" fontId="6" fillId="0" borderId="7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21" fillId="0" borderId="0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/>
    </xf>
    <xf numFmtId="2" fontId="9" fillId="0" borderId="0" xfId="2" applyNumberFormat="1" applyFont="1" applyFill="1" applyBorder="1" applyAlignment="1">
      <alignment horizontal="center"/>
    </xf>
    <xf numFmtId="0" fontId="9" fillId="0" borderId="0" xfId="3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25" fillId="0" borderId="1" xfId="17" applyFont="1" applyBorder="1" applyAlignment="1">
      <alignment vertical="center"/>
    </xf>
    <xf numFmtId="2" fontId="25" fillId="0" borderId="1" xfId="17" applyNumberFormat="1" applyFont="1" applyBorder="1" applyAlignment="1">
      <alignment vertical="center"/>
    </xf>
    <xf numFmtId="0" fontId="13" fillId="0" borderId="0" xfId="1" applyFont="1" applyFill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/>
    </xf>
    <xf numFmtId="0" fontId="5" fillId="0" borderId="5" xfId="13" applyFont="1" applyBorder="1" applyAlignment="1">
      <alignment horizontal="center" vertical="center" shrinkToFit="1"/>
    </xf>
    <xf numFmtId="0" fontId="5" fillId="0" borderId="3" xfId="13" applyFont="1" applyBorder="1" applyAlignment="1">
      <alignment horizontal="center" vertical="center" shrinkToFit="1"/>
    </xf>
    <xf numFmtId="0" fontId="25" fillId="0" borderId="5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textRotation="90" wrapText="1"/>
    </xf>
    <xf numFmtId="49" fontId="18" fillId="0" borderId="1" xfId="0" applyNumberFormat="1" applyFont="1" applyBorder="1" applyAlignment="1">
      <alignment horizontal="center" vertical="center" textRotation="90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2" xfId="1" applyNumberFormat="1" applyFont="1" applyFill="1" applyBorder="1" applyAlignment="1">
      <alignment horizontal="center" vertical="center"/>
    </xf>
    <xf numFmtId="2" fontId="11" fillId="0" borderId="13" xfId="1" applyNumberFormat="1" applyFont="1" applyFill="1" applyBorder="1" applyAlignment="1">
      <alignment horizontal="center" vertical="center"/>
    </xf>
    <xf numFmtId="2" fontId="11" fillId="0" borderId="14" xfId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3" fillId="0" borderId="0" xfId="16" applyFont="1" applyBorder="1" applyAlignment="1">
      <alignment horizontal="center"/>
    </xf>
    <xf numFmtId="0" fontId="13" fillId="0" borderId="1" xfId="16" applyFont="1" applyBorder="1" applyAlignment="1">
      <alignment horizontal="center" vertical="center" shrinkToFit="1"/>
    </xf>
    <xf numFmtId="2" fontId="13" fillId="0" borderId="1" xfId="16" applyNumberFormat="1" applyFont="1" applyBorder="1" applyAlignment="1">
      <alignment horizontal="center" vertical="center" textRotation="90" shrinkToFit="1"/>
    </xf>
    <xf numFmtId="2" fontId="13" fillId="0" borderId="1" xfId="16" applyNumberFormat="1" applyFont="1" applyBorder="1" applyAlignment="1">
      <alignment horizontal="center" vertical="center" wrapText="1"/>
    </xf>
    <xf numFmtId="2" fontId="13" fillId="0" borderId="1" xfId="16" applyNumberFormat="1" applyFont="1" applyBorder="1" applyAlignment="1">
      <alignment horizontal="center" vertical="center" shrinkToFit="1"/>
    </xf>
    <xf numFmtId="2" fontId="13" fillId="0" borderId="1" xfId="16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1" fillId="0" borderId="1" xfId="13" applyFont="1" applyBorder="1" applyAlignment="1">
      <alignment horizontal="center" vertical="center"/>
    </xf>
    <xf numFmtId="0" fontId="32" fillId="0" borderId="1" xfId="13" applyFont="1" applyBorder="1" applyAlignment="1">
      <alignment horizontal="center" vertical="center" wrapText="1"/>
    </xf>
    <xf numFmtId="0" fontId="31" fillId="0" borderId="1" xfId="13" applyFont="1" applyBorder="1" applyAlignment="1">
      <alignment horizontal="center" vertical="center" textRotation="90" wrapText="1"/>
    </xf>
    <xf numFmtId="0" fontId="33" fillId="0" borderId="1" xfId="13" applyFont="1" applyBorder="1" applyAlignment="1">
      <alignment horizontal="center" vertical="center"/>
    </xf>
  </cellXfs>
  <cellStyles count="18">
    <cellStyle name="Comma" xfId="14" builtinId="3"/>
    <cellStyle name="Normal" xfId="0" builtinId="0"/>
    <cellStyle name="Normal 10" xfId="3"/>
    <cellStyle name="Normal 2" xfId="8"/>
    <cellStyle name="Normal 2 2" xfId="9"/>
    <cellStyle name="Normal 3" xfId="13"/>
    <cellStyle name="Normal 4" xfId="16"/>
    <cellStyle name="Normal 6" xfId="17"/>
    <cellStyle name="Normal_gare wyalsadfenigagarini 2_SMSH2008-IIkv ." xfId="7"/>
    <cellStyle name="silfain" xfId="15"/>
    <cellStyle name="Обычный 2" xfId="2"/>
    <cellStyle name="Обычный 2 2" xfId="1"/>
    <cellStyle name="Обычный 2 2 2" xfId="12"/>
    <cellStyle name="Обычный 2 3" xfId="10"/>
    <cellStyle name="Обычный 3" xfId="11"/>
    <cellStyle name="Обычный 4" xfId="6"/>
    <cellStyle name="Процентный 2" xfId="5"/>
    <cellStyle name="Финансовый 2" xfId="4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2657475" y="43815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2657475" y="42900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54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657475" y="43357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 txBox="1">
          <a:spLocks noChangeArrowheads="1"/>
        </xdr:cNvSpPr>
      </xdr:nvSpPr>
      <xdr:spPr bwMode="auto">
        <a:xfrm>
          <a:off x="17240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 txBox="1">
          <a:spLocks noChangeArrowheads="1"/>
        </xdr:cNvSpPr>
      </xdr:nvSpPr>
      <xdr:spPr bwMode="auto">
        <a:xfrm>
          <a:off x="540067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14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300-00000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300-00001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300-00001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300-00001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300-00001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300-00001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300-00001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300-00001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300-00001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300-00001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300-00001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300-00001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300-00001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300-00001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300-00001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300-00001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300-00001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300-00002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300-00002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300-00002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300-00002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300-00002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300-00002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300-00002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300-00002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300-00002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300-00002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300-00002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300-00002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300-00002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300-00002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300-00002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300-00002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300-00003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300-00003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300-00003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300-00003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300-00003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300-00003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300-00003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300-00003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300-00003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300-00003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300-00003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300-00003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300-00003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300-00003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300-00003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300-00004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300-00004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300-00004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300-00004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300-00004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300-00004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300-00004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300-00004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300-00004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300-00004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300-00004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300-00004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300-00004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300-00004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300-00004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300-00004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300-00005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300-00005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300-00005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300-00005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300-00005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300-00005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300-00005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300-00005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300-00005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300-00005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300-00005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300-00005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300-00005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300-00006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300-00006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300-00006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300-00006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300-00006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300-00006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300-00006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300-00006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300-00006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300-00006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300-00006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300-00007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300-00007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300-00007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300-00007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300-00007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300-00007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300-00007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300-00007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300-00007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300-00007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300-00007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300-00007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300-00007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300-00007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300-00007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300-00007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300-00008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300-00008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300-00008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300-00008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300-00008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300-00008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300-00008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300-00008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300-00008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300-00008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300-00008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300-00008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300-00008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300-00008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300-00008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300-00008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300-00009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300-00009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300-00009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300-00009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300-00009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300-00009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300-00009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300-00009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300-00009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300-00009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300-00009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300-00009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300-00009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300-00009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300-00009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300-00009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300-0000A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300-0000A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300-0000A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300-0000A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300-0000A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300-0000A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300-0000A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300-0000A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300-0000A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300-0000A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300-0000A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300-0000A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300-0000A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300-0000A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300-0000A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300-0000A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300-0000B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300-0000B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300-0000B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300-0000B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300-0000B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300-0000B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300-0000B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300-0000B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300-0000B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300-0000B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300-0000B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300-0000B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300-0000B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300-0000B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300-0000B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300-0000C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300-0000C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300-0000C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300-0000C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300-0000C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300-0000C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300-0000C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300-0000C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300-0000C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300-0000C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300-0000C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300-0000C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300-0000C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300-0000C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300-0000C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300-0000D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300-0000D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300-0000D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300-0000D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300-0000D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300-0000D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300-0000D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300-0000D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300-0000D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300-0000D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300-0000D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300-0000D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300-0000D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300-0000D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300-0000D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300-0000E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300-0000E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300-0000E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300-0000E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300-0000E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300-0000E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300-0000E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300-0000E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300-0000E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300-0000E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300-0000E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300-0000E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300-0000E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300-0000E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300-0000E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300-0000E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300-0000F0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300-0000F1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300-0000F2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300-0000F3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300-0000F4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300-0000F5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300-0000F6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300-0000F7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300-0000F8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300-0000F9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300-0000FA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300-0000FB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300-0000FC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300-0000FD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300-0000FE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300-0000FF04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300-00000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300-00000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300-00000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300-00000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300-00000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300-00000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300-00000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300-00000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300-00000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300-00000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300-00000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300-00000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300-00000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300-00000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300-00000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300-00000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300-00001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300-00001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300-00001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300-00001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300-00001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300-00001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300-00001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300-00001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300-00001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300-00001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300-00001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300-00001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300-00001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300-00001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300-00001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300-00002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300-00002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300-00002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300-00002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300-00002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300-00002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300-00002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300-00002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300-00002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300-00002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300-00002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300-00002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300-00002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300-00002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300-00002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300-00002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300-00003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300-00003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300-00003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300-00003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300-00003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300-00003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300-00003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300-00003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300-00003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300-00003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300-00003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300-00003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300-00003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300-00003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300-00003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300-00003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300-00004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300-00004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300-00004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300-00004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300-00004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300-00004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300-00004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300-00004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300-00004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300-00004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300-00004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300-00004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300-00004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300-00004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300-00004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300-00004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300-00005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300-00005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300-00005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300-00005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300-00005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300-00005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300-00005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300-00005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300-00005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300-00005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300-00005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300-00005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300-00005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300-00005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300-00005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300-00005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300-00006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300-00006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300-00006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300-00006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300-00006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300-00006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300-00006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300-00006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300-00006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300-00006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300-00006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300-00006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300-00006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300-00006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300-00006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300-00006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300-00007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300-00007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300-00007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300-00007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300-00007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300-00007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300-00007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300-00007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300-00007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300-00007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300-00007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300-00007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300-00007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300-00007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300-00007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300-00007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300-00008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300-00008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300-00008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300-00008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300-00008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300-00008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300-00008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300-00008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300-00008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300-00008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300-00008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300-00008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300-00008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300-00008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300-00008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300-00008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300-00009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300-00009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300-00009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300-00009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300-00009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300-00009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300-00009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300-00009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300-00009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300-00009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300-00009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300-00009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300-00009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300-00009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300-00009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300-00009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300-0000A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300-0000A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300-0000A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300-0000A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300-0000A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300-0000A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300-0000A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300-0000A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300-0000A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300-0000A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300-0000A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300-0000A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300-0000A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300-0000A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300-0000A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300-0000A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300-0000B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300-0000B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300-0000B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300-0000B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300-0000B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300-0000B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300-0000B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300-0000B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300-0000B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300-0000B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300-0000B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300-0000B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300-0000B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300-0000B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300-0000B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300-0000B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300-0000C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300-0000C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300-0000C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300-0000C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300-0000C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300-0000C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300-0000C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300-0000C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300-0000C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300-0000C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300-0000C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300-0000C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300-0000C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300-0000C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300-0000C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300-0000C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300-0000D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300-0000D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300-0000D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300-0000D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300-0000D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300-0000D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300-0000D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300-0000D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300-0000D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300-0000D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300-0000D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300-0000D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300-0000D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300-0000D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300-0000D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300-0000D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300-0000E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300-0000E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300-0000E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300-0000E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300-0000E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300-0000E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300-0000E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300-0000E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300-0000E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300-0000E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300-0000E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300-0000E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300-0000E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300-0000E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300-0000E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300-0000F0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300-0000F1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300-0000F2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300-0000F3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300-0000F4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300-0000F5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300-0000F6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300-0000F7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300-0000F8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300-0000F9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300-0000FA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300-0000FB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300-0000FC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300-0000FD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300-0000FE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300-0000FF05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300-00000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300-00000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300-00000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300-00000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300-00000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300-00000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300-00000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300-00000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300-00000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300-00000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300-00000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300-00000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300-00000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300-00000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300-00000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300-00000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300-00001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300-00001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300-00001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300-00001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300-00001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300-00001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300-00001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300-00001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300-00001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300-00001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300-00001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300-00001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300-00001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300-00001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300-00001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300-00001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300-00002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300-00002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300-00002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300-00002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300-00002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300-00002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300-00002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300-00002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300-00002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300-00002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300-00002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300-00002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300-00002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300-00002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300-00002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300-00002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300-00003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300-00003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300-00003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300-00003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300-00003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300-00003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300-00003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300-00003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300-00003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300-00003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300-00003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300-00003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300-00003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300-00003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300-00003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300-00003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300-00004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300-00004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300-00004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300-00004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300-00004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300-00004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300-00004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300-00004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300-00004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300-00004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300-00004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300-00004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300-00004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300-00004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300-00004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300-00004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300-00005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300-00005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300-00005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300-00005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300-00005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300-00005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300-00005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300-00005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300-00005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300-00005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300-00005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300-00005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300-00005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300-00005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300-00005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300-00005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300-00006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300-00006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300-00006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300-00006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300-00006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300-00006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300-00006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300-00006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300-00006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300-00006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300-00006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300-00006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300-00006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300-00006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300-00006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300-00006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300-00007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300-00007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300-00007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300-00007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300-00007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300-00007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300-00007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300-00007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300-00007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300-00007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300-00007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300-00007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300-00007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300-00007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300-00007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300-00007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300-00008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300-00008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300-00008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300-00008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300-00008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300-00008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300-00008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300-00008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300-00008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300-00008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300-00008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300-00008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300-00008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300-00008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300-00008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300-00008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300-00009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300-00009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300-00009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300-00009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300-00009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300-00009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300-00009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300-00009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300-00009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300-00009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300-00009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300-00009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300-00009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300-00009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300-00009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300-00009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300-0000A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300-0000A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300-0000A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300-0000A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300-0000A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300-0000A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300-0000A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300-0000A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300-0000A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300-0000A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300-0000A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300-0000A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300-0000A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300-0000A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300-0000A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300-0000A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300-0000B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300-0000B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300-0000B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300-0000B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300-0000B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300-0000B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300-0000B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300-0000B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300-0000B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300-0000B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300-0000B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300-0000B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300-0000B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300-0000B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300-0000B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300-0000B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300-0000C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300-0000C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300-0000C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300-0000C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300-0000C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300-0000C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300-0000C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300-0000C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300-0000C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300-0000C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300-0000C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300-0000C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300-0000C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300-0000C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300-0000C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300-0000C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300-0000D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300-0000D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300-0000D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300-0000D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300-0000D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300-0000D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300-0000D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300-0000D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300-0000D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300-0000D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300-0000D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300-0000D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300-0000D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300-0000D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300-0000D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300-0000D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300-0000E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300-0000E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300-0000E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300-0000E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300-0000E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300-0000E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300-0000E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300-0000E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300-0000E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300-0000E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300-0000E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300-0000E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300-0000E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300-0000E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300-0000E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300-0000E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300-0000F0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300-0000F1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300-0000F2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300-0000F3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300-0000F4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300-0000F5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300-0000F6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300-0000F7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300-0000F8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300-0000F9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300-0000FA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300-0000FB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300-0000FC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300-0000FD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300-0000FE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300-0000FF06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300-00000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300-00000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300-00000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300-00000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300-00000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300-00000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300-00000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300-00000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300-00000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300-00000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300-00000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300-00000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300-00000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300-00000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300-00000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300-00000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300-00001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300-00001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300-00001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300-00001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300-00001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300-00001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300-00001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300-00001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300-00001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300-00001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300-00001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300-00001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300-00001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300-00001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300-00001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300-00001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300-00002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300-00002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300-00002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300-00002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300-00002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300-00002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300-00002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300-00002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300-00002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300-00002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300-00002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300-00002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300-00002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300-00002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300-00002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300-00002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300-00003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300-00003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300-00003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300-00003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300-00003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300-00003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300-00003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300-00003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300-00003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300-00003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300-00003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300-00003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300-00003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300-00003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300-00003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300-00003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300-00004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300-00004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300-00004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300-00004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300-00004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300-00004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300-00004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300-00004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300-00004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300-00004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300-00004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300-00004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300-00004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300-00004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300-00004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300-00004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300-00005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300-00005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300-00005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300-00005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300-00005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300-00005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300-00005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300-00005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300-00005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300-00005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300-00005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300-00005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300-00005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300-00005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300-00005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300-00005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300-00006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300-00006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300-00006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300-00006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300-00006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300-00006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300-00006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300-00006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300-00006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300-00006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300-00006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300-00006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300-00006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300-00006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300-00006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300-00006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300-00007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300-00007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300-00007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300-00007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300-00007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300-00007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300-00007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300-00007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300-00007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300-00007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300-00007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300-00007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300-00007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300-00007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300-00007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300-00007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300-00008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300-00008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300-00008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300-00008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300-00008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300-00008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300-00008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300-00008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300-00008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300-00008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300-00008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300-00008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300-00008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300-00008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300-00008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300-00008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300-00009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300-00009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300-00009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300-00009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300-00009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300-00009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300-00009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300-00009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300-00009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300-00009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300-00009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300-00009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300-00009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300-00009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300-00009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300-00009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300-0000A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300-0000A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300-0000A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300-0000A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300-0000A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300-0000A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300-0000A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300-0000A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300-0000A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300-0000A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300-0000A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300-0000A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300-0000A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300-0000A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300-0000A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300-0000A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300-0000B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300-0000B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300-0000B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300-0000B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300-0000B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300-0000B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300-0000B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300-0000B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300-0000B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300-0000B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300-0000B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300-0000B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300-0000B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300-0000B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300-0000B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300-0000B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300-0000C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300-0000C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300-0000C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300-0000C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300-0000C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300-0000C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300-0000C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300-0000C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300-0000C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300-0000C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300-0000C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300-0000C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300-0000C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300-0000C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300-0000C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300-0000C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300-0000D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300-0000D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300-0000D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300-0000D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300-0000D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300-0000D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300-0000D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300-0000D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300-0000D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300-0000D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300-0000D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300-0000D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300-0000D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300-0000D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300-0000D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300-0000D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300-0000E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300-0000E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300-0000E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300-0000E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300-0000E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300-0000E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300-0000E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300-0000E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300-0000E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300-0000E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300-0000E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300-0000E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300-0000E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300-0000E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300-0000E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300-0000E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300-0000F0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300-0000F1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300-0000F2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300-0000F3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300-0000F4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300-0000F5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300-0000F6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300-0000F7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300-0000F8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300-0000F9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300-0000FA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300-0000FB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300-0000FC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300-0000FD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300-0000FE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300-0000FF07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300-000000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300-000003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300-000005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300-000006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300-000007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300-000008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300-000009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300-00000A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300-00000B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300-00000C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300-00000D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300-00000E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300-00000F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300-000010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300-000011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300-000012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300-000013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300-000014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300-000015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300-000016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300-000017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300-000018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300-000019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300-000020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300-000021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300-000022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300-000023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300-000024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300-000025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300-000026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300-000027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300-000028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300-000029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300-00002A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300-00002B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300-00002C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300-00002D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300-00002E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300-00002F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300-000030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300-000031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300-000032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300-000033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300-000034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300-000036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300-000037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300-000038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300-000039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300-00003A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300-00003B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300-00003C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300-00003D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300-00003E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300-00003F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300-000040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14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300-000041080000}"/>
            </a:ext>
          </a:extLst>
        </xdr:cNvPr>
        <xdr:cNvSpPr txBox="1">
          <a:spLocks noChangeArrowheads="1"/>
        </xdr:cNvSpPr>
      </xdr:nvSpPr>
      <xdr:spPr bwMode="auto">
        <a:xfrm>
          <a:off x="6257925" y="3267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10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10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10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 txBox="1">
          <a:spLocks noChangeArrowheads="1"/>
        </xdr:cNvSpPr>
      </xdr:nvSpPr>
      <xdr:spPr bwMode="auto">
        <a:xfrm>
          <a:off x="666750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500-0000FA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500-0000FB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500-0000FC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500-0000FD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500-0000FE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500-0000FF01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500-00000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500-00000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500-00000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500-00000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500-00000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500-00000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500-00000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500-00000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500-00000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500-00000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500-00000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500-00000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500-00000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500-00000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500-00000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500-00000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500-00001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500-00001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500-00001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500-00001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500-00001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500-00001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500-00001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500-00001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500-00001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500-00001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500-00001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500-00001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500-00001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500-00001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500-00001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500-00001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500-00002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500-00002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500-00002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500-00002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500-00002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500-00002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500-00002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500-00002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500-00002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500-00002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500-00002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500-00002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500-00002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500-00002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500-00002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500-00002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500-00003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500-00003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500-000032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500-000033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500-000034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500-000035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500-000036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500-000037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500-000038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500-000039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500-00003A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500-00003B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500-00003C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500-00003D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500-00003E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500-00003F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500-000040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500-000041020000}"/>
            </a:ext>
          </a:extLst>
        </xdr:cNvPr>
        <xdr:cNvSpPr txBox="1">
          <a:spLocks noChangeArrowheads="1"/>
        </xdr:cNvSpPr>
      </xdr:nvSpPr>
      <xdr:spPr bwMode="auto">
        <a:xfrm>
          <a:off x="72485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500-00004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500-00004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500-00004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500-00004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500-00004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500-00004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500-00004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500-00004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500-00004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500-00004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500-00004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500-00004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500-00004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500-00004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500-00005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500-00005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500-00005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500-00005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500-00005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500-00005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500-00005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500-00005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500-00005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500-00005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500-00005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500-00005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500-00005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500-00005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500-00005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500-00005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500-00006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500-00006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500-00006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500-00006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500-00006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500-00006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500-00006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500-00006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500-00006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500-00006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500-00006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500-00006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500-00006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500-00006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500-00006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500-00006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500-00007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500-00007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500-00007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500-00007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500-00007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500-00007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500-00007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500-00007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500-00007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500-00007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500-00007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500-00007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500-00007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500-00007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500-00007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500-00007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500-00008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500-00008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500-00008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500-00008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500-00008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500-00008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500-00008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500-00008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500-00008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500-00008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500-00008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500-00008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500-00008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500-00008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500-00008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500-00008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500-00009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500-00009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500-00009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500-00009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500-00009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500-00009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500-00009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500-00009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500-00009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500-00009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500-00009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500-00009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500-00009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500-00009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500-00009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500-00009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500-0000A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500-0000A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500-0000A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500-0000A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500-0000A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500-0000A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500-0000A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500-0000A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500-0000A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500-0000A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500-0000A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500-0000A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500-0000A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500-0000A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500-0000A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500-0000A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500-0000B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500-0000B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500-0000B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500-0000B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500-0000B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500-0000B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500-0000B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500-0000B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500-0000B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500-0000B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500-0000B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500-0000B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500-0000B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500-0000B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500-0000B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500-0000B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500-0000C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500-0000C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500-0000C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500-0000C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500-0000C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500-0000C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500-0000C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500-0000C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500-0000C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500-0000C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500-0000C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500-0000C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500-0000C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500-0000C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500-0000C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500-0000C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500-0000D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500-0000D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500-0000D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500-0000D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500-0000D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500-0000D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500-0000D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500-0000D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500-0000D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500-0000D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500-0000D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500-0000D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500-0000D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500-0000D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500-0000D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500-0000E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500-0000E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500-0000E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500-0000E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500-0000E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500-0000E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500-0000E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500-0000E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500-0000E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500-0000E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500-0000E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500-0000E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500-0000F0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500-0000F1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500-0000F2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500-0000F3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500-0000F4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500-0000F5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500-0000F6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500-0000F7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500-0000F8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500-0000F9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500-0000FA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500-0000FB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500-0000FC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500-0000FD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500-0000FE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500-0000FF02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500-00000003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1476375</xdr:colOff>
      <xdr:row>8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500-000001030000}"/>
            </a:ext>
          </a:extLst>
        </xdr:cNvPr>
        <xdr:cNvSpPr txBox="1">
          <a:spLocks noChangeArrowheads="1"/>
        </xdr:cNvSpPr>
      </xdr:nvSpPr>
      <xdr:spPr bwMode="auto">
        <a:xfrm>
          <a:off x="80295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500-00000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00000000-0008-0000-0500-00000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500-00000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00000000-0008-0000-0500-00000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500-00000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00000000-0008-0000-0500-00000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500-00000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00000000-0008-0000-0500-00000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500-00000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00000000-0008-0000-0500-00000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500-00000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00000000-0008-0000-0500-00000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500-00000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00000000-0008-0000-0500-00000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500-00001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00000000-0008-0000-0500-00001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500-00001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00000000-0008-0000-0500-00001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500-00001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00000000-0008-0000-0500-00001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500-00001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00000000-0008-0000-0500-00001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500-00001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00000000-0008-0000-0500-00001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500-00001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500-00001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500-00001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500-00001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500-00001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500-00001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500-00002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500-00002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500-00002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500-00002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500-00002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500-00002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500-00002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500-00002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500-00002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500-00002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500-00002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500-00002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500-00002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500-00002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500-00002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500-00002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500-00003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500-00003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500-00003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500-00003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500-00003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500-00003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500-00003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500-00003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500-00003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500-00003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500-00003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500-00003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500-00003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500-00003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500-00003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500-00003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500-00004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500-00004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500-00004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500-00004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500-00004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500-00004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500-00004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500-00004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500-00004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500-00004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500-00004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500-00004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500-00004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500-00004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500-00004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500-00004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500-00005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500-00005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500-00005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500-00005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500-00005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500-00005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500-00005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500-00005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500-00005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500-00005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500-00005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500-00005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500-00005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500-00005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500-00005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00000000-0008-0000-0500-00005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500-00006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500-00006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500-00006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500-00006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500-00006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00000000-0008-0000-0500-00006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500-00006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500-00006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500-00006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500-00006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500-00006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00000000-0008-0000-0500-00006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500-00006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500-00006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500-00006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500-00006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500-00007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00000000-0008-0000-0500-00007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500-00007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500-00007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500-00007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500-00007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500-00007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0000000-0008-0000-0500-00007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500-00007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500-00007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500-00007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500-00007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500-00007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00000000-0008-0000-0500-00007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500-00007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0000000-0008-0000-0500-00007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500-00008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00000000-0008-0000-0500-00008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500-00008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00000000-0008-0000-0500-00008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500-00008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00000000-0008-0000-0500-00008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500-00008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00000000-0008-0000-0500-00008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500-00008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00000000-0008-0000-0500-00008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500-00008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00000000-0008-0000-0500-00008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500-00008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00000000-0008-0000-0500-00008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500-00008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00000000-0008-0000-0500-00008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500-00009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00000000-0008-0000-0500-00009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500-00009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00000000-0008-0000-0500-00009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500-00009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00000000-0008-0000-0500-00009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500-00009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00000000-0008-0000-0500-00009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500-00009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00000000-0008-0000-0500-00009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500-00009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00000000-0008-0000-0500-00009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500-00009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00000000-0008-0000-0500-00009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500-00009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00000000-0008-0000-0500-00009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500-0000A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00000000-0008-0000-0500-0000A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500-0000A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00000000-0008-0000-0500-0000A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500-0000A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00000000-0008-0000-0500-0000A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500-0000A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00000000-0008-0000-0500-0000A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500-0000A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00000000-0008-0000-0500-0000A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500-0000A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00000000-0008-0000-0500-0000A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500-0000A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00000000-0008-0000-0500-0000A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500-0000A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00000000-0008-0000-0500-0000A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500-0000B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00000000-0008-0000-0500-0000B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500-0000B2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00000000-0008-0000-0500-0000B3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500-0000B4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00000000-0008-0000-0500-0000B5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500-0000B6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00000000-0008-0000-0500-0000B7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500-0000B8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00000000-0008-0000-0500-0000B9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500-0000BA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00000000-0008-0000-0500-0000BB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500-0000BC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00000000-0008-0000-0500-0000BD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500-0000BE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00000000-0008-0000-0500-0000BF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500-0000C0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00000000-0008-0000-0500-0000C1030000}"/>
            </a:ext>
          </a:extLst>
        </xdr:cNvPr>
        <xdr:cNvSpPr txBox="1">
          <a:spLocks noChangeArrowheads="1"/>
        </xdr:cNvSpPr>
      </xdr:nvSpPr>
      <xdr:spPr bwMode="auto">
        <a:xfrm>
          <a:off x="8562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500-0000C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00000000-0008-0000-0500-0000C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500-0000C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00000000-0008-0000-0500-0000C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500-0000C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00000000-0008-0000-0500-0000C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500-0000C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00000000-0008-0000-0500-0000C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500-0000C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00000000-0008-0000-0500-0000C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500-0000C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000000-0008-0000-0500-0000C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500-0000C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00000000-0008-0000-0500-0000C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500-0000D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00000000-0008-0000-0500-0000D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500-0000D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00000000-0008-0000-0500-0000D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500-0000D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00000000-0008-0000-0500-0000D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500-0000D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00000000-0008-0000-0500-0000D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500-0000D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00000000-0008-0000-0500-0000D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500-0000D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00000000-0008-0000-0500-0000D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500-0000D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00000000-0008-0000-0500-0000D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500-0000D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00000000-0008-0000-0500-0000D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500-0000E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00000000-0008-0000-0500-0000E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500-0000E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00000000-0008-0000-0500-0000E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500-0000E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00000000-0008-0000-0500-0000E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500-0000E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500-0000E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500-0000E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500-0000E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500-0000E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500-0000E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500-0000E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500-0000E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500-0000E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500-0000E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500-0000F0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500-0000F1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500-0000F2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500-0000F3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500-0000F4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500-0000F5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500-0000F6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500-0000F7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500-0000F8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500-0000F9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500-0000FA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500-0000FB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500-0000FC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500-0000FD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500-0000FE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500-0000FF03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500-00000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500-00000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500-00000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500-00000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500-00000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500-00000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500-00000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500-00000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500-00000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500-00000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500-00000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500-00000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500-00000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500-00000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500-00000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500-00001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500-00001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500-00001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500-00001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500-00001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500-00001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500-00001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500-00001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500-00001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500-00001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500-00001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500-00001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500-00001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500-00001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500-00001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500-00002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500-00002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500-00002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500-00002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500-00002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500-00002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500-00002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500-00002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500-00002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500-00002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500-00002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500-00002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500-00002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500-00002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500-00002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500-00002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500-00003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500-00003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500-00003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500-00003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500-00003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500-00003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500-00003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500-00003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500-00003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500-00003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500-00003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500-00003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500-00003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500-00003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500-00003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500-00003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500-00004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500-00004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500-00004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500-00004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500-00004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500-00004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500-00004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500-00004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500-00004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500-00004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500-00004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500-00004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500-00004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500-00004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500-00004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500-00004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500-00005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500-00005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500-00005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500-00005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500-00005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500-00005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500-00005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500-00005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500-00005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500-00005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500-00005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500-00005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500-00005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500-00005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500-00005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500-00005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500-00006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500-00006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500-00006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500-00006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500-00006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500-00006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500-00006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500-00006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500-00006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500-00006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500-00006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500-00006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500-00006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500-00006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500-00006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500-00006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500-00007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500-00007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500-000072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500-000073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500-000074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500-000075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500-000076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500-000077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500-000078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500-000079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500-00007A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500-00007B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500-00007C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500-00007D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500-00007E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500-00007F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500-000080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500-000081040000}"/>
            </a:ext>
          </a:extLst>
        </xdr:cNvPr>
        <xdr:cNvSpPr txBox="1">
          <a:spLocks noChangeArrowheads="1"/>
        </xdr:cNvSpPr>
      </xdr:nvSpPr>
      <xdr:spPr bwMode="auto">
        <a:xfrm>
          <a:off x="92678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500-00008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500-00008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500-00008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500-00008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500-00008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500-00008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500-00008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500-00008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500-00008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500-00008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500-00008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500-00008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500-00008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500-00008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500-00009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500-00009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500-00009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500-00009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500-00009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500-00009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500-00009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500-00009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500-00009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500-00009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500-00009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500-00009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500-00009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500-00009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500-00009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500-00009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500-0000A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500-0000A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500-0000A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500-0000A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500-0000A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500-0000A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500-0000A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500-0000A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500-0000A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500-0000A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500-0000A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500-0000A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500-0000A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500-0000A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500-0000A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500-0000A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500-0000B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500-0000B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500-0000B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500-0000B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500-0000B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500-0000B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500-0000B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500-0000B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500-0000B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500-0000B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500-0000B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500-0000B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500-0000B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500-0000B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500-0000B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500-0000B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500-0000C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500-0000C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500-0000C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500-0000C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500-0000C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500-0000C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500-0000C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500-0000C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500-0000C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500-0000C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500-0000C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500-0000C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500-0000C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500-0000C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500-0000C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500-0000C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500-0000D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500-0000D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500-0000D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500-0000D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500-0000D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500-0000D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500-0000D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500-0000D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500-0000D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500-0000D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500-0000D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500-0000D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500-0000D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500-0000D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500-0000D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500-0000D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500-0000E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500-0000E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500-0000E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500-0000E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500-0000E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500-0000E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500-0000E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500-0000E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500-0000E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500-0000E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500-0000E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500-0000E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500-0000E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500-0000E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500-0000E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500-0000E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500-0000F0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500-0000F1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500-0000F2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500-0000F3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500-0000F4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500-0000F5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500-0000F6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500-0000F7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500-0000F8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500-0000F9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500-0000FA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500-0000FB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500-0000FC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500-0000FD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500-0000FE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500-0000FF04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500-00000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500-00000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500-00000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500-00000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500-00000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500-00000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500-00000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500-00000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500-00000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500-00000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500-00000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500-00000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500-00000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500-00000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500-00000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500-00000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500-00001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500-00001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500-00001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500-00001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500-00001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500-00001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500-00001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500-00001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500-00001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500-00001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500-00001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500-00001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500-00001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500-00001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500-00001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500-00001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500-00002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500-00002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500-00002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500-00002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500-00002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500-00002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500-00002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500-00002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500-00002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500-00002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500-00002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500-00002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500-00002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500-00002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500-00002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500-00002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500-00003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500-00003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500-000032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500-000033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500-000034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500-000035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500-000036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500-000037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500-000038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500-000039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500-00003A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500-00003B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500-00003C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500-00003D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500-00003E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500-00003F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500-000040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500-000041050000}"/>
            </a:ext>
          </a:extLst>
        </xdr:cNvPr>
        <xdr:cNvSpPr txBox="1">
          <a:spLocks noChangeArrowheads="1"/>
        </xdr:cNvSpPr>
      </xdr:nvSpPr>
      <xdr:spPr bwMode="auto">
        <a:xfrm>
          <a:off x="103060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500-00004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500-00004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500-00004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500-00004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500-00004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500-00004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500-00004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500-00004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500-00004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500-00004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500-00004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500-00004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500-00004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500-00004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500-00005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500-00005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500-00005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500-00005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500-00005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500-00005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500-00005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500-00005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500-00005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500-00005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500-00005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500-00005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500-00005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500-00005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500-00005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00000000-0008-0000-0500-00005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500-00006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500-00006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500-00006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500-00006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500-00006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00000000-0008-0000-0500-00006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500-00006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500-00006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500-00006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500-00006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500-00006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00000000-0008-0000-0500-00006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500-00006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500-00006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500-00006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500-00006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500-00007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00000000-0008-0000-0500-00007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500-00007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00000000-0008-0000-0500-00007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500-00007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00000000-0008-0000-0500-00007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500-00007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00000000-0008-0000-0500-00007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500-00007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00000000-0008-0000-0500-00007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500-00007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00000000-0008-0000-0500-00007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500-00007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00000000-0008-0000-0500-00007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500-00007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00000000-0008-0000-0500-00007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500-00008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00000000-0008-0000-0500-00008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500-00008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00000000-0008-0000-0500-00008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500-00008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0000000-0008-0000-0500-00008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500-00008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00000000-0008-0000-0500-00008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500-00008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00000000-0008-0000-0500-00008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500-00008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00000000-0008-0000-0500-00008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500-00008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00000000-0008-0000-0500-00008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500-00008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00000000-0008-0000-0500-00008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500-00009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00000000-0008-0000-0500-00009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500-00009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00000000-0008-0000-0500-00009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500-00009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00000000-0008-0000-0500-00009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500-00009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00000000-0008-0000-0500-00009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500-00009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00000000-0008-0000-0500-00009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500-00009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00000000-0008-0000-0500-00009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500-00009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00000000-0008-0000-0500-00009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500-00009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00000000-0008-0000-0500-00009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500-0000A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00000000-0008-0000-0500-0000A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500-0000A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id="{00000000-0008-0000-0500-0000A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500-0000A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id="{00000000-0008-0000-0500-0000A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500-0000A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id="{00000000-0008-0000-0500-0000A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500-0000A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id="{00000000-0008-0000-0500-0000A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500-0000A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id="{00000000-0008-0000-0500-0000A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500-0000A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id="{00000000-0008-0000-0500-0000A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500-0000A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id="{00000000-0008-0000-0500-0000A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500-0000B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id="{00000000-0008-0000-0500-0000B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500-0000B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id="{00000000-0008-0000-0500-0000B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500-0000B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id="{00000000-0008-0000-0500-0000B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500-0000B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id="{00000000-0008-0000-0500-0000B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500-0000B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id="{00000000-0008-0000-0500-0000B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500-0000B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id="{00000000-0008-0000-0500-0000B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500-0000B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id="{00000000-0008-0000-0500-0000B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500-0000B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500-0000B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500-0000C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id="{00000000-0008-0000-0500-0000C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500-0000C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id="{00000000-0008-0000-0500-0000C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500-0000C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id="{00000000-0008-0000-0500-0000C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500-0000C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id="{00000000-0008-0000-0500-0000C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500-0000C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id="{00000000-0008-0000-0500-0000C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500-0000C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id="{00000000-0008-0000-0500-0000C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500-0000C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id="{00000000-0008-0000-0500-0000C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500-0000C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id="{00000000-0008-0000-0500-0000C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500-0000D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id="{00000000-0008-0000-0500-0000D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500-0000D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id="{00000000-0008-0000-0500-0000D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500-0000D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id="{00000000-0008-0000-0500-0000D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500-0000D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id="{00000000-0008-0000-0500-0000D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500-0000D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id="{00000000-0008-0000-0500-0000D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500-0000D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500-0000D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500-0000D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500-0000D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id="{00000000-0008-0000-0500-0000D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id="{00000000-0008-0000-0500-0000D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id="{00000000-0008-0000-0500-0000E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500-0000E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500-0000E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id="{00000000-0008-0000-0500-0000E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500-0000E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500-0000E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500-0000E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500-0000E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500-0000E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500-0000E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500-0000E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500-0000E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500-0000E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500-0000E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500-0000E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500-0000E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500-0000F0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id="{00000000-0008-0000-0500-0000F1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500-0000F2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id="{00000000-0008-0000-0500-0000F3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500-0000F4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id="{00000000-0008-0000-0500-0000F5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500-0000F6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id="{00000000-0008-0000-0500-0000F7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500-0000F8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id="{00000000-0008-0000-0500-0000F9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500-0000FA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id="{00000000-0008-0000-0500-0000FB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500-0000FC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id="{00000000-0008-0000-0500-0000FD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500-0000FE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id="{00000000-0008-0000-0500-0000FF05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500-00000006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id="{00000000-0008-0000-0500-000001060000}"/>
            </a:ext>
          </a:extLst>
        </xdr:cNvPr>
        <xdr:cNvSpPr txBox="1">
          <a:spLocks noChangeArrowheads="1"/>
        </xdr:cNvSpPr>
      </xdr:nvSpPr>
      <xdr:spPr bwMode="auto">
        <a:xfrm>
          <a:off x="10953750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500-00000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id="{00000000-0008-0000-0500-00000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500-00000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id="{00000000-0008-0000-0500-00000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500-00000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id="{00000000-0008-0000-0500-00000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500-00000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id="{00000000-0008-0000-0500-00000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500-00000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id="{00000000-0008-0000-0500-00000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500-00000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id="{00000000-0008-0000-0500-00000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500-00000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id="{00000000-0008-0000-0500-00000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500-00001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id="{00000000-0008-0000-0500-00001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500-00001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500-00001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500-00001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500-00001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500-00001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500-00001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500-00001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500-00001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500-00001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500-00001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500-00001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500-00001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500-00001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500-00001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500-00002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500-00002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500-00002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500-00002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500-00002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500-00002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500-00002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500-00002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500-00002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500-00002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500-00002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500-00002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500-00002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500-00002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500-00002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500-00002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500-00003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500-00003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500-00003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500-00003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500-00003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500-00003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500-00003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500-00003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500-00003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500-00003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500-00003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500-00003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500-00003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500-00003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500-00003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500-00003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500-00004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500-00004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500-00004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500-00004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500-00004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500-00004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500-00004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500-00004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500-00004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500-00004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500-00004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500-00004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500-00004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500-00004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500-00004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500-00004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500-00005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500-00005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500-00005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500-00005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500-00005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500-00005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500-00005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500-00005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500-00005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500-00005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500-00005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500-00005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500-00005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500-00005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500-00005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500-00005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500-00006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500-00006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500-00006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500-00006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500-00006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500-00006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500-00006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500-00006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500-00006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500-00006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500-00006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500-00006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500-00006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500-00006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500-00006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500-00006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500-00007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500-00007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500-00007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500-00007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500-00007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500-00007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500-00007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500-00007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500-00007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500-00007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500-00007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500-00007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500-00007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500-00007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500-00007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500-00007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500-00008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500-00008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500-00008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500-00008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500-00008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500-00008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500-00008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500-00008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500-00008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500-00008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500-00008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500-00008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500-00008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500-00008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500-00008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500-00008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500-00009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500-00009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500-00009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00000000-0008-0000-0500-00009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500-00009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00000000-0008-0000-0500-00009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500-00009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00000000-0008-0000-0500-00009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500-00009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00000000-0008-0000-0500-00009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500-00009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00000000-0008-0000-0500-00009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500-00009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00000000-0008-0000-0500-00009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500-00009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00000000-0008-0000-0500-00009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500-0000A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id="{00000000-0008-0000-0500-0000A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500-0000A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00000000-0008-0000-0500-0000A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500-0000A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500-0000A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500-0000A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00000000-0008-0000-0500-0000A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500-0000A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500-0000A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500-0000A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500-0000A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500-0000A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id="{00000000-0008-0000-0500-0000A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500-0000A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id="{00000000-0008-0000-0500-0000A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500-0000B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id="{00000000-0008-0000-0500-0000B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500-0000B2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id="{00000000-0008-0000-0500-0000B3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500-0000B4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id="{00000000-0008-0000-0500-0000B5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500-0000B6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id="{00000000-0008-0000-0500-0000B7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500-0000B8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id="{00000000-0008-0000-0500-0000B9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500-0000BA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id="{00000000-0008-0000-0500-0000BB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500-0000BC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id="{00000000-0008-0000-0500-0000BD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500-0000BE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id="{00000000-0008-0000-0500-0000BF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500-0000C0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id="{00000000-0008-0000-0500-0000C1060000}"/>
            </a:ext>
          </a:extLst>
        </xdr:cNvPr>
        <xdr:cNvSpPr txBox="1">
          <a:spLocks noChangeArrowheads="1"/>
        </xdr:cNvSpPr>
      </xdr:nvSpPr>
      <xdr:spPr bwMode="auto">
        <a:xfrm>
          <a:off x="116109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500-0000C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id="{00000000-0008-0000-0500-0000C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500-0000C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id="{00000000-0008-0000-0500-0000C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500-0000C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id="{00000000-0008-0000-0500-0000C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500-0000C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id="{00000000-0008-0000-0500-0000C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500-0000C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id="{00000000-0008-0000-0500-0000C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500-0000C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id="{00000000-0008-0000-0500-0000C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500-0000C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id="{00000000-0008-0000-0500-0000C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500-0000D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id="{00000000-0008-0000-0500-0000D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500-0000D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id="{00000000-0008-0000-0500-0000D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500-0000D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500-0000D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500-0000D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500-0000D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id="{00000000-0008-0000-0500-0000D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id="{00000000-0008-0000-0500-0000D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id="{00000000-0008-0000-0500-0000D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500-0000D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500-0000D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id="{00000000-0008-0000-0500-0000D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500-0000D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500-0000D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500-0000E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500-0000E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500-0000E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500-0000E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500-0000E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500-0000E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500-0000E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500-0000E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500-0000E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500-0000E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500-0000E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00000000-0008-0000-0500-0000E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500-0000E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id="{00000000-0008-0000-0500-0000E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500-0000E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id="{00000000-0008-0000-0500-0000E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500-0000F0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id="{00000000-0008-0000-0500-0000F1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500-0000F2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id="{00000000-0008-0000-0500-0000F3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500-0000F4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id="{00000000-0008-0000-0500-0000F5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500-0000F6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id="{00000000-0008-0000-0500-0000F7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500-0000F8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id="{00000000-0008-0000-0500-0000F9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500-0000FA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id="{00000000-0008-0000-0500-0000FB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500-0000FC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id="{00000000-0008-0000-0500-0000FD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500-0000FE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id="{00000000-0008-0000-0500-0000FF06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500-00000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id="{00000000-0008-0000-0500-00000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500-00000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id="{00000000-0008-0000-0500-00000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500-00000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id="{00000000-0008-0000-0500-00000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500-00000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id="{00000000-0008-0000-0500-00000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500-00000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id="{00000000-0008-0000-0500-00000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500-00000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id="{00000000-0008-0000-0500-00000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500-00000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id="{00000000-0008-0000-0500-00000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500-00000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id="{00000000-0008-0000-0500-00000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500-00001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id="{00000000-0008-0000-0500-00001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500-00001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id="{00000000-0008-0000-0500-00001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500-00001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id="{00000000-0008-0000-0500-00001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500-00001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id="{00000000-0008-0000-0500-00001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500-00001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id="{00000000-0008-0000-0500-00001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id="{00000000-0008-0000-0500-00001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id="{00000000-0008-0000-0500-00001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id="{00000000-0008-0000-0500-00001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id="{00000000-0008-0000-0500-00001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500-00001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500-00001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id="{00000000-0008-0000-0500-00002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id="{00000000-0008-0000-0500-00002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id="{00000000-0008-0000-0500-00002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id="{00000000-0008-0000-0500-00002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id="{00000000-0008-0000-0500-00002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500-00002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500-00002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id="{00000000-0008-0000-0500-00002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id="{00000000-0008-0000-0500-00002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500-00002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500-00002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id="{00000000-0008-0000-0500-00002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id="{00000000-0008-0000-0500-00002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id="{00000000-0008-0000-0500-00002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id="{00000000-0008-0000-0500-00002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id="{00000000-0008-0000-0500-00002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500-00003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500-00003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id="{00000000-0008-0000-0500-00003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500-00003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500-00003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500-00003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500-00003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500-00003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500-00003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500-00003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500-00003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500-00003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500-00003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500-00003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500-00003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500-00003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500-00004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500-00004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500-00004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500-00004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500-00004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500-00004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500-00004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id="{00000000-0008-0000-0500-00004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500-00004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500-00004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500-00004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500-00004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500-00004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id="{00000000-0008-0000-0500-00004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500-00004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500-00004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500-00005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500-00005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500-00005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id="{00000000-0008-0000-0500-00005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500-00005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500-00005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500-00005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500-00005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500-00005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id="{00000000-0008-0000-0500-00005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500-00005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500-00005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500-00005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500-00005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500-00005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id="{00000000-0008-0000-0500-00005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500-00006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500-00006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500-00006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500-00006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500-00006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id="{00000000-0008-0000-0500-00006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500-00006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id="{00000000-0008-0000-0500-00006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500-00006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id="{00000000-0008-0000-0500-00006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500-00006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id="{00000000-0008-0000-0500-00006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500-00006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id="{00000000-0008-0000-0500-00006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500-00006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id="{00000000-0008-0000-0500-00006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500-00007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id="{00000000-0008-0000-0500-00007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500-000072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id="{00000000-0008-0000-0500-000073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500-000074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id="{00000000-0008-0000-0500-000075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500-000076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id="{00000000-0008-0000-0500-000077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500-000078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id="{00000000-0008-0000-0500-000079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500-00007A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id="{00000000-0008-0000-0500-00007B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500-00007C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id="{00000000-0008-0000-0500-00007D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500-00007E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id="{00000000-0008-0000-0500-00007F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500-000080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id="{00000000-0008-0000-0500-000081070000}"/>
            </a:ext>
          </a:extLst>
        </xdr:cNvPr>
        <xdr:cNvSpPr txBox="1">
          <a:spLocks noChangeArrowheads="1"/>
        </xdr:cNvSpPr>
      </xdr:nvSpPr>
      <xdr:spPr bwMode="auto">
        <a:xfrm>
          <a:off x="1225867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500-00008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id="{00000000-0008-0000-0500-00008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500-00008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id="{00000000-0008-0000-0500-00008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500-00008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id="{00000000-0008-0000-0500-00008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500-00008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id="{00000000-0008-0000-0500-00008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500-00008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id="{00000000-0008-0000-0500-00008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500-00008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id="{00000000-0008-0000-0500-00008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500-00008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id="{00000000-0008-0000-0500-00008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500-00009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id="{00000000-0008-0000-0500-00009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500-00009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id="{00000000-0008-0000-0500-00009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500-00009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id="{00000000-0008-0000-0500-00009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500-00009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id="{00000000-0008-0000-0500-00009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500-00009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id="{00000000-0008-0000-0500-00009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500-00009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id="{00000000-0008-0000-0500-00009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500-00009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id="{00000000-0008-0000-0500-00009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500-00009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id="{00000000-0008-0000-0500-00009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500-0000A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id="{00000000-0008-0000-0500-0000A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500-0000A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id="{00000000-0008-0000-0500-0000A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500-0000A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id="{00000000-0008-0000-0500-0000A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500-0000A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00000000-0008-0000-0500-0000A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500-0000A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00000000-0008-0000-0500-0000A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500-0000A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00000000-0008-0000-0500-0000A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500-0000A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00000000-0008-0000-0500-0000A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500-0000A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00000000-0008-0000-0500-0000A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500-0000B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00000000-0008-0000-0500-0000B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500-0000B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00000000-0008-0000-0500-0000B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500-0000B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00000000-0008-0000-0500-0000B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500-0000B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00000000-0008-0000-0500-0000B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500-0000B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00000000-0008-0000-0500-0000B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500-0000B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00000000-0008-0000-0500-0000B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500-0000B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00000000-0008-0000-0500-0000B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500-0000B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00000000-0008-0000-0500-0000B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500-0000C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id="{00000000-0008-0000-0500-0000C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500-0000C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id="{00000000-0008-0000-0500-0000C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500-0000C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00000000-0008-0000-0500-0000C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500-0000C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id="{00000000-0008-0000-0500-0000C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500-0000C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00000000-0008-0000-0500-0000C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500-0000C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00000000-0008-0000-0500-0000C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500-0000C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00000000-0008-0000-0500-0000C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500-0000C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500-0000C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500-0000D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500-0000D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00000000-0008-0000-0500-0000D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00000000-0008-0000-0500-0000D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00000000-0008-0000-0500-0000D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id="{00000000-0008-0000-0500-0000D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id="{00000000-0008-0000-0500-0000D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id="{00000000-0008-0000-0500-0000D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id="{00000000-0008-0000-0500-0000D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id="{00000000-0008-0000-0500-0000D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id="{00000000-0008-0000-0500-0000D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id="{00000000-0008-0000-0500-0000D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id="{00000000-0008-0000-0500-0000D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id="{00000000-0008-0000-0500-0000D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00000000-0008-0000-0500-0000D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00000000-0008-0000-0500-0000D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00000000-0008-0000-0500-0000E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00000000-0008-0000-0500-0000E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id="{00000000-0008-0000-0500-0000E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00000000-0008-0000-0500-0000E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00000000-0008-0000-0500-0000E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00000000-0008-0000-0500-0000E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00000000-0008-0000-0500-0000E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id="{00000000-0008-0000-0500-0000E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00000000-0008-0000-0500-0000E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0000000-0008-0000-0500-0000E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id="{00000000-0008-0000-0500-0000E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id="{00000000-0008-0000-0500-0000E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id="{00000000-0008-0000-0500-0000E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id="{00000000-0008-0000-0500-0000E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id="{00000000-0008-0000-0500-0000E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id="{00000000-0008-0000-0500-0000E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id="{00000000-0008-0000-0500-0000F0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id="{00000000-0008-0000-0500-0000F1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id="{00000000-0008-0000-0500-0000F2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00000000-0008-0000-0500-0000F3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00000000-0008-0000-0500-0000F4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00000000-0008-0000-0500-0000F5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00000000-0008-0000-0500-0000F6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id="{00000000-0008-0000-0500-0000F7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00000000-0008-0000-0500-0000F8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00000000-0008-0000-0500-0000F9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00000000-0008-0000-0500-0000FA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id="{00000000-0008-0000-0500-0000FB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00000000-0008-0000-0500-0000FC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00000000-0008-0000-0500-0000FD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00000000-0008-0000-0500-0000FE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00000000-0008-0000-0500-0000FF07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500-00000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500-00000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00000000-0008-0000-0500-00000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500-00000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0000000-0008-0000-0500-00000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00000000-0008-0000-0500-00000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id="{00000000-0008-0000-0500-00000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00000000-0008-0000-0500-00000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id="{00000000-0008-0000-0500-00000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00000000-0008-0000-0500-00000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00000000-0008-0000-0500-00000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00000000-0008-0000-0500-00000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id="{00000000-0008-0000-0500-00000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id="{00000000-0008-0000-0500-00000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00000000-0008-0000-0500-00000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id="{00000000-0008-0000-0500-00001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00000000-0008-0000-0500-00001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00000000-0008-0000-0500-00001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00000000-0008-0000-0500-00001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id="{00000000-0008-0000-0500-00001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id="{00000000-0008-0000-0500-00001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00000000-0008-0000-0500-00001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00000000-0008-0000-0500-00001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00000000-0008-0000-0500-00001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00000000-0008-0000-0500-00001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00000000-0008-0000-0500-00001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00000000-0008-0000-0500-00001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00000000-0008-0000-0500-00001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00000000-0008-0000-0500-00001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00000000-0008-0000-0500-00001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00000000-0008-0000-0500-00001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00000000-0008-0000-0500-00002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00000000-0008-0000-0500-00002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00000000-0008-0000-0500-00002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id="{00000000-0008-0000-0500-00002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00000000-0008-0000-0500-00002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00000000-0008-0000-0500-00002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00000000-0008-0000-0500-00002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id="{00000000-0008-0000-0500-00002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00000000-0008-0000-0500-00002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00000000-0008-0000-0500-00002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00000000-0008-0000-0500-00002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id="{00000000-0008-0000-0500-00002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00000000-0008-0000-0500-00002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00000000-0008-0000-0500-00002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00000000-0008-0000-0500-00002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id="{00000000-0008-0000-0500-00002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00000000-0008-0000-0500-00003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00000000-0008-0000-0500-00003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00000000-0008-0000-0500-000032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00000000-0008-0000-0500-000033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00000000-0008-0000-0500-000034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0000000-0008-0000-0500-000035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00000000-0008-0000-0500-000036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500-000037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00000000-0008-0000-0500-000038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00000000-0008-0000-0500-000039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00000000-0008-0000-0500-00003A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00000000-0008-0000-0500-00003B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00000000-0008-0000-0500-00003C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00000000-0008-0000-0500-00003D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00000000-0008-0000-0500-00003E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00000000-0008-0000-0500-00003F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00000000-0008-0000-0500-000040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8</xdr:row>
      <xdr:rowOff>0</xdr:rowOff>
    </xdr:from>
    <xdr:ext cx="0" cy="285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00000000-0008-0000-0500-000041080000}"/>
            </a:ext>
          </a:extLst>
        </xdr:cNvPr>
        <xdr:cNvSpPr txBox="1">
          <a:spLocks noChangeArrowheads="1"/>
        </xdr:cNvSpPr>
      </xdr:nvSpPr>
      <xdr:spPr bwMode="auto">
        <a:xfrm>
          <a:off x="13039725" y="7048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view="pageBreakPreview" zoomScaleNormal="100" zoomScaleSheetLayoutView="100" workbookViewId="0">
      <selection activeCell="K13" sqref="K13"/>
    </sheetView>
  </sheetViews>
  <sheetFormatPr defaultColWidth="9.140625" defaultRowHeight="15.75"/>
  <cols>
    <col min="1" max="1" width="3.7109375" style="128" customWidth="1"/>
    <col min="2" max="2" width="9" style="85" customWidth="1"/>
    <col min="3" max="3" width="42" style="24" customWidth="1"/>
    <col min="4" max="4" width="9.42578125" style="24" customWidth="1"/>
    <col min="5" max="5" width="8.7109375" style="24" customWidth="1"/>
    <col min="6" max="6" width="11.7109375" style="25" customWidth="1"/>
    <col min="7" max="7" width="8" style="25" customWidth="1"/>
    <col min="8" max="8" width="10.5703125" style="25" customWidth="1"/>
    <col min="9" max="9" width="15.5703125" style="25" customWidth="1"/>
    <col min="10" max="10" width="9.7109375" style="25" bestFit="1" customWidth="1"/>
    <col min="11" max="11" width="9.85546875" style="25" customWidth="1"/>
    <col min="12" max="12" width="9.7109375" style="25" customWidth="1"/>
    <col min="13" max="13" width="11.7109375" style="25" customWidth="1"/>
    <col min="14" max="16384" width="9.140625" style="70"/>
  </cols>
  <sheetData>
    <row r="1" spans="1:13" s="69" customFormat="1" ht="18" customHeight="1">
      <c r="A1" s="179" t="s">
        <v>170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18">
      <c r="A2" s="180" t="s">
        <v>48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8">
      <c r="A3" s="127"/>
      <c r="B3" s="127"/>
      <c r="C3" s="127"/>
      <c r="D3" s="89"/>
      <c r="E3" s="127"/>
      <c r="F3" s="127"/>
      <c r="G3" s="127"/>
      <c r="H3" s="127"/>
      <c r="I3" s="127"/>
      <c r="J3" s="127"/>
      <c r="K3" s="127"/>
      <c r="L3" s="127"/>
      <c r="M3" s="127"/>
    </row>
    <row r="4" spans="1:13">
      <c r="A4" s="106"/>
      <c r="B4" s="106"/>
      <c r="C4" s="102"/>
      <c r="F4" s="77"/>
      <c r="G4" s="78" t="s">
        <v>47</v>
      </c>
      <c r="H4" s="78"/>
      <c r="I4" s="78"/>
      <c r="J4" s="78"/>
      <c r="K4" s="78"/>
      <c r="L4" s="78"/>
      <c r="M4" s="78" t="s">
        <v>26</v>
      </c>
    </row>
    <row r="5" spans="1:13" s="69" customFormat="1" ht="27" customHeight="1">
      <c r="A5" s="130" t="s">
        <v>119</v>
      </c>
      <c r="B5" s="130" t="s">
        <v>120</v>
      </c>
      <c r="C5" s="130" t="s">
        <v>46</v>
      </c>
      <c r="D5" s="130" t="s">
        <v>45</v>
      </c>
      <c r="E5" s="130" t="s">
        <v>44</v>
      </c>
      <c r="F5" s="129" t="s">
        <v>43</v>
      </c>
      <c r="G5" s="181" t="s">
        <v>42</v>
      </c>
      <c r="H5" s="182"/>
      <c r="I5" s="181" t="s">
        <v>41</v>
      </c>
      <c r="J5" s="182"/>
      <c r="K5" s="181" t="s">
        <v>40</v>
      </c>
      <c r="L5" s="182"/>
      <c r="M5" s="104" t="s">
        <v>14</v>
      </c>
    </row>
    <row r="6" spans="1:13" s="69" customFormat="1" ht="30">
      <c r="A6" s="130"/>
      <c r="B6" s="130"/>
      <c r="C6" s="103"/>
      <c r="D6" s="103"/>
      <c r="E6" s="103"/>
      <c r="F6" s="104"/>
      <c r="G6" s="129" t="s">
        <v>39</v>
      </c>
      <c r="H6" s="129" t="s">
        <v>14</v>
      </c>
      <c r="I6" s="129" t="s">
        <v>39</v>
      </c>
      <c r="J6" s="129" t="s">
        <v>14</v>
      </c>
      <c r="K6" s="129" t="s">
        <v>39</v>
      </c>
      <c r="L6" s="129" t="s">
        <v>14</v>
      </c>
      <c r="M6" s="104"/>
    </row>
    <row r="7" spans="1:13" s="72" customFormat="1" ht="15">
      <c r="A7" s="71">
        <v>1</v>
      </c>
      <c r="B7" s="7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s="73" customFormat="1" ht="15">
      <c r="A8" s="29"/>
      <c r="B8" s="29"/>
      <c r="C8" s="12" t="s">
        <v>38</v>
      </c>
      <c r="D8" s="10"/>
      <c r="E8" s="10"/>
      <c r="F8" s="4"/>
      <c r="G8" s="4"/>
      <c r="H8" s="4"/>
      <c r="I8" s="4"/>
      <c r="J8" s="4"/>
      <c r="K8" s="4"/>
      <c r="L8" s="4"/>
      <c r="M8" s="4"/>
    </row>
    <row r="9" spans="1:13" s="73" customFormat="1" ht="21.75" customHeight="1">
      <c r="A9" s="118">
        <v>1</v>
      </c>
      <c r="B9" s="107" t="s">
        <v>116</v>
      </c>
      <c r="C9" s="18" t="s">
        <v>52</v>
      </c>
      <c r="D9" s="130" t="s">
        <v>53</v>
      </c>
      <c r="E9" s="6"/>
      <c r="F9" s="129">
        <v>0.22002000000000002</v>
      </c>
      <c r="G9" s="6"/>
      <c r="H9" s="129"/>
      <c r="I9" s="6"/>
      <c r="J9" s="129"/>
      <c r="K9" s="6"/>
      <c r="L9" s="129"/>
      <c r="M9" s="129"/>
    </row>
    <row r="10" spans="1:13" s="73" customFormat="1" ht="15">
      <c r="A10" s="119"/>
      <c r="B10" s="108"/>
      <c r="C10" s="16" t="s">
        <v>30</v>
      </c>
      <c r="D10" s="21" t="s">
        <v>23</v>
      </c>
      <c r="E10" s="101">
        <v>93.22</v>
      </c>
      <c r="F10" s="129">
        <v>20.510264400000001</v>
      </c>
      <c r="G10" s="6"/>
      <c r="H10" s="6"/>
      <c r="I10" s="6"/>
      <c r="J10" s="6"/>
      <c r="K10" s="6"/>
      <c r="L10" s="6"/>
      <c r="M10" s="6"/>
    </row>
    <row r="11" spans="1:13" s="73" customFormat="1" ht="15">
      <c r="A11" s="29"/>
      <c r="B11" s="29"/>
      <c r="C11" s="130" t="s">
        <v>33</v>
      </c>
      <c r="D11" s="10"/>
      <c r="E11" s="10"/>
      <c r="F11" s="4"/>
      <c r="G11" s="4"/>
      <c r="H11" s="4"/>
      <c r="I11" s="4"/>
      <c r="J11" s="4"/>
      <c r="K11" s="4"/>
      <c r="L11" s="4"/>
      <c r="M11" s="4"/>
    </row>
    <row r="12" spans="1:13" s="73" customFormat="1" ht="15">
      <c r="A12" s="29"/>
      <c r="B12" s="29"/>
      <c r="C12" s="130"/>
      <c r="D12" s="10"/>
      <c r="E12" s="10"/>
      <c r="F12" s="4"/>
      <c r="G12" s="4"/>
      <c r="H12" s="4"/>
      <c r="I12" s="4"/>
      <c r="J12" s="4"/>
      <c r="K12" s="4"/>
      <c r="L12" s="4"/>
      <c r="M12" s="4"/>
    </row>
    <row r="13" spans="1:13" s="73" customFormat="1" ht="15">
      <c r="A13" s="29"/>
      <c r="B13" s="29"/>
      <c r="C13" s="12" t="s">
        <v>55</v>
      </c>
      <c r="D13" s="10"/>
      <c r="E13" s="10"/>
      <c r="F13" s="4"/>
      <c r="G13" s="4"/>
      <c r="H13" s="4"/>
      <c r="I13" s="4"/>
      <c r="J13" s="4"/>
      <c r="K13" s="4"/>
      <c r="L13" s="4"/>
      <c r="M13" s="4"/>
    </row>
    <row r="14" spans="1:13" s="73" customFormat="1" ht="33" customHeight="1">
      <c r="A14" s="118">
        <v>1</v>
      </c>
      <c r="B14" s="109" t="s">
        <v>118</v>
      </c>
      <c r="C14" s="9" t="s">
        <v>163</v>
      </c>
      <c r="D14" s="130" t="s">
        <v>141</v>
      </c>
      <c r="E14" s="8"/>
      <c r="F14" s="129">
        <v>0.16055</v>
      </c>
      <c r="G14" s="129"/>
      <c r="H14" s="68"/>
      <c r="I14" s="129"/>
      <c r="J14" s="129"/>
      <c r="K14" s="129"/>
      <c r="L14" s="129"/>
      <c r="M14" s="129"/>
    </row>
    <row r="15" spans="1:13" s="73" customFormat="1" ht="15">
      <c r="A15" s="119"/>
      <c r="B15" s="110"/>
      <c r="C15" s="16" t="s">
        <v>168</v>
      </c>
      <c r="D15" s="21" t="s">
        <v>21</v>
      </c>
      <c r="E15" s="101">
        <v>21.46</v>
      </c>
      <c r="F15" s="6">
        <v>3.4454030000000002</v>
      </c>
      <c r="G15" s="6"/>
      <c r="H15" s="6"/>
      <c r="I15" s="6"/>
      <c r="J15" s="6"/>
      <c r="K15" s="6"/>
      <c r="L15" s="6"/>
      <c r="M15" s="6"/>
    </row>
    <row r="16" spans="1:13" s="69" customFormat="1" ht="28.5" customHeight="1">
      <c r="A16" s="120">
        <v>2</v>
      </c>
      <c r="B16" s="109" t="s">
        <v>113</v>
      </c>
      <c r="C16" s="53" t="s">
        <v>112</v>
      </c>
      <c r="D16" s="130" t="s">
        <v>99</v>
      </c>
      <c r="E16" s="54"/>
      <c r="F16" s="55">
        <v>8.4500000000000011</v>
      </c>
      <c r="G16" s="54"/>
      <c r="H16" s="54"/>
      <c r="I16" s="54"/>
      <c r="J16" s="54"/>
      <c r="K16" s="54"/>
      <c r="L16" s="54"/>
      <c r="M16" s="54"/>
    </row>
    <row r="17" spans="1:13" s="69" customFormat="1" ht="15">
      <c r="A17" s="121"/>
      <c r="B17" s="110"/>
      <c r="C17" s="56" t="s">
        <v>30</v>
      </c>
      <c r="D17" s="101" t="s">
        <v>23</v>
      </c>
      <c r="E17" s="51">
        <v>2.06</v>
      </c>
      <c r="F17" s="51">
        <v>17.407000000000004</v>
      </c>
      <c r="G17" s="51"/>
      <c r="H17" s="6"/>
      <c r="I17" s="51"/>
      <c r="J17" s="6"/>
      <c r="K17" s="51"/>
      <c r="L17" s="51"/>
      <c r="M17" s="6"/>
    </row>
    <row r="18" spans="1:13" ht="60">
      <c r="A18" s="122">
        <v>3</v>
      </c>
      <c r="B18" s="111" t="s">
        <v>121</v>
      </c>
      <c r="C18" s="18" t="s">
        <v>262</v>
      </c>
      <c r="D18" s="12" t="s">
        <v>85</v>
      </c>
      <c r="E18" s="13"/>
      <c r="F18" s="129">
        <v>748.06799999999998</v>
      </c>
      <c r="G18" s="14"/>
      <c r="H18" s="129"/>
      <c r="I18" s="14"/>
      <c r="J18" s="129"/>
      <c r="K18" s="14"/>
      <c r="L18" s="129"/>
      <c r="M18" s="14"/>
    </row>
    <row r="19" spans="1:13" ht="15">
      <c r="A19" s="123"/>
      <c r="B19" s="112"/>
      <c r="C19" s="19" t="s">
        <v>30</v>
      </c>
      <c r="D19" s="21" t="s">
        <v>23</v>
      </c>
      <c r="E19" s="21">
        <v>5.5799999999999995E-2</v>
      </c>
      <c r="F19" s="15">
        <v>41.742194399999995</v>
      </c>
      <c r="G19" s="15"/>
      <c r="H19" s="6"/>
      <c r="I19" s="15"/>
      <c r="J19" s="6"/>
      <c r="K19" s="15"/>
      <c r="L19" s="15"/>
      <c r="M19" s="6"/>
    </row>
    <row r="20" spans="1:13" ht="15">
      <c r="A20" s="123"/>
      <c r="B20" s="112"/>
      <c r="C20" s="16" t="s">
        <v>88</v>
      </c>
      <c r="D20" s="21" t="s">
        <v>21</v>
      </c>
      <c r="E20" s="21">
        <v>2.65E-3</v>
      </c>
      <c r="F20" s="15">
        <v>1.9823801999999999</v>
      </c>
      <c r="G20" s="15"/>
      <c r="H20" s="6"/>
      <c r="I20" s="15"/>
      <c r="J20" s="15"/>
      <c r="K20" s="15"/>
      <c r="L20" s="6"/>
      <c r="M20" s="6"/>
    </row>
    <row r="21" spans="1:13" ht="15">
      <c r="A21" s="123"/>
      <c r="B21" s="112"/>
      <c r="C21" s="16" t="s">
        <v>32</v>
      </c>
      <c r="D21" s="21" t="s">
        <v>21</v>
      </c>
      <c r="E21" s="21">
        <v>8.2199999999999999E-3</v>
      </c>
      <c r="F21" s="6">
        <v>6.14911896</v>
      </c>
      <c r="G21" s="15"/>
      <c r="H21" s="6"/>
      <c r="I21" s="15"/>
      <c r="J21" s="15"/>
      <c r="K21" s="15"/>
      <c r="L21" s="6"/>
      <c r="M21" s="6"/>
    </row>
    <row r="22" spans="1:13" ht="15">
      <c r="A22" s="123"/>
      <c r="B22" s="112"/>
      <c r="C22" s="16" t="s">
        <v>31</v>
      </c>
      <c r="D22" s="21" t="s">
        <v>21</v>
      </c>
      <c r="E22" s="21">
        <v>2.1399999999999999E-2</v>
      </c>
      <c r="F22" s="15">
        <v>16.0086552</v>
      </c>
      <c r="G22" s="15"/>
      <c r="H22" s="6"/>
      <c r="I22" s="15"/>
      <c r="J22" s="15"/>
      <c r="K22" s="15"/>
      <c r="L22" s="6"/>
      <c r="M22" s="6"/>
    </row>
    <row r="23" spans="1:13" ht="15">
      <c r="A23" s="123"/>
      <c r="B23" s="112"/>
      <c r="C23" s="19" t="s">
        <v>36</v>
      </c>
      <c r="D23" s="21" t="s">
        <v>21</v>
      </c>
      <c r="E23" s="21">
        <v>7.1000000000000002E-4</v>
      </c>
      <c r="F23" s="15">
        <v>0.53112828000000001</v>
      </c>
      <c r="G23" s="15"/>
      <c r="H23" s="6"/>
      <c r="I23" s="15"/>
      <c r="J23" s="15"/>
      <c r="K23" s="15"/>
      <c r="L23" s="6"/>
      <c r="M23" s="6"/>
    </row>
    <row r="24" spans="1:13" ht="15">
      <c r="A24" s="123"/>
      <c r="B24" s="112"/>
      <c r="C24" s="19" t="s">
        <v>35</v>
      </c>
      <c r="D24" s="21" t="s">
        <v>21</v>
      </c>
      <c r="E24" s="21">
        <v>3.5000000000000001E-3</v>
      </c>
      <c r="F24" s="15">
        <v>2.6182379999999998</v>
      </c>
      <c r="G24" s="15"/>
      <c r="H24" s="6"/>
      <c r="I24" s="15"/>
      <c r="J24" s="15"/>
      <c r="K24" s="15"/>
      <c r="L24" s="6"/>
      <c r="M24" s="6"/>
    </row>
    <row r="25" spans="1:13" ht="15">
      <c r="A25" s="123"/>
      <c r="B25" s="112"/>
      <c r="C25" s="19" t="s">
        <v>34</v>
      </c>
      <c r="D25" s="101" t="s">
        <v>26</v>
      </c>
      <c r="E25" s="21">
        <v>1.0200000000000001E-3</v>
      </c>
      <c r="F25" s="15">
        <v>0.76302935999999999</v>
      </c>
      <c r="G25" s="15"/>
      <c r="H25" s="6"/>
      <c r="I25" s="15"/>
      <c r="J25" s="15"/>
      <c r="K25" s="15"/>
      <c r="L25" s="6"/>
      <c r="M25" s="6"/>
    </row>
    <row r="26" spans="1:13">
      <c r="A26" s="124"/>
      <c r="B26" s="113"/>
      <c r="C26" s="19" t="s">
        <v>19</v>
      </c>
      <c r="D26" s="101" t="s">
        <v>86</v>
      </c>
      <c r="E26" s="21">
        <v>2.5000000000000001E-2</v>
      </c>
      <c r="F26" s="15">
        <v>18.701699999999999</v>
      </c>
      <c r="G26" s="15"/>
      <c r="H26" s="6"/>
      <c r="I26" s="15"/>
      <c r="J26" s="15"/>
      <c r="K26" s="15"/>
      <c r="L26" s="15"/>
      <c r="M26" s="6"/>
    </row>
    <row r="27" spans="1:13" ht="30">
      <c r="A27" s="109">
        <v>4</v>
      </c>
      <c r="B27" s="109" t="s">
        <v>114</v>
      </c>
      <c r="C27" s="9" t="s">
        <v>263</v>
      </c>
      <c r="D27" s="130" t="s">
        <v>84</v>
      </c>
      <c r="E27" s="22"/>
      <c r="F27" s="129">
        <v>112</v>
      </c>
      <c r="G27" s="129"/>
      <c r="H27" s="129"/>
      <c r="I27" s="129"/>
      <c r="J27" s="129"/>
      <c r="K27" s="129"/>
      <c r="L27" s="129"/>
      <c r="M27" s="129"/>
    </row>
    <row r="28" spans="1:13" ht="15">
      <c r="A28" s="114"/>
      <c r="B28" s="114"/>
      <c r="C28" s="19" t="s">
        <v>30</v>
      </c>
      <c r="D28" s="21" t="s">
        <v>23</v>
      </c>
      <c r="E28" s="86">
        <v>8.3300000000000006E-3</v>
      </c>
      <c r="F28" s="51">
        <v>0.93296000000000001</v>
      </c>
      <c r="G28" s="86"/>
      <c r="H28" s="51"/>
      <c r="I28" s="51"/>
      <c r="J28" s="6"/>
      <c r="K28" s="51"/>
      <c r="L28" s="51"/>
      <c r="M28" s="84"/>
    </row>
    <row r="29" spans="1:13">
      <c r="A29" s="114"/>
      <c r="B29" s="114"/>
      <c r="C29" s="16" t="s">
        <v>92</v>
      </c>
      <c r="D29" s="21" t="s">
        <v>21</v>
      </c>
      <c r="E29" s="86">
        <v>1.8600000000000002E-2</v>
      </c>
      <c r="F29" s="51">
        <v>2.0832000000000002</v>
      </c>
      <c r="G29" s="86"/>
      <c r="H29" s="51"/>
      <c r="I29" s="51"/>
      <c r="J29" s="51"/>
      <c r="K29" s="134"/>
      <c r="L29" s="6"/>
      <c r="M29" s="84"/>
    </row>
    <row r="30" spans="1:13" ht="15">
      <c r="A30" s="114"/>
      <c r="B30" s="114"/>
      <c r="C30" s="19" t="s">
        <v>34</v>
      </c>
      <c r="D30" s="101" t="s">
        <v>26</v>
      </c>
      <c r="E30" s="135">
        <v>1.8500000000000001E-3</v>
      </c>
      <c r="F30" s="51">
        <v>0.2072</v>
      </c>
      <c r="G30" s="86"/>
      <c r="H30" s="51"/>
      <c r="I30" s="51"/>
      <c r="J30" s="51"/>
      <c r="K30" s="51"/>
      <c r="L30" s="6"/>
      <c r="M30" s="84"/>
    </row>
    <row r="31" spans="1:13" ht="15">
      <c r="A31" s="110"/>
      <c r="B31" s="110"/>
      <c r="C31" s="16" t="s">
        <v>140</v>
      </c>
      <c r="D31" s="136" t="s">
        <v>100</v>
      </c>
      <c r="E31" s="137">
        <v>1.65</v>
      </c>
      <c r="F31" s="138">
        <v>184.79999999999998</v>
      </c>
      <c r="G31" s="86"/>
      <c r="H31" s="51"/>
      <c r="I31" s="51"/>
      <c r="J31" s="51"/>
      <c r="K31" s="51"/>
      <c r="L31" s="6"/>
      <c r="M31" s="84"/>
    </row>
    <row r="32" spans="1:13" ht="15">
      <c r="A32" s="101"/>
      <c r="B32" s="101"/>
      <c r="C32" s="130" t="s">
        <v>18</v>
      </c>
      <c r="D32" s="130"/>
      <c r="E32" s="101"/>
      <c r="F32" s="129"/>
      <c r="G32" s="6"/>
      <c r="H32" s="129"/>
      <c r="I32" s="129"/>
      <c r="J32" s="129"/>
      <c r="K32" s="129"/>
      <c r="L32" s="129"/>
      <c r="M32" s="129"/>
    </row>
    <row r="33" spans="1:13" ht="15">
      <c r="A33" s="101"/>
      <c r="B33" s="101"/>
      <c r="C33" s="130"/>
      <c r="D33" s="130"/>
      <c r="E33" s="101"/>
      <c r="F33" s="129"/>
      <c r="G33" s="6"/>
      <c r="H33" s="129"/>
      <c r="I33" s="129"/>
      <c r="J33" s="129"/>
      <c r="K33" s="129"/>
      <c r="L33" s="129"/>
      <c r="M33" s="129"/>
    </row>
    <row r="34" spans="1:13" ht="30">
      <c r="A34" s="101"/>
      <c r="B34" s="101"/>
      <c r="C34" s="12" t="s">
        <v>54</v>
      </c>
      <c r="D34" s="101"/>
      <c r="E34" s="7"/>
      <c r="F34" s="6"/>
      <c r="G34" s="6"/>
      <c r="H34" s="6"/>
      <c r="I34" s="6"/>
      <c r="J34" s="6"/>
      <c r="K34" s="6"/>
      <c r="L34" s="6"/>
      <c r="M34" s="6"/>
    </row>
    <row r="35" spans="1:13" s="69" customFormat="1" ht="60">
      <c r="A35" s="109">
        <v>1</v>
      </c>
      <c r="B35" s="115" t="s">
        <v>122</v>
      </c>
      <c r="C35" s="9" t="s">
        <v>165</v>
      </c>
      <c r="D35" s="130" t="s">
        <v>84</v>
      </c>
      <c r="E35" s="8"/>
      <c r="F35" s="129">
        <v>70.406399999999991</v>
      </c>
      <c r="G35" s="129"/>
      <c r="H35" s="129"/>
      <c r="I35" s="129"/>
      <c r="J35" s="129"/>
      <c r="K35" s="129"/>
      <c r="L35" s="129"/>
      <c r="M35" s="129"/>
    </row>
    <row r="36" spans="1:13" s="69" customFormat="1" ht="15">
      <c r="A36" s="114"/>
      <c r="B36" s="116"/>
      <c r="C36" s="19" t="s">
        <v>30</v>
      </c>
      <c r="D36" s="101" t="s">
        <v>23</v>
      </c>
      <c r="E36" s="101">
        <v>0.216</v>
      </c>
      <c r="F36" s="6">
        <v>15.207782399999997</v>
      </c>
      <c r="G36" s="6"/>
      <c r="H36" s="6"/>
      <c r="I36" s="6"/>
      <c r="J36" s="6"/>
      <c r="K36" s="6"/>
      <c r="L36" s="6"/>
      <c r="M36" s="6"/>
    </row>
    <row r="37" spans="1:13" s="69" customFormat="1" ht="15">
      <c r="A37" s="114"/>
      <c r="B37" s="116"/>
      <c r="C37" s="16" t="s">
        <v>88</v>
      </c>
      <c r="D37" s="101" t="s">
        <v>21</v>
      </c>
      <c r="E37" s="101">
        <v>1.24E-2</v>
      </c>
      <c r="F37" s="6">
        <v>0.87303935999999982</v>
      </c>
      <c r="G37" s="6"/>
      <c r="H37" s="6"/>
      <c r="I37" s="6"/>
      <c r="J37" s="6"/>
      <c r="K37" s="15"/>
      <c r="L37" s="6"/>
      <c r="M37" s="6"/>
    </row>
    <row r="38" spans="1:13" s="69" customFormat="1" ht="15">
      <c r="A38" s="114"/>
      <c r="B38" s="116"/>
      <c r="C38" s="16" t="s">
        <v>37</v>
      </c>
      <c r="D38" s="21" t="s">
        <v>21</v>
      </c>
      <c r="E38" s="101">
        <v>2.58E-2</v>
      </c>
      <c r="F38" s="6">
        <v>1.8164851199999998</v>
      </c>
      <c r="G38" s="6"/>
      <c r="H38" s="6"/>
      <c r="I38" s="6"/>
      <c r="J38" s="6"/>
      <c r="K38" s="6"/>
      <c r="L38" s="6"/>
      <c r="M38" s="6"/>
    </row>
    <row r="39" spans="1:13" s="69" customFormat="1" ht="15.75" customHeight="1">
      <c r="A39" s="114"/>
      <c r="B39" s="116"/>
      <c r="C39" s="20" t="s">
        <v>22</v>
      </c>
      <c r="D39" s="101" t="s">
        <v>21</v>
      </c>
      <c r="E39" s="101">
        <v>4.1000000000000003E-3</v>
      </c>
      <c r="F39" s="6">
        <v>0.28866623999999996</v>
      </c>
      <c r="G39" s="6"/>
      <c r="H39" s="6"/>
      <c r="I39" s="7"/>
      <c r="J39" s="6"/>
      <c r="K39" s="6"/>
      <c r="L39" s="6"/>
      <c r="M39" s="6"/>
    </row>
    <row r="40" spans="1:13" s="69" customFormat="1" ht="15">
      <c r="A40" s="114"/>
      <c r="B40" s="116"/>
      <c r="C40" s="16" t="s">
        <v>32</v>
      </c>
      <c r="D40" s="101" t="s">
        <v>21</v>
      </c>
      <c r="E40" s="101">
        <v>7.5999999999999998E-2</v>
      </c>
      <c r="F40" s="6">
        <v>5.3508863999999994</v>
      </c>
      <c r="G40" s="6"/>
      <c r="H40" s="6"/>
      <c r="I40" s="6"/>
      <c r="J40" s="6"/>
      <c r="K40" s="15"/>
      <c r="L40" s="6"/>
      <c r="M40" s="6"/>
    </row>
    <row r="41" spans="1:13" s="69" customFormat="1" ht="15">
      <c r="A41" s="114"/>
      <c r="B41" s="116"/>
      <c r="C41" s="16" t="s">
        <v>31</v>
      </c>
      <c r="D41" s="101" t="s">
        <v>21</v>
      </c>
      <c r="E41" s="101">
        <v>0.151</v>
      </c>
      <c r="F41" s="6">
        <v>10.631366399999997</v>
      </c>
      <c r="G41" s="6"/>
      <c r="H41" s="6"/>
      <c r="I41" s="6"/>
      <c r="J41" s="6"/>
      <c r="K41" s="15"/>
      <c r="L41" s="6"/>
      <c r="M41" s="6"/>
    </row>
    <row r="42" spans="1:13" s="69" customFormat="1" ht="15">
      <c r="A42" s="114"/>
      <c r="B42" s="116"/>
      <c r="C42" s="16" t="s">
        <v>35</v>
      </c>
      <c r="D42" s="101" t="s">
        <v>21</v>
      </c>
      <c r="E42" s="101">
        <v>9.7000000000000003E-3</v>
      </c>
      <c r="F42" s="6">
        <v>0.6829420799999999</v>
      </c>
      <c r="G42" s="6"/>
      <c r="H42" s="6"/>
      <c r="I42" s="6"/>
      <c r="J42" s="6"/>
      <c r="K42" s="15"/>
      <c r="L42" s="6"/>
      <c r="M42" s="6"/>
    </row>
    <row r="43" spans="1:13" s="69" customFormat="1">
      <c r="A43" s="114"/>
      <c r="B43" s="116"/>
      <c r="C43" s="16" t="s">
        <v>50</v>
      </c>
      <c r="D43" s="101" t="s">
        <v>86</v>
      </c>
      <c r="E43" s="101">
        <v>1.26</v>
      </c>
      <c r="F43" s="6">
        <v>88.712063999999984</v>
      </c>
      <c r="G43" s="6"/>
      <c r="H43" s="6"/>
      <c r="I43" s="6"/>
      <c r="J43" s="6"/>
      <c r="K43" s="6"/>
      <c r="L43" s="6"/>
      <c r="M43" s="6"/>
    </row>
    <row r="44" spans="1:13" s="69" customFormat="1">
      <c r="A44" s="114"/>
      <c r="B44" s="116"/>
      <c r="C44" s="16" t="s">
        <v>19</v>
      </c>
      <c r="D44" s="101" t="s">
        <v>86</v>
      </c>
      <c r="E44" s="101">
        <v>7.0000000000000007E-2</v>
      </c>
      <c r="F44" s="6">
        <v>4.9284479999999995</v>
      </c>
      <c r="G44" s="6"/>
      <c r="H44" s="6"/>
      <c r="I44" s="6"/>
      <c r="J44" s="6"/>
      <c r="K44" s="6"/>
      <c r="L44" s="6"/>
      <c r="M44" s="6"/>
    </row>
    <row r="45" spans="1:13" s="69" customFormat="1" ht="60">
      <c r="A45" s="125">
        <v>2</v>
      </c>
      <c r="B45" s="115" t="s">
        <v>123</v>
      </c>
      <c r="C45" s="17" t="s">
        <v>167</v>
      </c>
      <c r="D45" s="12" t="s">
        <v>85</v>
      </c>
      <c r="E45" s="129"/>
      <c r="F45" s="129">
        <v>660.06</v>
      </c>
      <c r="G45" s="129"/>
      <c r="H45" s="129"/>
      <c r="I45" s="129"/>
      <c r="J45" s="129"/>
      <c r="K45" s="129"/>
      <c r="L45" s="129"/>
      <c r="M45" s="129"/>
    </row>
    <row r="46" spans="1:13" s="69" customFormat="1" ht="15">
      <c r="A46" s="126"/>
      <c r="B46" s="116"/>
      <c r="C46" s="16" t="s">
        <v>30</v>
      </c>
      <c r="D46" s="101" t="s">
        <v>23</v>
      </c>
      <c r="E46" s="101">
        <v>0.38644000000000006</v>
      </c>
      <c r="F46" s="6">
        <v>255.07358640000001</v>
      </c>
      <c r="G46" s="6"/>
      <c r="H46" s="6"/>
      <c r="I46" s="6"/>
      <c r="J46" s="6"/>
      <c r="K46" s="6"/>
      <c r="L46" s="6"/>
      <c r="M46" s="6"/>
    </row>
    <row r="47" spans="1:13" s="69" customFormat="1" ht="15">
      <c r="A47" s="126"/>
      <c r="B47" s="116"/>
      <c r="C47" s="16" t="s">
        <v>35</v>
      </c>
      <c r="D47" s="101" t="s">
        <v>21</v>
      </c>
      <c r="E47" s="101">
        <v>2.2599999999999999E-2</v>
      </c>
      <c r="F47" s="6">
        <v>14.917355999999998</v>
      </c>
      <c r="G47" s="6"/>
      <c r="H47" s="6"/>
      <c r="I47" s="6"/>
      <c r="J47" s="6"/>
      <c r="K47" s="15"/>
      <c r="L47" s="6"/>
      <c r="M47" s="6"/>
    </row>
    <row r="48" spans="1:13" s="69" customFormat="1" ht="15">
      <c r="A48" s="126"/>
      <c r="B48" s="116"/>
      <c r="C48" s="16" t="s">
        <v>27</v>
      </c>
      <c r="D48" s="101" t="s">
        <v>26</v>
      </c>
      <c r="E48" s="101">
        <v>1.3100000000000001E-2</v>
      </c>
      <c r="F48" s="6">
        <v>8.6467859999999988</v>
      </c>
      <c r="G48" s="6"/>
      <c r="H48" s="6"/>
      <c r="I48" s="6"/>
      <c r="J48" s="6"/>
      <c r="K48" s="6"/>
      <c r="L48" s="6"/>
      <c r="M48" s="6"/>
    </row>
    <row r="49" spans="1:13" s="69" customFormat="1">
      <c r="A49" s="126"/>
      <c r="B49" s="116"/>
      <c r="C49" s="16" t="s">
        <v>139</v>
      </c>
      <c r="D49" s="101" t="s">
        <v>86</v>
      </c>
      <c r="E49" s="101">
        <v>0.16320000000000001</v>
      </c>
      <c r="F49" s="6">
        <v>107.72179199999999</v>
      </c>
      <c r="G49" s="6"/>
      <c r="H49" s="6"/>
      <c r="I49" s="6"/>
      <c r="J49" s="6"/>
      <c r="K49" s="6"/>
      <c r="L49" s="6"/>
      <c r="M49" s="6"/>
    </row>
    <row r="50" spans="1:13" s="69" customFormat="1" ht="14.25" customHeight="1">
      <c r="A50" s="126"/>
      <c r="B50" s="116"/>
      <c r="C50" s="16" t="s">
        <v>166</v>
      </c>
      <c r="D50" s="101" t="s">
        <v>25</v>
      </c>
      <c r="E50" s="101" t="s">
        <v>83</v>
      </c>
      <c r="F50" s="7">
        <v>2.607237</v>
      </c>
      <c r="G50" s="6"/>
      <c r="H50" s="6"/>
      <c r="I50" s="6"/>
      <c r="J50" s="6"/>
      <c r="K50" s="6"/>
      <c r="L50" s="6"/>
      <c r="M50" s="6"/>
    </row>
    <row r="51" spans="1:13" s="69" customFormat="1" ht="15">
      <c r="A51" s="126"/>
      <c r="B51" s="116"/>
      <c r="C51" s="16" t="s">
        <v>115</v>
      </c>
      <c r="D51" s="101" t="s">
        <v>25</v>
      </c>
      <c r="E51" s="101">
        <v>1.9000000000000001E-4</v>
      </c>
      <c r="F51" s="7">
        <v>0.12541140000000001</v>
      </c>
      <c r="G51" s="6"/>
      <c r="H51" s="6"/>
      <c r="I51" s="6"/>
      <c r="J51" s="6"/>
      <c r="K51" s="6"/>
      <c r="L51" s="6"/>
      <c r="M51" s="6"/>
    </row>
    <row r="52" spans="1:13" s="69" customFormat="1">
      <c r="A52" s="126"/>
      <c r="B52" s="116"/>
      <c r="C52" s="16" t="s">
        <v>19</v>
      </c>
      <c r="D52" s="101" t="s">
        <v>86</v>
      </c>
      <c r="E52" s="101">
        <v>0.17799999999999999</v>
      </c>
      <c r="F52" s="7">
        <v>117.49067999999998</v>
      </c>
      <c r="G52" s="6"/>
      <c r="H52" s="6"/>
      <c r="I52" s="6"/>
      <c r="J52" s="6"/>
      <c r="K52" s="6"/>
      <c r="L52" s="6"/>
      <c r="M52" s="6"/>
    </row>
    <row r="53" spans="1:13" s="69" customFormat="1">
      <c r="A53" s="126"/>
      <c r="B53" s="116"/>
      <c r="C53" s="16" t="s">
        <v>49</v>
      </c>
      <c r="D53" s="101" t="s">
        <v>87</v>
      </c>
      <c r="E53" s="101">
        <v>9.3399999999999993E-3</v>
      </c>
      <c r="F53" s="23">
        <v>6.1649603999999991</v>
      </c>
      <c r="G53" s="6"/>
      <c r="H53" s="6"/>
      <c r="I53" s="6"/>
      <c r="J53" s="6"/>
      <c r="K53" s="6"/>
      <c r="L53" s="6"/>
      <c r="M53" s="6"/>
    </row>
    <row r="54" spans="1:13" s="69" customFormat="1" ht="15">
      <c r="A54" s="126"/>
      <c r="B54" s="116"/>
      <c r="C54" s="16" t="s">
        <v>24</v>
      </c>
      <c r="D54" s="101" t="s">
        <v>26</v>
      </c>
      <c r="E54" s="101">
        <v>5.64E-3</v>
      </c>
      <c r="F54" s="6">
        <v>3.7227383999999999</v>
      </c>
      <c r="G54" s="6"/>
      <c r="H54" s="6"/>
      <c r="I54" s="52"/>
      <c r="J54" s="6"/>
      <c r="K54" s="6"/>
      <c r="L54" s="6"/>
      <c r="M54" s="6"/>
    </row>
    <row r="55" spans="1:13" s="69" customFormat="1" ht="30">
      <c r="A55" s="109">
        <v>4</v>
      </c>
      <c r="B55" s="115" t="s">
        <v>124</v>
      </c>
      <c r="C55" s="9" t="s">
        <v>51</v>
      </c>
      <c r="D55" s="130" t="s">
        <v>84</v>
      </c>
      <c r="E55" s="8"/>
      <c r="F55" s="129">
        <v>35.203199999999995</v>
      </c>
      <c r="G55" s="129"/>
      <c r="H55" s="129"/>
      <c r="I55" s="129"/>
      <c r="J55" s="129"/>
      <c r="K55" s="129"/>
      <c r="L55" s="129"/>
      <c r="M55" s="129"/>
    </row>
    <row r="56" spans="1:13" s="69" customFormat="1" ht="15">
      <c r="A56" s="114"/>
      <c r="B56" s="116"/>
      <c r="C56" s="19" t="s">
        <v>30</v>
      </c>
      <c r="D56" s="101" t="s">
        <v>23</v>
      </c>
      <c r="E56" s="101">
        <v>0.15</v>
      </c>
      <c r="F56" s="6">
        <v>5.280479999999999</v>
      </c>
      <c r="G56" s="6"/>
      <c r="H56" s="6"/>
      <c r="I56" s="6"/>
      <c r="J56" s="6"/>
      <c r="K56" s="6"/>
      <c r="L56" s="6"/>
      <c r="M56" s="6"/>
    </row>
    <row r="57" spans="1:13" s="69" customFormat="1" ht="15">
      <c r="A57" s="114"/>
      <c r="B57" s="116"/>
      <c r="C57" s="16" t="s">
        <v>88</v>
      </c>
      <c r="D57" s="101" t="s">
        <v>21</v>
      </c>
      <c r="E57" s="101">
        <v>2.1600000000000001E-2</v>
      </c>
      <c r="F57" s="6">
        <v>0.76038911999999992</v>
      </c>
      <c r="G57" s="6"/>
      <c r="H57" s="6"/>
      <c r="I57" s="6"/>
      <c r="J57" s="6"/>
      <c r="K57" s="6"/>
      <c r="L57" s="6"/>
      <c r="M57" s="6"/>
    </row>
    <row r="58" spans="1:13" ht="15" customHeight="1">
      <c r="A58" s="114"/>
      <c r="B58" s="116"/>
      <c r="C58" s="16" t="s">
        <v>22</v>
      </c>
      <c r="D58" s="101" t="s">
        <v>21</v>
      </c>
      <c r="E58" s="101">
        <v>2.7300000000000001E-2</v>
      </c>
      <c r="F58" s="6">
        <v>0.96104735999999991</v>
      </c>
      <c r="G58" s="6"/>
      <c r="H58" s="6"/>
      <c r="I58" s="6"/>
      <c r="J58" s="6"/>
      <c r="K58" s="6"/>
      <c r="L58" s="6"/>
      <c r="M58" s="6"/>
    </row>
    <row r="59" spans="1:13" ht="15">
      <c r="A59" s="114"/>
      <c r="B59" s="116"/>
      <c r="C59" s="16" t="s">
        <v>35</v>
      </c>
      <c r="D59" s="101" t="s">
        <v>21</v>
      </c>
      <c r="E59" s="101">
        <v>9.7000000000000003E-3</v>
      </c>
      <c r="F59" s="6">
        <v>0.34147103999999995</v>
      </c>
      <c r="G59" s="6"/>
      <c r="H59" s="6"/>
      <c r="I59" s="6"/>
      <c r="J59" s="6"/>
      <c r="K59" s="6"/>
      <c r="L59" s="6"/>
      <c r="M59" s="6"/>
    </row>
    <row r="60" spans="1:13">
      <c r="A60" s="114"/>
      <c r="B60" s="116"/>
      <c r="C60" s="16" t="s">
        <v>20</v>
      </c>
      <c r="D60" s="101" t="s">
        <v>86</v>
      </c>
      <c r="E60" s="101">
        <v>1.22</v>
      </c>
      <c r="F60" s="6">
        <v>42.947903999999994</v>
      </c>
      <c r="G60" s="6"/>
      <c r="H60" s="6"/>
      <c r="I60" s="6"/>
      <c r="J60" s="6"/>
      <c r="K60" s="6"/>
      <c r="L60" s="6"/>
      <c r="M60" s="6"/>
    </row>
    <row r="61" spans="1:13">
      <c r="A61" s="110"/>
      <c r="B61" s="117"/>
      <c r="C61" s="16" t="s">
        <v>19</v>
      </c>
      <c r="D61" s="101" t="s">
        <v>86</v>
      </c>
      <c r="E61" s="101">
        <v>7.0000000000000007E-2</v>
      </c>
      <c r="F61" s="6">
        <v>2.4642239999999997</v>
      </c>
      <c r="G61" s="6"/>
      <c r="H61" s="6"/>
      <c r="I61" s="6"/>
      <c r="J61" s="6"/>
      <c r="K61" s="6"/>
      <c r="L61" s="6"/>
      <c r="M61" s="6"/>
    </row>
    <row r="62" spans="1:13" ht="15">
      <c r="A62" s="101"/>
      <c r="B62" s="101"/>
      <c r="C62" s="130" t="s">
        <v>56</v>
      </c>
      <c r="D62" s="130"/>
      <c r="E62" s="101"/>
      <c r="F62" s="129"/>
      <c r="G62" s="6"/>
      <c r="H62" s="129"/>
      <c r="I62" s="129"/>
      <c r="J62" s="129"/>
      <c r="K62" s="129"/>
      <c r="L62" s="129"/>
      <c r="M62" s="129"/>
    </row>
    <row r="63" spans="1:13" ht="15">
      <c r="A63" s="101"/>
      <c r="B63" s="101"/>
      <c r="C63" s="130"/>
      <c r="D63" s="130"/>
      <c r="E63" s="101"/>
      <c r="F63" s="129"/>
      <c r="G63" s="6"/>
      <c r="H63" s="129"/>
      <c r="I63" s="129"/>
      <c r="J63" s="129"/>
      <c r="K63" s="129"/>
      <c r="L63" s="129"/>
      <c r="M63" s="129"/>
    </row>
    <row r="64" spans="1:13">
      <c r="A64" s="74"/>
      <c r="B64" s="75"/>
      <c r="C64" s="5" t="s">
        <v>91</v>
      </c>
      <c r="D64" s="26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74"/>
      <c r="B65" s="75"/>
      <c r="C65" s="5" t="s">
        <v>117</v>
      </c>
      <c r="D65" s="27">
        <v>0.05</v>
      </c>
      <c r="E65" s="4"/>
      <c r="F65" s="4"/>
      <c r="G65" s="4"/>
      <c r="H65" s="4"/>
      <c r="I65" s="4"/>
      <c r="J65" s="4"/>
      <c r="K65" s="4"/>
      <c r="L65" s="4"/>
      <c r="M65" s="1"/>
    </row>
    <row r="66" spans="1:13">
      <c r="A66" s="74"/>
      <c r="B66" s="75"/>
      <c r="C66" s="5" t="s">
        <v>14</v>
      </c>
      <c r="D66" s="26"/>
      <c r="E66" s="4"/>
      <c r="F66" s="4"/>
      <c r="G66" s="4"/>
      <c r="H66" s="4"/>
      <c r="I66" s="4"/>
      <c r="J66" s="4"/>
      <c r="K66" s="4"/>
      <c r="L66" s="4"/>
      <c r="M66" s="1"/>
    </row>
    <row r="67" spans="1:13">
      <c r="A67" s="101"/>
      <c r="B67" s="101"/>
      <c r="C67" s="5" t="s">
        <v>17</v>
      </c>
      <c r="D67" s="27" t="s">
        <v>264</v>
      </c>
      <c r="E67" s="4"/>
      <c r="F67" s="4"/>
      <c r="G67" s="4"/>
      <c r="H67" s="4"/>
      <c r="I67" s="4"/>
      <c r="J67" s="4"/>
      <c r="K67" s="4"/>
      <c r="L67" s="4"/>
      <c r="M67" s="1"/>
    </row>
    <row r="68" spans="1:13">
      <c r="A68" s="101"/>
      <c r="B68" s="101"/>
      <c r="C68" s="5" t="s">
        <v>14</v>
      </c>
      <c r="D68" s="26"/>
      <c r="E68" s="4"/>
      <c r="F68" s="4"/>
      <c r="G68" s="4"/>
      <c r="H68" s="4"/>
      <c r="I68" s="4"/>
      <c r="J68" s="4"/>
      <c r="K68" s="4"/>
      <c r="L68" s="4"/>
      <c r="M68" s="1"/>
    </row>
    <row r="69" spans="1:13">
      <c r="A69" s="101"/>
      <c r="B69" s="101"/>
      <c r="C69" s="130" t="s">
        <v>16</v>
      </c>
      <c r="D69" s="3" t="s">
        <v>264</v>
      </c>
      <c r="E69" s="3"/>
      <c r="F69" s="129"/>
      <c r="G69" s="129"/>
      <c r="H69" s="129"/>
      <c r="I69" s="2"/>
      <c r="J69" s="2"/>
      <c r="K69" s="2"/>
      <c r="L69" s="2"/>
      <c r="M69" s="1"/>
    </row>
    <row r="70" spans="1:13">
      <c r="A70" s="101"/>
      <c r="B70" s="101"/>
      <c r="C70" s="130" t="s">
        <v>14</v>
      </c>
      <c r="D70" s="130"/>
      <c r="E70" s="130"/>
      <c r="F70" s="129"/>
      <c r="G70" s="129"/>
      <c r="H70" s="129"/>
      <c r="I70" s="2"/>
      <c r="J70" s="2"/>
      <c r="K70" s="2"/>
      <c r="L70" s="2"/>
      <c r="M70" s="1"/>
    </row>
    <row r="71" spans="1:13">
      <c r="A71" s="101"/>
      <c r="B71" s="101"/>
      <c r="C71" s="130" t="s">
        <v>15</v>
      </c>
      <c r="D71" s="3">
        <v>0.03</v>
      </c>
      <c r="E71" s="3"/>
      <c r="F71" s="129"/>
      <c r="G71" s="129"/>
      <c r="H71" s="129"/>
      <c r="I71" s="2"/>
      <c r="J71" s="2"/>
      <c r="K71" s="2"/>
      <c r="L71" s="2"/>
      <c r="M71" s="1"/>
    </row>
    <row r="72" spans="1:13">
      <c r="A72" s="101"/>
      <c r="B72" s="101"/>
      <c r="C72" s="130" t="s">
        <v>14</v>
      </c>
      <c r="D72" s="130"/>
      <c r="E72" s="130"/>
      <c r="F72" s="129"/>
      <c r="G72" s="129"/>
      <c r="H72" s="129"/>
      <c r="I72" s="2"/>
      <c r="J72" s="2"/>
      <c r="K72" s="2"/>
      <c r="L72" s="2"/>
      <c r="M72" s="1"/>
    </row>
    <row r="73" spans="1:13">
      <c r="G73" s="105"/>
      <c r="H73" s="105"/>
    </row>
  </sheetData>
  <mergeCells count="5">
    <mergeCell ref="A1:M1"/>
    <mergeCell ref="A2:M2"/>
    <mergeCell ref="G5:H5"/>
    <mergeCell ref="I5:J5"/>
    <mergeCell ref="K5:L5"/>
  </mergeCells>
  <printOptions horizontalCentered="1"/>
  <pageMargins left="0.25" right="0.25" top="0.75" bottom="0.75" header="0" footer="0"/>
  <pageSetup paperSize="9" scale="80" orientation="landscape" r:id="rId1"/>
  <rowBreaks count="1" manualBreakCount="1">
    <brk id="45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6"/>
  <sheetViews>
    <sheetView view="pageBreakPreview" topLeftCell="A3" zoomScale="115" zoomScaleNormal="100" zoomScaleSheetLayoutView="115" workbookViewId="0">
      <selection activeCell="G21" sqref="G21"/>
    </sheetView>
  </sheetViews>
  <sheetFormatPr defaultRowHeight="15"/>
  <cols>
    <col min="1" max="1" width="2.28515625" bestFit="1" customWidth="1"/>
    <col min="2" max="2" width="22.7109375" customWidth="1"/>
    <col min="3" max="6" width="18.7109375" customWidth="1"/>
    <col min="7" max="7" width="23.7109375" bestFit="1" customWidth="1"/>
    <col min="8" max="8" width="16.85546875" bestFit="1" customWidth="1"/>
    <col min="9" max="9" width="5.7109375" bestFit="1" customWidth="1"/>
    <col min="10" max="10" width="8.140625" bestFit="1" customWidth="1"/>
    <col min="11" max="12" width="8.28515625" bestFit="1" customWidth="1"/>
    <col min="13" max="13" width="11.5703125" customWidth="1"/>
  </cols>
  <sheetData>
    <row r="1" spans="1:13">
      <c r="A1" s="231" t="str">
        <f>'ხარჯთაღრიცხვა+'!A1:M1</f>
        <v>საკურწეში მამიაშვილების ,გოსტიაშვილების,სარალიძეების უბანში გზის მოწყობის სამუშაოების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>
      <c r="A2" s="231" t="s">
        <v>239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>
      <c r="A3" s="232" t="s">
        <v>13</v>
      </c>
      <c r="B3" s="232" t="s">
        <v>64</v>
      </c>
      <c r="C3" s="233" t="s">
        <v>240</v>
      </c>
      <c r="D3" s="233"/>
      <c r="E3" s="233" t="s">
        <v>241</v>
      </c>
      <c r="F3" s="233"/>
      <c r="G3" s="234" t="s">
        <v>242</v>
      </c>
      <c r="H3" s="234" t="s">
        <v>243</v>
      </c>
      <c r="I3" s="235" t="s">
        <v>244</v>
      </c>
      <c r="J3" s="235"/>
      <c r="K3" s="235"/>
      <c r="L3" s="235"/>
      <c r="M3" s="235"/>
    </row>
    <row r="4" spans="1:13" ht="51.75" customHeight="1">
      <c r="A4" s="232"/>
      <c r="B4" s="232"/>
      <c r="C4" s="171" t="s">
        <v>245</v>
      </c>
      <c r="D4" s="171" t="s">
        <v>246</v>
      </c>
      <c r="E4" s="171" t="s">
        <v>247</v>
      </c>
      <c r="F4" s="171" t="s">
        <v>248</v>
      </c>
      <c r="G4" s="234"/>
      <c r="H4" s="234"/>
      <c r="I4" s="172" t="s">
        <v>249</v>
      </c>
      <c r="J4" s="172" t="s">
        <v>250</v>
      </c>
      <c r="K4" s="177" t="s">
        <v>251</v>
      </c>
      <c r="L4" s="177" t="s">
        <v>252</v>
      </c>
      <c r="M4" s="173" t="s">
        <v>253</v>
      </c>
    </row>
    <row r="5" spans="1:13">
      <c r="A5" s="178">
        <v>1</v>
      </c>
      <c r="B5" s="178">
        <v>1</v>
      </c>
      <c r="C5" s="178">
        <v>1</v>
      </c>
      <c r="D5" s="178">
        <v>1</v>
      </c>
      <c r="E5" s="178">
        <v>1</v>
      </c>
      <c r="F5" s="178">
        <v>1</v>
      </c>
      <c r="G5" s="178">
        <v>1</v>
      </c>
      <c r="H5" s="178">
        <v>1</v>
      </c>
      <c r="I5" s="178">
        <v>1</v>
      </c>
      <c r="J5" s="178">
        <v>1</v>
      </c>
      <c r="K5" s="178">
        <v>1</v>
      </c>
      <c r="L5" s="178">
        <v>1</v>
      </c>
      <c r="M5" s="178">
        <v>1</v>
      </c>
    </row>
    <row r="6" spans="1:13" ht="27" customHeight="1">
      <c r="A6" s="174">
        <v>1</v>
      </c>
      <c r="B6" s="174" t="s">
        <v>254</v>
      </c>
      <c r="C6" s="175" t="s">
        <v>255</v>
      </c>
      <c r="D6" s="175" t="s">
        <v>256</v>
      </c>
      <c r="E6" s="175" t="s">
        <v>257</v>
      </c>
      <c r="F6" s="175" t="s">
        <v>258</v>
      </c>
      <c r="G6" s="175"/>
      <c r="H6" s="175">
        <v>6</v>
      </c>
      <c r="I6" s="175" t="s">
        <v>259</v>
      </c>
      <c r="J6" s="175" t="s">
        <v>259</v>
      </c>
      <c r="K6" s="176" t="s">
        <v>260</v>
      </c>
      <c r="L6" s="176" t="s">
        <v>260</v>
      </c>
      <c r="M6" s="174" t="s">
        <v>261</v>
      </c>
    </row>
  </sheetData>
  <mergeCells count="9">
    <mergeCell ref="A1:M1"/>
    <mergeCell ref="A2:M2"/>
    <mergeCell ref="A3:A4"/>
    <mergeCell ref="B3:B4"/>
    <mergeCell ref="C3:D3"/>
    <mergeCell ref="E3:F3"/>
    <mergeCell ref="G3:G4"/>
    <mergeCell ref="H3:H4"/>
    <mergeCell ref="I3:M3"/>
  </mergeCells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15"/>
  <sheetViews>
    <sheetView view="pageBreakPreview" zoomScale="90" zoomScaleNormal="100" zoomScaleSheetLayoutView="90" workbookViewId="0">
      <selection sqref="A1:M1"/>
    </sheetView>
  </sheetViews>
  <sheetFormatPr defaultColWidth="9.140625" defaultRowHeight="15.75"/>
  <cols>
    <col min="1" max="1" width="3.7109375" style="128" customWidth="1"/>
    <col min="2" max="2" width="67.85546875" style="87" customWidth="1"/>
    <col min="3" max="3" width="9.42578125" style="85" customWidth="1"/>
    <col min="4" max="4" width="12.85546875" style="76" customWidth="1"/>
    <col min="5" max="16384" width="9.140625" style="70"/>
  </cols>
  <sheetData>
    <row r="1" spans="1:13" ht="15.75" customHeight="1">
      <c r="A1" s="183" t="str">
        <f>'ხარჯთაღრიცხვა+'!A1:M1</f>
        <v>საკურწეში მამიაშვილების ,გოსტიაშვილების,სარალიძეების უბანში გზის მოწყობის სამუშაოების</v>
      </c>
      <c r="B1" s="183"/>
      <c r="C1" s="183"/>
      <c r="D1" s="183"/>
    </row>
    <row r="2" spans="1:13" ht="24" customHeight="1">
      <c r="A2" s="184" t="s">
        <v>93</v>
      </c>
      <c r="B2" s="184"/>
      <c r="C2" s="184"/>
      <c r="D2" s="184"/>
      <c r="E2" s="91"/>
      <c r="F2" s="91"/>
      <c r="G2" s="91"/>
      <c r="H2" s="91"/>
      <c r="I2" s="91"/>
      <c r="J2" s="91"/>
      <c r="K2" s="91"/>
      <c r="L2" s="91"/>
      <c r="M2" s="91"/>
    </row>
    <row r="4" spans="1:13" s="90" customFormat="1" ht="30">
      <c r="A4" s="130" t="s">
        <v>119</v>
      </c>
      <c r="B4" s="130" t="s">
        <v>46</v>
      </c>
      <c r="C4" s="130" t="s">
        <v>45</v>
      </c>
      <c r="D4" s="129" t="s">
        <v>43</v>
      </c>
    </row>
    <row r="5" spans="1:13" s="69" customFormat="1" ht="15">
      <c r="A5" s="29"/>
      <c r="B5" s="19" t="str">
        <f>'ხარჯთაღრიცხვა+'!C8</f>
        <v>თავი I - მოსამზადებელი სამუშაოები</v>
      </c>
      <c r="C5" s="21"/>
      <c r="D5" s="15">
        <f>'ხარჯთაღრიცხვა+'!F8</f>
        <v>0</v>
      </c>
    </row>
    <row r="6" spans="1:13" s="69" customFormat="1" ht="15">
      <c r="A6" s="29">
        <v>1</v>
      </c>
      <c r="B6" s="19" t="str">
        <f>'ხარჯთაღრიცხვა+'!C9</f>
        <v>ტრასის დამაგრება</v>
      </c>
      <c r="C6" s="21" t="str">
        <f>'ხარჯთაღრიცხვა+'!D9</f>
        <v>კმ</v>
      </c>
      <c r="D6" s="15">
        <f>'ხარჯთაღრიცხვა+'!F9</f>
        <v>0.22002000000000002</v>
      </c>
    </row>
    <row r="7" spans="1:13" s="69" customFormat="1" ht="15">
      <c r="A7" s="29"/>
      <c r="B7" s="19" t="str">
        <f>'ხარჯთაღრიცხვა+'!C13</f>
        <v>თავი II - მიწის ვაკისის სამუშაოები</v>
      </c>
      <c r="C7" s="21"/>
      <c r="D7" s="15">
        <f>'ხარჯთაღრიცხვა+'!F13</f>
        <v>0</v>
      </c>
    </row>
    <row r="8" spans="1:13" s="69" customFormat="1" ht="15">
      <c r="A8" s="29">
        <v>1</v>
      </c>
      <c r="B8" s="16" t="str">
        <f>'ხარჯთაღრიცხვა+'!C14</f>
        <v>ზედმეტი გრუნტის მოჭრა მექანიზმებით რელიეფის გასწორების მიზნით</v>
      </c>
      <c r="C8" s="101" t="str">
        <f>'ხარჯთაღრიცხვა+'!D14</f>
        <v>1000 მ3</v>
      </c>
      <c r="D8" s="6">
        <f>'ხარჯთაღრიცხვა+'!F14</f>
        <v>0.16055</v>
      </c>
    </row>
    <row r="9" spans="1:13" s="69" customFormat="1" ht="15">
      <c r="A9" s="86">
        <v>2</v>
      </c>
      <c r="B9" s="56" t="str">
        <f>'ხარჯთაღრიცხვა+'!C16</f>
        <v>იგივეს დამუშავება ხელით</v>
      </c>
      <c r="C9" s="86" t="str">
        <f>'ხარჯთაღრიცხვა+'!D16</f>
        <v>მ³</v>
      </c>
      <c r="D9" s="51">
        <f>'ხარჯთაღრიცხვა+'!F16</f>
        <v>8.4500000000000011</v>
      </c>
    </row>
    <row r="10" spans="1:13" s="69" customFormat="1" ht="30">
      <c r="A10" s="21">
        <v>3</v>
      </c>
      <c r="B10" s="19" t="str">
        <f>'ხარჯთაღრიცხვა+'!C18</f>
        <v>ტერიტორიის მოსწორება-პლანირება ავტოგრეიდერებით, არსებული 57 მ³ ღორღოვანი გრუნტის გადაადგილებით და ტკეპნით.</v>
      </c>
      <c r="C10" s="21" t="str">
        <f>'ხარჯთაღრიცხვა+'!D18</f>
        <v>მ2</v>
      </c>
      <c r="D10" s="15">
        <f>'ხარჯთაღრიცხვა+'!F18</f>
        <v>748.06799999999998</v>
      </c>
    </row>
    <row r="11" spans="1:13" s="69" customFormat="1" ht="15">
      <c r="A11" s="101">
        <v>4</v>
      </c>
      <c r="B11" s="16" t="str">
        <f>'ხარჯთაღრიცხვა+'!C27</f>
        <v>მოჭრილი 112 მ³ გრუნტის დატვირთვა გატანა ნაყარში 5 კმ.</v>
      </c>
      <c r="C11" s="101" t="str">
        <f>'ხარჯთაღრიცხვა+'!D27</f>
        <v>მ3</v>
      </c>
      <c r="D11" s="6">
        <f>'ხარჯთაღრიცხვა+'!F27</f>
        <v>112</v>
      </c>
    </row>
    <row r="12" spans="1:13" s="69" customFormat="1" ht="15">
      <c r="A12" s="101"/>
      <c r="B12" s="19" t="str">
        <f>'ხარჯთაღრიცხვა+'!C34</f>
        <v>თავი III - ცემენტობეტონის საგზაო სამოსის მოწყობის სამუშაოები</v>
      </c>
      <c r="C12" s="21"/>
      <c r="D12" s="15">
        <f>'ხარჯთაღრიცხვა+'!F34</f>
        <v>0</v>
      </c>
    </row>
    <row r="13" spans="1:13" ht="30">
      <c r="A13" s="101">
        <v>1</v>
      </c>
      <c r="B13" s="16" t="str">
        <f>'ხარჯთაღრიცხვა+'!C35</f>
        <v xml:space="preserve">ცემენტო-ბეტონის საფარისათვის საფუძვლის მოწყობა ფრაქციული 0-40 ფრაქციის ღორღის ფენით სისქით 10 სმ დატკეპვნით </v>
      </c>
      <c r="C13" s="101" t="str">
        <f>'ხარჯთაღრიცხვა+'!D35</f>
        <v>მ3</v>
      </c>
      <c r="D13" s="6">
        <f>'ხარჯთაღრიცხვა+'!F35</f>
        <v>70.406399999999991</v>
      </c>
      <c r="E13" s="69"/>
      <c r="F13" s="69"/>
      <c r="G13" s="69"/>
    </row>
    <row r="14" spans="1:13" ht="45">
      <c r="A14" s="88">
        <v>2</v>
      </c>
      <c r="B14" s="20" t="str">
        <f>'ხარჯთაღრიცხვა+'!C45</f>
        <v>ცემენტო-ბეტონის მ-350 საფარის მოწყობა სისქით 16 სმ. ზედაპირის მოსწორებით, განივი ტემპერატურული ნაკერების მოწყობა ყოველ 5 მეტრში.</v>
      </c>
      <c r="C14" s="28" t="str">
        <f>'ხარჯთაღრიცხვა+'!D45</f>
        <v>მ2</v>
      </c>
      <c r="D14" s="57">
        <f>'ხარჯთაღრიცხვა+'!F45</f>
        <v>660.06</v>
      </c>
      <c r="E14" s="69"/>
      <c r="F14" s="69"/>
      <c r="G14" s="69"/>
    </row>
    <row r="15" spans="1:13" ht="15">
      <c r="A15" s="101">
        <v>3</v>
      </c>
      <c r="B15" s="16" t="str">
        <f>'ხარჯთაღრიცხვა+'!C55</f>
        <v xml:space="preserve">ბეტონის საფარის გვერდულის გამაგრება ქვიშა-ხრეშოვანი ნარევით </v>
      </c>
      <c r="C15" s="101" t="str">
        <f>'ხარჯთაღრიცხვა+'!D55</f>
        <v>მ3</v>
      </c>
      <c r="D15" s="6">
        <f>'ხარჯთაღრიცხვა+'!F55</f>
        <v>35.203199999999995</v>
      </c>
      <c r="E15" s="69"/>
      <c r="F15" s="69"/>
      <c r="G15" s="69"/>
    </row>
  </sheetData>
  <autoFilter ref="A4:G4"/>
  <mergeCells count="2">
    <mergeCell ref="A1:D1"/>
    <mergeCell ref="A2:D2"/>
  </mergeCells>
  <printOptions horizontalCentered="1"/>
  <pageMargins left="0.25" right="0.25" top="0.5" bottom="0.5" header="0" footer="0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0"/>
  <sheetViews>
    <sheetView view="pageBreakPreview" zoomScale="90" zoomScaleNormal="100" zoomScaleSheetLayoutView="90" workbookViewId="0">
      <selection sqref="A1:M1"/>
    </sheetView>
  </sheetViews>
  <sheetFormatPr defaultColWidth="9.140625" defaultRowHeight="15.75"/>
  <cols>
    <col min="1" max="1" width="6.140625" style="128" customWidth="1"/>
    <col min="2" max="2" width="60" style="87" customWidth="1"/>
    <col min="3" max="3" width="15.140625" style="85" customWidth="1"/>
    <col min="4" max="4" width="17.28515625" style="76" customWidth="1"/>
    <col min="5" max="16384" width="9.140625" style="70"/>
  </cols>
  <sheetData>
    <row r="1" spans="1:6" ht="15.75" customHeight="1">
      <c r="A1" s="183" t="str">
        <f>'ხარჯთაღრიცხვა+'!A1:M1</f>
        <v>საკურწეში მამიაშვილების ,გოსტიაშვილების,სარალიძეების უბანში გზის მოწყობის სამუშაოების</v>
      </c>
      <c r="B1" s="183"/>
      <c r="C1" s="183"/>
      <c r="D1" s="183"/>
    </row>
    <row r="2" spans="1:6" ht="15">
      <c r="A2" s="185" t="s">
        <v>61</v>
      </c>
      <c r="B2" s="185"/>
      <c r="C2" s="185"/>
      <c r="D2" s="185"/>
    </row>
    <row r="4" spans="1:6" s="93" customFormat="1" ht="15">
      <c r="A4" s="101" t="s">
        <v>119</v>
      </c>
      <c r="B4" s="130" t="s">
        <v>64</v>
      </c>
      <c r="C4" s="130" t="s">
        <v>45</v>
      </c>
      <c r="D4" s="129" t="s">
        <v>43</v>
      </c>
    </row>
    <row r="5" spans="1:6" ht="15">
      <c r="A5" s="101">
        <v>1</v>
      </c>
      <c r="B5" s="16" t="str">
        <f>'ხარჯთაღრიცხვა+'!C43</f>
        <v>ფრაქციული ღორღი 0-40 მმ.</v>
      </c>
      <c r="C5" s="101" t="str">
        <f>'ხარჯთაღრიცხვა+'!D43</f>
        <v>მ3</v>
      </c>
      <c r="D5" s="6">
        <f>'ხარჯთაღრიცხვა+'!F43</f>
        <v>88.712063999999984</v>
      </c>
      <c r="E5" s="73"/>
      <c r="F5" s="73"/>
    </row>
    <row r="6" spans="1:6" ht="15">
      <c r="A6" s="88">
        <v>2</v>
      </c>
      <c r="B6" s="16" t="str">
        <f>'ხარჯთაღრიცხვა+'!C49</f>
        <v xml:space="preserve">ბეტონი M350   B25 </v>
      </c>
      <c r="C6" s="101" t="str">
        <f>'ხარჯთაღრიცხვა+'!D49</f>
        <v>მ3</v>
      </c>
      <c r="D6" s="6">
        <f>'ხარჯთაღრიცხვა+'!F49</f>
        <v>107.72179199999999</v>
      </c>
      <c r="E6" s="73"/>
      <c r="F6" s="73"/>
    </row>
    <row r="7" spans="1:6" ht="15">
      <c r="A7" s="88">
        <v>3</v>
      </c>
      <c r="B7" s="16" t="str">
        <f>'ხარჯთაღრიცხვა+'!C50</f>
        <v>არამტურა Ø8 A-III</v>
      </c>
      <c r="C7" s="101" t="str">
        <f>'ხარჯთაღრიცხვა+'!D50</f>
        <v>ტნ.</v>
      </c>
      <c r="D7" s="6">
        <f>'ხარჯთაღრიცხვა+'!F50</f>
        <v>2.607237</v>
      </c>
      <c r="E7" s="83"/>
      <c r="F7" s="73"/>
    </row>
    <row r="8" spans="1:6" ht="15">
      <c r="A8" s="88">
        <v>4</v>
      </c>
      <c r="B8" s="16" t="str">
        <f>'ხარჯთაღრიცხვა+'!C51</f>
        <v>მასტიკა ბიტუმ პოლიმერული</v>
      </c>
      <c r="C8" s="101" t="str">
        <f>'ხარჯთაღრიცხვა+'!D51</f>
        <v>ტნ.</v>
      </c>
      <c r="D8" s="6">
        <f>'ხარჯთაღრიცხვა+'!F51</f>
        <v>0.12541140000000001</v>
      </c>
      <c r="E8" s="73"/>
      <c r="F8" s="73"/>
    </row>
    <row r="9" spans="1:6" ht="15">
      <c r="A9" s="88">
        <v>5</v>
      </c>
      <c r="B9" s="16" t="str">
        <f>'ხარჯთაღრიცხვა+'!C53</f>
        <v>ყალიბის ფარი</v>
      </c>
      <c r="C9" s="101" t="str">
        <f>'ხარჯთაღრიცხვა+'!D53</f>
        <v>მ2</v>
      </c>
      <c r="D9" s="6">
        <f>'ხარჯთაღრიცხვა+'!F53</f>
        <v>6.1649603999999991</v>
      </c>
      <c r="E9" s="73"/>
      <c r="F9" s="73"/>
    </row>
    <row r="10" spans="1:6" ht="15">
      <c r="A10" s="101">
        <v>6</v>
      </c>
      <c r="B10" s="16" t="str">
        <f>'ხარჯთაღრიცხვა+'!C60</f>
        <v xml:space="preserve">ქვიშა-ხრეშოვანი ნარევი </v>
      </c>
      <c r="C10" s="101" t="str">
        <f>'ხარჯთაღრიცხვა+'!D60</f>
        <v>მ3</v>
      </c>
      <c r="D10" s="6">
        <f>'ხარჯთაღრიცხვა+'!F60</f>
        <v>42.947903999999994</v>
      </c>
      <c r="E10" s="73"/>
      <c r="F10" s="73"/>
    </row>
  </sheetData>
  <autoFilter ref="A4:F4"/>
  <mergeCells count="2">
    <mergeCell ref="A2:D2"/>
    <mergeCell ref="A1:D1"/>
  </mergeCells>
  <printOptions horizontalCentered="1"/>
  <pageMargins left="0.25" right="0.25" top="0.5" bottom="0.5" header="0" footer="0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4"/>
  <sheetViews>
    <sheetView view="pageBreakPreview" zoomScale="90" zoomScaleNormal="100" zoomScaleSheetLayoutView="90" workbookViewId="0">
      <selection sqref="A1:M1"/>
    </sheetView>
  </sheetViews>
  <sheetFormatPr defaultColWidth="9.140625" defaultRowHeight="15"/>
  <cols>
    <col min="1" max="1" width="5.5703125" style="100" customWidth="1"/>
    <col min="2" max="2" width="67.140625" style="97" customWidth="1"/>
    <col min="3" max="3" width="19" style="128" customWidth="1"/>
    <col min="4" max="4" width="14.7109375" style="93" customWidth="1"/>
    <col min="5" max="16384" width="9.140625" style="70"/>
  </cols>
  <sheetData>
    <row r="1" spans="1:8" ht="32.25" customHeight="1">
      <c r="A1" s="186" t="str">
        <f>'ხარჯთაღრიცხვა+'!A1:M1</f>
        <v>საკურწეში მამიაშვილების ,გოსტიაშვილების,სარალიძეების უბანში გზის მოწყობის სამუშაოების</v>
      </c>
      <c r="B1" s="186"/>
      <c r="C1" s="186"/>
      <c r="D1" s="186"/>
    </row>
    <row r="2" spans="1:8" ht="18">
      <c r="A2" s="187" t="s">
        <v>62</v>
      </c>
      <c r="B2" s="187"/>
      <c r="C2" s="187"/>
      <c r="D2" s="187"/>
    </row>
    <row r="4" spans="1:8" s="93" customFormat="1" ht="27" customHeight="1">
      <c r="A4" s="94" t="s">
        <v>13</v>
      </c>
      <c r="B4" s="95" t="s">
        <v>64</v>
      </c>
      <c r="C4" s="95" t="s">
        <v>45</v>
      </c>
      <c r="D4" s="96" t="s">
        <v>43</v>
      </c>
    </row>
    <row r="5" spans="1:8" s="69" customFormat="1">
      <c r="A5" s="99">
        <v>1</v>
      </c>
      <c r="B5" s="98" t="s">
        <v>144</v>
      </c>
      <c r="C5" s="99" t="s">
        <v>149</v>
      </c>
      <c r="D5" s="99">
        <v>1</v>
      </c>
      <c r="E5" s="70"/>
      <c r="F5" s="73"/>
      <c r="G5" s="73"/>
      <c r="H5" s="73"/>
    </row>
    <row r="6" spans="1:8" s="69" customFormat="1">
      <c r="A6" s="99">
        <v>2</v>
      </c>
      <c r="B6" s="98" t="s">
        <v>145</v>
      </c>
      <c r="C6" s="99" t="s">
        <v>149</v>
      </c>
      <c r="D6" s="99">
        <v>1</v>
      </c>
      <c r="E6" s="73"/>
      <c r="F6" s="73"/>
      <c r="G6" s="73"/>
      <c r="H6" s="73"/>
    </row>
    <row r="7" spans="1:8" s="69" customFormat="1">
      <c r="A7" s="99">
        <v>3</v>
      </c>
      <c r="B7" s="98" t="s">
        <v>146</v>
      </c>
      <c r="C7" s="99" t="s">
        <v>149</v>
      </c>
      <c r="D7" s="99">
        <v>1</v>
      </c>
      <c r="E7" s="70"/>
      <c r="F7" s="73"/>
      <c r="G7" s="73"/>
      <c r="H7" s="73"/>
    </row>
    <row r="8" spans="1:8" s="69" customFormat="1">
      <c r="A8" s="99">
        <v>4</v>
      </c>
      <c r="B8" s="98" t="s">
        <v>147</v>
      </c>
      <c r="C8" s="99" t="s">
        <v>149</v>
      </c>
      <c r="D8" s="99">
        <v>1</v>
      </c>
      <c r="E8" s="70"/>
      <c r="F8" s="73"/>
      <c r="G8" s="73"/>
      <c r="H8" s="73"/>
    </row>
    <row r="9" spans="1:8" s="69" customFormat="1">
      <c r="A9" s="99">
        <v>5</v>
      </c>
      <c r="B9" s="98" t="s">
        <v>29</v>
      </c>
      <c r="C9" s="99" t="s">
        <v>149</v>
      </c>
      <c r="D9" s="99">
        <v>1</v>
      </c>
      <c r="F9" s="73"/>
      <c r="G9" s="73"/>
      <c r="H9" s="73"/>
    </row>
    <row r="10" spans="1:8" s="69" customFormat="1">
      <c r="A10" s="99">
        <v>6</v>
      </c>
      <c r="B10" s="98" t="s">
        <v>28</v>
      </c>
      <c r="C10" s="99" t="s">
        <v>149</v>
      </c>
      <c r="D10" s="99">
        <v>1</v>
      </c>
      <c r="F10" s="73"/>
      <c r="G10" s="73"/>
      <c r="H10" s="73"/>
    </row>
    <row r="11" spans="1:8" s="69" customFormat="1">
      <c r="A11" s="99">
        <v>7</v>
      </c>
      <c r="B11" s="98" t="s">
        <v>150</v>
      </c>
      <c r="C11" s="99" t="s">
        <v>149</v>
      </c>
      <c r="D11" s="99">
        <v>1</v>
      </c>
      <c r="E11" s="70"/>
      <c r="F11" s="73"/>
      <c r="G11" s="73"/>
      <c r="H11" s="73"/>
    </row>
    <row r="12" spans="1:8">
      <c r="A12" s="99">
        <v>8</v>
      </c>
      <c r="B12" s="98" t="s">
        <v>148</v>
      </c>
      <c r="C12" s="99" t="s">
        <v>149</v>
      </c>
      <c r="D12" s="99">
        <v>1</v>
      </c>
      <c r="F12" s="73"/>
      <c r="G12" s="73"/>
      <c r="H12" s="73"/>
    </row>
    <row r="13" spans="1:8">
      <c r="A13" s="99">
        <v>9</v>
      </c>
      <c r="B13" s="98" t="s">
        <v>164</v>
      </c>
      <c r="C13" s="99" t="s">
        <v>149</v>
      </c>
      <c r="D13" s="99">
        <v>1</v>
      </c>
    </row>
    <row r="14" spans="1:8">
      <c r="A14" s="99">
        <v>10</v>
      </c>
      <c r="B14" s="98" t="s">
        <v>151</v>
      </c>
      <c r="C14" s="99" t="s">
        <v>149</v>
      </c>
      <c r="D14" s="99">
        <v>1</v>
      </c>
    </row>
  </sheetData>
  <autoFilter ref="A4:H4">
    <sortState ref="A2:L22">
      <sortCondition ref="B1"/>
    </sortState>
  </autoFilter>
  <mergeCells count="2">
    <mergeCell ref="A1:D1"/>
    <mergeCell ref="A2:D2"/>
  </mergeCells>
  <printOptions horizontalCentered="1"/>
  <pageMargins left="0.25" right="0.25" top="0.5" bottom="0.5" header="0" footer="0"/>
  <pageSetup paperSize="9" scale="8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8"/>
  <sheetViews>
    <sheetView view="pageBreakPreview" zoomScale="106" zoomScaleNormal="100" zoomScaleSheetLayoutView="106" workbookViewId="0">
      <selection sqref="A1:M1"/>
    </sheetView>
  </sheetViews>
  <sheetFormatPr defaultColWidth="9.140625" defaultRowHeight="15"/>
  <cols>
    <col min="1" max="1" width="19.42578125" style="30" customWidth="1"/>
    <col min="2" max="6" width="21.5703125" style="38" customWidth="1"/>
    <col min="7" max="16384" width="9.140625" style="30"/>
  </cols>
  <sheetData>
    <row r="1" spans="1:6">
      <c r="A1" s="188" t="str">
        <f>CONCATENATE('ხარჯთაღრიცხვა+'!A1:M1,"  მიწის სამუშაობის უწყისი")</f>
        <v>საკურწეში მამიაშვილების ,გოსტიაშვილების,სარალიძეების უბანში გზის მოწყობის სამუშაოების  მიწის სამუშაობის უწყისი</v>
      </c>
      <c r="B1" s="188"/>
      <c r="C1" s="188"/>
      <c r="D1" s="188"/>
      <c r="E1" s="188"/>
      <c r="F1" s="188"/>
    </row>
    <row r="2" spans="1:6">
      <c r="A2" s="31"/>
      <c r="B2" s="31"/>
      <c r="C2" s="31"/>
      <c r="D2" s="31"/>
      <c r="E2" s="31"/>
      <c r="F2" s="31"/>
    </row>
    <row r="3" spans="1:6" s="80" customFormat="1" ht="55.5" customHeight="1">
      <c r="A3" s="32" t="s">
        <v>63</v>
      </c>
      <c r="B3" s="32" t="s">
        <v>95</v>
      </c>
      <c r="C3" s="32" t="s">
        <v>97</v>
      </c>
      <c r="D3" s="32" t="s">
        <v>94</v>
      </c>
      <c r="E3" s="32" t="s">
        <v>98</v>
      </c>
      <c r="F3" s="32" t="s">
        <v>96</v>
      </c>
    </row>
    <row r="4" spans="1:6" s="34" customFormat="1">
      <c r="A4" s="33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</row>
    <row r="5" spans="1:6">
      <c r="A5" s="35"/>
      <c r="B5" s="36"/>
      <c r="C5" s="36"/>
      <c r="D5" s="36"/>
      <c r="E5" s="36"/>
      <c r="F5" s="36"/>
    </row>
    <row r="6" spans="1:6">
      <c r="A6" s="167" t="s">
        <v>152</v>
      </c>
      <c r="B6" s="168" t="s">
        <v>219</v>
      </c>
      <c r="C6" s="168" t="s">
        <v>229</v>
      </c>
      <c r="D6" s="169">
        <f>B6+D5</f>
        <v>53.85</v>
      </c>
      <c r="E6" s="169">
        <f>C6+E5</f>
        <v>0</v>
      </c>
      <c r="F6" s="169">
        <f>D6-E6</f>
        <v>53.85</v>
      </c>
    </row>
    <row r="7" spans="1:6">
      <c r="A7" s="167" t="s">
        <v>153</v>
      </c>
      <c r="B7" s="168" t="s">
        <v>220</v>
      </c>
      <c r="C7" s="168" t="s">
        <v>230</v>
      </c>
      <c r="D7" s="169">
        <f t="shared" ref="D7" si="0">B7+D6</f>
        <v>87.82</v>
      </c>
      <c r="E7" s="169">
        <f t="shared" ref="E7" si="1">C7+E6</f>
        <v>0.32</v>
      </c>
      <c r="F7" s="169">
        <f t="shared" ref="F7" si="2">D7-E7</f>
        <v>87.5</v>
      </c>
    </row>
    <row r="8" spans="1:6">
      <c r="A8" s="167" t="s">
        <v>154</v>
      </c>
      <c r="B8" s="168" t="s">
        <v>221</v>
      </c>
      <c r="C8" s="168" t="s">
        <v>231</v>
      </c>
      <c r="D8" s="169">
        <f t="shared" ref="D8:D15" si="3">B8+D7</f>
        <v>102.03</v>
      </c>
      <c r="E8" s="169">
        <f t="shared" ref="E8:E15" si="4">C8+E7</f>
        <v>0.39</v>
      </c>
      <c r="F8" s="169">
        <f t="shared" ref="F8:F15" si="5">D8-E8</f>
        <v>101.64</v>
      </c>
    </row>
    <row r="9" spans="1:6">
      <c r="A9" s="167" t="s">
        <v>155</v>
      </c>
      <c r="B9" s="168" t="s">
        <v>222</v>
      </c>
      <c r="C9" s="168" t="s">
        <v>232</v>
      </c>
      <c r="D9" s="169">
        <f t="shared" si="3"/>
        <v>112.94</v>
      </c>
      <c r="E9" s="169">
        <f t="shared" si="4"/>
        <v>1.1299999999999999</v>
      </c>
      <c r="F9" s="169">
        <f t="shared" si="5"/>
        <v>111.81</v>
      </c>
    </row>
    <row r="10" spans="1:6">
      <c r="A10" s="167" t="s">
        <v>156</v>
      </c>
      <c r="B10" s="168" t="s">
        <v>223</v>
      </c>
      <c r="C10" s="168" t="s">
        <v>233</v>
      </c>
      <c r="D10" s="169">
        <f t="shared" si="3"/>
        <v>113.14</v>
      </c>
      <c r="E10" s="169">
        <f t="shared" si="4"/>
        <v>18.619999999999997</v>
      </c>
      <c r="F10" s="169">
        <f t="shared" si="5"/>
        <v>94.52000000000001</v>
      </c>
    </row>
    <row r="11" spans="1:6">
      <c r="A11" s="167" t="s">
        <v>157</v>
      </c>
      <c r="B11" s="168" t="s">
        <v>224</v>
      </c>
      <c r="C11" s="168" t="s">
        <v>234</v>
      </c>
      <c r="D11" s="169">
        <f t="shared" si="3"/>
        <v>113.16</v>
      </c>
      <c r="E11" s="169">
        <f t="shared" si="4"/>
        <v>39.47</v>
      </c>
      <c r="F11" s="169">
        <f t="shared" si="5"/>
        <v>73.69</v>
      </c>
    </row>
    <row r="12" spans="1:6">
      <c r="A12" s="167" t="s">
        <v>158</v>
      </c>
      <c r="B12" s="168" t="s">
        <v>225</v>
      </c>
      <c r="C12" s="168" t="s">
        <v>235</v>
      </c>
      <c r="D12" s="169">
        <f t="shared" si="3"/>
        <v>126.89999999999999</v>
      </c>
      <c r="E12" s="169">
        <f t="shared" si="4"/>
        <v>39.93</v>
      </c>
      <c r="F12" s="169">
        <f t="shared" si="5"/>
        <v>86.97</v>
      </c>
    </row>
    <row r="13" spans="1:6">
      <c r="A13" s="167" t="s">
        <v>159</v>
      </c>
      <c r="B13" s="168" t="s">
        <v>226</v>
      </c>
      <c r="C13" s="168" t="s">
        <v>236</v>
      </c>
      <c r="D13" s="169">
        <f t="shared" si="3"/>
        <v>154.44999999999999</v>
      </c>
      <c r="E13" s="169">
        <f t="shared" si="4"/>
        <v>39.94</v>
      </c>
      <c r="F13" s="169">
        <f t="shared" si="5"/>
        <v>114.50999999999999</v>
      </c>
    </row>
    <row r="14" spans="1:6" ht="12.75" customHeight="1">
      <c r="A14" s="167" t="s">
        <v>160</v>
      </c>
      <c r="B14" s="168" t="s">
        <v>227</v>
      </c>
      <c r="C14" s="168" t="s">
        <v>237</v>
      </c>
      <c r="D14" s="169">
        <f t="shared" si="3"/>
        <v>156.19999999999999</v>
      </c>
      <c r="E14" s="169">
        <f t="shared" si="4"/>
        <v>55.62</v>
      </c>
      <c r="F14" s="169">
        <f t="shared" si="5"/>
        <v>100.57999999999998</v>
      </c>
    </row>
    <row r="15" spans="1:6">
      <c r="A15" s="167" t="s">
        <v>161</v>
      </c>
      <c r="B15" s="168" t="s">
        <v>228</v>
      </c>
      <c r="C15" s="168" t="s">
        <v>238</v>
      </c>
      <c r="D15" s="169">
        <f t="shared" si="3"/>
        <v>165.60999999999999</v>
      </c>
      <c r="E15" s="169">
        <f t="shared" si="4"/>
        <v>57.26</v>
      </c>
      <c r="F15" s="169">
        <f t="shared" si="5"/>
        <v>108.35</v>
      </c>
    </row>
    <row r="16" spans="1:6">
      <c r="A16" s="167" t="s">
        <v>162</v>
      </c>
      <c r="B16" s="169">
        <v>3.42</v>
      </c>
      <c r="C16" s="169">
        <v>0.13</v>
      </c>
      <c r="D16" s="169">
        <f t="shared" ref="D16" si="6">B16+D15</f>
        <v>169.02999999999997</v>
      </c>
      <c r="E16" s="169">
        <f t="shared" ref="E16" si="7">C16+E15</f>
        <v>57.39</v>
      </c>
      <c r="F16" s="169">
        <f t="shared" ref="F16" si="8">D16-E16</f>
        <v>111.63999999999997</v>
      </c>
    </row>
    <row r="17" spans="1:6" ht="6.75" customHeight="1">
      <c r="A17" s="59"/>
      <c r="B17" s="170"/>
      <c r="C17" s="170"/>
      <c r="D17" s="170"/>
      <c r="E17" s="170"/>
      <c r="F17" s="170"/>
    </row>
    <row r="18" spans="1:6">
      <c r="A18" s="61" t="s">
        <v>14</v>
      </c>
      <c r="B18" s="37"/>
      <c r="C18" s="37"/>
      <c r="D18" s="60">
        <f>ROUND(D16,0)</f>
        <v>169</v>
      </c>
      <c r="E18" s="60">
        <f>ROUND(E16,0)</f>
        <v>57</v>
      </c>
      <c r="F18" s="60">
        <f>ROUND(F16,0)</f>
        <v>112</v>
      </c>
    </row>
  </sheetData>
  <mergeCells count="1">
    <mergeCell ref="A1:F1"/>
  </mergeCells>
  <printOptions horizontalCentere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24"/>
  <sheetViews>
    <sheetView view="pageBreakPreview" zoomScale="106" zoomScaleNormal="100" zoomScaleSheetLayoutView="106" workbookViewId="0">
      <selection sqref="A1:M1"/>
    </sheetView>
  </sheetViews>
  <sheetFormatPr defaultColWidth="9.140625" defaultRowHeight="15"/>
  <cols>
    <col min="1" max="1" width="13.7109375" style="159" customWidth="1"/>
    <col min="2" max="2" width="5.140625" style="166" customWidth="1"/>
    <col min="3" max="3" width="9.5703125" style="166" customWidth="1"/>
    <col min="4" max="5" width="14.42578125" style="166" bestFit="1" customWidth="1"/>
    <col min="6" max="12" width="9.5703125" style="166" customWidth="1"/>
    <col min="13" max="16384" width="9.140625" style="159"/>
  </cols>
  <sheetData>
    <row r="1" spans="1:12" s="151" customFormat="1">
      <c r="A1" s="191" t="str">
        <f>'ხარჯთაღრიცხვა+'!A1:M1</f>
        <v>საკურწეში მამიაშვილების ,გოსტიაშვილების,სარალიძეების უბანში გზის მოწყობის სამუშაოების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151" customFormat="1">
      <c r="A2" s="191" t="s">
        <v>142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4" spans="1:12" ht="37.5" customHeight="1">
      <c r="A4" s="195" t="s">
        <v>13</v>
      </c>
      <c r="B4" s="192" t="s">
        <v>101</v>
      </c>
      <c r="C4" s="192"/>
      <c r="D4" s="192" t="s">
        <v>102</v>
      </c>
      <c r="E4" s="192"/>
      <c r="F4" s="193" t="s">
        <v>103</v>
      </c>
      <c r="G4" s="192" t="s">
        <v>104</v>
      </c>
      <c r="H4" s="192"/>
      <c r="I4" s="192"/>
      <c r="J4" s="192"/>
      <c r="K4" s="194" t="s">
        <v>105</v>
      </c>
      <c r="L4" s="194" t="s">
        <v>106</v>
      </c>
    </row>
    <row r="5" spans="1:12" ht="79.5" customHeight="1">
      <c r="A5" s="195"/>
      <c r="B5" s="162" t="s">
        <v>60</v>
      </c>
      <c r="C5" s="162" t="s">
        <v>59</v>
      </c>
      <c r="D5" s="163" t="s">
        <v>107</v>
      </c>
      <c r="E5" s="163" t="s">
        <v>108</v>
      </c>
      <c r="F5" s="193"/>
      <c r="G5" s="164" t="s">
        <v>109</v>
      </c>
      <c r="H5" s="164" t="s">
        <v>109</v>
      </c>
      <c r="I5" s="164" t="s">
        <v>110</v>
      </c>
      <c r="J5" s="164" t="s">
        <v>111</v>
      </c>
      <c r="K5" s="194"/>
      <c r="L5" s="194"/>
    </row>
    <row r="6" spans="1:12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  <c r="K6" s="92">
        <v>14</v>
      </c>
      <c r="L6" s="92">
        <v>15</v>
      </c>
    </row>
    <row r="7" spans="1:12">
      <c r="A7" s="196" t="s">
        <v>58</v>
      </c>
      <c r="B7" s="189">
        <v>0</v>
      </c>
      <c r="C7" s="189">
        <v>0</v>
      </c>
      <c r="D7" s="189"/>
      <c r="E7" s="189"/>
      <c r="F7" s="189"/>
      <c r="G7" s="189"/>
      <c r="H7" s="189"/>
      <c r="I7" s="189"/>
      <c r="J7" s="189"/>
      <c r="K7" s="165"/>
      <c r="L7" s="165"/>
    </row>
    <row r="8" spans="1:12">
      <c r="A8" s="197"/>
      <c r="B8" s="189"/>
      <c r="C8" s="189"/>
      <c r="D8" s="189"/>
      <c r="E8" s="189"/>
      <c r="F8" s="189"/>
      <c r="G8" s="189"/>
      <c r="H8" s="189"/>
      <c r="I8" s="189"/>
      <c r="J8" s="189"/>
      <c r="K8" s="190">
        <v>11.053450715545338</v>
      </c>
      <c r="L8" s="190">
        <v>3.9227377543306061</v>
      </c>
    </row>
    <row r="9" spans="1:12">
      <c r="A9" s="189" t="s">
        <v>71</v>
      </c>
      <c r="B9" s="189">
        <v>0</v>
      </c>
      <c r="C9" s="190">
        <v>11.053450716131515</v>
      </c>
      <c r="D9" s="189"/>
      <c r="E9" s="189" t="s">
        <v>209</v>
      </c>
      <c r="F9" s="190">
        <v>49.413962409649677</v>
      </c>
      <c r="G9" s="190">
        <v>7.1307129618009082</v>
      </c>
      <c r="H9" s="190">
        <v>7.1307129618009082</v>
      </c>
      <c r="I9" s="190">
        <v>14.163650837767596</v>
      </c>
      <c r="J9" s="190">
        <v>0.51185003607690116</v>
      </c>
      <c r="K9" s="190"/>
      <c r="L9" s="190"/>
    </row>
    <row r="10" spans="1:12">
      <c r="A10" s="189"/>
      <c r="B10" s="189"/>
      <c r="C10" s="190"/>
      <c r="D10" s="189"/>
      <c r="E10" s="189"/>
      <c r="F10" s="190"/>
      <c r="G10" s="190"/>
      <c r="H10" s="190"/>
      <c r="I10" s="190"/>
      <c r="J10" s="190"/>
      <c r="K10" s="190">
        <v>14.266369824839071</v>
      </c>
      <c r="L10" s="190">
        <v>0</v>
      </c>
    </row>
    <row r="11" spans="1:12">
      <c r="A11" s="189" t="s">
        <v>70</v>
      </c>
      <c r="B11" s="189">
        <v>0</v>
      </c>
      <c r="C11" s="190">
        <v>11.565947569999356</v>
      </c>
      <c r="D11" s="189"/>
      <c r="E11" s="189" t="s">
        <v>210</v>
      </c>
      <c r="F11" s="190">
        <v>16.724590449988948</v>
      </c>
      <c r="G11" s="190">
        <v>6.8280489421821802</v>
      </c>
      <c r="H11" s="190">
        <v>6.8280489421821802</v>
      </c>
      <c r="I11" s="190">
        <v>12.965243369572701</v>
      </c>
      <c r="J11" s="190">
        <v>34.789312370812901</v>
      </c>
      <c r="K11" s="190"/>
      <c r="L11" s="190"/>
    </row>
    <row r="12" spans="1:12">
      <c r="A12" s="189"/>
      <c r="B12" s="189"/>
      <c r="C12" s="190"/>
      <c r="D12" s="189"/>
      <c r="E12" s="189"/>
      <c r="F12" s="190"/>
      <c r="G12" s="190"/>
      <c r="H12" s="190"/>
      <c r="I12" s="190"/>
      <c r="J12" s="190"/>
      <c r="K12" s="190">
        <v>35.702530325431759</v>
      </c>
      <c r="L12" s="190">
        <v>0.30760792008333221</v>
      </c>
    </row>
    <row r="13" spans="1:12">
      <c r="A13" s="189" t="s">
        <v>69</v>
      </c>
      <c r="B13" s="189">
        <v>0</v>
      </c>
      <c r="C13" s="190">
        <v>18.588320422300949</v>
      </c>
      <c r="D13" s="189" t="s">
        <v>211</v>
      </c>
      <c r="E13" s="189"/>
      <c r="F13" s="190">
        <v>27.133687383591798</v>
      </c>
      <c r="G13" s="190">
        <v>20.822700421101299</v>
      </c>
      <c r="H13" s="190">
        <v>20.822700421101299</v>
      </c>
      <c r="I13" s="190">
        <v>35.520796065739916</v>
      </c>
      <c r="J13" s="190">
        <v>61.336345816196399</v>
      </c>
      <c r="K13" s="190"/>
      <c r="L13" s="190"/>
    </row>
    <row r="14" spans="1:12">
      <c r="A14" s="189"/>
      <c r="B14" s="189"/>
      <c r="C14" s="190"/>
      <c r="D14" s="189"/>
      <c r="E14" s="189"/>
      <c r="F14" s="190"/>
      <c r="G14" s="190"/>
      <c r="H14" s="190"/>
      <c r="I14" s="190"/>
      <c r="J14" s="190"/>
      <c r="K14" s="190">
        <v>34.576472415517067</v>
      </c>
      <c r="L14" s="190">
        <v>15.990158005365348</v>
      </c>
    </row>
    <row r="15" spans="1:12">
      <c r="A15" s="189" t="s">
        <v>68</v>
      </c>
      <c r="B15" s="189">
        <v>0</v>
      </c>
      <c r="C15" s="190">
        <v>88.685588903096033</v>
      </c>
      <c r="D15" s="189"/>
      <c r="E15" s="189" t="s">
        <v>212</v>
      </c>
      <c r="F15" s="190">
        <v>33.66498352972647</v>
      </c>
      <c r="G15" s="190">
        <v>5.8153949502365361</v>
      </c>
      <c r="H15" s="190">
        <v>5.8153949502365361</v>
      </c>
      <c r="I15" s="190">
        <v>11.517129713771475</v>
      </c>
      <c r="J15" s="190">
        <v>0.49859260749884776</v>
      </c>
      <c r="K15" s="190"/>
      <c r="L15" s="190"/>
    </row>
    <row r="16" spans="1:12">
      <c r="A16" s="189"/>
      <c r="B16" s="189"/>
      <c r="C16" s="190"/>
      <c r="D16" s="189"/>
      <c r="E16" s="189"/>
      <c r="F16" s="190"/>
      <c r="G16" s="190"/>
      <c r="H16" s="190"/>
      <c r="I16" s="190"/>
      <c r="J16" s="190"/>
      <c r="K16" s="190">
        <v>52.5221109077413</v>
      </c>
      <c r="L16" s="190">
        <v>41.327535533391973</v>
      </c>
    </row>
    <row r="17" spans="1:12">
      <c r="A17" s="189" t="s">
        <v>213</v>
      </c>
      <c r="B17" s="189">
        <v>1</v>
      </c>
      <c r="C17" s="190">
        <v>41.094039624319663</v>
      </c>
      <c r="D17" s="189" t="s">
        <v>214</v>
      </c>
      <c r="E17" s="189"/>
      <c r="F17" s="190">
        <v>39.100273689330209</v>
      </c>
      <c r="G17" s="190">
        <v>5.3791804242967185</v>
      </c>
      <c r="H17" s="190">
        <v>5.3791804242967185</v>
      </c>
      <c r="I17" s="190">
        <v>10.69124827574773</v>
      </c>
      <c r="J17" s="190">
        <v>0.3682832214268022</v>
      </c>
      <c r="K17" s="190"/>
      <c r="L17" s="190"/>
    </row>
    <row r="18" spans="1:12">
      <c r="A18" s="189"/>
      <c r="B18" s="189"/>
      <c r="C18" s="190"/>
      <c r="D18" s="189"/>
      <c r="E18" s="189"/>
      <c r="F18" s="190"/>
      <c r="G18" s="190"/>
      <c r="H18" s="190"/>
      <c r="I18" s="190"/>
      <c r="J18" s="190"/>
      <c r="K18" s="190">
        <v>50.700371850306311</v>
      </c>
      <c r="L18" s="190">
        <v>0</v>
      </c>
    </row>
    <row r="19" spans="1:12">
      <c r="A19" s="189" t="s">
        <v>215</v>
      </c>
      <c r="B19" s="189">
        <v>1</v>
      </c>
      <c r="C19" s="190">
        <v>22.258831162891255</v>
      </c>
      <c r="D19" s="189"/>
      <c r="E19" s="189" t="s">
        <v>216</v>
      </c>
      <c r="F19" s="190">
        <v>9.2380524881960149</v>
      </c>
      <c r="G19" s="190">
        <v>34.734233869178397</v>
      </c>
      <c r="H19" s="190">
        <v>34.734233869178397</v>
      </c>
      <c r="I19" s="190">
        <v>24.219405067605972</v>
      </c>
      <c r="J19" s="190">
        <v>45.179791681694198</v>
      </c>
      <c r="K19" s="190"/>
      <c r="L19" s="190"/>
    </row>
    <row r="20" spans="1:12">
      <c r="A20" s="189"/>
      <c r="B20" s="189"/>
      <c r="C20" s="190"/>
      <c r="D20" s="189"/>
      <c r="E20" s="189"/>
      <c r="F20" s="190"/>
      <c r="G20" s="190"/>
      <c r="H20" s="190"/>
      <c r="I20" s="190"/>
      <c r="J20" s="190"/>
      <c r="K20" s="190">
        <v>49.875535685195402</v>
      </c>
      <c r="L20" s="190">
        <v>15.937988599787257</v>
      </c>
    </row>
    <row r="21" spans="1:12">
      <c r="A21" s="189" t="s">
        <v>217</v>
      </c>
      <c r="B21" s="189">
        <v>1</v>
      </c>
      <c r="C21" s="190">
        <v>96.353771919433711</v>
      </c>
      <c r="D21" s="189" t="s">
        <v>218</v>
      </c>
      <c r="E21" s="189"/>
      <c r="F21" s="190">
        <v>72.094206317443209</v>
      </c>
      <c r="G21" s="190">
        <v>9.7902707762697858</v>
      </c>
      <c r="H21" s="190">
        <v>9.7902707762697858</v>
      </c>
      <c r="I21" s="190">
        <v>19.46149328100034</v>
      </c>
      <c r="J21" s="190">
        <v>0.66171431046686369</v>
      </c>
      <c r="K21" s="190"/>
      <c r="L21" s="190"/>
    </row>
    <row r="22" spans="1:12">
      <c r="A22" s="189"/>
      <c r="B22" s="189"/>
      <c r="C22" s="190"/>
      <c r="D22" s="189"/>
      <c r="E22" s="189"/>
      <c r="F22" s="190"/>
      <c r="G22" s="190"/>
      <c r="H22" s="190"/>
      <c r="I22" s="190"/>
      <c r="J22" s="190"/>
      <c r="K22" s="190">
        <v>23.78253304050077</v>
      </c>
      <c r="L22" s="190">
        <v>13.992262259392307</v>
      </c>
    </row>
    <row r="23" spans="1:12">
      <c r="A23" s="198" t="s">
        <v>57</v>
      </c>
      <c r="B23" s="189">
        <v>2</v>
      </c>
      <c r="C23" s="189">
        <v>20.02</v>
      </c>
      <c r="D23" s="189"/>
      <c r="E23" s="189"/>
      <c r="F23" s="189"/>
      <c r="G23" s="189"/>
      <c r="H23" s="189"/>
      <c r="I23" s="189"/>
      <c r="J23" s="189"/>
      <c r="K23" s="190"/>
      <c r="L23" s="190"/>
    </row>
    <row r="24" spans="1:12">
      <c r="A24" s="199"/>
      <c r="B24" s="189"/>
      <c r="C24" s="189"/>
      <c r="D24" s="189"/>
      <c r="E24" s="189"/>
      <c r="F24" s="189"/>
      <c r="G24" s="189"/>
      <c r="H24" s="189"/>
      <c r="I24" s="189"/>
      <c r="J24" s="189"/>
      <c r="K24" s="165"/>
      <c r="L24" s="165"/>
    </row>
  </sheetData>
  <mergeCells count="115">
    <mergeCell ref="K18:K19"/>
    <mergeCell ref="K20:K21"/>
    <mergeCell ref="E19:E20"/>
    <mergeCell ref="H19:H20"/>
    <mergeCell ref="I19:I20"/>
    <mergeCell ref="J19:J20"/>
    <mergeCell ref="A19:A20"/>
    <mergeCell ref="B19:B20"/>
    <mergeCell ref="C19:C20"/>
    <mergeCell ref="D19:D20"/>
    <mergeCell ref="A17:A18"/>
    <mergeCell ref="H23:H24"/>
    <mergeCell ref="I23:I24"/>
    <mergeCell ref="J23:J24"/>
    <mergeCell ref="C23:C24"/>
    <mergeCell ref="D23:D24"/>
    <mergeCell ref="E23:E24"/>
    <mergeCell ref="F23:F24"/>
    <mergeCell ref="G23:G24"/>
    <mergeCell ref="E13:E14"/>
    <mergeCell ref="L18:L19"/>
    <mergeCell ref="C17:C18"/>
    <mergeCell ref="D17:D18"/>
    <mergeCell ref="E17:E18"/>
    <mergeCell ref="F17:F18"/>
    <mergeCell ref="G17:G18"/>
    <mergeCell ref="L20:L21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2:K23"/>
    <mergeCell ref="L22:L23"/>
    <mergeCell ref="A23:A24"/>
    <mergeCell ref="B23:B24"/>
    <mergeCell ref="F19:F20"/>
    <mergeCell ref="G19:G20"/>
    <mergeCell ref="F11:F12"/>
    <mergeCell ref="G11:G12"/>
    <mergeCell ref="B17:B18"/>
    <mergeCell ref="F13:F14"/>
    <mergeCell ref="G13:G14"/>
    <mergeCell ref="H13:H14"/>
    <mergeCell ref="I13:I14"/>
    <mergeCell ref="J13:J14"/>
    <mergeCell ref="A13:A14"/>
    <mergeCell ref="B13:B14"/>
    <mergeCell ref="C13:C14"/>
    <mergeCell ref="H17:H18"/>
    <mergeCell ref="I17:I18"/>
    <mergeCell ref="J17:J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D13:D14"/>
    <mergeCell ref="K14:K15"/>
    <mergeCell ref="L14:L15"/>
    <mergeCell ref="J15:J16"/>
    <mergeCell ref="K16:K17"/>
    <mergeCell ref="L16:L17"/>
    <mergeCell ref="L10:L11"/>
    <mergeCell ref="A11:A12"/>
    <mergeCell ref="B11:B12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K8:K9"/>
    <mergeCell ref="L8:L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10:K11"/>
    <mergeCell ref="A1:L1"/>
    <mergeCell ref="D4:E4"/>
    <mergeCell ref="F4:F5"/>
    <mergeCell ref="G4:J4"/>
    <mergeCell ref="K4:K5"/>
    <mergeCell ref="L4:L5"/>
    <mergeCell ref="A2:L2"/>
    <mergeCell ref="A4:A5"/>
    <mergeCell ref="B4:C4"/>
    <mergeCell ref="H11:H12"/>
    <mergeCell ref="I11:I12"/>
    <mergeCell ref="J11:J12"/>
    <mergeCell ref="K12:K13"/>
    <mergeCell ref="L12:L13"/>
    <mergeCell ref="C11:C12"/>
    <mergeCell ref="D11:D12"/>
    <mergeCell ref="E11:E12"/>
  </mergeCells>
  <pageMargins left="0.7" right="0.7" top="0.75" bottom="0.75" header="0.3" footer="0.3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5"/>
  <sheetViews>
    <sheetView view="pageBreakPreview" zoomScaleNormal="100" zoomScaleSheetLayoutView="100" workbookViewId="0">
      <selection sqref="A1:M1"/>
    </sheetView>
  </sheetViews>
  <sheetFormatPr defaultColWidth="24" defaultRowHeight="15"/>
  <cols>
    <col min="1" max="1" width="9.7109375" style="159" customWidth="1"/>
    <col min="2" max="2" width="18.7109375" style="160" customWidth="1"/>
    <col min="3" max="3" width="20.28515625" style="161" customWidth="1"/>
    <col min="4" max="4" width="21.42578125" style="161" customWidth="1"/>
    <col min="5" max="5" width="23.5703125" style="160" customWidth="1"/>
    <col min="6" max="16384" width="24" style="159"/>
  </cols>
  <sheetData>
    <row r="1" spans="1:6" s="151" customFormat="1" ht="31.5" customHeight="1">
      <c r="A1" s="200" t="str">
        <f>CONCATENATE('ხარჯთაღრიცხვა+'!A1:M1,"  პიკეტების კოორდინატთა უწყისი")</f>
        <v>საკურწეში მამიაშვილების ,გოსტიაშვილების,სარალიძეების უბანში გზის მოწყობის სამუშაოების  პიკეტების კოორდინატთა უწყისი</v>
      </c>
      <c r="B1" s="200"/>
      <c r="C1" s="200"/>
      <c r="D1" s="200"/>
      <c r="E1" s="200"/>
      <c r="F1" s="150"/>
    </row>
    <row r="2" spans="1:6" s="151" customFormat="1" ht="26.25" customHeight="1">
      <c r="A2" s="152"/>
      <c r="B2" s="152"/>
      <c r="C2" s="153"/>
      <c r="D2" s="153"/>
      <c r="E2" s="153"/>
      <c r="F2" s="150"/>
    </row>
    <row r="3" spans="1:6" s="156" customFormat="1" ht="33" customHeight="1">
      <c r="A3" s="131" t="s">
        <v>90</v>
      </c>
      <c r="B3" s="131" t="s">
        <v>67</v>
      </c>
      <c r="C3" s="154" t="s">
        <v>65</v>
      </c>
      <c r="D3" s="154" t="s">
        <v>66</v>
      </c>
      <c r="E3" s="154" t="s">
        <v>89</v>
      </c>
      <c r="F3" s="155"/>
    </row>
    <row r="4" spans="1:6">
      <c r="A4" s="157">
        <v>1</v>
      </c>
      <c r="B4" s="158" t="s">
        <v>0</v>
      </c>
      <c r="C4" s="158" t="s">
        <v>174</v>
      </c>
      <c r="D4" s="158" t="s">
        <v>175</v>
      </c>
      <c r="E4" s="158" t="s">
        <v>176</v>
      </c>
    </row>
    <row r="5" spans="1:6">
      <c r="A5" s="157">
        <v>2</v>
      </c>
      <c r="B5" s="158" t="s">
        <v>81</v>
      </c>
      <c r="C5" s="158" t="s">
        <v>177</v>
      </c>
      <c r="D5" s="158" t="s">
        <v>178</v>
      </c>
      <c r="E5" s="158" t="s">
        <v>179</v>
      </c>
    </row>
    <row r="6" spans="1:6">
      <c r="A6" s="157">
        <v>3</v>
      </c>
      <c r="B6" s="158" t="s">
        <v>80</v>
      </c>
      <c r="C6" s="158" t="s">
        <v>180</v>
      </c>
      <c r="D6" s="158" t="s">
        <v>181</v>
      </c>
      <c r="E6" s="158" t="s">
        <v>182</v>
      </c>
    </row>
    <row r="7" spans="1:6">
      <c r="A7" s="157">
        <v>4</v>
      </c>
      <c r="B7" s="158" t="s">
        <v>79</v>
      </c>
      <c r="C7" s="158" t="s">
        <v>183</v>
      </c>
      <c r="D7" s="158" t="s">
        <v>184</v>
      </c>
      <c r="E7" s="158" t="s">
        <v>185</v>
      </c>
    </row>
    <row r="8" spans="1:6">
      <c r="A8" s="157">
        <v>5</v>
      </c>
      <c r="B8" s="158" t="s">
        <v>78</v>
      </c>
      <c r="C8" s="158" t="s">
        <v>186</v>
      </c>
      <c r="D8" s="158" t="s">
        <v>187</v>
      </c>
      <c r="E8" s="158" t="s">
        <v>188</v>
      </c>
    </row>
    <row r="9" spans="1:6">
      <c r="A9" s="157">
        <v>6</v>
      </c>
      <c r="B9" s="158" t="s">
        <v>1</v>
      </c>
      <c r="C9" s="158" t="s">
        <v>189</v>
      </c>
      <c r="D9" s="158" t="s">
        <v>190</v>
      </c>
      <c r="E9" s="158" t="s">
        <v>191</v>
      </c>
    </row>
    <row r="10" spans="1:6">
      <c r="A10" s="157">
        <v>7</v>
      </c>
      <c r="B10" s="158" t="s">
        <v>77</v>
      </c>
      <c r="C10" s="158" t="s">
        <v>192</v>
      </c>
      <c r="D10" s="158" t="s">
        <v>193</v>
      </c>
      <c r="E10" s="158" t="s">
        <v>191</v>
      </c>
    </row>
    <row r="11" spans="1:6">
      <c r="A11" s="157">
        <v>8</v>
      </c>
      <c r="B11" s="158" t="s">
        <v>76</v>
      </c>
      <c r="C11" s="158" t="s">
        <v>194</v>
      </c>
      <c r="D11" s="158" t="s">
        <v>195</v>
      </c>
      <c r="E11" s="158" t="s">
        <v>196</v>
      </c>
    </row>
    <row r="12" spans="1:6">
      <c r="A12" s="157">
        <v>9</v>
      </c>
      <c r="B12" s="158" t="s">
        <v>75</v>
      </c>
      <c r="C12" s="158" t="s">
        <v>197</v>
      </c>
      <c r="D12" s="158" t="s">
        <v>198</v>
      </c>
      <c r="E12" s="158" t="s">
        <v>199</v>
      </c>
    </row>
    <row r="13" spans="1:6">
      <c r="A13" s="157">
        <v>10</v>
      </c>
      <c r="B13" s="158" t="s">
        <v>74</v>
      </c>
      <c r="C13" s="158" t="s">
        <v>200</v>
      </c>
      <c r="D13" s="158" t="s">
        <v>201</v>
      </c>
      <c r="E13" s="158" t="s">
        <v>202</v>
      </c>
    </row>
    <row r="14" spans="1:6">
      <c r="A14" s="157">
        <v>11</v>
      </c>
      <c r="B14" s="158" t="s">
        <v>2</v>
      </c>
      <c r="C14" s="158" t="s">
        <v>203</v>
      </c>
      <c r="D14" s="158" t="s">
        <v>204</v>
      </c>
      <c r="E14" s="158" t="s">
        <v>205</v>
      </c>
    </row>
    <row r="15" spans="1:6">
      <c r="A15" s="157">
        <v>12</v>
      </c>
      <c r="B15" s="158" t="s">
        <v>73</v>
      </c>
      <c r="C15" s="158" t="s">
        <v>206</v>
      </c>
      <c r="D15" s="158" t="s">
        <v>207</v>
      </c>
      <c r="E15" s="158" t="s">
        <v>208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21"/>
  <sheetViews>
    <sheetView view="pageBreakPreview" zoomScale="98" zoomScaleNormal="100" zoomScaleSheetLayoutView="98" workbookViewId="0">
      <selection sqref="A1:X1"/>
    </sheetView>
  </sheetViews>
  <sheetFormatPr defaultColWidth="9.140625" defaultRowHeight="15"/>
  <cols>
    <col min="1" max="1" width="11.140625" style="50" bestFit="1" customWidth="1"/>
    <col min="2" max="2" width="9.7109375" style="50" customWidth="1"/>
    <col min="3" max="3" width="8.7109375" style="49" customWidth="1"/>
    <col min="4" max="4" width="6.7109375" style="67" customWidth="1"/>
    <col min="5" max="10" width="5.42578125" style="49" customWidth="1"/>
    <col min="11" max="14" width="8.5703125" style="49" bestFit="1" customWidth="1"/>
    <col min="15" max="20" width="7.5703125" style="49" bestFit="1" customWidth="1"/>
    <col min="21" max="21" width="5.7109375" style="39" customWidth="1"/>
    <col min="22" max="22" width="6" style="39" customWidth="1"/>
    <col min="23" max="24" width="7.5703125" style="39" bestFit="1" customWidth="1"/>
    <col min="25" max="16384" width="9.140625" style="39"/>
  </cols>
  <sheetData>
    <row r="1" spans="1:27" s="30" customFormat="1" ht="23.25" customHeight="1">
      <c r="A1" s="206" t="str">
        <f>CONCATENATE('ხარჯთაღრიცხვა+'!A1:M1,"  საგზაო სამოსის მოწყობის სამუშაოთა მოცულობათა პიკეტური დათვლის უწყისი")</f>
        <v>საკურწეში მამიაშვილების ,გოსტიაშვილების,სარალიძეების უბანში გზის მოწყობის სამუშაოების  საგზაო სამოსის მოწყობის სამუშაოთა მოცულობათა პიკეტური დათვლის უწყისი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7" s="30" customFormat="1" ht="23.25" customHeigh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1:27" ht="30" customHeight="1">
      <c r="A3" s="214" t="s">
        <v>3</v>
      </c>
      <c r="B3" s="214" t="s">
        <v>4</v>
      </c>
      <c r="C3" s="214" t="s">
        <v>5</v>
      </c>
      <c r="D3" s="215" t="s">
        <v>82</v>
      </c>
      <c r="E3" s="218" t="s">
        <v>6</v>
      </c>
      <c r="F3" s="219"/>
      <c r="G3" s="219"/>
      <c r="H3" s="219"/>
      <c r="I3" s="219"/>
      <c r="J3" s="224"/>
      <c r="K3" s="218" t="s">
        <v>7</v>
      </c>
      <c r="L3" s="219"/>
      <c r="M3" s="219"/>
      <c r="N3" s="219"/>
      <c r="O3" s="219"/>
      <c r="P3" s="224"/>
      <c r="Q3" s="218" t="s">
        <v>143</v>
      </c>
      <c r="R3" s="219"/>
      <c r="S3" s="219"/>
      <c r="T3" s="219"/>
      <c r="U3" s="219"/>
      <c r="V3" s="219"/>
      <c r="W3" s="203" t="s">
        <v>138</v>
      </c>
      <c r="X3" s="203"/>
    </row>
    <row r="4" spans="1:27" ht="76.5" customHeight="1">
      <c r="A4" s="214"/>
      <c r="B4" s="214"/>
      <c r="C4" s="214"/>
      <c r="D4" s="215"/>
      <c r="E4" s="201" t="s">
        <v>9</v>
      </c>
      <c r="F4" s="201"/>
      <c r="G4" s="201" t="s">
        <v>10</v>
      </c>
      <c r="H4" s="201"/>
      <c r="I4" s="201" t="s">
        <v>8</v>
      </c>
      <c r="J4" s="201"/>
      <c r="K4" s="201" t="s">
        <v>9</v>
      </c>
      <c r="L4" s="201"/>
      <c r="M4" s="201" t="s">
        <v>137</v>
      </c>
      <c r="N4" s="201"/>
      <c r="O4" s="201" t="s">
        <v>8</v>
      </c>
      <c r="P4" s="201"/>
      <c r="Q4" s="201" t="s">
        <v>9</v>
      </c>
      <c r="R4" s="201"/>
      <c r="S4" s="201" t="s">
        <v>10</v>
      </c>
      <c r="T4" s="201"/>
      <c r="U4" s="201" t="s">
        <v>8</v>
      </c>
      <c r="V4" s="202"/>
      <c r="W4" s="201" t="s">
        <v>169</v>
      </c>
      <c r="X4" s="202"/>
      <c r="Y4" s="40"/>
      <c r="Z4" s="40"/>
      <c r="AA4" s="40"/>
    </row>
    <row r="5" spans="1:27" ht="50.25" customHeight="1">
      <c r="A5" s="214"/>
      <c r="B5" s="214"/>
      <c r="C5" s="214"/>
      <c r="D5" s="215"/>
      <c r="E5" s="41" t="s">
        <v>11</v>
      </c>
      <c r="F5" s="41" t="s">
        <v>12</v>
      </c>
      <c r="G5" s="41" t="s">
        <v>11</v>
      </c>
      <c r="H5" s="41" t="s">
        <v>12</v>
      </c>
      <c r="I5" s="41" t="s">
        <v>11</v>
      </c>
      <c r="J5" s="41" t="s">
        <v>12</v>
      </c>
      <c r="K5" s="41" t="s">
        <v>11</v>
      </c>
      <c r="L5" s="41" t="s">
        <v>12</v>
      </c>
      <c r="M5" s="41" t="s">
        <v>11</v>
      </c>
      <c r="N5" s="41" t="s">
        <v>12</v>
      </c>
      <c r="O5" s="41" t="s">
        <v>11</v>
      </c>
      <c r="P5" s="41" t="s">
        <v>12</v>
      </c>
      <c r="Q5" s="41" t="s">
        <v>11</v>
      </c>
      <c r="R5" s="41" t="s">
        <v>12</v>
      </c>
      <c r="S5" s="41" t="s">
        <v>11</v>
      </c>
      <c r="T5" s="41" t="s">
        <v>12</v>
      </c>
      <c r="U5" s="41" t="s">
        <v>11</v>
      </c>
      <c r="V5" s="81" t="s">
        <v>12</v>
      </c>
      <c r="W5" s="41" t="s">
        <v>11</v>
      </c>
      <c r="X5" s="81" t="s">
        <v>12</v>
      </c>
      <c r="Y5" s="40"/>
      <c r="Z5" s="40"/>
      <c r="AA5" s="40"/>
    </row>
    <row r="6" spans="1:27" s="43" customFormat="1" ht="11.2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2">
        <v>16</v>
      </c>
      <c r="Q6" s="42">
        <v>17</v>
      </c>
      <c r="R6" s="42">
        <v>18</v>
      </c>
      <c r="S6" s="42">
        <v>19</v>
      </c>
      <c r="T6" s="42">
        <v>20</v>
      </c>
      <c r="U6" s="42">
        <v>21</v>
      </c>
      <c r="V6" s="82">
        <v>22</v>
      </c>
      <c r="W6" s="42">
        <v>23</v>
      </c>
      <c r="X6" s="82">
        <v>24</v>
      </c>
      <c r="Y6" s="44"/>
      <c r="Z6" s="44"/>
      <c r="AA6" s="44"/>
    </row>
    <row r="7" spans="1:27" s="46" customFormat="1">
      <c r="A7" s="146" t="s">
        <v>0</v>
      </c>
      <c r="B7" s="146" t="s">
        <v>81</v>
      </c>
      <c r="C7" s="45">
        <v>20</v>
      </c>
      <c r="D7" s="147" t="s">
        <v>72</v>
      </c>
      <c r="E7" s="148">
        <v>1.5</v>
      </c>
      <c r="F7" s="148">
        <v>1.5</v>
      </c>
      <c r="G7" s="148">
        <v>1.6</v>
      </c>
      <c r="H7" s="148">
        <v>1.6</v>
      </c>
      <c r="I7" s="148">
        <v>0.2</v>
      </c>
      <c r="J7" s="148">
        <v>0.2</v>
      </c>
      <c r="K7" s="149">
        <f>C7*E7</f>
        <v>30</v>
      </c>
      <c r="L7" s="149">
        <f>C7*F7</f>
        <v>30</v>
      </c>
      <c r="M7" s="149">
        <f>C7*G7</f>
        <v>32</v>
      </c>
      <c r="N7" s="149">
        <f>C7*H7</f>
        <v>32</v>
      </c>
      <c r="O7" s="149">
        <f>C7*I7</f>
        <v>4</v>
      </c>
      <c r="P7" s="149">
        <f>C7*J7</f>
        <v>4</v>
      </c>
      <c r="Q7" s="149">
        <f>K7*0.16</f>
        <v>4.8</v>
      </c>
      <c r="R7" s="149">
        <f t="shared" ref="R7" si="0">L7*0.16</f>
        <v>4.8</v>
      </c>
      <c r="S7" s="149">
        <f>M7*0.1</f>
        <v>3.2</v>
      </c>
      <c r="T7" s="149">
        <f>N7*0.1</f>
        <v>3.2</v>
      </c>
      <c r="U7" s="149">
        <f>O7*0.4</f>
        <v>1.6</v>
      </c>
      <c r="V7" s="149">
        <f>P7*0.4</f>
        <v>1.6</v>
      </c>
      <c r="W7" s="149">
        <f>3.95*K7</f>
        <v>118.5</v>
      </c>
      <c r="X7" s="149">
        <f>3.95*L7</f>
        <v>118.5</v>
      </c>
      <c r="Y7" s="47"/>
      <c r="Z7" s="47"/>
      <c r="AA7" s="47"/>
    </row>
    <row r="8" spans="1:27" s="46" customFormat="1">
      <c r="A8" s="146" t="s">
        <v>81</v>
      </c>
      <c r="B8" s="146" t="s">
        <v>80</v>
      </c>
      <c r="C8" s="45">
        <v>20</v>
      </c>
      <c r="D8" s="147" t="s">
        <v>72</v>
      </c>
      <c r="E8" s="148">
        <v>1.5</v>
      </c>
      <c r="F8" s="148">
        <v>1.5</v>
      </c>
      <c r="G8" s="148">
        <v>1.6</v>
      </c>
      <c r="H8" s="148">
        <v>1.6</v>
      </c>
      <c r="I8" s="148">
        <v>0.2</v>
      </c>
      <c r="J8" s="148">
        <v>0.2</v>
      </c>
      <c r="K8" s="149">
        <f t="shared" ref="K8:K18" si="1">C8*E8</f>
        <v>30</v>
      </c>
      <c r="L8" s="149">
        <f t="shared" ref="L8:L18" si="2">C8*F8</f>
        <v>30</v>
      </c>
      <c r="M8" s="149">
        <f t="shared" ref="M8:M18" si="3">C8*G8</f>
        <v>32</v>
      </c>
      <c r="N8" s="149">
        <f t="shared" ref="N8:N18" si="4">C8*H8</f>
        <v>32</v>
      </c>
      <c r="O8" s="149">
        <f t="shared" ref="O8:O18" si="5">C8*I8</f>
        <v>4</v>
      </c>
      <c r="P8" s="149">
        <f t="shared" ref="P8:P18" si="6">C8*J8</f>
        <v>4</v>
      </c>
      <c r="Q8" s="149">
        <f t="shared" ref="Q8:Q18" si="7">K8*0.16</f>
        <v>4.8</v>
      </c>
      <c r="R8" s="149">
        <f t="shared" ref="R8:R18" si="8">L8*0.16</f>
        <v>4.8</v>
      </c>
      <c r="S8" s="149">
        <f t="shared" ref="S8:S18" si="9">M8*0.1</f>
        <v>3.2</v>
      </c>
      <c r="T8" s="149">
        <f t="shared" ref="T8:T18" si="10">N8*0.1</f>
        <v>3.2</v>
      </c>
      <c r="U8" s="149">
        <f t="shared" ref="U8:U18" si="11">O8*0.4</f>
        <v>1.6</v>
      </c>
      <c r="V8" s="149">
        <f t="shared" ref="V8:V18" si="12">P8*0.4</f>
        <v>1.6</v>
      </c>
      <c r="W8" s="149">
        <f t="shared" ref="W8:W18" si="13">3.95*K8</f>
        <v>118.5</v>
      </c>
      <c r="X8" s="149">
        <f t="shared" ref="X8:X18" si="14">3.95*L8</f>
        <v>118.5</v>
      </c>
      <c r="Y8" s="47"/>
      <c r="Z8" s="47"/>
      <c r="AA8" s="47"/>
    </row>
    <row r="9" spans="1:27" s="46" customFormat="1">
      <c r="A9" s="146" t="s">
        <v>80</v>
      </c>
      <c r="B9" s="146" t="s">
        <v>79</v>
      </c>
      <c r="C9" s="45">
        <v>20</v>
      </c>
      <c r="D9" s="147" t="s">
        <v>72</v>
      </c>
      <c r="E9" s="148">
        <v>1.5</v>
      </c>
      <c r="F9" s="148">
        <v>1.5</v>
      </c>
      <c r="G9" s="148">
        <v>1.6</v>
      </c>
      <c r="H9" s="148">
        <v>1.6</v>
      </c>
      <c r="I9" s="148">
        <v>0.2</v>
      </c>
      <c r="J9" s="148">
        <v>0.2</v>
      </c>
      <c r="K9" s="149">
        <f t="shared" si="1"/>
        <v>30</v>
      </c>
      <c r="L9" s="149">
        <f t="shared" si="2"/>
        <v>30</v>
      </c>
      <c r="M9" s="149">
        <f t="shared" si="3"/>
        <v>32</v>
      </c>
      <c r="N9" s="149">
        <f t="shared" si="4"/>
        <v>32</v>
      </c>
      <c r="O9" s="149">
        <f t="shared" si="5"/>
        <v>4</v>
      </c>
      <c r="P9" s="149">
        <f t="shared" si="6"/>
        <v>4</v>
      </c>
      <c r="Q9" s="149">
        <f t="shared" si="7"/>
        <v>4.8</v>
      </c>
      <c r="R9" s="149">
        <f t="shared" si="8"/>
        <v>4.8</v>
      </c>
      <c r="S9" s="149">
        <f t="shared" si="9"/>
        <v>3.2</v>
      </c>
      <c r="T9" s="149">
        <f t="shared" si="10"/>
        <v>3.2</v>
      </c>
      <c r="U9" s="149">
        <f t="shared" si="11"/>
        <v>1.6</v>
      </c>
      <c r="V9" s="149">
        <f t="shared" si="12"/>
        <v>1.6</v>
      </c>
      <c r="W9" s="149">
        <f t="shared" si="13"/>
        <v>118.5</v>
      </c>
      <c r="X9" s="149">
        <f t="shared" si="14"/>
        <v>118.5</v>
      </c>
      <c r="Y9" s="47"/>
      <c r="Z9" s="47"/>
      <c r="AA9" s="47"/>
    </row>
    <row r="10" spans="1:27" s="46" customFormat="1">
      <c r="A10" s="146" t="s">
        <v>79</v>
      </c>
      <c r="B10" s="146" t="s">
        <v>78</v>
      </c>
      <c r="C10" s="45">
        <v>20</v>
      </c>
      <c r="D10" s="147" t="s">
        <v>72</v>
      </c>
      <c r="E10" s="148">
        <v>1.5</v>
      </c>
      <c r="F10" s="148">
        <v>1.5</v>
      </c>
      <c r="G10" s="148">
        <v>1.6</v>
      </c>
      <c r="H10" s="148">
        <v>1.6</v>
      </c>
      <c r="I10" s="148">
        <v>0.2</v>
      </c>
      <c r="J10" s="148">
        <v>0.2</v>
      </c>
      <c r="K10" s="149">
        <f t="shared" si="1"/>
        <v>30</v>
      </c>
      <c r="L10" s="149">
        <f t="shared" si="2"/>
        <v>30</v>
      </c>
      <c r="M10" s="149">
        <f t="shared" si="3"/>
        <v>32</v>
      </c>
      <c r="N10" s="149">
        <f t="shared" si="4"/>
        <v>32</v>
      </c>
      <c r="O10" s="149">
        <f t="shared" si="5"/>
        <v>4</v>
      </c>
      <c r="P10" s="149">
        <f t="shared" si="6"/>
        <v>4</v>
      </c>
      <c r="Q10" s="149">
        <f t="shared" si="7"/>
        <v>4.8</v>
      </c>
      <c r="R10" s="149">
        <f t="shared" si="8"/>
        <v>4.8</v>
      </c>
      <c r="S10" s="149">
        <f t="shared" si="9"/>
        <v>3.2</v>
      </c>
      <c r="T10" s="149">
        <f t="shared" si="10"/>
        <v>3.2</v>
      </c>
      <c r="U10" s="149">
        <f t="shared" si="11"/>
        <v>1.6</v>
      </c>
      <c r="V10" s="149">
        <f t="shared" si="12"/>
        <v>1.6</v>
      </c>
      <c r="W10" s="149">
        <f t="shared" si="13"/>
        <v>118.5</v>
      </c>
      <c r="X10" s="149">
        <f t="shared" si="14"/>
        <v>118.5</v>
      </c>
      <c r="Y10" s="47"/>
      <c r="Z10" s="47"/>
      <c r="AA10" s="47"/>
    </row>
    <row r="11" spans="1:27" s="46" customFormat="1">
      <c r="A11" s="146" t="s">
        <v>78</v>
      </c>
      <c r="B11" s="146" t="s">
        <v>1</v>
      </c>
      <c r="C11" s="45">
        <v>20</v>
      </c>
      <c r="D11" s="147" t="s">
        <v>72</v>
      </c>
      <c r="E11" s="148">
        <v>1.5</v>
      </c>
      <c r="F11" s="148">
        <v>1.5</v>
      </c>
      <c r="G11" s="148">
        <v>1.6</v>
      </c>
      <c r="H11" s="148">
        <v>1.6</v>
      </c>
      <c r="I11" s="148">
        <v>0.2</v>
      </c>
      <c r="J11" s="148">
        <v>0.2</v>
      </c>
      <c r="K11" s="149">
        <f t="shared" si="1"/>
        <v>30</v>
      </c>
      <c r="L11" s="149">
        <f t="shared" si="2"/>
        <v>30</v>
      </c>
      <c r="M11" s="149">
        <f t="shared" si="3"/>
        <v>32</v>
      </c>
      <c r="N11" s="149">
        <f t="shared" si="4"/>
        <v>32</v>
      </c>
      <c r="O11" s="149">
        <f t="shared" si="5"/>
        <v>4</v>
      </c>
      <c r="P11" s="149">
        <f t="shared" si="6"/>
        <v>4</v>
      </c>
      <c r="Q11" s="149">
        <f t="shared" si="7"/>
        <v>4.8</v>
      </c>
      <c r="R11" s="149">
        <f t="shared" si="8"/>
        <v>4.8</v>
      </c>
      <c r="S11" s="149">
        <f t="shared" si="9"/>
        <v>3.2</v>
      </c>
      <c r="T11" s="149">
        <f t="shared" si="10"/>
        <v>3.2</v>
      </c>
      <c r="U11" s="149">
        <f t="shared" si="11"/>
        <v>1.6</v>
      </c>
      <c r="V11" s="149">
        <f t="shared" si="12"/>
        <v>1.6</v>
      </c>
      <c r="W11" s="149">
        <f t="shared" si="13"/>
        <v>118.5</v>
      </c>
      <c r="X11" s="149">
        <f t="shared" si="14"/>
        <v>118.5</v>
      </c>
      <c r="Y11" s="47"/>
      <c r="Z11" s="47"/>
      <c r="AA11" s="47"/>
    </row>
    <row r="12" spans="1:27" s="46" customFormat="1">
      <c r="A12" s="146" t="s">
        <v>1</v>
      </c>
      <c r="B12" s="146" t="s">
        <v>77</v>
      </c>
      <c r="C12" s="45">
        <v>20</v>
      </c>
      <c r="D12" s="147" t="s">
        <v>72</v>
      </c>
      <c r="E12" s="148">
        <v>1.5</v>
      </c>
      <c r="F12" s="148">
        <v>1.5</v>
      </c>
      <c r="G12" s="148">
        <v>1.6</v>
      </c>
      <c r="H12" s="148">
        <v>1.6</v>
      </c>
      <c r="I12" s="148">
        <v>0.2</v>
      </c>
      <c r="J12" s="148">
        <v>0.2</v>
      </c>
      <c r="K12" s="149">
        <f t="shared" si="1"/>
        <v>30</v>
      </c>
      <c r="L12" s="149">
        <f t="shared" si="2"/>
        <v>30</v>
      </c>
      <c r="M12" s="149">
        <f t="shared" si="3"/>
        <v>32</v>
      </c>
      <c r="N12" s="149">
        <f t="shared" si="4"/>
        <v>32</v>
      </c>
      <c r="O12" s="149">
        <f t="shared" si="5"/>
        <v>4</v>
      </c>
      <c r="P12" s="149">
        <f t="shared" si="6"/>
        <v>4</v>
      </c>
      <c r="Q12" s="149">
        <f t="shared" si="7"/>
        <v>4.8</v>
      </c>
      <c r="R12" s="149">
        <f t="shared" si="8"/>
        <v>4.8</v>
      </c>
      <c r="S12" s="149">
        <f t="shared" si="9"/>
        <v>3.2</v>
      </c>
      <c r="T12" s="149">
        <f t="shared" si="10"/>
        <v>3.2</v>
      </c>
      <c r="U12" s="149">
        <f t="shared" si="11"/>
        <v>1.6</v>
      </c>
      <c r="V12" s="149">
        <f t="shared" si="12"/>
        <v>1.6</v>
      </c>
      <c r="W12" s="149">
        <f t="shared" si="13"/>
        <v>118.5</v>
      </c>
      <c r="X12" s="149">
        <f t="shared" si="14"/>
        <v>118.5</v>
      </c>
      <c r="Y12" s="47"/>
      <c r="Z12" s="47"/>
      <c r="AA12" s="47"/>
    </row>
    <row r="13" spans="1:27" s="46" customFormat="1">
      <c r="A13" s="146" t="s">
        <v>77</v>
      </c>
      <c r="B13" s="146" t="s">
        <v>76</v>
      </c>
      <c r="C13" s="45">
        <v>20</v>
      </c>
      <c r="D13" s="147" t="s">
        <v>72</v>
      </c>
      <c r="E13" s="148">
        <v>1.5</v>
      </c>
      <c r="F13" s="148">
        <v>1.5</v>
      </c>
      <c r="G13" s="148">
        <v>1.6</v>
      </c>
      <c r="H13" s="148">
        <v>1.6</v>
      </c>
      <c r="I13" s="148">
        <v>0.2</v>
      </c>
      <c r="J13" s="148">
        <v>0.2</v>
      </c>
      <c r="K13" s="149">
        <f t="shared" si="1"/>
        <v>30</v>
      </c>
      <c r="L13" s="149">
        <f t="shared" si="2"/>
        <v>30</v>
      </c>
      <c r="M13" s="149">
        <f t="shared" si="3"/>
        <v>32</v>
      </c>
      <c r="N13" s="149">
        <f t="shared" si="4"/>
        <v>32</v>
      </c>
      <c r="O13" s="149">
        <f t="shared" si="5"/>
        <v>4</v>
      </c>
      <c r="P13" s="149">
        <f t="shared" si="6"/>
        <v>4</v>
      </c>
      <c r="Q13" s="149">
        <f t="shared" si="7"/>
        <v>4.8</v>
      </c>
      <c r="R13" s="149">
        <f t="shared" si="8"/>
        <v>4.8</v>
      </c>
      <c r="S13" s="149">
        <f t="shared" si="9"/>
        <v>3.2</v>
      </c>
      <c r="T13" s="149">
        <f t="shared" si="10"/>
        <v>3.2</v>
      </c>
      <c r="U13" s="149">
        <f t="shared" si="11"/>
        <v>1.6</v>
      </c>
      <c r="V13" s="149">
        <f t="shared" si="12"/>
        <v>1.6</v>
      </c>
      <c r="W13" s="149">
        <f t="shared" si="13"/>
        <v>118.5</v>
      </c>
      <c r="X13" s="149">
        <f t="shared" si="14"/>
        <v>118.5</v>
      </c>
      <c r="Y13" s="47"/>
      <c r="Z13" s="48"/>
      <c r="AA13" s="47"/>
    </row>
    <row r="14" spans="1:27" s="46" customFormat="1" ht="18.75" customHeight="1">
      <c r="A14" s="146" t="s">
        <v>76</v>
      </c>
      <c r="B14" s="146" t="s">
        <v>75</v>
      </c>
      <c r="C14" s="45">
        <v>20</v>
      </c>
      <c r="D14" s="147" t="s">
        <v>72</v>
      </c>
      <c r="E14" s="148">
        <v>1.5</v>
      </c>
      <c r="F14" s="148">
        <v>1.5</v>
      </c>
      <c r="G14" s="148">
        <v>1.6</v>
      </c>
      <c r="H14" s="148">
        <v>1.6</v>
      </c>
      <c r="I14" s="148">
        <v>0.2</v>
      </c>
      <c r="J14" s="148">
        <v>0.2</v>
      </c>
      <c r="K14" s="149">
        <f t="shared" si="1"/>
        <v>30</v>
      </c>
      <c r="L14" s="149">
        <f t="shared" si="2"/>
        <v>30</v>
      </c>
      <c r="M14" s="149">
        <f t="shared" si="3"/>
        <v>32</v>
      </c>
      <c r="N14" s="149">
        <f t="shared" si="4"/>
        <v>32</v>
      </c>
      <c r="O14" s="149">
        <f t="shared" si="5"/>
        <v>4</v>
      </c>
      <c r="P14" s="149">
        <f t="shared" si="6"/>
        <v>4</v>
      </c>
      <c r="Q14" s="149">
        <f t="shared" si="7"/>
        <v>4.8</v>
      </c>
      <c r="R14" s="149">
        <f t="shared" si="8"/>
        <v>4.8</v>
      </c>
      <c r="S14" s="149">
        <f t="shared" si="9"/>
        <v>3.2</v>
      </c>
      <c r="T14" s="149">
        <f t="shared" si="10"/>
        <v>3.2</v>
      </c>
      <c r="U14" s="149">
        <f t="shared" si="11"/>
        <v>1.6</v>
      </c>
      <c r="V14" s="149">
        <f t="shared" si="12"/>
        <v>1.6</v>
      </c>
      <c r="W14" s="149">
        <f t="shared" si="13"/>
        <v>118.5</v>
      </c>
      <c r="X14" s="149">
        <f t="shared" si="14"/>
        <v>118.5</v>
      </c>
      <c r="Y14" s="47"/>
      <c r="Z14" s="47"/>
      <c r="AA14" s="47"/>
    </row>
    <row r="15" spans="1:27" s="46" customFormat="1" ht="18.75" customHeight="1">
      <c r="A15" s="146" t="s">
        <v>75</v>
      </c>
      <c r="B15" s="146" t="s">
        <v>74</v>
      </c>
      <c r="C15" s="45">
        <v>20</v>
      </c>
      <c r="D15" s="147" t="s">
        <v>72</v>
      </c>
      <c r="E15" s="148">
        <v>1.5</v>
      </c>
      <c r="F15" s="148">
        <v>1.5</v>
      </c>
      <c r="G15" s="148">
        <v>1.6</v>
      </c>
      <c r="H15" s="148">
        <v>1.6</v>
      </c>
      <c r="I15" s="148">
        <v>0.2</v>
      </c>
      <c r="J15" s="148">
        <v>0.2</v>
      </c>
      <c r="K15" s="149">
        <f t="shared" si="1"/>
        <v>30</v>
      </c>
      <c r="L15" s="149">
        <f t="shared" si="2"/>
        <v>30</v>
      </c>
      <c r="M15" s="149">
        <f t="shared" si="3"/>
        <v>32</v>
      </c>
      <c r="N15" s="149">
        <f t="shared" si="4"/>
        <v>32</v>
      </c>
      <c r="O15" s="149">
        <f t="shared" si="5"/>
        <v>4</v>
      </c>
      <c r="P15" s="149">
        <f t="shared" si="6"/>
        <v>4</v>
      </c>
      <c r="Q15" s="149">
        <f t="shared" si="7"/>
        <v>4.8</v>
      </c>
      <c r="R15" s="149">
        <f t="shared" si="8"/>
        <v>4.8</v>
      </c>
      <c r="S15" s="149">
        <f t="shared" si="9"/>
        <v>3.2</v>
      </c>
      <c r="T15" s="149">
        <f t="shared" si="10"/>
        <v>3.2</v>
      </c>
      <c r="U15" s="149">
        <f t="shared" si="11"/>
        <v>1.6</v>
      </c>
      <c r="V15" s="149">
        <f t="shared" si="12"/>
        <v>1.6</v>
      </c>
      <c r="W15" s="149">
        <f t="shared" si="13"/>
        <v>118.5</v>
      </c>
      <c r="X15" s="149">
        <f t="shared" si="14"/>
        <v>118.5</v>
      </c>
      <c r="Y15" s="47"/>
      <c r="Z15" s="47"/>
      <c r="AA15" s="47"/>
    </row>
    <row r="16" spans="1:27" s="46" customFormat="1" ht="18.75" customHeight="1">
      <c r="A16" s="146" t="s">
        <v>74</v>
      </c>
      <c r="B16" s="146" t="s">
        <v>2</v>
      </c>
      <c r="C16" s="45">
        <v>20</v>
      </c>
      <c r="D16" s="147" t="s">
        <v>72</v>
      </c>
      <c r="E16" s="148">
        <v>1.5</v>
      </c>
      <c r="F16" s="148">
        <v>1.5</v>
      </c>
      <c r="G16" s="148">
        <v>1.6</v>
      </c>
      <c r="H16" s="148">
        <v>1.6</v>
      </c>
      <c r="I16" s="148">
        <v>0.2</v>
      </c>
      <c r="J16" s="148">
        <v>0.2</v>
      </c>
      <c r="K16" s="149">
        <f t="shared" si="1"/>
        <v>30</v>
      </c>
      <c r="L16" s="149">
        <f t="shared" si="2"/>
        <v>30</v>
      </c>
      <c r="M16" s="149">
        <f t="shared" si="3"/>
        <v>32</v>
      </c>
      <c r="N16" s="149">
        <f t="shared" si="4"/>
        <v>32</v>
      </c>
      <c r="O16" s="149">
        <f t="shared" si="5"/>
        <v>4</v>
      </c>
      <c r="P16" s="149">
        <f t="shared" si="6"/>
        <v>4</v>
      </c>
      <c r="Q16" s="149">
        <f t="shared" si="7"/>
        <v>4.8</v>
      </c>
      <c r="R16" s="149">
        <f t="shared" si="8"/>
        <v>4.8</v>
      </c>
      <c r="S16" s="149">
        <f t="shared" si="9"/>
        <v>3.2</v>
      </c>
      <c r="T16" s="149">
        <f t="shared" si="10"/>
        <v>3.2</v>
      </c>
      <c r="U16" s="149">
        <f t="shared" si="11"/>
        <v>1.6</v>
      </c>
      <c r="V16" s="149">
        <f t="shared" si="12"/>
        <v>1.6</v>
      </c>
      <c r="W16" s="149">
        <f t="shared" si="13"/>
        <v>118.5</v>
      </c>
      <c r="X16" s="149">
        <f t="shared" si="14"/>
        <v>118.5</v>
      </c>
      <c r="Y16" s="47"/>
      <c r="Z16" s="47"/>
      <c r="AA16" s="47"/>
    </row>
    <row r="17" spans="1:27" ht="18.75" customHeight="1">
      <c r="A17" s="146" t="s">
        <v>2</v>
      </c>
      <c r="B17" s="146" t="s">
        <v>73</v>
      </c>
      <c r="C17" s="45">
        <v>20</v>
      </c>
      <c r="D17" s="147" t="s">
        <v>72</v>
      </c>
      <c r="E17" s="148">
        <v>1.5</v>
      </c>
      <c r="F17" s="148">
        <v>1.5</v>
      </c>
      <c r="G17" s="148">
        <v>1.6</v>
      </c>
      <c r="H17" s="148">
        <v>1.6</v>
      </c>
      <c r="I17" s="148">
        <v>0.2</v>
      </c>
      <c r="J17" s="148">
        <v>0.2</v>
      </c>
      <c r="K17" s="149">
        <f t="shared" si="1"/>
        <v>30</v>
      </c>
      <c r="L17" s="149">
        <f t="shared" si="2"/>
        <v>30</v>
      </c>
      <c r="M17" s="149">
        <f t="shared" si="3"/>
        <v>32</v>
      </c>
      <c r="N17" s="149">
        <f t="shared" si="4"/>
        <v>32</v>
      </c>
      <c r="O17" s="149">
        <f t="shared" si="5"/>
        <v>4</v>
      </c>
      <c r="P17" s="149">
        <f t="shared" si="6"/>
        <v>4</v>
      </c>
      <c r="Q17" s="149">
        <f t="shared" si="7"/>
        <v>4.8</v>
      </c>
      <c r="R17" s="149">
        <f t="shared" si="8"/>
        <v>4.8</v>
      </c>
      <c r="S17" s="149">
        <f t="shared" si="9"/>
        <v>3.2</v>
      </c>
      <c r="T17" s="149">
        <f t="shared" si="10"/>
        <v>3.2</v>
      </c>
      <c r="U17" s="149">
        <f t="shared" si="11"/>
        <v>1.6</v>
      </c>
      <c r="V17" s="149">
        <f t="shared" si="12"/>
        <v>1.6</v>
      </c>
      <c r="W17" s="149">
        <f t="shared" si="13"/>
        <v>118.5</v>
      </c>
      <c r="X17" s="149">
        <f t="shared" si="14"/>
        <v>118.5</v>
      </c>
    </row>
    <row r="18" spans="1:27" ht="18.75" customHeight="1">
      <c r="A18" s="146" t="s">
        <v>73</v>
      </c>
      <c r="B18" s="146" t="s">
        <v>173</v>
      </c>
      <c r="C18" s="45">
        <v>0.02</v>
      </c>
      <c r="D18" s="147" t="s">
        <v>72</v>
      </c>
      <c r="E18" s="148">
        <v>1.5</v>
      </c>
      <c r="F18" s="148">
        <v>1.5</v>
      </c>
      <c r="G18" s="148">
        <v>1.6</v>
      </c>
      <c r="H18" s="148">
        <v>1.6</v>
      </c>
      <c r="I18" s="148">
        <v>0.2</v>
      </c>
      <c r="J18" s="148">
        <v>0.2</v>
      </c>
      <c r="K18" s="149">
        <f t="shared" si="1"/>
        <v>0.03</v>
      </c>
      <c r="L18" s="149">
        <f t="shared" si="2"/>
        <v>0.03</v>
      </c>
      <c r="M18" s="149">
        <f t="shared" si="3"/>
        <v>3.2000000000000001E-2</v>
      </c>
      <c r="N18" s="149">
        <f t="shared" si="4"/>
        <v>3.2000000000000001E-2</v>
      </c>
      <c r="O18" s="149">
        <f t="shared" si="5"/>
        <v>4.0000000000000001E-3</v>
      </c>
      <c r="P18" s="149">
        <f t="shared" si="6"/>
        <v>4.0000000000000001E-3</v>
      </c>
      <c r="Q18" s="149">
        <f t="shared" si="7"/>
        <v>4.7999999999999996E-3</v>
      </c>
      <c r="R18" s="149">
        <f t="shared" si="8"/>
        <v>4.7999999999999996E-3</v>
      </c>
      <c r="S18" s="149">
        <f t="shared" si="9"/>
        <v>3.2000000000000002E-3</v>
      </c>
      <c r="T18" s="149">
        <f t="shared" si="10"/>
        <v>3.2000000000000002E-3</v>
      </c>
      <c r="U18" s="149">
        <f t="shared" si="11"/>
        <v>1.6000000000000001E-3</v>
      </c>
      <c r="V18" s="149">
        <f t="shared" si="12"/>
        <v>1.6000000000000001E-3</v>
      </c>
      <c r="W18" s="149">
        <f t="shared" si="13"/>
        <v>0.11849999999999999</v>
      </c>
      <c r="X18" s="149">
        <f t="shared" si="14"/>
        <v>0.11849999999999999</v>
      </c>
    </row>
    <row r="19" spans="1:27" s="46" customFormat="1">
      <c r="A19" s="65"/>
      <c r="B19" s="65"/>
      <c r="C19" s="45"/>
      <c r="D19" s="58"/>
      <c r="E19" s="62"/>
      <c r="F19" s="62"/>
      <c r="G19" s="62"/>
      <c r="H19" s="62"/>
      <c r="I19" s="62"/>
      <c r="J19" s="63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47"/>
      <c r="Z19" s="47"/>
      <c r="AA19" s="47"/>
    </row>
    <row r="20" spans="1:27">
      <c r="A20" s="220" t="s">
        <v>14</v>
      </c>
      <c r="B20" s="221"/>
      <c r="C20" s="216">
        <f>SUM(C7:C18)</f>
        <v>220.02</v>
      </c>
      <c r="D20" s="208"/>
      <c r="E20" s="209"/>
      <c r="F20" s="209"/>
      <c r="G20" s="209"/>
      <c r="H20" s="209"/>
      <c r="I20" s="209"/>
      <c r="J20" s="210"/>
      <c r="K20" s="66">
        <f t="shared" ref="K20:X20" si="15">SUM(K7:K19)</f>
        <v>330.03</v>
      </c>
      <c r="L20" s="66">
        <f t="shared" si="15"/>
        <v>330.03</v>
      </c>
      <c r="M20" s="66">
        <f t="shared" si="15"/>
        <v>352.03199999999998</v>
      </c>
      <c r="N20" s="66">
        <f t="shared" si="15"/>
        <v>352.03199999999998</v>
      </c>
      <c r="O20" s="66">
        <f t="shared" si="15"/>
        <v>44.003999999999998</v>
      </c>
      <c r="P20" s="66">
        <f t="shared" si="15"/>
        <v>44.003999999999998</v>
      </c>
      <c r="Q20" s="66">
        <f t="shared" si="15"/>
        <v>52.804799999999993</v>
      </c>
      <c r="R20" s="66">
        <f t="shared" si="15"/>
        <v>52.804799999999993</v>
      </c>
      <c r="S20" s="66">
        <f t="shared" si="15"/>
        <v>35.203199999999995</v>
      </c>
      <c r="T20" s="66">
        <f t="shared" si="15"/>
        <v>35.203199999999995</v>
      </c>
      <c r="U20" s="66">
        <f t="shared" si="15"/>
        <v>17.601599999999998</v>
      </c>
      <c r="V20" s="66">
        <f t="shared" si="15"/>
        <v>17.601599999999998</v>
      </c>
      <c r="W20" s="66">
        <f t="shared" si="15"/>
        <v>1303.6185</v>
      </c>
      <c r="X20" s="66">
        <f t="shared" si="15"/>
        <v>1303.6185</v>
      </c>
      <c r="Y20" s="40"/>
      <c r="Z20" s="40"/>
      <c r="AA20" s="40"/>
    </row>
    <row r="21" spans="1:27">
      <c r="A21" s="222"/>
      <c r="B21" s="223"/>
      <c r="C21" s="217"/>
      <c r="D21" s="211"/>
      <c r="E21" s="212"/>
      <c r="F21" s="212"/>
      <c r="G21" s="212"/>
      <c r="H21" s="212"/>
      <c r="I21" s="212"/>
      <c r="J21" s="213"/>
      <c r="K21" s="204">
        <f>K20+L20</f>
        <v>660.06</v>
      </c>
      <c r="L21" s="204"/>
      <c r="M21" s="204">
        <f>M20+N20</f>
        <v>704.06399999999996</v>
      </c>
      <c r="N21" s="204"/>
      <c r="O21" s="204">
        <f>O20+P20</f>
        <v>88.007999999999996</v>
      </c>
      <c r="P21" s="204"/>
      <c r="Q21" s="204">
        <f>Q20+R20</f>
        <v>105.60959999999999</v>
      </c>
      <c r="R21" s="204"/>
      <c r="S21" s="204">
        <f>S20+T20</f>
        <v>70.406399999999991</v>
      </c>
      <c r="T21" s="204"/>
      <c r="U21" s="204">
        <f>U20+V20</f>
        <v>35.203199999999995</v>
      </c>
      <c r="V21" s="205"/>
      <c r="W21" s="204">
        <f>W20+X20</f>
        <v>2607.2370000000001</v>
      </c>
      <c r="X21" s="205"/>
    </row>
  </sheetData>
  <mergeCells count="29">
    <mergeCell ref="A3:A5"/>
    <mergeCell ref="A20:B21"/>
    <mergeCell ref="I4:J4"/>
    <mergeCell ref="E3:J3"/>
    <mergeCell ref="O4:P4"/>
    <mergeCell ref="K3:P3"/>
    <mergeCell ref="U4:V4"/>
    <mergeCell ref="Q3:V3"/>
    <mergeCell ref="M21:N21"/>
    <mergeCell ref="O21:P21"/>
    <mergeCell ref="Q21:R21"/>
    <mergeCell ref="S21:T21"/>
    <mergeCell ref="U21:V21"/>
    <mergeCell ref="W4:X4"/>
    <mergeCell ref="W3:X3"/>
    <mergeCell ref="W21:X21"/>
    <mergeCell ref="A1:X1"/>
    <mergeCell ref="K4:L4"/>
    <mergeCell ref="M4:N4"/>
    <mergeCell ref="Q4:R4"/>
    <mergeCell ref="S4:T4"/>
    <mergeCell ref="D20:J21"/>
    <mergeCell ref="B3:B5"/>
    <mergeCell ref="C3:C5"/>
    <mergeCell ref="D3:D5"/>
    <mergeCell ref="E4:F4"/>
    <mergeCell ref="G4:H4"/>
    <mergeCell ref="C20:C21"/>
    <mergeCell ref="K21:L2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O43"/>
  <sheetViews>
    <sheetView view="pageBreakPreview" zoomScale="118" zoomScaleNormal="100" zoomScaleSheetLayoutView="118" workbookViewId="0">
      <selection sqref="A1:M1"/>
    </sheetView>
  </sheetViews>
  <sheetFormatPr defaultColWidth="9.140625" defaultRowHeight="15"/>
  <cols>
    <col min="1" max="1" width="3.7109375" style="140" customWidth="1"/>
    <col min="2" max="2" width="7.28515625" style="140" customWidth="1"/>
    <col min="3" max="3" width="15.140625" style="140" customWidth="1"/>
    <col min="4" max="4" width="16.140625" style="140" customWidth="1"/>
    <col min="5" max="5" width="26" style="140" customWidth="1"/>
    <col min="6" max="6" width="9.140625" style="140"/>
    <col min="7" max="8" width="10" style="140" customWidth="1"/>
    <col min="9" max="9" width="24.42578125" style="140" customWidth="1"/>
    <col min="10" max="10" width="19.5703125" style="140" customWidth="1"/>
    <col min="11" max="13" width="9.140625" style="140"/>
    <col min="14" max="14" width="46.42578125" style="140" customWidth="1"/>
    <col min="15" max="16384" width="9.140625" style="140"/>
  </cols>
  <sheetData>
    <row r="1" spans="1:15" s="139" customFormat="1" ht="33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2" spans="1:15" s="139" customFormat="1" ht="17.25" customHeight="1">
      <c r="A2" s="191" t="str">
        <f>CONCATENATE('ხარჯთაღრიცხვა+'!A1:M1,"  რეპერების განლაგების უწყისი")</f>
        <v>საკურწეში მამიაშვილების ,გოსტიაშვილების,სარალიძეების უბანში გზის მოწყობის სამუშაოების  რეპერების განლაგების უწყისი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5" ht="15.75">
      <c r="K3" s="79"/>
      <c r="L3" s="79"/>
      <c r="M3" s="79"/>
      <c r="N3" s="79"/>
      <c r="O3" s="79"/>
    </row>
    <row r="4" spans="1:15" s="141" customFormat="1" ht="45" customHeight="1">
      <c r="A4" s="226" t="s">
        <v>13</v>
      </c>
      <c r="B4" s="227" t="s">
        <v>136</v>
      </c>
      <c r="C4" s="228" t="s">
        <v>135</v>
      </c>
      <c r="D4" s="228"/>
      <c r="E4" s="228" t="s">
        <v>134</v>
      </c>
      <c r="F4" s="229" t="s">
        <v>67</v>
      </c>
      <c r="G4" s="229" t="s">
        <v>133</v>
      </c>
      <c r="H4" s="229"/>
      <c r="I4" s="230" t="s">
        <v>132</v>
      </c>
      <c r="J4" s="229" t="s">
        <v>131</v>
      </c>
    </row>
    <row r="5" spans="1:15" ht="20.25" customHeight="1">
      <c r="A5" s="226"/>
      <c r="B5" s="227"/>
      <c r="C5" s="142" t="s">
        <v>130</v>
      </c>
      <c r="D5" s="142" t="s">
        <v>129</v>
      </c>
      <c r="E5" s="228"/>
      <c r="F5" s="229"/>
      <c r="G5" s="142" t="s">
        <v>128</v>
      </c>
      <c r="H5" s="142" t="s">
        <v>127</v>
      </c>
      <c r="I5" s="230"/>
      <c r="J5" s="229"/>
    </row>
    <row r="6" spans="1:15" ht="19.5" customHeight="1">
      <c r="A6" s="143">
        <v>1</v>
      </c>
      <c r="B6" s="37" t="s">
        <v>126</v>
      </c>
      <c r="C6" s="144">
        <v>4682501.9000000004</v>
      </c>
      <c r="D6" s="144">
        <v>346891.8</v>
      </c>
      <c r="E6" s="144">
        <v>448.74</v>
      </c>
      <c r="F6" s="37" t="s">
        <v>171</v>
      </c>
      <c r="G6" s="144" t="s">
        <v>125</v>
      </c>
      <c r="H6" s="144">
        <v>7.76</v>
      </c>
      <c r="I6" s="145" t="s">
        <v>172</v>
      </c>
      <c r="J6" s="145"/>
    </row>
    <row r="7" spans="1:15" ht="21" customHeight="1"/>
    <row r="14" spans="1:15" ht="10.5" customHeight="1"/>
    <row r="15" spans="1:15" ht="24" customHeight="1"/>
    <row r="16" spans="1:15" ht="24.75" customHeight="1"/>
    <row r="17" ht="24" customHeight="1"/>
    <row r="25" ht="15" customHeight="1"/>
    <row r="26" ht="21" customHeight="1"/>
    <row r="33" ht="18.75" customHeight="1"/>
    <row r="34" ht="22.5" customHeight="1"/>
    <row r="35" ht="24.75" customHeight="1"/>
    <row r="42" ht="24.75" customHeight="1"/>
    <row r="43" ht="24.75" customHeight="1"/>
  </sheetData>
  <mergeCells count="10">
    <mergeCell ref="A2:J2"/>
    <mergeCell ref="A1:J1"/>
    <mergeCell ref="A4:A5"/>
    <mergeCell ref="B4:B5"/>
    <mergeCell ref="C4:D4"/>
    <mergeCell ref="E4:E5"/>
    <mergeCell ref="F4:F5"/>
    <mergeCell ref="G4:H4"/>
    <mergeCell ref="I4:I5"/>
    <mergeCell ref="J4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ხარჯთაღრიცხვა+</vt:lpstr>
      <vt:lpstr>მოცულ.</vt:lpstr>
      <vt:lpstr>მასალა</vt:lpstr>
      <vt:lpstr>მანქ</vt:lpstr>
      <vt:lpstr>მიწის სამ.</vt:lpstr>
      <vt:lpstr>მრუდები</vt:lpstr>
      <vt:lpstr>პკ</vt:lpstr>
      <vt:lpstr>საგზ.სამოსი</vt:lpstr>
      <vt:lpstr>რეპერები</vt:lpstr>
      <vt:lpstr>ხელოვნური ნაგებობები</vt:lpstr>
      <vt:lpstr>მანქ!Print_Area</vt:lpstr>
      <vt:lpstr>მასალა!Print_Area</vt:lpstr>
      <vt:lpstr>მოცულ.!Print_Area</vt:lpstr>
      <vt:lpstr>'ხარჯთაღრიცხვა+'!Print_Area</vt:lpstr>
      <vt:lpstr>მანქ!Print_Titles</vt:lpstr>
      <vt:lpstr>მასალა!Print_Titles</vt:lpstr>
      <vt:lpstr>მოცულ.!Print_Titles</vt:lpstr>
      <vt:lpstr>'ხარჯთაღრიცხვა+'!Print_Titles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zelo</dc:creator>
  <cp:lastModifiedBy>Levan Bitsadze</cp:lastModifiedBy>
  <cp:lastPrinted>2019-10-03T11:09:12Z</cp:lastPrinted>
  <dcterms:created xsi:type="dcterms:W3CDTF">2018-03-03T12:42:52Z</dcterms:created>
  <dcterms:modified xsi:type="dcterms:W3CDTF">2021-02-11T11:29:02Z</dcterms:modified>
</cp:coreProperties>
</file>