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Users\omari\Desktop\tenderebi-2021\ცენტრის კეთილმოწყობები\ქიძინიძეების ცენტრი\"/>
    </mc:Choice>
  </mc:AlternateContent>
  <xr:revisionPtr revIDLastSave="0" documentId="8_{A9102F69-B017-434F-8732-734AF366C220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krebsiTi" sheetId="1" r:id="rId1"/>
    <sheet name="წყაროს მოწყობა" sheetId="7" r:id="rId2"/>
    <sheet name="ცენტრის კეთილმოწყობა" sheetId="8" r:id="rId3"/>
    <sheet name="ფანჩატური" sheetId="9" r:id="rId4"/>
    <sheet name="gere perimetri" sheetId="5" r:id="rId5"/>
    <sheet name="gare ganateba" sheetId="6" r:id="rId6"/>
    <sheet name="perimetris keTilmowyoba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9" l="1"/>
  <c r="F40" i="9"/>
  <c r="F39" i="9"/>
  <c r="F38" i="9"/>
  <c r="F36" i="9"/>
  <c r="F35" i="9"/>
  <c r="F34" i="9"/>
  <c r="F33" i="9"/>
  <c r="F32" i="9"/>
  <c r="F31" i="9"/>
  <c r="F29" i="9"/>
  <c r="F28" i="9"/>
  <c r="F27" i="9"/>
  <c r="F26" i="9"/>
  <c r="F25" i="9"/>
  <c r="F24" i="9"/>
  <c r="F22" i="9"/>
  <c r="F21" i="9"/>
  <c r="F20" i="9"/>
  <c r="F19" i="9"/>
  <c r="F17" i="9"/>
  <c r="F16" i="9"/>
  <c r="F12" i="9"/>
  <c r="F11" i="9"/>
  <c r="F81" i="8"/>
  <c r="F80" i="8"/>
  <c r="F79" i="8"/>
  <c r="F78" i="8"/>
  <c r="F77" i="8"/>
  <c r="F75" i="8"/>
  <c r="F74" i="8"/>
  <c r="F73" i="8"/>
  <c r="F72" i="8"/>
  <c r="F70" i="8"/>
  <c r="F69" i="8"/>
  <c r="E69" i="8"/>
  <c r="F67" i="8"/>
  <c r="F66" i="8"/>
  <c r="F64" i="8"/>
  <c r="F63" i="8"/>
  <c r="F61" i="8"/>
  <c r="F60" i="8"/>
  <c r="F59" i="8"/>
  <c r="F58" i="8"/>
  <c r="F57" i="8"/>
  <c r="F55" i="8"/>
  <c r="F54" i="8"/>
  <c r="F49" i="8"/>
  <c r="F48" i="8"/>
  <c r="F47" i="8"/>
  <c r="F46" i="8"/>
  <c r="F45" i="8"/>
  <c r="F43" i="8"/>
  <c r="F42" i="8"/>
  <c r="E41" i="8"/>
  <c r="F41" i="8" s="1"/>
  <c r="F39" i="8"/>
  <c r="F38" i="8"/>
  <c r="F37" i="8"/>
  <c r="E37" i="8"/>
  <c r="F36" i="8"/>
  <c r="E36" i="8"/>
  <c r="F34" i="8"/>
  <c r="F32" i="8"/>
  <c r="F31" i="8"/>
  <c r="F30" i="8"/>
  <c r="F29" i="8"/>
  <c r="F28" i="8"/>
  <c r="F24" i="8"/>
  <c r="F22" i="8"/>
  <c r="F21" i="8"/>
  <c r="F19" i="8"/>
  <c r="F18" i="8"/>
  <c r="F17" i="8"/>
  <c r="F15" i="8"/>
  <c r="F14" i="8"/>
  <c r="K4" i="8"/>
  <c r="F55" i="7"/>
  <c r="F53" i="7"/>
  <c r="F52" i="7"/>
  <c r="F51" i="7"/>
  <c r="F50" i="7"/>
  <c r="F48" i="7"/>
  <c r="F44" i="7"/>
  <c r="F46" i="7" s="1"/>
  <c r="F43" i="7"/>
  <c r="F42" i="7"/>
  <c r="F39" i="7"/>
  <c r="F38" i="7"/>
  <c r="F37" i="7"/>
  <c r="F36" i="7"/>
  <c r="F35" i="7"/>
  <c r="F33" i="7"/>
  <c r="F32" i="7"/>
  <c r="F31" i="7"/>
  <c r="F30" i="7"/>
  <c r="F29" i="7"/>
  <c r="F27" i="7"/>
  <c r="F26" i="7"/>
  <c r="F25" i="7"/>
  <c r="F24" i="7"/>
  <c r="F23" i="7"/>
  <c r="F21" i="7"/>
  <c r="F20" i="7"/>
  <c r="F19" i="7"/>
  <c r="F17" i="7"/>
  <c r="F16" i="7"/>
  <c r="F15" i="7"/>
  <c r="F13" i="7"/>
  <c r="M47" i="9" l="1"/>
  <c r="M48" i="9" s="1"/>
  <c r="M49" i="9" s="1"/>
  <c r="M50" i="8"/>
  <c r="F83" i="8" s="1"/>
  <c r="H82" i="8"/>
  <c r="M25" i="8"/>
  <c r="E83" i="8" s="1"/>
  <c r="M56" i="7"/>
  <c r="M57" i="7" s="1"/>
  <c r="M58" i="7" s="1"/>
  <c r="M59" i="7" s="1"/>
  <c r="M60" i="7" s="1"/>
  <c r="F78" i="4"/>
  <c r="F77" i="4"/>
  <c r="F75" i="4"/>
  <c r="F74" i="4"/>
  <c r="K4" i="7" l="1"/>
  <c r="C7" i="1"/>
  <c r="M50" i="9"/>
  <c r="M51" i="9" s="1"/>
  <c r="G83" i="8"/>
  <c r="M82" i="8"/>
  <c r="M83" i="8" s="1"/>
  <c r="K2" i="9" l="1"/>
  <c r="C8" i="1"/>
  <c r="H83" i="8"/>
  <c r="H84" i="8" s="1"/>
  <c r="H85" i="8" s="1"/>
  <c r="H86" i="8" s="1"/>
  <c r="H87" i="8" s="1"/>
  <c r="C9" i="1" s="1"/>
  <c r="L84" i="8"/>
  <c r="F55" i="4"/>
  <c r="F54" i="4"/>
  <c r="F52" i="4"/>
  <c r="F51" i="4"/>
  <c r="F49" i="4"/>
  <c r="F42" i="4"/>
  <c r="F41" i="4"/>
  <c r="F40" i="4"/>
  <c r="F38" i="4"/>
  <c r="F37" i="4"/>
  <c r="F36" i="4"/>
  <c r="F35" i="4"/>
  <c r="F33" i="4"/>
  <c r="F32" i="4"/>
  <c r="F30" i="4"/>
  <c r="F29" i="4"/>
  <c r="F27" i="4"/>
  <c r="F26" i="4"/>
  <c r="F24" i="4"/>
  <c r="D8" i="1" l="1"/>
  <c r="E8" i="1" s="1"/>
  <c r="F8" i="1" s="1"/>
  <c r="F72" i="4" l="1"/>
  <c r="E71" i="4"/>
  <c r="F71" i="4" s="1"/>
  <c r="F66" i="4"/>
  <c r="F65" i="4"/>
  <c r="F64" i="4"/>
  <c r="F19" i="4" l="1"/>
  <c r="E21" i="4"/>
  <c r="F21" i="4" s="1"/>
  <c r="E20" i="4"/>
  <c r="F20" i="4" s="1"/>
  <c r="E18" i="4"/>
  <c r="F18" i="4" s="1"/>
  <c r="F17" i="4"/>
  <c r="F16" i="4"/>
  <c r="F15" i="4"/>
  <c r="F54" i="5" l="1"/>
  <c r="F53" i="5"/>
  <c r="F48" i="5"/>
  <c r="F47" i="5"/>
  <c r="F46" i="5"/>
  <c r="F44" i="5" l="1"/>
  <c r="F43" i="5"/>
  <c r="F41" i="5"/>
  <c r="F40" i="5"/>
  <c r="F13" i="4" l="1"/>
  <c r="F11" i="4"/>
  <c r="F9" i="4"/>
  <c r="F8" i="4"/>
  <c r="F67" i="6" l="1"/>
  <c r="E57" i="6"/>
  <c r="F57" i="6" s="1"/>
  <c r="E56" i="6"/>
  <c r="F56" i="6" s="1"/>
  <c r="E55" i="6"/>
  <c r="F55" i="6" s="1"/>
  <c r="E53" i="6"/>
  <c r="F53" i="6" s="1"/>
  <c r="E52" i="6"/>
  <c r="F52" i="6" s="1"/>
  <c r="E51" i="6"/>
  <c r="F51" i="6" s="1"/>
  <c r="E49" i="6"/>
  <c r="F49" i="6" s="1"/>
  <c r="E48" i="6"/>
  <c r="F48" i="6" s="1"/>
  <c r="E47" i="6"/>
  <c r="F47" i="6" s="1"/>
  <c r="F45" i="6"/>
  <c r="F44" i="6"/>
  <c r="F42" i="6"/>
  <c r="F41" i="6"/>
  <c r="F40" i="6"/>
  <c r="E28" i="6"/>
  <c r="F28" i="6" s="1"/>
  <c r="E27" i="6"/>
  <c r="F27" i="6" s="1"/>
  <c r="E26" i="6"/>
  <c r="F26" i="6" s="1"/>
  <c r="E25" i="6"/>
  <c r="F25" i="6" s="1"/>
  <c r="F23" i="6"/>
  <c r="F22" i="6"/>
  <c r="F21" i="6"/>
  <c r="F20" i="6"/>
  <c r="F18" i="6"/>
  <c r="F17" i="6"/>
  <c r="F16" i="6"/>
  <c r="F13" i="6"/>
  <c r="F12" i="6"/>
  <c r="F11" i="6"/>
  <c r="F23" i="5"/>
  <c r="F22" i="5"/>
  <c r="E21" i="5"/>
  <c r="F21" i="5" s="1"/>
  <c r="F68" i="6" l="1"/>
  <c r="F69" i="6"/>
  <c r="L72" i="6" l="1"/>
  <c r="J72" i="6"/>
  <c r="J73" i="6" s="1"/>
  <c r="J74" i="6" s="1"/>
  <c r="M72" i="6" l="1"/>
  <c r="L73" i="6"/>
  <c r="L74" i="6" s="1"/>
  <c r="L75" i="6" s="1"/>
  <c r="L76" i="6" s="1"/>
  <c r="H72" i="6"/>
  <c r="J75" i="6"/>
  <c r="J76" i="6" s="1"/>
  <c r="H73" i="6" l="1"/>
  <c r="M73" i="6" s="1"/>
  <c r="M74" i="6" s="1"/>
  <c r="M75" i="6" s="1"/>
  <c r="M76" i="6" s="1"/>
  <c r="L77" i="6"/>
  <c r="J77" i="6" l="1"/>
  <c r="H74" i="6"/>
  <c r="H75" i="6" l="1"/>
  <c r="H76" i="6"/>
  <c r="M77" i="6" l="1"/>
  <c r="H77" i="6"/>
  <c r="M78" i="6" l="1"/>
  <c r="M79" i="6" s="1"/>
  <c r="M80" i="6" l="1"/>
  <c r="M81" i="6" s="1"/>
  <c r="C5" i="1" l="1"/>
  <c r="F38" i="5" l="1"/>
  <c r="F37" i="5"/>
  <c r="F36" i="5"/>
  <c r="F35" i="5"/>
  <c r="F34" i="5"/>
  <c r="F33" i="5"/>
  <c r="F32" i="5"/>
  <c r="F31" i="5"/>
  <c r="F29" i="5"/>
  <c r="F28" i="5"/>
  <c r="F26" i="5"/>
  <c r="F25" i="5"/>
  <c r="F19" i="5"/>
  <c r="E18" i="5"/>
  <c r="F18" i="5" s="1"/>
  <c r="E16" i="5"/>
  <c r="F16" i="5" s="1"/>
  <c r="E15" i="5"/>
  <c r="F15" i="5" s="1"/>
  <c r="F17" i="5" l="1"/>
  <c r="F62" i="4" l="1"/>
  <c r="F61" i="4"/>
  <c r="F59" i="4"/>
  <c r="F58" i="4"/>
  <c r="F57" i="4"/>
  <c r="H55" i="5" l="1"/>
  <c r="H56" i="5" s="1"/>
  <c r="H57" i="5" s="1"/>
  <c r="L55" i="5"/>
  <c r="L56" i="5" s="1"/>
  <c r="L57" i="5" s="1"/>
  <c r="J55" i="5"/>
  <c r="M55" i="5" l="1"/>
  <c r="H58" i="5"/>
  <c r="H59" i="5" s="1"/>
  <c r="J56" i="5"/>
  <c r="J57" i="5" s="1"/>
  <c r="L58" i="5"/>
  <c r="L59" i="5" s="1"/>
  <c r="M80" i="4"/>
  <c r="M56" i="5" l="1"/>
  <c r="J58" i="5"/>
  <c r="J59" i="5" s="1"/>
  <c r="M59" i="5" s="1"/>
  <c r="M57" i="5"/>
  <c r="M81" i="4"/>
  <c r="M58" i="5" l="1"/>
  <c r="M60" i="5"/>
  <c r="M61" i="5" s="1"/>
  <c r="M82" i="4"/>
  <c r="M83" i="4" s="1"/>
  <c r="M62" i="5" l="1"/>
  <c r="M63" i="5" s="1"/>
  <c r="M84" i="4"/>
  <c r="M85" i="4" s="1"/>
  <c r="J6" i="5" l="1"/>
  <c r="M86" i="4"/>
  <c r="M87" i="4" s="1"/>
  <c r="M88" i="4" l="1"/>
  <c r="M89" i="4" s="1"/>
  <c r="C6" i="1" s="1"/>
  <c r="C10" i="1" s="1"/>
</calcChain>
</file>

<file path=xl/sharedStrings.xml><?xml version="1.0" encoding="utf-8"?>
<sst xmlns="http://schemas.openxmlformats.org/spreadsheetml/2006/main" count="971" uniqueCount="444">
  <si>
    <t>#</t>
  </si>
  <si>
    <t>ganz. erT.</t>
  </si>
  <si>
    <t>jami</t>
  </si>
  <si>
    <t>Sromis danaxarji</t>
  </si>
  <si>
    <t>kac/sT</t>
  </si>
  <si>
    <t>sxva manqanebi</t>
  </si>
  <si>
    <t>m3</t>
  </si>
  <si>
    <t>t</t>
  </si>
  <si>
    <t>manqanebi</t>
  </si>
  <si>
    <t>lari</t>
  </si>
  <si>
    <t>r e s u r s e b i</t>
  </si>
  <si>
    <t>sxva masala</t>
  </si>
  <si>
    <t>m</t>
  </si>
  <si>
    <t>resursebi</t>
  </si>
  <si>
    <t>c</t>
  </si>
  <si>
    <t>SromiTi resursebi</t>
  </si>
  <si>
    <t>sxva masalebi</t>
  </si>
  <si>
    <t>cali</t>
  </si>
  <si>
    <t>sabazro</t>
  </si>
  <si>
    <t>kg</t>
  </si>
  <si>
    <t>m2</t>
  </si>
  <si>
    <t>kub.m.</t>
  </si>
  <si>
    <t>100 m3</t>
  </si>
  <si>
    <t>srf 4,1/332</t>
  </si>
  <si>
    <t>100 m2</t>
  </si>
  <si>
    <t>ჯამი</t>
  </si>
  <si>
    <r>
      <t>m</t>
    </r>
    <r>
      <rPr>
        <vertAlign val="superscript"/>
        <sz val="10"/>
        <rFont val="AcadNusx"/>
      </rPr>
      <t>3</t>
    </r>
  </si>
  <si>
    <t>დღგ</t>
  </si>
  <si>
    <r>
      <t>m</t>
    </r>
    <r>
      <rPr>
        <b/>
        <vertAlign val="superscript"/>
        <sz val="10"/>
        <rFont val="AcadMtavr"/>
      </rPr>
      <t>3</t>
    </r>
  </si>
  <si>
    <r>
      <t>m</t>
    </r>
    <r>
      <rPr>
        <vertAlign val="superscript"/>
        <sz val="10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</si>
  <si>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</si>
  <si>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raodenoba</t>
  </si>
  <si>
    <t>masala</t>
  </si>
  <si>
    <t>xelfasi</t>
  </si>
  <si>
    <t>sul</t>
  </si>
  <si>
    <t>erT. fasi</t>
  </si>
  <si>
    <t>ganz.</t>
  </si>
  <si>
    <t>ლოკალური ხარჯთაღრიცხვა  -- სკვერის მოწყობის სამუშაოები</t>
  </si>
  <si>
    <t>safuZveli</t>
  </si>
  <si>
    <t>samuSaoebis dasaxeleba</t>
  </si>
  <si>
    <t>ganzomileba</t>
  </si>
  <si>
    <t>მასალა</t>
  </si>
  <si>
    <t>ხელფასი</t>
  </si>
  <si>
    <t>samSeneblo meqanizmebi</t>
  </si>
  <si>
    <t>erTeulze</t>
  </si>
  <si>
    <t>k/sT</t>
  </si>
  <si>
    <t>preiskur.</t>
  </si>
  <si>
    <t xml:space="preserve">dekoratiuli sanagve urna amosaRebi saTliT                                                     (eskizi identuri) </t>
  </si>
  <si>
    <t>naw.1 gamc.2</t>
  </si>
  <si>
    <t xml:space="preserve">SromiTi resursebi </t>
  </si>
  <si>
    <t>#1-626</t>
  </si>
  <si>
    <t xml:space="preserve">manqanebi </t>
  </si>
  <si>
    <t xml:space="preserve">dekoratiuli sanagve urna amosaRebi saTliT </t>
  </si>
  <si>
    <t>saparke skami (eskizis identuri )</t>
  </si>
  <si>
    <t>#1-501</t>
  </si>
  <si>
    <t>saparke skami</t>
  </si>
  <si>
    <t>სულ ჯამი</t>
  </si>
  <si>
    <t>მასალის ტრანსპორტირება</t>
  </si>
  <si>
    <t>ზედნადები ხარჯი</t>
  </si>
  <si>
    <t>გეგმიური დაგროვება</t>
  </si>
  <si>
    <t>გაუთვალისწინებელი ხარჯი</t>
  </si>
  <si>
    <t xml:space="preserve">სულ ჯამი </t>
  </si>
  <si>
    <t>პრეტენდენტი ორგანიზაცია</t>
  </si>
  <si>
    <t>ხელმოწერა, ბ.ა</t>
  </si>
  <si>
    <t>krebsiTi xarjTaRricxva</t>
  </si>
  <si>
    <t>N#</t>
  </si>
  <si>
    <t>dasaxeleba</t>
  </si>
  <si>
    <t>Tanxa</t>
  </si>
  <si>
    <t xml:space="preserve"> lokaluri  xarjTaRricxva # 2</t>
  </si>
  <si>
    <t>safuZveli: samuSaoTa moculobebis uwyisi</t>
  </si>
  <si>
    <t>saxarjTaRricxvo Rirebuleba</t>
  </si>
  <si>
    <t>aT.lari</t>
  </si>
  <si>
    <t xml:space="preserve">Sedgenilia: 2020 wlis I kv. doneze </t>
  </si>
  <si>
    <t>samuSaoebis, resursebis   dasaxeleba</t>
  </si>
  <si>
    <t xml:space="preserve">   normatiuli  resursi</t>
  </si>
  <si>
    <t xml:space="preserve">   xelfasi</t>
  </si>
  <si>
    <t xml:space="preserve">     masala</t>
  </si>
  <si>
    <t xml:space="preserve">   samSeneblo </t>
  </si>
  <si>
    <t xml:space="preserve">   meqanizmebi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</si>
  <si>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</si>
  <si>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</si>
  <si>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</si>
  <si>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</si>
  <si>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</si>
  <si>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</si>
  <si>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</si>
  <si>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</si>
  <si>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</si>
  <si>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</si>
  <si>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</si>
  <si>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</si>
  <si>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</si>
  <si>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</si>
  <si>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</si>
  <si>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1a</t>
  </si>
  <si>
    <t>1-22-15</t>
  </si>
  <si>
    <r>
      <t>m</t>
    </r>
    <r>
      <rPr>
        <b/>
        <vertAlign val="superscript"/>
        <sz val="11"/>
        <rFont val="Arachveulebrivi Thin"/>
        <family val="2"/>
      </rPr>
      <t>3</t>
    </r>
  </si>
  <si>
    <t>normatiuli Sromatevadoba</t>
  </si>
  <si>
    <t>srf 13/126</t>
  </si>
  <si>
    <t>eqskavatori cicxviT 0.5 m3 pnevmoTvlian svlaze</t>
  </si>
  <si>
    <t>manq/sT</t>
  </si>
  <si>
    <t>meqanizmebze momsaxure personalis xelfasi</t>
  </si>
  <si>
    <t>gruntis datvirTva avtoTviTmclelebze da gatana 3 km manZilze nayarSi</t>
  </si>
  <si>
    <t>wyali</t>
  </si>
  <si>
    <r>
      <t>m</t>
    </r>
    <r>
      <rPr>
        <vertAlign val="superscript"/>
        <sz val="11"/>
        <rFont val="Arachveulebrivi Thin"/>
        <family val="2"/>
      </rPr>
      <t>3</t>
    </r>
  </si>
  <si>
    <t>27-11-2</t>
  </si>
  <si>
    <t>safuZvlis zeda fenis mowyoba fraqciuli RorRiT 0-40 mm, sisqiT 10 sm.</t>
  </si>
  <si>
    <r>
      <t>m</t>
    </r>
    <r>
      <rPr>
        <b/>
        <vertAlign val="superscript"/>
        <sz val="11"/>
        <rFont val="Arachveulebrivi Thin"/>
        <family val="2"/>
      </rPr>
      <t>2</t>
    </r>
  </si>
  <si>
    <t>srf 4,1/244</t>
  </si>
  <si>
    <t>RorRi (0-40 mm)</t>
  </si>
  <si>
    <t>sn da w
6-26-4</t>
  </si>
  <si>
    <r>
      <t xml:space="preserve">betoni </t>
    </r>
    <r>
      <rPr>
        <sz val="10"/>
        <rFont val="Times New Roman"/>
        <family val="1"/>
        <charset val="204"/>
      </rPr>
      <t>B</t>
    </r>
    <r>
      <rPr>
        <sz val="10"/>
        <rFont val="AcadMtavr"/>
      </rPr>
      <t>-22,5</t>
    </r>
  </si>
  <si>
    <t xml:space="preserve">zednadebi xarjebi  10% </t>
  </si>
  <si>
    <t xml:space="preserve">gegmiuri mogeba   8% </t>
  </si>
  <si>
    <t xml:space="preserve">gauTvaliswinebeli xarjebi   3% </t>
  </si>
  <si>
    <t xml:space="preserve">დღგ   18% </t>
  </si>
  <si>
    <t>27-11-2.
 27-11-4</t>
  </si>
  <si>
    <t xml:space="preserve">7-25-5 
</t>
  </si>
  <si>
    <t>saniaRvr Raris safuZvlisaTvis fraqciuli RorRis mowyoba 10 sm sisqeze, datkepniT</t>
  </si>
  <si>
    <t>avtogreideri 79kvt.</t>
  </si>
  <si>
    <t>sagzao mtkepnavi TviTm. gluvi 5t.</t>
  </si>
  <si>
    <t>igive, 10toniani</t>
  </si>
  <si>
    <t>sarwyavi manqana</t>
  </si>
  <si>
    <t>qvis manawilebeli manqana</t>
  </si>
  <si>
    <t>RorRi   fraqciuli (0-40)</t>
  </si>
  <si>
    <t>betonis anakrebi saniaRvre arxebis da liTonis cxaurebis montaJi. 1metri - 0,17 m3</t>
  </si>
  <si>
    <t>krani 16t</t>
  </si>
  <si>
    <t>rkinabetonis Rari</t>
  </si>
  <si>
    <t>cementis xsnari</t>
  </si>
  <si>
    <t>1000 m2</t>
  </si>
  <si>
    <t>m/sT</t>
  </si>
  <si>
    <t>xarjTaRricxva</t>
  </si>
  <si>
    <t>samuSaoebis, resursebis dasaxeleba</t>
  </si>
  <si>
    <t>normatiuli resursi</t>
  </si>
  <si>
    <t>manqana- meqanizmebi</t>
  </si>
  <si>
    <t>erTeuli</t>
  </si>
  <si>
    <t>I. samSeneblo samuSaoebi</t>
  </si>
  <si>
    <t>33-251-5 miyenebiT</t>
  </si>
  <si>
    <t xml:space="preserve">                                     </t>
  </si>
  <si>
    <t>amwe saburRi mocyoiloba</t>
  </si>
  <si>
    <t>amwe savtomobilo svlaze 16 t</t>
  </si>
  <si>
    <t>liTonis anZis Rirebuleba</t>
  </si>
  <si>
    <t>33-254</t>
  </si>
  <si>
    <r>
      <t xml:space="preserve">anZis Ziris dabetoneba </t>
    </r>
    <r>
      <rPr>
        <b/>
        <sz val="10"/>
        <rFont val="Arial"/>
        <family val="2"/>
        <charset val="204"/>
      </rPr>
      <t>M</t>
    </r>
    <r>
      <rPr>
        <b/>
        <sz val="10"/>
        <rFont val="AcadNusx"/>
      </rPr>
      <t>-200</t>
    </r>
  </si>
  <si>
    <r>
      <t>m</t>
    </r>
    <r>
      <rPr>
        <b/>
        <vertAlign val="superscript"/>
        <sz val="10"/>
        <rFont val="AcadNusx"/>
      </rPr>
      <t>3</t>
    </r>
  </si>
  <si>
    <t xml:space="preserve">normatiuli Sromatevadoba  </t>
  </si>
  <si>
    <t>vibratori</t>
  </si>
  <si>
    <t>betoni   m200</t>
  </si>
  <si>
    <t>34-253-1.
 miyenebiT</t>
  </si>
  <si>
    <t>tn</t>
  </si>
  <si>
    <t>teloskopuri sawevara 26 m</t>
  </si>
  <si>
    <t>saRebavi</t>
  </si>
  <si>
    <t xml:space="preserve">sxva masalebi   </t>
  </si>
  <si>
    <t>15-156-2 miyenebiT</t>
  </si>
  <si>
    <t>anZis fundamentis  SeRebva  ასფალტო-ფისოვანი saRebaviT -2 cali</t>
  </si>
  <si>
    <t xml:space="preserve">manqanebi   </t>
  </si>
  <si>
    <t xml:space="preserve"> ასფალტო-ფისოვანი saRebavi</t>
  </si>
  <si>
    <t xml:space="preserve"> </t>
  </si>
  <si>
    <t>satransporto xarji</t>
  </si>
  <si>
    <t xml:space="preserve">sul </t>
  </si>
  <si>
    <t>maT Soris l/k</t>
  </si>
  <si>
    <t>zednadebi xarjebi</t>
  </si>
  <si>
    <t>zednadebi xarjebi l/k</t>
  </si>
  <si>
    <t>saxarjTaRricxvo mogeba</t>
  </si>
  <si>
    <t>sul nawili I</t>
  </si>
  <si>
    <t>II. samontaJo samuSaoebi</t>
  </si>
  <si>
    <t>8-370-2
miy.</t>
  </si>
  <si>
    <t>sanaTebis montaJi naTuriT</t>
  </si>
  <si>
    <t>materialuri resursebi</t>
  </si>
  <si>
    <t>8-364-1</t>
  </si>
  <si>
    <t>liTonis erTmklava kronSteinis montaJi</t>
  </si>
  <si>
    <t>8-471-1</t>
  </si>
  <si>
    <t>damiwebis konturis mowyoba sayrdenebze gazomviT</t>
  </si>
  <si>
    <t>8-402-1</t>
  </si>
  <si>
    <r>
      <t>mkvebavi el. kabelis montaJi kveTiT 2X2,5 mm</t>
    </r>
    <r>
      <rPr>
        <b/>
        <vertAlign val="superscript"/>
        <sz val="10"/>
        <rFont val="AcadNusx"/>
      </rPr>
      <t>2</t>
    </r>
  </si>
  <si>
    <t>g.m.</t>
  </si>
  <si>
    <t>8-409-1</t>
  </si>
  <si>
    <t>TviTmzidi sadenis montaJi aqsesuarebiT</t>
  </si>
  <si>
    <t>zednadebi xarjebi xelfasze</t>
  </si>
  <si>
    <t>sul nawili II</t>
  </si>
  <si>
    <t>III. masalebi</t>
  </si>
  <si>
    <r>
      <t>TviTmzidi izolirebuli sadeni kveTiT 2х16 mm</t>
    </r>
    <r>
      <rPr>
        <b/>
        <vertAlign val="superscript"/>
        <sz val="10"/>
        <rFont val="AcadNusx"/>
      </rPr>
      <t>2</t>
    </r>
  </si>
  <si>
    <r>
      <t>spilenZis sadeni CamomyvanebisaTvis kveTiT 2X2,5 mm</t>
    </r>
    <r>
      <rPr>
        <b/>
        <vertAlign val="superscript"/>
        <sz val="10"/>
        <rFont val="AcadNusx"/>
      </rPr>
      <t>2</t>
    </r>
  </si>
  <si>
    <t>დ=12 მმ არმატურა</t>
  </si>
  <si>
    <t>გ.მ</t>
  </si>
  <si>
    <t>TviTmzidi izolirebuli sadenebi aqsesuarebiT normatiuli cxrilis monacemebiT</t>
  </si>
  <si>
    <t>komp</t>
  </si>
  <si>
    <t>mTliani Rirebuleba (sul nawili I-III)</t>
  </si>
  <si>
    <t>gauTvaliswinebeli xarjebi 3%</t>
  </si>
  <si>
    <t>dRg 18%</t>
  </si>
  <si>
    <t>1-80-7</t>
  </si>
  <si>
    <t>gruntis moWra xeliT III kat gruntSi qvabulSi</t>
  </si>
  <si>
    <t>8-3-2</t>
  </si>
  <si>
    <t>RorRis safuZvlis mowyoba ტკეპნით 10sm</t>
  </si>
  <si>
    <t>RorRi</t>
  </si>
  <si>
    <t>6-1-2</t>
  </si>
  <si>
    <t>საფუძვლის მოწყობა betoniT m-300</t>
  </si>
  <si>
    <t>betoni 3-200</t>
  </si>
  <si>
    <t>xis fari</t>
  </si>
  <si>
    <t>xis masala</t>
  </si>
  <si>
    <t>7-21-9,</t>
  </si>
  <si>
    <t>krani 10t TviTmavali</t>
  </si>
  <si>
    <t>milkvadrati 60X60X2</t>
  </si>
  <si>
    <t>milkvadrati 20X20X1,5</t>
  </si>
  <si>
    <t>milkvadrati 30X30X2</t>
  </si>
  <si>
    <t>zolovana 30X3</t>
  </si>
  <si>
    <t>emoRobvis  milkvadratis dgarebis Tavsaxurebis damagreba liTonis furcliT 0,5mm</t>
  </si>
  <si>
    <t>მ2</t>
  </si>
  <si>
    <t xml:space="preserve">15-164-8 miyenebiT         </t>
  </si>
  <si>
    <t>liTonis konstruqciebis SeRebva zeTovani saRebaviT 2 jer</t>
  </si>
  <si>
    <t xml:space="preserve">         resursebi:</t>
  </si>
  <si>
    <t>zeTovani saRebavi</t>
  </si>
  <si>
    <t>gare perimetris mowyoba</t>
  </si>
  <si>
    <t>gare ganaTebis mowyoba</t>
  </si>
  <si>
    <t>cementis xsnari mosapirkeTebeli 1:2</t>
  </si>
  <si>
    <t>sn da w
15-55-9</t>
  </si>
  <si>
    <t>სრფ 4,1/368</t>
  </si>
  <si>
    <t>misamagrebeli mavTuli 
pvc d-3mm</t>
  </si>
  <si>
    <t>samontaJo detalebi</t>
  </si>
  <si>
    <t>meqanizmi</t>
  </si>
  <si>
    <t>III jgufis yamiris damuSaveba   meqanizmebiT   avtoTviTmclelebze datvirTviT (farTis 90%-ze, saSualo sisqiT 5 sm)</t>
  </si>
  <si>
    <r>
      <t xml:space="preserve">liTonis anZis dayeneba </t>
    </r>
    <r>
      <rPr>
        <b/>
        <sz val="10"/>
        <rFont val="Arial"/>
        <family val="2"/>
        <charset val="204"/>
      </rPr>
      <t xml:space="preserve">H=(7)6,0 </t>
    </r>
    <r>
      <rPr>
        <b/>
        <sz val="10"/>
        <rFont val="AcadNusx"/>
      </rPr>
      <t xml:space="preserve">m, </t>
    </r>
    <r>
      <rPr>
        <b/>
        <sz val="10"/>
        <rFont val="Arial"/>
        <family val="2"/>
        <charset val="204"/>
      </rPr>
      <t xml:space="preserve"> D=127  </t>
    </r>
    <r>
      <rPr>
        <b/>
        <sz val="10"/>
        <rFont val="AcadNusx"/>
      </rPr>
      <t xml:space="preserve">mm  </t>
    </r>
    <r>
      <rPr>
        <b/>
        <sz val="10"/>
        <rFont val="Arial"/>
        <family val="2"/>
        <charset val="204"/>
      </rPr>
      <t xml:space="preserve">t= 4 </t>
    </r>
    <r>
      <rPr>
        <b/>
        <sz val="10"/>
        <rFont val="AcadNusx"/>
      </rPr>
      <t>mm</t>
    </r>
  </si>
  <si>
    <t>anZis SeRebva da danomvra - 2 cali</t>
  </si>
  <si>
    <r>
      <t xml:space="preserve">liTonis erTmklava kronSteini </t>
    </r>
    <r>
      <rPr>
        <b/>
        <sz val="10"/>
        <rFont val="Arial"/>
        <family val="2"/>
        <charset val="204"/>
      </rPr>
      <t>L</t>
    </r>
    <r>
      <rPr>
        <b/>
        <sz val="10"/>
        <rFont val="AcadNusx"/>
      </rPr>
      <t xml:space="preserve">=0,3 m </t>
    </r>
    <r>
      <rPr>
        <b/>
        <sz val="10"/>
        <rFont val="Arial"/>
        <family val="2"/>
        <charset val="204"/>
      </rPr>
      <t>H</t>
    </r>
    <r>
      <rPr>
        <b/>
        <sz val="10"/>
        <rFont val="AcadNusx"/>
      </rPr>
      <t>=0,3 m</t>
    </r>
  </si>
  <si>
    <r>
      <t xml:space="preserve">metalis 30  </t>
    </r>
    <r>
      <rPr>
        <b/>
        <sz val="10"/>
        <rFont val="Arial"/>
        <family val="2"/>
        <charset val="204"/>
      </rPr>
      <t xml:space="preserve">W  ეკო ნათურიანი </t>
    </r>
    <r>
      <rPr>
        <b/>
        <sz val="10"/>
        <rFont val="AcadNusx"/>
      </rPr>
      <t xml:space="preserve">sanaTi  </t>
    </r>
  </si>
  <si>
    <t xml:space="preserve">liTonis SemoRobvis boZebis SeZena-damzadeba-montaJi (milkvadratiთ) </t>
  </si>
  <si>
    <t>arsebuli memorialis kedlebisa galesva qvisa_cementis  xsnariT da betonis kibeebis SekeTeba</t>
  </si>
  <si>
    <t>kibeebze dazianebul adgilebSi betonis dasxma</t>
  </si>
  <si>
    <r>
      <t xml:space="preserve">betonis  filis konstruqciebis mowyoba betoniT </t>
    </r>
    <r>
      <rPr>
        <b/>
        <sz val="10"/>
        <rFont val="Sylfaen"/>
        <family val="1"/>
      </rPr>
      <t>B-22,5  W-6 12 სმ</t>
    </r>
  </si>
  <si>
    <r>
      <t xml:space="preserve">stadionis gverdiT betonis Rarisebuli 0,6 m siganis da 0,3m sisqis saniaRvris mowyoba betoniT </t>
    </r>
    <r>
      <rPr>
        <b/>
        <sz val="10"/>
        <rFont val="Sylfaen"/>
        <family val="1"/>
      </rPr>
      <t>B-22,5  W-6 12 სმ</t>
    </r>
  </si>
  <si>
    <t>foladis kuTxovana 75X75X5 mm</t>
  </si>
  <si>
    <t>foladis kuTxovana 65X65X5 mm</t>
  </si>
  <si>
    <t>qiZiniZeebis centris გარე განათების მოწყობის და სამუშაოების</t>
  </si>
  <si>
    <t>15-55-9</t>
  </si>
  <si>
    <t>xsnaris tumbo 1m3/s</t>
  </si>
  <si>
    <t>m/cv</t>
  </si>
  <si>
    <t>qviSa-cementis xsnari</t>
  </si>
  <si>
    <t>srf 4,1/367</t>
  </si>
  <si>
    <t>მეთლახის ფილa</t>
  </si>
  <si>
    <t>liTonis bade</t>
  </si>
  <si>
    <t>l</t>
  </si>
  <si>
    <t>memorialze მეთლახის ფილის მოწყობა იატაკზე (ვიზუალიზაცია დამკვეთთან შეთანხმებით)</t>
  </si>
  <si>
    <r>
      <t xml:space="preserve">liTonis SemoRobvis boZebis SeZena-damzadeba-montaJi (milkvadrati 80X80X3) CarCoebis dazadeba kuTxovaniT da badis mowyoba (plastmasis garsiT dafaruli 4mm </t>
    </r>
    <r>
      <rPr>
        <b/>
        <sz val="9"/>
        <rFont val="Arial"/>
        <family val="2"/>
      </rPr>
      <t>pvc</t>
    </r>
    <r>
      <rPr>
        <b/>
        <sz val="9"/>
        <rFont val="AcadNusx"/>
      </rPr>
      <t xml:space="preserve"> mavTulbadiT ujra 5X5 liTonis `xamuTebiT~)</t>
    </r>
  </si>
  <si>
    <t>bagiri (trosi) izolaciiT 
d-6mm 4 rigi</t>
  </si>
  <si>
    <t>plastmasis garsiT dafaruli mavTulbade   d-4mm pvc 
izolacia aranakleb 1.2mm</t>
  </si>
  <si>
    <t xml:space="preserve"> memorialis irgviv დეკორატიული ღობის მოწყობა</t>
  </si>
  <si>
    <t>Suaxevis municipalitetis sofel qiZiniZeebis centris sareabilitacio samuSaoebi</t>
  </si>
  <si>
    <t>sofel qiZiniZeebis centrSi rkinabetonis safaris mowyoba saval nawilze</t>
  </si>
  <si>
    <t>Suaxevis municipalitetis sofel qiZiniZeebis centris gare perimetris sareabilitacio samuSaoebi</t>
  </si>
  <si>
    <t xml:space="preserve">22-8-1   </t>
  </si>
  <si>
    <t>srf 2,6/118</t>
  </si>
  <si>
    <r>
      <t xml:space="preserve">გრუნტის მოთხრა ხელით, არსებული polieTilenis milis montaJi d-20 mm-mde hidravlikuri SemowmebiT </t>
    </r>
    <r>
      <rPr>
        <b/>
        <sz val="10"/>
        <rFont val="Calibri"/>
        <family val="2"/>
      </rPr>
      <t>PN-16 და არსებული გაფხვიერებული მიწის დაყრა</t>
    </r>
  </si>
  <si>
    <r>
      <t xml:space="preserve">არსებული mili d=20 mm </t>
    </r>
    <r>
      <rPr>
        <sz val="10"/>
        <rFont val="Calibri"/>
        <family val="2"/>
      </rPr>
      <t>PN</t>
    </r>
    <r>
      <rPr>
        <sz val="10"/>
        <rFont val="AcadNusx"/>
      </rPr>
      <t>-</t>
    </r>
  </si>
  <si>
    <t>municipaliteti: შუახევი</t>
  </si>
  <si>
    <t>sul Rirebuleba</t>
  </si>
  <si>
    <t>sofeli: tomaSeTi</t>
  </si>
  <si>
    <t>dolari</t>
  </si>
  <si>
    <t>kursi</t>
  </si>
  <si>
    <t xml:space="preserve"> lokaluri xarjTaRricxva #3</t>
  </si>
  <si>
    <t xml:space="preserve">sofel tomaSeTis skveris mowyobaზე </t>
  </si>
  <si>
    <t>wiTeli wvrili aguriT wylis auzis mowyoba</t>
  </si>
  <si>
    <t>Sedgenilia: 2020 wlis IV kvartlis fasebSi</t>
  </si>
  <si>
    <t>Sifri</t>
  </si>
  <si>
    <t>ganzomilebis erTeuli</t>
  </si>
  <si>
    <t>manqana-meq.</t>
  </si>
  <si>
    <t>saxarjTaRricxvo  jami</t>
  </si>
  <si>
    <t>norm. erTeulze</t>
  </si>
  <si>
    <t>erT fasi</t>
  </si>
  <si>
    <t>1-80-3</t>
  </si>
  <si>
    <t xml:space="preserve">gruntis damuSaveba xeliT </t>
  </si>
  <si>
    <t xml:space="preserve">Sromis danaxarji </t>
  </si>
  <si>
    <t xml:space="preserve">6-16-1
</t>
  </si>
  <si>
    <t>monoliTuri betonis Ziris filis mowyoba. (1,1*1,0*0,15)</t>
  </si>
  <si>
    <t>sxva manqana</t>
  </si>
  <si>
    <t>betoni m300</t>
  </si>
  <si>
    <t xml:space="preserve">armatura </t>
  </si>
  <si>
    <t>fari yalibis</t>
  </si>
  <si>
    <t>daxerxili masala</t>
  </si>
  <si>
    <t>8-15-1</t>
  </si>
  <si>
    <t xml:space="preserve">kedlebis mowyoba mcire zomis wiTeli aguris blokebiT (25*12*6) </t>
  </si>
  <si>
    <t>cementis xsnari-beteki</t>
  </si>
  <si>
    <t>mcire zomis wiTeli aguris bloki (25*12*6)</t>
  </si>
  <si>
    <t>15-14-1</t>
  </si>
  <si>
    <t xml:space="preserve">kedlebze ყინულგამძლე filebis mowyoba   </t>
  </si>
  <si>
    <t>moWiquli fila (kafeli)</t>
  </si>
  <si>
    <t>წებო-ცემენტი-beteki</t>
  </si>
  <si>
    <t>კგ</t>
  </si>
  <si>
    <t>11-20-3</t>
  </si>
  <si>
    <t xml:space="preserve">ყინულგამძლე meTlaxis  filebis dageba </t>
  </si>
  <si>
    <t xml:space="preserve">SromiTi danaxarjebi </t>
  </si>
  <si>
    <t>meTlaxis fila</t>
  </si>
  <si>
    <t>წყალი-კანალიზაცია</t>
  </si>
  <si>
    <t>22-8-1</t>
  </si>
  <si>
    <t>პლასმასის  წყალსადენის მილების მოწყობა d-25 მმ onkaniT.</t>
  </si>
  <si>
    <t>გრძ.მ</t>
  </si>
  <si>
    <t>კაც/სთ</t>
  </si>
  <si>
    <t>ლარი</t>
  </si>
  <si>
    <t>პლასმასის მილი დ-25მმ</t>
  </si>
  <si>
    <t>onkani</t>
  </si>
  <si>
    <t xml:space="preserve">ცალი </t>
  </si>
  <si>
    <t>gruntis damuSaveba xeliT sakanalizacio d100mm milis mosawyobad(15,5*0.3*0.30)</t>
  </si>
  <si>
    <t xml:space="preserve"> 16-6-2</t>
  </si>
  <si>
    <t>gofrirebuli d-100mm საკანალიზაციო მილების მოწყობა arxSi</t>
  </si>
  <si>
    <t xml:space="preserve">პლასმასის gofrirebuli საკანალიზაციო მილი d-100 მმ </t>
  </si>
  <si>
    <t>1-81-2</t>
  </si>
  <si>
    <t xml:space="preserve">gruntis ukuCayra xeliT </t>
  </si>
  <si>
    <t xml:space="preserve">ჯამი: </t>
  </si>
  <si>
    <t xml:space="preserve">ლარი </t>
  </si>
  <si>
    <t xml:space="preserve">ზედნადები ხარჯები - 10% </t>
  </si>
  <si>
    <t xml:space="preserve">ჯამი </t>
  </si>
  <si>
    <t>გეგმიური დაგროვება - 8%</t>
  </si>
  <si>
    <t>sofeli: qiZiniZeebi</t>
  </si>
  <si>
    <t xml:space="preserve"> lokaluri xarjTaRricxva #2</t>
  </si>
  <si>
    <t xml:space="preserve">sofel qiZiniZeebis centris  mowyoba </t>
  </si>
  <si>
    <t xml:space="preserve">შედგენილია:  2020 წლის IV კვარტლის დონეზე </t>
  </si>
  <si>
    <t>gafas.     N</t>
  </si>
  <si>
    <t>samuSaos dasaxeleba</t>
  </si>
  <si>
    <t>manqana-meqanizmebi da transporti</t>
  </si>
  <si>
    <t>normativiT erTeulze</t>
  </si>
  <si>
    <t>1</t>
  </si>
  <si>
    <t>7</t>
  </si>
  <si>
    <t xml:space="preserve">1.arsebul sayrden kedelze armaturis badiT betonis Camosxma 
-(კედელი14,6*1,20*0,15+Tavi 14,60*0,25*0,05) </t>
  </si>
  <si>
    <t>xarjTaRricxva
#1</t>
  </si>
  <si>
    <t>sn da w  IV-2-82 t-8  cx.46-15-2</t>
  </si>
  <si>
    <t>rk/betonis kedlis dazianebuli baTqaSis Camoyra (0,2X18,8X2,0)</t>
  </si>
  <si>
    <t xml:space="preserve"> kv.m</t>
  </si>
  <si>
    <t>srf</t>
  </si>
  <si>
    <t xml:space="preserve"> SromiTi danaxarji</t>
  </si>
  <si>
    <t>kac.sT</t>
  </si>
  <si>
    <t xml:space="preserve"> manqanebi</t>
  </si>
  <si>
    <t>6-11-3</t>
  </si>
  <si>
    <t>arsebul kedelze armaturis  badiT betonis Camosxma  (14,60*1,20*0,15+14,60*0,25*0,05)</t>
  </si>
  <si>
    <t xml:space="preserve">Sromis danaxarjebi </t>
  </si>
  <si>
    <t xml:space="preserve">betoni Bm300                                                                  </t>
  </si>
  <si>
    <t>armatura biji 15sm, armatura 12mm</t>
  </si>
  <si>
    <t xml:space="preserve"> arsebuli gruntis მოსწორება xeliT </t>
  </si>
  <si>
    <t>SromiTi danaxarjebi</t>
  </si>
  <si>
    <t>pirdapiri jami</t>
  </si>
  <si>
    <t>soflis klubis fasadis remonti</t>
  </si>
  <si>
    <t>xarjTaRricxva
#2</t>
  </si>
  <si>
    <t>12-6-1</t>
  </si>
  <si>
    <t>gluvi metalokramitis furceli
(6*4,30) montaJi</t>
  </si>
  <si>
    <t>100kvm</t>
  </si>
  <si>
    <t>man/sT</t>
  </si>
  <si>
    <t>metalokramiti gluvi</t>
  </si>
  <si>
    <t>kvm</t>
  </si>
  <si>
    <t>qanCi(Surupi)</t>
  </si>
  <si>
    <t xml:space="preserve">sxva masala </t>
  </si>
  <si>
    <t>вэер №14
14-801</t>
  </si>
  <si>
    <t>gare kedlebidan saRebavis fenis mocileba</t>
  </si>
  <si>
    <t>damateba 11-199</t>
  </si>
  <si>
    <t xml:space="preserve"> xis karebebis zedapirebis moxvewa</t>
  </si>
  <si>
    <t xml:space="preserve"> SromiTi danaxarji 1,15*0,252</t>
  </si>
  <si>
    <t xml:space="preserve"> manqanebi 1,15*0,017</t>
  </si>
  <si>
    <t>4.3 - 36</t>
  </si>
  <si>
    <t xml:space="preserve"> zumfara wvrilmarcvlovani</t>
  </si>
  <si>
    <t xml:space="preserve"> zumfara msxvilmarcvlovani</t>
  </si>
  <si>
    <t>sn da w  IV-2-82 t-2 cx.15-163-2</t>
  </si>
  <si>
    <t xml:space="preserve"> karebis moxvewili zedapirebis galaqva  </t>
  </si>
  <si>
    <t xml:space="preserve"> SromiTi danaxarji 1,15*0,118</t>
  </si>
  <si>
    <t>4.2 - 2</t>
  </si>
  <si>
    <t>laqi gamxsneliT</t>
  </si>
  <si>
    <t xml:space="preserve"> sxvadasxva masalebi</t>
  </si>
  <si>
    <t>t-5(34-60-7)
t-2(15-168-8)</t>
  </si>
  <si>
    <t>gare kedlebis damuSaveba da SeRebva fasadis saRebaviT</t>
  </si>
  <si>
    <t>saRebavi fasadis</t>
  </si>
  <si>
    <t>fiTxi fasadis wyalmdegi</t>
  </si>
  <si>
    <r>
      <t xml:space="preserve">პირდაპირი ხარჯი- </t>
    </r>
    <r>
      <rPr>
        <b/>
        <sz val="11"/>
        <rFont val="AcadNusx"/>
      </rPr>
      <t>II</t>
    </r>
  </si>
  <si>
    <t xml:space="preserve"> skolis WiSkris reabilitacia, kedelze filebis akvra da liTonis konstruqciebis SeRebva-
xarjTaRricxva #3  </t>
  </si>
  <si>
    <t>klubis ezos  rk/betonis kedlidan dazianebuli baTqaSis Camoyra (0,2X18,8X2,0)</t>
  </si>
  <si>
    <t>27-19-2</t>
  </si>
  <si>
    <t xml:space="preserve"> klubis ezos rk/betonis fleTili (21,62kvm) filebis  აკვრა 18,80grZ/m</t>
  </si>
  <si>
    <t>100 m</t>
  </si>
  <si>
    <t>k.sT</t>
  </si>
  <si>
    <t>sabazri</t>
  </si>
  <si>
    <t>FfleTili filebi (soflis klubis rk/bet.kedeli)</t>
  </si>
  <si>
    <t>kv/m</t>
  </si>
  <si>
    <t>cementis xsnari m200</t>
  </si>
  <si>
    <t>kb.m</t>
  </si>
  <si>
    <t xml:space="preserve">skolis Sesasvleli liTonis karis reabilitacia, klubis Robis svetebის თავზე 80X80 firfitebis-19calis mowyoba </t>
  </si>
  <si>
    <t>SromiTi danaxarji</t>
  </si>
  <si>
    <t>k. sT</t>
  </si>
  <si>
    <t>petli --4c , saketi-2c da firfitebi-19cali</t>
  </si>
  <si>
    <t>eleqtrodi</t>
  </si>
  <si>
    <t>27-20-17-18</t>
  </si>
  <si>
    <t>fenilis mowyoba aguris formis sxvadasxva feris, Wreli, damzadebuli rux da TeTr cementze filebiT  3 sm sisqis betonis  filebiT  (ფანჩატური).</t>
  </si>
  <si>
    <t>1000kv.m</t>
  </si>
  <si>
    <t xml:space="preserve"> SromiTi danaxarji </t>
  </si>
  <si>
    <t>aguris formis sxaadasxva feris, Wreli, damzadebuli rux da TeTr cementze betonis  filebi (200*100*60)mm</t>
  </si>
  <si>
    <t>kv.m</t>
  </si>
  <si>
    <t>8-22-2</t>
  </si>
  <si>
    <t>inventaruli xaraCos dayeneba</t>
  </si>
  <si>
    <t>100m2</t>
  </si>
  <si>
    <t>liT.detalebi xaraCossTvis</t>
  </si>
  <si>
    <t>tona</t>
  </si>
  <si>
    <t>xis detalebi xaraCosTvis</t>
  </si>
  <si>
    <t>sn da w IV-2-8415-164-8</t>
  </si>
  <si>
    <t>liTonis Robis, WiSkaris, fanCaturis konstruqciebis  antikoroziuli saRebaviT შეღებვა</t>
  </si>
  <si>
    <r>
      <t>100 m</t>
    </r>
    <r>
      <rPr>
        <b/>
        <vertAlign val="superscript"/>
        <sz val="10"/>
        <rFont val="LitNusx"/>
      </rPr>
      <t>2</t>
    </r>
  </si>
  <si>
    <t xml:space="preserve">SromiTi danaxarji </t>
  </si>
  <si>
    <t>antikoroziuli saRebavi</t>
  </si>
  <si>
    <t>olifa</t>
  </si>
  <si>
    <t xml:space="preserve">sxva masalebi </t>
  </si>
  <si>
    <t>pirdapiri jami-III</t>
  </si>
  <si>
    <t>jami I+II+III</t>
  </si>
  <si>
    <t xml:space="preserve">zednadebi xarjebi </t>
  </si>
  <si>
    <t xml:space="preserve">gegmiuri dagroveba </t>
  </si>
  <si>
    <t>lokaluri xarjTaRricxva №1</t>
  </si>
  <si>
    <t>სოფელ qiZiniZeebis centris რვა გვერდიანი fanCaturis  მოწყობა</t>
  </si>
  <si>
    <t>9-18-3</t>
  </si>
  <si>
    <t>fanCaturis liTonis karkasis mowyoba</t>
  </si>
  <si>
    <t>liTonis milkvadrati 100*100*4,0mm-Tavi-sveti-nivnivebi</t>
  </si>
  <si>
    <t>grZ.m</t>
  </si>
  <si>
    <t>liTonis milkvadrati 100*150*4,0mm-Ziri</t>
  </si>
  <si>
    <t>kuTxovana 50X30X4- დასაჯდომი სკამისათვის</t>
  </si>
  <si>
    <t>11-27-1</t>
  </si>
  <si>
    <t>saxuravqveSa fenilis (25კვ/მ-0,75კუბ/მ-3სმ) და ფასადის აკვრა ხის ფიცრით სისქე-5სმ სისქის 1მეტრ (14,4კვ/მ-0,72კუბმ+simaRleSi14,4kvm-0,72kbm) სიმაღლეზე mowyoba gaSalaSinebuli ficrebiT</t>
  </si>
  <si>
    <t>gaSalaSinebuli ficari sisqiT 3-5სმ</t>
  </si>
  <si>
    <t>sWvali</t>
  </si>
  <si>
    <t>12-6-3</t>
  </si>
  <si>
    <t>მეტალოკრამიტის Tunuqiს saxuravis mowyoba liTonis konstruqciebze</t>
  </si>
  <si>
    <t>Sromis danaxarjebi</t>
  </si>
  <si>
    <t>მეტალოკრამიტის Tunuqi sisqiT 0.5mm</t>
  </si>
  <si>
    <t>feradi Tunuqi brtyeli sisqiT 0.5mm</t>
  </si>
  <si>
    <t xml:space="preserve">ფერადი მეტალოკრამიტის Tunuqiს  აკვრა-3 გვერდზე </t>
  </si>
  <si>
    <t>15-164-8</t>
  </si>
  <si>
    <t>ფანჩატურის ლითონის კონსტრუქციების ანტიკოროზიული და  ხის ფიცარის შეღებვა   ოლიფის საღებავით</t>
  </si>
  <si>
    <t>სხვა მანქანა</t>
  </si>
  <si>
    <t>საღებავი ანტიკოროზიული</t>
  </si>
  <si>
    <t>ოლიფა</t>
  </si>
  <si>
    <t>საბაზ</t>
  </si>
  <si>
    <t>ხის  სკამის სიგრძით  1,8X7=12,6გძ/მ, 12,6მX0,9მ=11,34კვმ -მონტაჟი (0,5სმ სისქის ფიცრით)-0,567კუბმ</t>
  </si>
  <si>
    <t>კვ/მ</t>
  </si>
  <si>
    <t xml:space="preserve">  ბეტონის მაგიდის მოწყობა-მრგვალი</t>
  </si>
  <si>
    <t>კომპ.</t>
  </si>
  <si>
    <t xml:space="preserve">სანაგვე ურნის შეძენა-მონტაჟი </t>
  </si>
  <si>
    <t>ცალი</t>
  </si>
  <si>
    <t>ჭერის  ლამპიონი შეძენა-მონტაჟი ქსელში ჩართვით(სადენით და სხვა ნაწილებით)</t>
  </si>
  <si>
    <t>კომპ</t>
  </si>
  <si>
    <t>პარკის სკამის სიგრძით  1.6 გრძ.მ  შეძენა -მონტაჟი</t>
  </si>
  <si>
    <t>წყაროს მოწყობა</t>
  </si>
  <si>
    <t>ფანჩატურის მოწყობა</t>
  </si>
  <si>
    <t>ცენტრის კეთილმოწყობა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</si>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</sst>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"/>
    <numFmt numFmtId="167" formatCode="_-* #,##0.00_р_._-;\-* #,##0.00_р_._-;_-* &quot;-&quot;??_р_._-;_-@_-"/>
    <numFmt numFmtId="168" formatCode="0.0000"/>
    <numFmt numFmtId="169" formatCode="_-* #,##0.00\ _L_a_r_i_-;\-* #,##0.00\ _L_a_r_i_-;_-* &quot;-&quot;??\ _L_a_r_i_-;_-@_-"/>
    <numFmt numFmtId="170" formatCode="_-* #,##0.00\ _₾_-;\-* #,##0.00\ _₾_-;_-* &quot;-&quot;??\ _₾_-;_-@_-"/>
    <numFmt numFmtId="171" formatCode="#,##0.0000"/>
    <numFmt numFmtId="172" formatCode="_-* #,##0.0000_-;\-* #,##0.0000_-;_-* &quot;-&quot;??_-;_-@_-"/>
    <numFmt numFmtId="173" formatCode="_-* #,##0.000_-;\-* #,##0.000_-;_-* &quot;-&quot;??_-;_-@_-"/>
    <numFmt numFmtId="174" formatCode="_-* #,##0.000_р_._-;\-* #,##0.000_р_._-;_-* &quot;-&quot;???_р_._-;_-@_-"/>
    <numFmt numFmtId="175" formatCode="_-* #,##0.00000_-;\-* #,##0.00000_-;_-* &quot;-&quot;??_-;_-@_-"/>
    <numFmt numFmtId="176" formatCode="_(* #,##0.00_);_(* \(#,##0.00\);_(* &quot;-&quot;???_);_(@_)"/>
    <numFmt numFmtId="177" formatCode="#,##0.0"/>
    <numFmt numFmtId="178" formatCode="#,##0.000"/>
    <numFmt numFmtId="179" formatCode="#,##0.00000000"/>
    <numFmt numFmtId="180" formatCode="0.0%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cadNusx"/>
    </font>
    <font>
      <b/>
      <sz val="10"/>
      <name val="AcadNusx"/>
    </font>
    <font>
      <sz val="10"/>
      <name val="AcadNusx"/>
    </font>
    <font>
      <sz val="10"/>
      <name val="Arial"/>
      <family val="2"/>
    </font>
    <font>
      <sz val="9"/>
      <name val="AcadNusx"/>
    </font>
    <font>
      <sz val="10"/>
      <name val="AcadMtavr"/>
    </font>
    <font>
      <sz val="12"/>
      <name val="AcadNusx"/>
    </font>
    <font>
      <sz val="11"/>
      <name val="AcadNusx"/>
    </font>
    <font>
      <vertAlign val="superscript"/>
      <sz val="10"/>
      <name val="AcadNusx"/>
    </font>
    <font>
      <b/>
      <sz val="10"/>
      <name val="AcadMtavr"/>
    </font>
    <font>
      <b/>
      <vertAlign val="superscript"/>
      <sz val="10"/>
      <name val="AcadMtavr"/>
    </font>
    <font>
      <vertAlign val="superscript"/>
      <sz val="10"/>
      <name val="AcadMtavr"/>
    </font>
    <font>
      <sz val="10"/>
      <name val="Arial Cyr"/>
      <family val="2"/>
      <charset val="204"/>
    </font>
    <font>
      <sz val="14"/>
      <color theme="1"/>
      <name val="AcadNusx"/>
    </font>
    <font>
      <sz val="10"/>
      <color theme="1"/>
      <name val="AcadNusx"/>
    </font>
    <font>
      <sz val="9"/>
      <name val="Sylfaen"/>
      <family val="1"/>
      <charset val="1"/>
    </font>
    <font>
      <sz val="10"/>
      <name val="Arial Cyr"/>
      <charset val="1"/>
    </font>
    <font>
      <sz val="10"/>
      <name val="Arial Cyr"/>
      <charset val="204"/>
    </font>
    <font>
      <sz val="10"/>
      <color rgb="FFFF0000"/>
      <name val="AcadNusx"/>
    </font>
    <font>
      <b/>
      <sz val="11"/>
      <name val="Arachveulebrivi Thin"/>
      <family val="2"/>
    </font>
    <font>
      <sz val="11"/>
      <name val="Arachveulebrivi Thin"/>
      <family val="2"/>
    </font>
    <font>
      <b/>
      <vertAlign val="superscript"/>
      <sz val="11"/>
      <name val="Arachveulebrivi Thin"/>
      <family val="2"/>
    </font>
    <font>
      <b/>
      <u/>
      <sz val="11"/>
      <name val="Arachveulebrivi Thin"/>
      <family val="2"/>
    </font>
    <font>
      <u/>
      <sz val="11"/>
      <name val="Arachveulebrivi Thin"/>
      <family val="2"/>
    </font>
    <font>
      <sz val="10"/>
      <name val="Arachveulebrivi Thin"/>
      <family val="2"/>
    </font>
    <font>
      <b/>
      <sz val="10"/>
      <name val="Arachveulebrivi Thin"/>
      <family val="2"/>
      <charset val="204"/>
    </font>
    <font>
      <vertAlign val="superscript"/>
      <sz val="11"/>
      <name val="Arachveulebrivi Thin"/>
      <family val="2"/>
    </font>
    <font>
      <sz val="8"/>
      <name val="AcadMtavr"/>
    </font>
    <font>
      <b/>
      <sz val="10"/>
      <name val="Sylfaen"/>
      <family val="1"/>
    </font>
    <font>
      <sz val="10"/>
      <name val="Times New Roman"/>
      <family val="1"/>
      <charset val="204"/>
    </font>
    <font>
      <b/>
      <sz val="12"/>
      <name val="AcadNusx"/>
    </font>
    <font>
      <b/>
      <sz val="14"/>
      <name val="AcadNusx"/>
    </font>
    <font>
      <b/>
      <sz val="10"/>
      <name val="Arial"/>
      <family val="2"/>
      <charset val="204"/>
    </font>
    <font>
      <b/>
      <u/>
      <sz val="10"/>
      <name val="AcadNusx"/>
    </font>
    <font>
      <b/>
      <vertAlign val="superscript"/>
      <sz val="10"/>
      <name val="AcadNusx"/>
    </font>
    <font>
      <u/>
      <sz val="10"/>
      <name val="AcadNusx"/>
    </font>
    <font>
      <b/>
      <sz val="9"/>
      <name val="AcadNusx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1"/>
      <color theme="1"/>
      <name val="AcadNusx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cadNusx"/>
    </font>
    <font>
      <sz val="11"/>
      <color theme="1"/>
      <name val="AcadNusx"/>
    </font>
    <font>
      <b/>
      <sz val="11"/>
      <name val="AcadNusx"/>
    </font>
    <font>
      <sz val="11"/>
      <color rgb="FF000000"/>
      <name val="AcadNusx"/>
    </font>
    <font>
      <sz val="11"/>
      <color indexed="8"/>
      <name val="Calibri"/>
      <family val="2"/>
      <charset val="204"/>
    </font>
    <font>
      <sz val="11"/>
      <name val="Sylfaen"/>
      <family val="1"/>
      <charset val="204"/>
    </font>
    <font>
      <sz val="11"/>
      <name val="AKAD NUSX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Sylfaen"/>
      <family val="1"/>
      <charset val="204"/>
    </font>
    <font>
      <sz val="11"/>
      <color indexed="8"/>
      <name val="AcadNusx"/>
    </font>
    <font>
      <sz val="10"/>
      <name val="Times New Roman"/>
      <family val="1"/>
    </font>
    <font>
      <b/>
      <sz val="10"/>
      <color theme="2" tint="-0.749992370372631"/>
      <name val="AcadNusx"/>
    </font>
    <font>
      <b/>
      <sz val="10"/>
      <name val="LitNusx"/>
    </font>
    <font>
      <b/>
      <vertAlign val="superscript"/>
      <sz val="10"/>
      <name val="LitNusx"/>
    </font>
    <font>
      <sz val="10"/>
      <name val="LitNusx"/>
      <family val="2"/>
      <charset val="204"/>
    </font>
    <font>
      <b/>
      <sz val="11"/>
      <name val="Sylfaen"/>
      <family val="1"/>
      <charset val="204"/>
    </font>
    <font>
      <b/>
      <sz val="12"/>
      <color theme="1"/>
      <name val="AcadNusx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3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169" fontId="7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2" fillId="0" borderId="0"/>
    <xf numFmtId="170" fontId="3" fillId="0" borderId="0" applyFont="0" applyFill="0" applyBorder="0" applyAlignment="0" applyProtection="0"/>
    <xf numFmtId="0" fontId="16" fillId="0" borderId="0"/>
    <xf numFmtId="0" fontId="3" fillId="0" borderId="0"/>
    <xf numFmtId="0" fontId="7" fillId="0" borderId="0"/>
    <xf numFmtId="0" fontId="20" fillId="0" borderId="0"/>
    <xf numFmtId="0" fontId="21" fillId="0" borderId="0"/>
    <xf numFmtId="167" fontId="21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1" fillId="0" borderId="0" applyFont="0" applyFill="0" applyBorder="0" applyAlignment="0" applyProtection="0"/>
  </cellStyleXfs>
  <cellXfs count="705">
    <xf numFmtId="0" fontId="0" fillId="0" borderId="0" xfId="0"/>
    <xf numFmtId="0" fontId="4" fillId="0" borderId="0" xfId="0" applyFont="1"/>
    <xf numFmtId="0" fontId="6" fillId="0" borderId="0" xfId="0" applyFont="1"/>
    <xf numFmtId="0" fontId="0" fillId="3" borderId="0" xfId="0" applyFill="1"/>
    <xf numFmtId="0" fontId="6" fillId="3" borderId="2" xfId="0" applyFont="1" applyFill="1" applyBorder="1" applyAlignment="1">
      <alignment horizontal="left" vertical="center" wrapText="1"/>
    </xf>
    <xf numFmtId="49" fontId="6" fillId="3" borderId="2" xfId="3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166" fontId="6" fillId="3" borderId="2" xfId="5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7" applyFont="1" applyFill="1" applyBorder="1" applyAlignment="1">
      <alignment horizontal="center" vertical="center"/>
    </xf>
    <xf numFmtId="2" fontId="6" fillId="3" borderId="2" xfId="7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0" xfId="0" applyFont="1" applyFill="1"/>
    <xf numFmtId="0" fontId="13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3" fontId="9" fillId="3" borderId="2" xfId="8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 wrapText="1"/>
    </xf>
    <xf numFmtId="43" fontId="13" fillId="3" borderId="2" xfId="8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/>
    </xf>
    <xf numFmtId="0" fontId="0" fillId="0" borderId="0" xfId="0" applyAlignment="1">
      <alignment vertical="center"/>
    </xf>
    <xf numFmtId="0" fontId="19" fillId="3" borderId="2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vertical="center" wrapText="1"/>
    </xf>
    <xf numFmtId="2" fontId="6" fillId="3" borderId="2" xfId="37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9" fontId="22" fillId="3" borderId="2" xfId="0" applyNumberFormat="1" applyFont="1" applyFill="1" applyBorder="1" applyAlignment="1">
      <alignment horizontal="right" vertical="center" wrapText="1"/>
    </xf>
    <xf numFmtId="9" fontId="6" fillId="3" borderId="2" xfId="0" applyNumberFormat="1" applyFont="1" applyFill="1" applyBorder="1" applyAlignment="1">
      <alignment horizontal="right" vertical="center" wrapText="1"/>
    </xf>
    <xf numFmtId="0" fontId="6" fillId="3" borderId="2" xfId="3" applyFont="1" applyFill="1" applyBorder="1" applyAlignment="1">
      <alignment vertical="center" wrapText="1"/>
    </xf>
    <xf numFmtId="0" fontId="13" fillId="3" borderId="2" xfId="2" applyFont="1" applyFill="1" applyBorder="1" applyAlignment="1">
      <alignment horizontal="left" vertical="center" wrapText="1"/>
    </xf>
    <xf numFmtId="43" fontId="6" fillId="3" borderId="2" xfId="8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4" fontId="10" fillId="0" borderId="2" xfId="0" applyNumberFormat="1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2" fontId="24" fillId="3" borderId="0" xfId="0" applyNumberFormat="1" applyFont="1" applyFill="1" applyAlignment="1">
      <alignment horizontal="center" vertical="center" wrapText="1"/>
    </xf>
    <xf numFmtId="2" fontId="24" fillId="3" borderId="8" xfId="19" applyNumberFormat="1" applyFont="1" applyFill="1" applyBorder="1" applyAlignment="1">
      <alignment horizontal="center" vertical="center"/>
    </xf>
    <xf numFmtId="2" fontId="24" fillId="3" borderId="7" xfId="19" applyNumberFormat="1" applyFont="1" applyFill="1" applyBorder="1" applyAlignment="1">
      <alignment horizontal="center" vertical="center"/>
    </xf>
    <xf numFmtId="0" fontId="24" fillId="3" borderId="3" xfId="19" applyFont="1" applyFill="1" applyBorder="1" applyAlignment="1">
      <alignment horizontal="center" vertical="center"/>
    </xf>
    <xf numFmtId="49" fontId="24" fillId="3" borderId="2" xfId="19" applyNumberFormat="1" applyFont="1" applyFill="1" applyBorder="1" applyAlignment="1">
      <alignment horizontal="center" vertical="center" wrapText="1"/>
    </xf>
    <xf numFmtId="0" fontId="24" fillId="3" borderId="5" xfId="19" applyFont="1" applyFill="1" applyBorder="1" applyAlignment="1">
      <alignment horizontal="center" vertical="center" wrapText="1"/>
    </xf>
    <xf numFmtId="2" fontId="24" fillId="3" borderId="3" xfId="19" applyNumberFormat="1" applyFont="1" applyFill="1" applyBorder="1" applyAlignment="1">
      <alignment horizontal="center" vertical="center"/>
    </xf>
    <xf numFmtId="2" fontId="24" fillId="3" borderId="2" xfId="19" applyNumberFormat="1" applyFont="1" applyFill="1" applyBorder="1" applyAlignment="1">
      <alignment horizontal="center" vertical="center"/>
    </xf>
    <xf numFmtId="2" fontId="24" fillId="3" borderId="5" xfId="19" applyNumberFormat="1" applyFont="1" applyFill="1" applyBorder="1" applyAlignment="1">
      <alignment horizontal="center" vertical="center"/>
    </xf>
    <xf numFmtId="2" fontId="24" fillId="3" borderId="4" xfId="19" applyNumberFormat="1" applyFont="1" applyFill="1" applyBorder="1" applyAlignment="1">
      <alignment horizontal="center" vertical="center"/>
    </xf>
    <xf numFmtId="49" fontId="23" fillId="3" borderId="2" xfId="0" applyNumberFormat="1" applyFont="1" applyFill="1" applyBorder="1" applyAlignment="1">
      <alignment horizontal="center" vertical="center"/>
    </xf>
    <xf numFmtId="2" fontId="23" fillId="3" borderId="2" xfId="0" applyNumberFormat="1" applyFont="1" applyFill="1" applyBorder="1" applyAlignment="1">
      <alignment horizontal="center" vertical="center" wrapText="1"/>
    </xf>
    <xf numFmtId="2" fontId="23" fillId="3" borderId="2" xfId="0" applyNumberFormat="1" applyFont="1" applyFill="1" applyBorder="1" applyAlignment="1">
      <alignment horizontal="center" vertical="center"/>
    </xf>
    <xf numFmtId="43" fontId="27" fillId="3" borderId="2" xfId="8" applyFont="1" applyFill="1" applyBorder="1" applyAlignment="1">
      <alignment horizontal="center" vertical="center"/>
    </xf>
    <xf numFmtId="43" fontId="24" fillId="3" borderId="2" xfId="8" applyFont="1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/>
    </xf>
    <xf numFmtId="2" fontId="24" fillId="3" borderId="2" xfId="0" applyNumberFormat="1" applyFont="1" applyFill="1" applyBorder="1" applyAlignment="1">
      <alignment horizontal="center" vertical="center" wrapText="1"/>
    </xf>
    <xf numFmtId="2" fontId="24" fillId="3" borderId="2" xfId="0" applyNumberFormat="1" applyFont="1" applyFill="1" applyBorder="1" applyAlignment="1">
      <alignment horizontal="center" vertical="center"/>
    </xf>
    <xf numFmtId="49" fontId="28" fillId="3" borderId="2" xfId="0" applyNumberFormat="1" applyFont="1" applyFill="1" applyBorder="1" applyAlignment="1">
      <alignment horizontal="center" vertical="center"/>
    </xf>
    <xf numFmtId="168" fontId="24" fillId="3" borderId="2" xfId="0" applyNumberFormat="1" applyFont="1" applyFill="1" applyBorder="1" applyAlignment="1">
      <alignment horizontal="center" vertical="center"/>
    </xf>
    <xf numFmtId="0" fontId="23" fillId="3" borderId="2" xfId="19" applyFont="1" applyFill="1" applyBorder="1" applyAlignment="1">
      <alignment horizontal="center" vertical="center"/>
    </xf>
    <xf numFmtId="49" fontId="29" fillId="3" borderId="2" xfId="19" applyNumberFormat="1" applyFont="1" applyFill="1" applyBorder="1" applyAlignment="1">
      <alignment horizontal="center" vertical="center" wrapText="1"/>
    </xf>
    <xf numFmtId="0" fontId="23" fillId="3" borderId="2" xfId="19" applyFont="1" applyFill="1" applyBorder="1" applyAlignment="1">
      <alignment horizontal="center" vertical="center" wrapText="1"/>
    </xf>
    <xf numFmtId="2" fontId="23" fillId="3" borderId="2" xfId="19" applyNumberFormat="1" applyFont="1" applyFill="1" applyBorder="1" applyAlignment="1">
      <alignment horizontal="center" vertical="center"/>
    </xf>
    <xf numFmtId="2" fontId="26" fillId="3" borderId="2" xfId="19" applyNumberFormat="1" applyFont="1" applyFill="1" applyBorder="1" applyAlignment="1">
      <alignment horizontal="center" vertical="center"/>
    </xf>
    <xf numFmtId="43" fontId="23" fillId="3" borderId="2" xfId="8" applyFont="1" applyFill="1" applyBorder="1" applyAlignment="1">
      <alignment horizontal="center" vertical="center"/>
    </xf>
    <xf numFmtId="43" fontId="23" fillId="3" borderId="2" xfId="8" applyFont="1" applyFill="1" applyBorder="1" applyAlignment="1">
      <alignment horizontal="center" vertical="center" wrapText="1"/>
    </xf>
    <xf numFmtId="2" fontId="26" fillId="2" borderId="2" xfId="19" applyNumberFormat="1" applyFont="1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 wrapText="1"/>
    </xf>
    <xf numFmtId="0" fontId="24" fillId="3" borderId="2" xfId="19" applyFont="1" applyFill="1" applyBorder="1" applyAlignment="1">
      <alignment horizontal="center" vertical="center"/>
    </xf>
    <xf numFmtId="171" fontId="24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wrapText="1"/>
    </xf>
    <xf numFmtId="2" fontId="13" fillId="3" borderId="2" xfId="0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center" wrapText="1"/>
    </xf>
    <xf numFmtId="1" fontId="9" fillId="3" borderId="2" xfId="0" applyNumberFormat="1" applyFont="1" applyFill="1" applyBorder="1" applyAlignment="1">
      <alignment horizontal="center" vertical="center"/>
    </xf>
    <xf numFmtId="166" fontId="9" fillId="3" borderId="2" xfId="0" applyNumberFormat="1" applyFont="1" applyFill="1" applyBorder="1" applyAlignment="1">
      <alignment horizontal="center" vertical="center" wrapText="1"/>
    </xf>
    <xf numFmtId="2" fontId="9" fillId="3" borderId="2" xfId="7" applyNumberFormat="1" applyFont="1" applyFill="1" applyBorder="1" applyAlignment="1">
      <alignment horizontal="center" vertical="center"/>
    </xf>
    <xf numFmtId="166" fontId="9" fillId="3" borderId="2" xfId="5" applyNumberFormat="1" applyFont="1" applyFill="1" applyBorder="1" applyAlignment="1">
      <alignment horizontal="center" vertical="center"/>
    </xf>
    <xf numFmtId="0" fontId="9" fillId="3" borderId="2" xfId="5" applyFont="1" applyFill="1" applyBorder="1" applyAlignment="1">
      <alignment horizontal="center" vertical="center"/>
    </xf>
    <xf numFmtId="0" fontId="9" fillId="3" borderId="2" xfId="7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/>
    </xf>
    <xf numFmtId="0" fontId="9" fillId="3" borderId="2" xfId="5" applyFont="1" applyFill="1" applyBorder="1" applyAlignment="1">
      <alignment wrapText="1"/>
    </xf>
    <xf numFmtId="49" fontId="23" fillId="3" borderId="2" xfId="0" applyNumberFormat="1" applyFont="1" applyFill="1" applyBorder="1" applyAlignment="1">
      <alignment horizontal="center"/>
    </xf>
    <xf numFmtId="0" fontId="23" fillId="3" borderId="2" xfId="5" applyFont="1" applyFill="1" applyBorder="1" applyAlignment="1">
      <alignment horizontal="center"/>
    </xf>
    <xf numFmtId="9" fontId="23" fillId="3" borderId="2" xfId="39" applyFont="1" applyFill="1" applyBorder="1" applyAlignment="1">
      <alignment horizontal="center" vertical="center"/>
    </xf>
    <xf numFmtId="0" fontId="24" fillId="3" borderId="2" xfId="5" applyFont="1" applyFill="1" applyBorder="1" applyAlignment="1">
      <alignment horizontal="center" wrapText="1"/>
    </xf>
    <xf numFmtId="49" fontId="24" fillId="3" borderId="2" xfId="5" applyNumberFormat="1" applyFont="1" applyFill="1" applyBorder="1" applyAlignment="1">
      <alignment horizontal="center" vertical="center" wrapText="1"/>
    </xf>
    <xf numFmtId="9" fontId="24" fillId="3" borderId="2" xfId="39" applyFont="1" applyFill="1" applyBorder="1" applyAlignment="1">
      <alignment horizontal="center" vertical="center"/>
    </xf>
    <xf numFmtId="2" fontId="24" fillId="3" borderId="2" xfId="5" applyNumberFormat="1" applyFont="1" applyFill="1" applyBorder="1" applyAlignment="1">
      <alignment horizontal="center" vertical="center" wrapText="1"/>
    </xf>
    <xf numFmtId="165" fontId="24" fillId="3" borderId="2" xfId="5" applyNumberFormat="1" applyFont="1" applyFill="1" applyBorder="1" applyAlignment="1">
      <alignment horizontal="center" wrapText="1"/>
    </xf>
    <xf numFmtId="43" fontId="24" fillId="3" borderId="2" xfId="8" applyFont="1" applyFill="1" applyBorder="1" applyAlignment="1">
      <alignment horizontal="center" wrapText="1"/>
    </xf>
    <xf numFmtId="43" fontId="24" fillId="3" borderId="2" xfId="8" applyFont="1" applyFill="1" applyBorder="1" applyAlignment="1">
      <alignment horizontal="center" vertical="center" wrapText="1"/>
    </xf>
    <xf numFmtId="49" fontId="23" fillId="3" borderId="2" xfId="5" applyNumberFormat="1" applyFont="1" applyFill="1" applyBorder="1" applyAlignment="1">
      <alignment horizontal="center" vertical="center" wrapText="1"/>
    </xf>
    <xf numFmtId="2" fontId="23" fillId="3" borderId="2" xfId="5" applyNumberFormat="1" applyFont="1" applyFill="1" applyBorder="1" applyAlignment="1">
      <alignment horizontal="center" vertical="center"/>
    </xf>
    <xf numFmtId="43" fontId="23" fillId="3" borderId="2" xfId="8" applyFont="1" applyFill="1" applyBorder="1" applyAlignment="1">
      <alignment horizontal="center"/>
    </xf>
    <xf numFmtId="0" fontId="24" fillId="3" borderId="2" xfId="5" applyFont="1" applyFill="1" applyBorder="1" applyAlignment="1">
      <alignment horizontal="center" vertical="center" wrapText="1"/>
    </xf>
    <xf numFmtId="165" fontId="24" fillId="3" borderId="2" xfId="5" applyNumberFormat="1" applyFont="1" applyFill="1" applyBorder="1" applyAlignment="1">
      <alignment horizontal="center" vertical="center" wrapText="1"/>
    </xf>
    <xf numFmtId="0" fontId="23" fillId="3" borderId="0" xfId="5" applyFont="1" applyFill="1" applyAlignment="1">
      <alignment horizontal="center"/>
    </xf>
    <xf numFmtId="49" fontId="23" fillId="3" borderId="0" xfId="5" applyNumberFormat="1" applyFont="1" applyFill="1" applyAlignment="1">
      <alignment horizontal="center" vertical="center" wrapText="1"/>
    </xf>
    <xf numFmtId="9" fontId="23" fillId="3" borderId="0" xfId="39" applyFont="1" applyFill="1" applyBorder="1" applyAlignment="1">
      <alignment horizontal="center" vertical="center"/>
    </xf>
    <xf numFmtId="43" fontId="23" fillId="3" borderId="0" xfId="8" applyFont="1" applyFill="1" applyBorder="1" applyAlignment="1">
      <alignment horizontal="center"/>
    </xf>
    <xf numFmtId="0" fontId="23" fillId="3" borderId="0" xfId="0" applyFont="1" applyFill="1" applyAlignment="1">
      <alignment horizontal="center" vertical="center" wrapText="1"/>
    </xf>
    <xf numFmtId="0" fontId="24" fillId="3" borderId="0" xfId="0" applyFont="1" applyFill="1"/>
    <xf numFmtId="2" fontId="26" fillId="3" borderId="2" xfId="0" applyNumberFormat="1" applyFont="1" applyFill="1" applyBorder="1" applyAlignment="1">
      <alignment horizontal="center" vertical="center"/>
    </xf>
    <xf numFmtId="49" fontId="31" fillId="3" borderId="2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24" fillId="3" borderId="0" xfId="0" applyFont="1" applyFill="1" applyAlignment="1">
      <alignment horizontal="center" vertical="center"/>
    </xf>
    <xf numFmtId="2" fontId="24" fillId="3" borderId="0" xfId="0" applyNumberFormat="1" applyFont="1" applyFill="1" applyAlignment="1">
      <alignment horizontal="center" vertical="center"/>
    </xf>
    <xf numFmtId="4" fontId="24" fillId="3" borderId="0" xfId="0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wrapText="1"/>
    </xf>
    <xf numFmtId="4" fontId="23" fillId="3" borderId="0" xfId="0" applyNumberFormat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43" fontId="6" fillId="3" borderId="2" xfId="8" applyFont="1" applyFill="1" applyBorder="1" applyAlignment="1">
      <alignment horizontal="left" vertical="center" wrapText="1"/>
    </xf>
    <xf numFmtId="43" fontId="6" fillId="3" borderId="2" xfId="8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/>
    </xf>
    <xf numFmtId="173" fontId="28" fillId="3" borderId="2" xfId="40" applyNumberFormat="1" applyFont="1" applyFill="1" applyBorder="1" applyAlignment="1">
      <alignment horizontal="center" vertical="center"/>
    </xf>
    <xf numFmtId="173" fontId="6" fillId="3" borderId="2" xfId="8" applyNumberFormat="1" applyFont="1" applyFill="1" applyBorder="1" applyAlignment="1">
      <alignment horizontal="center" vertical="center"/>
    </xf>
    <xf numFmtId="172" fontId="28" fillId="3" borderId="2" xfId="40" applyNumberFormat="1" applyFont="1" applyFill="1" applyBorder="1" applyAlignment="1">
      <alignment horizontal="center" vertical="center"/>
    </xf>
    <xf numFmtId="173" fontId="6" fillId="3" borderId="2" xfId="5" applyNumberFormat="1" applyFont="1" applyFill="1" applyBorder="1" applyAlignment="1">
      <alignment horizontal="center"/>
    </xf>
    <xf numFmtId="172" fontId="6" fillId="3" borderId="2" xfId="8" applyNumberFormat="1" applyFont="1" applyFill="1" applyBorder="1" applyAlignment="1">
      <alignment horizontal="center" vertical="center"/>
    </xf>
    <xf numFmtId="43" fontId="6" fillId="3" borderId="2" xfId="8" applyFont="1" applyFill="1" applyBorder="1" applyAlignment="1">
      <alignment horizontal="center"/>
    </xf>
    <xf numFmtId="43" fontId="6" fillId="3" borderId="2" xfId="8" applyFont="1" applyFill="1" applyBorder="1" applyAlignment="1">
      <alignment horizontal="right"/>
    </xf>
    <xf numFmtId="173" fontId="6" fillId="3" borderId="2" xfId="8" applyNumberFormat="1" applyFont="1" applyFill="1" applyBorder="1" applyAlignment="1">
      <alignment horizontal="center"/>
    </xf>
    <xf numFmtId="172" fontId="6" fillId="3" borderId="2" xfId="8" applyNumberFormat="1" applyFont="1" applyFill="1" applyBorder="1" applyAlignment="1">
      <alignment horizontal="center"/>
    </xf>
    <xf numFmtId="172" fontId="6" fillId="3" borderId="2" xfId="5" applyNumberFormat="1" applyFont="1" applyFill="1" applyBorder="1" applyAlignment="1">
      <alignment horizontal="center"/>
    </xf>
    <xf numFmtId="2" fontId="6" fillId="3" borderId="2" xfId="3" applyNumberFormat="1" applyFont="1" applyFill="1" applyBorder="1" applyAlignment="1">
      <alignment horizontal="center" vertical="center" wrapText="1"/>
    </xf>
    <xf numFmtId="168" fontId="6" fillId="3" borderId="2" xfId="0" applyNumberFormat="1" applyFont="1" applyFill="1" applyBorder="1" applyAlignment="1">
      <alignment horizontal="center" vertical="center" wrapText="1"/>
    </xf>
    <xf numFmtId="172" fontId="6" fillId="2" borderId="2" xfId="8" applyNumberFormat="1" applyFont="1" applyFill="1" applyBorder="1" applyAlignment="1">
      <alignment horizontal="left" vertical="center" wrapText="1"/>
    </xf>
    <xf numFmtId="0" fontId="34" fillId="3" borderId="0" xfId="0" applyFont="1" applyFill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5" fontId="6" fillId="3" borderId="0" xfId="0" applyNumberFormat="1" applyFont="1" applyFill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0" fontId="34" fillId="3" borderId="2" xfId="0" applyFont="1" applyFill="1" applyBorder="1" applyAlignment="1">
      <alignment horizontal="center" vertical="center" wrapText="1"/>
    </xf>
    <xf numFmtId="170" fontId="6" fillId="3" borderId="2" xfId="4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2" fontId="37" fillId="3" borderId="2" xfId="0" applyNumberFormat="1" applyFont="1" applyFill="1" applyBorder="1" applyAlignment="1">
      <alignment horizontal="center" vertical="center"/>
    </xf>
    <xf numFmtId="170" fontId="5" fillId="3" borderId="2" xfId="41" applyFont="1" applyFill="1" applyBorder="1" applyAlignment="1">
      <alignment horizontal="center" vertical="center"/>
    </xf>
    <xf numFmtId="0" fontId="5" fillId="3" borderId="0" xfId="0" applyFont="1" applyFill="1"/>
    <xf numFmtId="2" fontId="6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top" wrapText="1"/>
    </xf>
    <xf numFmtId="165" fontId="5" fillId="3" borderId="2" xfId="0" applyNumberFormat="1" applyFont="1" applyFill="1" applyBorder="1" applyAlignment="1">
      <alignment horizontal="center" vertical="center"/>
    </xf>
    <xf numFmtId="9" fontId="5" fillId="3" borderId="2" xfId="38" applyFont="1" applyFill="1" applyBorder="1" applyAlignment="1">
      <alignment horizontal="center" vertical="center"/>
    </xf>
    <xf numFmtId="2" fontId="5" fillId="3" borderId="0" xfId="0" applyNumberFormat="1" applyFont="1" applyFill="1"/>
    <xf numFmtId="168" fontId="6" fillId="3" borderId="2" xfId="0" applyNumberFormat="1" applyFont="1" applyFill="1" applyBorder="1" applyAlignment="1">
      <alignment horizontal="center" vertical="center"/>
    </xf>
    <xf numFmtId="9" fontId="5" fillId="0" borderId="2" xfId="38" applyFont="1" applyFill="1" applyBorder="1" applyAlignment="1">
      <alignment horizontal="center" vertical="center"/>
    </xf>
    <xf numFmtId="164" fontId="6" fillId="0" borderId="2" xfId="42" applyFont="1" applyFill="1" applyBorder="1" applyAlignment="1">
      <alignment horizontal="center" vertical="center" wrapText="1"/>
    </xf>
    <xf numFmtId="2" fontId="39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0" fontId="6" fillId="3" borderId="0" xfId="41" applyFont="1" applyFill="1" applyAlignment="1">
      <alignment horizontal="center" vertical="center"/>
    </xf>
    <xf numFmtId="0" fontId="40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 vertical="center" wrapText="1"/>
    </xf>
    <xf numFmtId="0" fontId="40" fillId="3" borderId="6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 wrapText="1"/>
    </xf>
    <xf numFmtId="2" fontId="40" fillId="3" borderId="6" xfId="0" applyNumberFormat="1" applyFont="1" applyFill="1" applyBorder="1" applyAlignment="1">
      <alignment horizontal="center" vertical="center" wrapText="1"/>
    </xf>
    <xf numFmtId="0" fontId="40" fillId="3" borderId="6" xfId="7" applyFont="1" applyFill="1" applyBorder="1" applyAlignment="1">
      <alignment horizontal="center" vertical="center"/>
    </xf>
    <xf numFmtId="166" fontId="40" fillId="3" borderId="6" xfId="5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2" fontId="8" fillId="3" borderId="2" xfId="3" applyNumberFormat="1" applyFont="1" applyFill="1" applyBorder="1" applyAlignment="1">
      <alignment horizontal="center" vertical="center"/>
    </xf>
    <xf numFmtId="49" fontId="8" fillId="3" borderId="2" xfId="3" applyNumberFormat="1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vertical="center" wrapText="1"/>
    </xf>
    <xf numFmtId="0" fontId="8" fillId="3" borderId="2" xfId="3" applyFont="1" applyFill="1" applyBorder="1" applyAlignment="1">
      <alignment horizontal="center" vertical="center"/>
    </xf>
    <xf numFmtId="0" fontId="8" fillId="3" borderId="2" xfId="7" applyFont="1" applyFill="1" applyBorder="1" applyAlignment="1">
      <alignment horizontal="center" vertical="center"/>
    </xf>
    <xf numFmtId="165" fontId="8" fillId="3" borderId="2" xfId="7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174" fontId="8" fillId="3" borderId="2" xfId="0" applyNumberFormat="1" applyFont="1" applyFill="1" applyBorder="1" applyAlignment="1">
      <alignment horizontal="center" vertical="center"/>
    </xf>
    <xf numFmtId="0" fontId="8" fillId="3" borderId="2" xfId="5" applyFont="1" applyFill="1" applyBorder="1" applyAlignment="1">
      <alignment vertical="center" wrapText="1"/>
    </xf>
    <xf numFmtId="0" fontId="8" fillId="3" borderId="2" xfId="5" applyFont="1" applyFill="1" applyBorder="1" applyAlignment="1">
      <alignment horizontal="center" vertical="center"/>
    </xf>
    <xf numFmtId="2" fontId="8" fillId="3" borderId="2" xfId="5" applyNumberFormat="1" applyFont="1" applyFill="1" applyBorder="1" applyAlignment="1">
      <alignment horizontal="center" vertical="center"/>
    </xf>
    <xf numFmtId="0" fontId="8" fillId="3" borderId="2" xfId="5" applyFont="1" applyFill="1" applyBorder="1" applyAlignment="1">
      <alignment horizontal="center" vertical="center" wrapText="1"/>
    </xf>
    <xf numFmtId="165" fontId="8" fillId="3" borderId="2" xfId="5" applyNumberFormat="1" applyFont="1" applyFill="1" applyBorder="1" applyAlignment="1">
      <alignment horizontal="center" vertical="center"/>
    </xf>
    <xf numFmtId="2" fontId="8" fillId="3" borderId="2" xfId="5" applyNumberFormat="1" applyFont="1" applyFill="1" applyBorder="1" applyAlignment="1">
      <alignment horizontal="center" vertical="center" wrapText="1"/>
    </xf>
    <xf numFmtId="168" fontId="8" fillId="3" borderId="2" xfId="5" applyNumberFormat="1" applyFont="1" applyFill="1" applyBorder="1" applyAlignment="1">
      <alignment horizontal="center" vertical="center"/>
    </xf>
    <xf numFmtId="166" fontId="8" fillId="3" borderId="2" xfId="5" applyNumberFormat="1" applyFont="1" applyFill="1" applyBorder="1" applyAlignment="1">
      <alignment horizontal="center" vertical="center" wrapText="1"/>
    </xf>
    <xf numFmtId="166" fontId="8" fillId="3" borderId="2" xfId="5" applyNumberFormat="1" applyFont="1" applyFill="1" applyBorder="1" applyAlignment="1">
      <alignment horizontal="center" vertical="center"/>
    </xf>
    <xf numFmtId="2" fontId="8" fillId="3" borderId="2" xfId="7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2" fontId="19" fillId="3" borderId="2" xfId="1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43" fontId="9" fillId="3" borderId="2" xfId="8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vertical="center" wrapText="1"/>
    </xf>
    <xf numFmtId="0" fontId="40" fillId="3" borderId="2" xfId="0" applyFont="1" applyFill="1" applyBorder="1" applyAlignment="1">
      <alignment horizontal="center" vertical="center"/>
    </xf>
    <xf numFmtId="2" fontId="40" fillId="3" borderId="2" xfId="0" applyNumberFormat="1" applyFont="1" applyFill="1" applyBorder="1" applyAlignment="1">
      <alignment horizontal="center" vertical="center" wrapText="1"/>
    </xf>
    <xf numFmtId="43" fontId="6" fillId="0" borderId="2" xfId="43" applyFont="1" applyFill="1" applyBorder="1" applyAlignment="1">
      <alignment horizontal="left" vertical="center" wrapText="1"/>
    </xf>
    <xf numFmtId="43" fontId="6" fillId="0" borderId="2" xfId="43" applyFont="1" applyFill="1" applyBorder="1" applyAlignment="1">
      <alignment horizontal="center"/>
    </xf>
    <xf numFmtId="175" fontId="6" fillId="0" borderId="2" xfId="43" applyNumberFormat="1" applyFont="1" applyFill="1" applyBorder="1" applyAlignment="1">
      <alignment horizontal="right"/>
    </xf>
    <xf numFmtId="43" fontId="6" fillId="0" borderId="2" xfId="43" applyFont="1" applyFill="1" applyBorder="1" applyAlignment="1">
      <alignment horizontal="right"/>
    </xf>
    <xf numFmtId="43" fontId="6" fillId="2" borderId="2" xfId="43" applyFont="1" applyFill="1" applyBorder="1" applyAlignment="1">
      <alignment horizontal="right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2" fontId="6" fillId="3" borderId="2" xfId="5" applyNumberFormat="1" applyFont="1" applyFill="1" applyBorder="1" applyAlignment="1">
      <alignment horizontal="center" vertical="center" wrapText="1"/>
    </xf>
    <xf numFmtId="2" fontId="6" fillId="3" borderId="2" xfId="5" applyNumberFormat="1" applyFont="1" applyFill="1" applyBorder="1" applyAlignment="1">
      <alignment horizontal="center" vertical="center"/>
    </xf>
    <xf numFmtId="2" fontId="6" fillId="3" borderId="2" xfId="5" applyNumberFormat="1" applyFont="1" applyFill="1" applyBorder="1"/>
    <xf numFmtId="0" fontId="13" fillId="3" borderId="8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2" fontId="4" fillId="3" borderId="6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166" fontId="13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8" fillId="3" borderId="2" xfId="3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165" fontId="8" fillId="3" borderId="2" xfId="0" applyNumberFormat="1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0" fontId="8" fillId="3" borderId="2" xfId="33" applyFont="1" applyFill="1" applyBorder="1" applyAlignment="1">
      <alignment horizontal="center"/>
    </xf>
    <xf numFmtId="0" fontId="6" fillId="3" borderId="2" xfId="45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horizontal="left" vertical="center" wrapText="1"/>
    </xf>
    <xf numFmtId="49" fontId="6" fillId="3" borderId="2" xfId="5" applyNumberFormat="1" applyFont="1" applyFill="1" applyBorder="1" applyAlignment="1">
      <alignment horizontal="center" vertical="center"/>
    </xf>
    <xf numFmtId="0" fontId="6" fillId="3" borderId="2" xfId="5" applyFont="1" applyFill="1" applyBorder="1"/>
    <xf numFmtId="2" fontId="11" fillId="3" borderId="2" xfId="5" applyNumberFormat="1" applyFont="1" applyFill="1" applyBorder="1"/>
    <xf numFmtId="0" fontId="6" fillId="3" borderId="2" xfId="5" applyFont="1" applyFill="1" applyBorder="1" applyAlignment="1">
      <alignment vertical="center" wrapText="1"/>
    </xf>
    <xf numFmtId="49" fontId="6" fillId="3" borderId="2" xfId="5" applyNumberFormat="1" applyFont="1" applyFill="1" applyBorder="1" applyAlignment="1">
      <alignment vertical="center"/>
    </xf>
    <xf numFmtId="2" fontId="6" fillId="3" borderId="2" xfId="5" applyNumberFormat="1" applyFont="1" applyFill="1" applyBorder="1" applyAlignment="1">
      <alignment vertical="center"/>
    </xf>
    <xf numFmtId="0" fontId="6" fillId="3" borderId="2" xfId="45" applyFont="1" applyFill="1" applyBorder="1" applyAlignment="1">
      <alignment wrapText="1"/>
    </xf>
    <xf numFmtId="0" fontId="6" fillId="3" borderId="2" xfId="45" applyFont="1" applyFill="1" applyBorder="1" applyAlignment="1">
      <alignment horizontal="center"/>
    </xf>
    <xf numFmtId="165" fontId="6" fillId="3" borderId="2" xfId="5" applyNumberFormat="1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justify" vertical="center" wrapText="1"/>
    </xf>
    <xf numFmtId="49" fontId="6" fillId="3" borderId="2" xfId="5" applyNumberFormat="1" applyFont="1" applyFill="1" applyBorder="1" applyAlignment="1">
      <alignment horizontal="center" vertical="center" wrapText="1"/>
    </xf>
    <xf numFmtId="2" fontId="11" fillId="3" borderId="2" xfId="5" applyNumberFormat="1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left" vertical="center" wrapText="1"/>
    </xf>
    <xf numFmtId="0" fontId="11" fillId="3" borderId="2" xfId="5" applyFont="1" applyFill="1" applyBorder="1"/>
    <xf numFmtId="176" fontId="8" fillId="3" borderId="2" xfId="5" applyNumberFormat="1" applyFont="1" applyFill="1" applyBorder="1" applyAlignment="1">
      <alignment horizontal="center" vertical="center"/>
    </xf>
    <xf numFmtId="165" fontId="6" fillId="3" borderId="2" xfId="45" applyNumberFormat="1" applyFont="1" applyFill="1" applyBorder="1" applyAlignment="1">
      <alignment horizontal="center" vertical="center"/>
    </xf>
    <xf numFmtId="2" fontId="6" fillId="3" borderId="2" xfId="45" applyNumberFormat="1" applyFont="1" applyFill="1" applyBorder="1" applyAlignment="1">
      <alignment horizontal="center" vertical="center"/>
    </xf>
    <xf numFmtId="168" fontId="6" fillId="3" borderId="2" xfId="45" applyNumberFormat="1" applyFont="1" applyFill="1" applyBorder="1" applyAlignment="1">
      <alignment horizontal="center" vertical="center"/>
    </xf>
    <xf numFmtId="166" fontId="8" fillId="3" borderId="2" xfId="3" applyNumberFormat="1" applyFont="1" applyFill="1" applyBorder="1" applyAlignment="1">
      <alignment horizontal="center" vertical="center" wrapText="1"/>
    </xf>
    <xf numFmtId="168" fontId="8" fillId="3" borderId="2" xfId="0" applyNumberFormat="1" applyFont="1" applyFill="1" applyBorder="1" applyAlignment="1">
      <alignment horizontal="center" vertical="center" wrapText="1"/>
    </xf>
    <xf numFmtId="0" fontId="8" fillId="3" borderId="2" xfId="0" quotePrefix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0" fontId="8" fillId="3" borderId="6" xfId="7" applyFont="1" applyFill="1" applyBorder="1" applyAlignment="1">
      <alignment horizontal="center" vertical="center"/>
    </xf>
    <xf numFmtId="166" fontId="8" fillId="3" borderId="6" xfId="5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vertical="center" wrapText="1"/>
    </xf>
    <xf numFmtId="49" fontId="5" fillId="3" borderId="2" xfId="3" applyNumberFormat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/>
    </xf>
    <xf numFmtId="166" fontId="5" fillId="3" borderId="2" xfId="3" applyNumberFormat="1" applyFont="1" applyFill="1" applyBorder="1" applyAlignment="1">
      <alignment horizontal="center" vertical="center" wrapText="1"/>
    </xf>
    <xf numFmtId="43" fontId="5" fillId="3" borderId="2" xfId="8" applyFont="1" applyFill="1" applyBorder="1" applyAlignment="1">
      <alignment horizontal="center" vertical="center"/>
    </xf>
    <xf numFmtId="43" fontId="5" fillId="3" borderId="2" xfId="8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43" fontId="6" fillId="3" borderId="2" xfId="8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40" fillId="3" borderId="2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left" vertical="center" wrapText="1"/>
    </xf>
    <xf numFmtId="165" fontId="40" fillId="3" borderId="2" xfId="0" applyNumberFormat="1" applyFont="1" applyFill="1" applyBorder="1" applyAlignment="1">
      <alignment horizontal="center" vertical="center" wrapText="1"/>
    </xf>
    <xf numFmtId="49" fontId="40" fillId="3" borderId="2" xfId="0" applyNumberFormat="1" applyFont="1" applyFill="1" applyBorder="1" applyAlignment="1">
      <alignment horizontal="center" vertical="center" wrapText="1"/>
    </xf>
    <xf numFmtId="168" fontId="40" fillId="3" borderId="6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2" fontId="6" fillId="0" borderId="0" xfId="0" applyNumberFormat="1" applyFont="1" applyAlignment="1">
      <alignment vertical="top" wrapText="1"/>
    </xf>
    <xf numFmtId="0" fontId="47" fillId="0" borderId="2" xfId="0" applyFont="1" applyBorder="1" applyAlignment="1">
      <alignment horizontal="center" vertical="top" wrapText="1"/>
    </xf>
    <xf numFmtId="2" fontId="47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3" fontId="47" fillId="0" borderId="2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/>
    </xf>
    <xf numFmtId="49" fontId="48" fillId="0" borderId="2" xfId="0" applyNumberFormat="1" applyFont="1" applyBorder="1" applyAlignment="1">
      <alignment horizontal="center" vertical="top"/>
    </xf>
    <xf numFmtId="0" fontId="49" fillId="2" borderId="2" xfId="0" applyFont="1" applyFill="1" applyBorder="1" applyAlignment="1">
      <alignment horizontal="left" vertical="top" wrapText="1"/>
    </xf>
    <xf numFmtId="0" fontId="49" fillId="2" borderId="2" xfId="0" applyFont="1" applyFill="1" applyBorder="1" applyAlignment="1">
      <alignment horizontal="center" vertical="top"/>
    </xf>
    <xf numFmtId="4" fontId="43" fillId="2" borderId="2" xfId="0" applyNumberFormat="1" applyFont="1" applyFill="1" applyBorder="1" applyAlignment="1">
      <alignment horizontal="center" vertical="top"/>
    </xf>
    <xf numFmtId="177" fontId="43" fillId="2" borderId="2" xfId="0" applyNumberFormat="1" applyFont="1" applyFill="1" applyBorder="1" applyAlignment="1">
      <alignment horizontal="center" vertical="top"/>
    </xf>
    <xf numFmtId="166" fontId="43" fillId="2" borderId="2" xfId="0" applyNumberFormat="1" applyFont="1" applyFill="1" applyBorder="1" applyAlignment="1">
      <alignment horizontal="center" vertical="top"/>
    </xf>
    <xf numFmtId="0" fontId="11" fillId="2" borderId="2" xfId="1" applyFont="1" applyFill="1" applyBorder="1" applyAlignment="1">
      <alignment horizontal="center" vertical="top"/>
    </xf>
    <xf numFmtId="2" fontId="11" fillId="2" borderId="2" xfId="1" applyNumberFormat="1" applyFont="1" applyFill="1" applyBorder="1" applyAlignment="1">
      <alignment horizontal="center" vertical="top"/>
    </xf>
    <xf numFmtId="0" fontId="48" fillId="0" borderId="2" xfId="0" applyFont="1" applyBorder="1" applyAlignment="1">
      <alignment horizontal="center" vertical="top"/>
    </xf>
    <xf numFmtId="0" fontId="11" fillId="2" borderId="2" xfId="0" applyFont="1" applyFill="1" applyBorder="1" applyAlignment="1">
      <alignment vertical="top" wrapText="1"/>
    </xf>
    <xf numFmtId="0" fontId="50" fillId="2" borderId="2" xfId="0" applyFont="1" applyFill="1" applyBorder="1" applyAlignment="1">
      <alignment horizontal="center" vertical="top"/>
    </xf>
    <xf numFmtId="4" fontId="48" fillId="2" borderId="2" xfId="0" applyNumberFormat="1" applyFont="1" applyFill="1" applyBorder="1" applyAlignment="1">
      <alignment horizontal="center" vertical="top"/>
    </xf>
    <xf numFmtId="166" fontId="48" fillId="2" borderId="2" xfId="0" applyNumberFormat="1" applyFont="1" applyFill="1" applyBorder="1" applyAlignment="1">
      <alignment horizontal="center" vertical="top"/>
    </xf>
    <xf numFmtId="166" fontId="11" fillId="2" borderId="2" xfId="1" applyNumberFormat="1" applyFont="1" applyFill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 wrapText="1"/>
    </xf>
    <xf numFmtId="0" fontId="49" fillId="2" borderId="2" xfId="0" applyFont="1" applyFill="1" applyBorder="1" applyAlignment="1">
      <alignment horizontal="center" vertical="center" wrapText="1"/>
    </xf>
    <xf numFmtId="166" fontId="49" fillId="2" borderId="2" xfId="0" applyNumberFormat="1" applyFont="1" applyFill="1" applyBorder="1" applyAlignment="1">
      <alignment horizontal="center" vertical="center" wrapText="1"/>
    </xf>
    <xf numFmtId="178" fontId="49" fillId="2" borderId="2" xfId="0" applyNumberFormat="1" applyFont="1" applyFill="1" applyBorder="1" applyAlignment="1">
      <alignment horizontal="center" vertical="center" wrapText="1"/>
    </xf>
    <xf numFmtId="177" fontId="11" fillId="2" borderId="2" xfId="0" applyNumberFormat="1" applyFont="1" applyFill="1" applyBorder="1" applyAlignment="1">
      <alignment horizontal="center" vertical="top" wrapText="1"/>
    </xf>
    <xf numFmtId="2" fontId="11" fillId="2" borderId="2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166" fontId="11" fillId="2" borderId="2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0" fontId="11" fillId="2" borderId="2" xfId="34" applyFont="1" applyFill="1" applyBorder="1" applyAlignment="1">
      <alignment horizontal="justify" vertical="top"/>
    </xf>
    <xf numFmtId="0" fontId="11" fillId="2" borderId="2" xfId="34" applyFont="1" applyFill="1" applyBorder="1" applyAlignment="1">
      <alignment horizontal="center" vertical="top" wrapText="1"/>
    </xf>
    <xf numFmtId="2" fontId="11" fillId="2" borderId="2" xfId="34" applyNumberFormat="1" applyFont="1" applyFill="1" applyBorder="1" applyAlignment="1">
      <alignment horizontal="center" vertical="top" wrapText="1"/>
    </xf>
    <xf numFmtId="4" fontId="11" fillId="2" borderId="2" xfId="34" applyNumberFormat="1" applyFont="1" applyFill="1" applyBorder="1" applyAlignment="1">
      <alignment horizontal="center" vertical="top" wrapText="1"/>
    </xf>
    <xf numFmtId="177" fontId="11" fillId="2" borderId="2" xfId="34" applyNumberFormat="1" applyFont="1" applyFill="1" applyBorder="1" applyAlignment="1">
      <alignment horizontal="center" vertical="top" wrapText="1"/>
    </xf>
    <xf numFmtId="165" fontId="11" fillId="2" borderId="2" xfId="34" applyNumberFormat="1" applyFont="1" applyFill="1" applyBorder="1" applyAlignment="1">
      <alignment horizontal="center" vertical="top" wrapText="1"/>
    </xf>
    <xf numFmtId="49" fontId="11" fillId="0" borderId="2" xfId="34" applyNumberFormat="1" applyFont="1" applyBorder="1" applyAlignment="1">
      <alignment horizontal="center" vertical="top" wrapText="1"/>
    </xf>
    <xf numFmtId="0" fontId="11" fillId="2" borderId="2" xfId="2" applyFont="1" applyFill="1" applyBorder="1" applyAlignment="1">
      <alignment horizontal="center" vertical="top" wrapText="1"/>
    </xf>
    <xf numFmtId="178" fontId="11" fillId="2" borderId="2" xfId="34" applyNumberFormat="1" applyFont="1" applyFill="1" applyBorder="1" applyAlignment="1">
      <alignment horizontal="center" vertical="top" wrapText="1"/>
    </xf>
    <xf numFmtId="166" fontId="11" fillId="2" borderId="2" xfId="34" applyNumberFormat="1" applyFont="1" applyFill="1" applyBorder="1" applyAlignment="1">
      <alignment horizontal="center" vertical="top" wrapText="1"/>
    </xf>
    <xf numFmtId="168" fontId="11" fillId="2" borderId="2" xfId="34" applyNumberFormat="1" applyFont="1" applyFill="1" applyBorder="1" applyAlignment="1">
      <alignment horizontal="center" vertical="top" wrapText="1"/>
    </xf>
    <xf numFmtId="49" fontId="11" fillId="0" borderId="2" xfId="34" applyNumberFormat="1" applyFont="1" applyBorder="1" applyAlignment="1">
      <alignment vertical="top" wrapText="1"/>
    </xf>
    <xf numFmtId="0" fontId="11" fillId="0" borderId="2" xfId="0" quotePrefix="1" applyFont="1" applyBorder="1" applyAlignment="1">
      <alignment horizontal="center" vertical="top" wrapText="1"/>
    </xf>
    <xf numFmtId="0" fontId="49" fillId="2" borderId="2" xfId="0" applyFont="1" applyFill="1" applyBorder="1" applyAlignment="1">
      <alignment horizontal="center" vertical="top" wrapText="1"/>
    </xf>
    <xf numFmtId="165" fontId="49" fillId="2" borderId="2" xfId="0" quotePrefix="1" applyNumberFormat="1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2" fontId="11" fillId="2" borderId="2" xfId="0" quotePrefix="1" applyNumberFormat="1" applyFont="1" applyFill="1" applyBorder="1" applyAlignment="1">
      <alignment horizontal="center" vertical="top" wrapText="1"/>
    </xf>
    <xf numFmtId="0" fontId="11" fillId="2" borderId="2" xfId="0" quotePrefix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66" fontId="11" fillId="2" borderId="2" xfId="0" quotePrefix="1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49" fontId="11" fillId="2" borderId="2" xfId="0" quotePrefix="1" applyNumberFormat="1" applyFont="1" applyFill="1" applyBorder="1" applyAlignment="1">
      <alignment horizontal="center" vertical="top" wrapText="1"/>
    </xf>
    <xf numFmtId="49" fontId="11" fillId="0" borderId="2" xfId="2" applyNumberFormat="1" applyFont="1" applyBorder="1" applyAlignment="1">
      <alignment horizontal="center" vertical="top" wrapText="1"/>
    </xf>
    <xf numFmtId="0" fontId="49" fillId="2" borderId="2" xfId="2" applyFont="1" applyFill="1" applyBorder="1" applyAlignment="1">
      <alignment horizontal="left" vertical="top" wrapText="1"/>
    </xf>
    <xf numFmtId="0" fontId="49" fillId="2" borderId="2" xfId="2" applyFont="1" applyFill="1" applyBorder="1" applyAlignment="1">
      <alignment horizontal="center" vertical="top" wrapText="1"/>
    </xf>
    <xf numFmtId="2" fontId="49" fillId="2" borderId="2" xfId="2" applyNumberFormat="1" applyFont="1" applyFill="1" applyBorder="1" applyAlignment="1">
      <alignment horizontal="center" vertical="top" wrapText="1"/>
    </xf>
    <xf numFmtId="177" fontId="11" fillId="2" borderId="2" xfId="2" applyNumberFormat="1" applyFont="1" applyFill="1" applyBorder="1" applyAlignment="1">
      <alignment horizontal="center" vertical="top" wrapText="1"/>
    </xf>
    <xf numFmtId="2" fontId="11" fillId="2" borderId="2" xfId="2" applyNumberFormat="1" applyFont="1" applyFill="1" applyBorder="1" applyAlignment="1">
      <alignment horizontal="center" vertical="top" wrapText="1"/>
    </xf>
    <xf numFmtId="49" fontId="11" fillId="0" borderId="2" xfId="2" applyNumberFormat="1" applyFont="1" applyBorder="1" applyAlignment="1">
      <alignment vertical="top" wrapText="1"/>
    </xf>
    <xf numFmtId="166" fontId="11" fillId="2" borderId="2" xfId="2" applyNumberFormat="1" applyFont="1" applyFill="1" applyBorder="1" applyAlignment="1">
      <alignment horizontal="center" vertical="top" wrapText="1"/>
    </xf>
    <xf numFmtId="4" fontId="11" fillId="2" borderId="2" xfId="2" applyNumberFormat="1" applyFont="1" applyFill="1" applyBorder="1" applyAlignment="1">
      <alignment horizontal="center" vertical="top" wrapText="1"/>
    </xf>
    <xf numFmtId="0" fontId="11" fillId="2" borderId="2" xfId="2" applyFont="1" applyFill="1" applyBorder="1" applyAlignment="1">
      <alignment horizontal="justify" vertical="top"/>
    </xf>
    <xf numFmtId="4" fontId="49" fillId="2" borderId="2" xfId="2" applyNumberFormat="1" applyFont="1" applyFill="1" applyBorder="1" applyAlignment="1">
      <alignment horizontal="center" vertical="top" wrapText="1"/>
    </xf>
    <xf numFmtId="49" fontId="49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2" fontId="11" fillId="0" borderId="2" xfId="1" applyNumberFormat="1" applyFont="1" applyBorder="1" applyAlignment="1">
      <alignment horizontal="center" vertical="top"/>
    </xf>
    <xf numFmtId="49" fontId="49" fillId="2" borderId="2" xfId="0" applyNumberFormat="1" applyFont="1" applyFill="1" applyBorder="1" applyAlignment="1">
      <alignment horizontal="left" vertical="top" wrapText="1"/>
    </xf>
    <xf numFmtId="49" fontId="49" fillId="2" borderId="2" xfId="0" applyNumberFormat="1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>
      <alignment horizontal="left" vertical="top" wrapText="1"/>
    </xf>
    <xf numFmtId="49" fontId="11" fillId="2" borderId="2" xfId="0" applyNumberFormat="1" applyFont="1" applyFill="1" applyBorder="1" applyAlignment="1">
      <alignment horizontal="left" vertical="top" wrapText="1"/>
    </xf>
    <xf numFmtId="0" fontId="49" fillId="2" borderId="2" xfId="0" applyFont="1" applyFill="1" applyBorder="1" applyAlignment="1">
      <alignment horizontal="center" vertical="center"/>
    </xf>
    <xf numFmtId="4" fontId="43" fillId="2" borderId="2" xfId="0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/>
    </xf>
    <xf numFmtId="2" fontId="11" fillId="2" borderId="2" xfId="1" applyNumberFormat="1" applyFont="1" applyFill="1" applyBorder="1" applyAlignment="1">
      <alignment horizontal="center"/>
    </xf>
    <xf numFmtId="166" fontId="11" fillId="2" borderId="2" xfId="1" applyNumberFormat="1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 vertical="top"/>
    </xf>
    <xf numFmtId="165" fontId="11" fillId="2" borderId="2" xfId="0" applyNumberFormat="1" applyFont="1" applyFill="1" applyBorder="1" applyAlignment="1">
      <alignment horizontal="center" vertical="top" wrapText="1"/>
    </xf>
    <xf numFmtId="178" fontId="48" fillId="2" borderId="2" xfId="0" applyNumberFormat="1" applyFont="1" applyFill="1" applyBorder="1" applyAlignment="1">
      <alignment horizontal="center" vertical="top"/>
    </xf>
    <xf numFmtId="49" fontId="52" fillId="0" borderId="2" xfId="0" applyNumberFormat="1" applyFont="1" applyBorder="1" applyAlignment="1">
      <alignment horizontal="center" vertical="top" wrapText="1"/>
    </xf>
    <xf numFmtId="0" fontId="52" fillId="0" borderId="2" xfId="0" applyFont="1" applyBorder="1" applyAlignment="1" applyProtection="1">
      <alignment horizontal="center" vertical="top" wrapText="1"/>
      <protection locked="0"/>
    </xf>
    <xf numFmtId="2" fontId="52" fillId="0" borderId="2" xfId="0" applyNumberFormat="1" applyFont="1" applyBorder="1" applyAlignment="1" applyProtection="1">
      <alignment horizontal="center" vertical="top" wrapText="1"/>
      <protection locked="0"/>
    </xf>
    <xf numFmtId="166" fontId="52" fillId="0" borderId="3" xfId="0" applyNumberFormat="1" applyFont="1" applyBorder="1" applyAlignment="1" applyProtection="1">
      <alignment horizontal="center" vertical="top" wrapText="1"/>
      <protection locked="0"/>
    </xf>
    <xf numFmtId="179" fontId="53" fillId="0" borderId="2" xfId="0" applyNumberFormat="1" applyFont="1" applyBorder="1" applyAlignment="1">
      <alignment vertical="top"/>
    </xf>
    <xf numFmtId="0" fontId="53" fillId="0" borderId="2" xfId="0" applyFont="1" applyBorder="1" applyAlignment="1">
      <alignment vertical="top"/>
    </xf>
    <xf numFmtId="2" fontId="54" fillId="0" borderId="2" xfId="0" applyNumberFormat="1" applyFont="1" applyBorder="1" applyAlignment="1">
      <alignment horizontal="center" vertical="top"/>
    </xf>
    <xf numFmtId="180" fontId="52" fillId="0" borderId="2" xfId="0" applyNumberFormat="1" applyFont="1" applyBorder="1" applyAlignment="1" applyProtection="1">
      <alignment horizontal="center" vertical="top" wrapText="1"/>
      <protection locked="0"/>
    </xf>
    <xf numFmtId="0" fontId="53" fillId="0" borderId="2" xfId="0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/>
    </xf>
    <xf numFmtId="1" fontId="53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horizontal="center" vertical="top"/>
    </xf>
    <xf numFmtId="2" fontId="55" fillId="0" borderId="2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1" fontId="11" fillId="0" borderId="2" xfId="0" quotePrefix="1" applyNumberFormat="1" applyFont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top"/>
    </xf>
    <xf numFmtId="49" fontId="40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0" fontId="49" fillId="2" borderId="2" xfId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9" fontId="11" fillId="3" borderId="7" xfId="1" applyNumberFormat="1" applyFont="1" applyFill="1" applyBorder="1" applyAlignment="1">
      <alignment horizontal="center" vertical="top"/>
    </xf>
    <xf numFmtId="0" fontId="49" fillId="2" borderId="7" xfId="1" applyFont="1" applyFill="1" applyBorder="1" applyAlignment="1">
      <alignment vertical="top" wrapText="1"/>
    </xf>
    <xf numFmtId="0" fontId="49" fillId="2" borderId="7" xfId="1" applyFont="1" applyFill="1" applyBorder="1" applyAlignment="1">
      <alignment horizontal="center" vertical="center"/>
    </xf>
    <xf numFmtId="168" fontId="49" fillId="2" borderId="7" xfId="1" applyNumberFormat="1" applyFont="1" applyFill="1" applyBorder="1" applyAlignment="1">
      <alignment horizontal="center" vertical="center"/>
    </xf>
    <xf numFmtId="2" fontId="49" fillId="2" borderId="7" xfId="1" applyNumberFormat="1" applyFont="1" applyFill="1" applyBorder="1" applyAlignment="1">
      <alignment horizontal="center" vertical="center"/>
    </xf>
    <xf numFmtId="166" fontId="11" fillId="2" borderId="7" xfId="1" applyNumberFormat="1" applyFont="1" applyFill="1" applyBorder="1" applyAlignment="1">
      <alignment horizontal="center" vertical="top"/>
    </xf>
    <xf numFmtId="2" fontId="11" fillId="2" borderId="7" xfId="1" applyNumberFormat="1" applyFont="1" applyFill="1" applyBorder="1" applyAlignment="1">
      <alignment horizontal="center" vertical="top"/>
    </xf>
    <xf numFmtId="0" fontId="11" fillId="2" borderId="7" xfId="1" applyFont="1" applyFill="1" applyBorder="1" applyAlignment="1">
      <alignment horizontal="center" vertical="top"/>
    </xf>
    <xf numFmtId="49" fontId="11" fillId="3" borderId="2" xfId="1" applyNumberFormat="1" applyFont="1" applyFill="1" applyBorder="1" applyAlignment="1">
      <alignment horizontal="center" vertical="top"/>
    </xf>
    <xf numFmtId="0" fontId="11" fillId="2" borderId="2" xfId="1" applyFont="1" applyFill="1" applyBorder="1" applyAlignment="1">
      <alignment vertical="top"/>
    </xf>
    <xf numFmtId="0" fontId="11" fillId="2" borderId="2" xfId="1" applyFont="1" applyFill="1" applyBorder="1" applyAlignment="1">
      <alignment vertical="top" wrapText="1"/>
    </xf>
    <xf numFmtId="165" fontId="11" fillId="2" borderId="2" xfId="1" applyNumberFormat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center" vertical="top"/>
    </xf>
    <xf numFmtId="0" fontId="43" fillId="3" borderId="0" xfId="0" applyFont="1" applyFill="1" applyAlignment="1">
      <alignment vertical="top" wrapText="1"/>
    </xf>
    <xf numFmtId="0" fontId="49" fillId="3" borderId="2" xfId="1" applyFont="1" applyFill="1" applyBorder="1" applyAlignment="1">
      <alignment horizontal="center" vertical="top"/>
    </xf>
    <xf numFmtId="166" fontId="49" fillId="3" borderId="2" xfId="1" applyNumberFormat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left"/>
    </xf>
    <xf numFmtId="2" fontId="11" fillId="3" borderId="2" xfId="1" applyNumberFormat="1" applyFont="1" applyFill="1" applyBorder="1" applyAlignment="1">
      <alignment horizontal="center" vertical="top"/>
    </xf>
    <xf numFmtId="166" fontId="11" fillId="3" borderId="2" xfId="1" applyNumberFormat="1" applyFont="1" applyFill="1" applyBorder="1" applyAlignment="1">
      <alignment horizontal="center"/>
    </xf>
    <xf numFmtId="0" fontId="49" fillId="3" borderId="2" xfId="1" applyFont="1" applyFill="1" applyBorder="1" applyAlignment="1">
      <alignment horizontal="center" vertical="center"/>
    </xf>
    <xf numFmtId="2" fontId="49" fillId="3" borderId="2" xfId="1" applyNumberFormat="1" applyFont="1" applyFill="1" applyBorder="1" applyAlignment="1">
      <alignment horizontal="center" vertical="top"/>
    </xf>
    <xf numFmtId="49" fontId="11" fillId="3" borderId="2" xfId="0" applyNumberFormat="1" applyFont="1" applyFill="1" applyBorder="1" applyAlignment="1">
      <alignment horizontal="center" vertical="top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49" fillId="2" borderId="7" xfId="0" applyFont="1" applyFill="1" applyBorder="1" applyAlignment="1">
      <alignment horizontal="left" vertical="top" wrapText="1"/>
    </xf>
    <xf numFmtId="0" fontId="49" fillId="2" borderId="7" xfId="0" applyFont="1" applyFill="1" applyBorder="1" applyAlignment="1">
      <alignment horizontal="center" vertical="center" wrapText="1"/>
    </xf>
    <xf numFmtId="165" fontId="49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top" wrapText="1"/>
    </xf>
    <xf numFmtId="2" fontId="11" fillId="2" borderId="7" xfId="0" applyNumberFormat="1" applyFont="1" applyFill="1" applyBorder="1" applyAlignment="1">
      <alignment horizontal="center" vertical="top" wrapText="1"/>
    </xf>
    <xf numFmtId="165" fontId="11" fillId="2" borderId="2" xfId="0" quotePrefix="1" applyNumberFormat="1" applyFont="1" applyFill="1" applyBorder="1" applyAlignment="1">
      <alignment horizontal="center" vertical="top" wrapText="1"/>
    </xf>
    <xf numFmtId="168" fontId="11" fillId="2" borderId="2" xfId="0" quotePrefix="1" applyNumberFormat="1" applyFont="1" applyFill="1" applyBorder="1" applyAlignment="1">
      <alignment horizontal="center" vertical="top" wrapText="1"/>
    </xf>
    <xf numFmtId="49" fontId="11" fillId="3" borderId="2" xfId="0" quotePrefix="1" applyNumberFormat="1" applyFont="1" applyFill="1" applyBorder="1" applyAlignment="1">
      <alignment horizontal="center" vertical="top" wrapText="1"/>
    </xf>
    <xf numFmtId="49" fontId="49" fillId="3" borderId="2" xfId="0" applyNumberFormat="1" applyFont="1" applyFill="1" applyBorder="1" applyAlignment="1">
      <alignment horizontal="center" vertical="top" wrapText="1"/>
    </xf>
    <xf numFmtId="0" fontId="49" fillId="2" borderId="2" xfId="0" applyFont="1" applyFill="1" applyBorder="1" applyAlignment="1">
      <alignment vertical="top" wrapText="1"/>
    </xf>
    <xf numFmtId="165" fontId="49" fillId="2" borderId="2" xfId="0" applyNumberFormat="1" applyFont="1" applyFill="1" applyBorder="1" applyAlignment="1">
      <alignment horizontal="center" vertical="top" wrapText="1"/>
    </xf>
    <xf numFmtId="2" fontId="49" fillId="2" borderId="2" xfId="0" quotePrefix="1" applyNumberFormat="1" applyFont="1" applyFill="1" applyBorder="1" applyAlignment="1">
      <alignment horizontal="center" vertical="top" wrapText="1"/>
    </xf>
    <xf numFmtId="49" fontId="40" fillId="0" borderId="23" xfId="0" applyNumberFormat="1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166" fontId="5" fillId="2" borderId="23" xfId="0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8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0" fontId="40" fillId="2" borderId="2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 wrapText="1"/>
    </xf>
    <xf numFmtId="49" fontId="49" fillId="3" borderId="2" xfId="1" applyNumberFormat="1" applyFont="1" applyFill="1" applyBorder="1" applyAlignment="1">
      <alignment horizontal="center" vertical="center" wrapText="1"/>
    </xf>
    <xf numFmtId="0" fontId="49" fillId="2" borderId="2" xfId="1" applyFont="1" applyFill="1" applyBorder="1" applyAlignment="1">
      <alignment horizontal="left" vertical="top" wrapText="1"/>
    </xf>
    <xf numFmtId="0" fontId="49" fillId="2" borderId="2" xfId="1" applyFont="1" applyFill="1" applyBorder="1" applyAlignment="1">
      <alignment vertical="center" wrapText="1"/>
    </xf>
    <xf numFmtId="165" fontId="49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top" wrapText="1"/>
    </xf>
    <xf numFmtId="2" fontId="11" fillId="2" borderId="2" xfId="1" applyNumberFormat="1" applyFont="1" applyFill="1" applyBorder="1" applyAlignment="1">
      <alignment horizontal="center" vertical="top" wrapText="1"/>
    </xf>
    <xf numFmtId="166" fontId="57" fillId="2" borderId="2" xfId="1" applyNumberFormat="1" applyFont="1" applyFill="1" applyBorder="1" applyAlignment="1">
      <alignment horizontal="center" vertical="top"/>
    </xf>
    <xf numFmtId="49" fontId="11" fillId="3" borderId="2" xfId="1" applyNumberFormat="1" applyFont="1" applyFill="1" applyBorder="1" applyAlignment="1">
      <alignment horizontal="center" vertical="top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top" wrapText="1"/>
    </xf>
    <xf numFmtId="168" fontId="11" fillId="3" borderId="2" xfId="1" applyNumberFormat="1" applyFont="1" applyFill="1" applyBorder="1" applyAlignment="1">
      <alignment horizontal="center" vertical="top" wrapText="1"/>
    </xf>
    <xf numFmtId="166" fontId="11" fillId="3" borderId="2" xfId="1" applyNumberFormat="1" applyFont="1" applyFill="1" applyBorder="1" applyAlignment="1">
      <alignment horizontal="center" vertical="top"/>
    </xf>
    <xf numFmtId="2" fontId="49" fillId="2" borderId="2" xfId="1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166" fontId="5" fillId="0" borderId="23" xfId="0" applyNumberFormat="1" applyFont="1" applyBorder="1" applyAlignment="1">
      <alignment horizontal="center" vertical="center"/>
    </xf>
    <xf numFmtId="0" fontId="11" fillId="3" borderId="0" xfId="1" applyFont="1" applyFill="1" applyAlignment="1">
      <alignment horizontal="center" vertical="top"/>
    </xf>
    <xf numFmtId="2" fontId="11" fillId="3" borderId="0" xfId="1" applyNumberFormat="1" applyFont="1" applyFill="1" applyAlignment="1">
      <alignment horizontal="center" vertical="top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8" fontId="5" fillId="2" borderId="2" xfId="0" applyNumberFormat="1" applyFont="1" applyFill="1" applyBorder="1" applyAlignment="1">
      <alignment horizontal="center" vertical="center" wrapText="1"/>
    </xf>
    <xf numFmtId="0" fontId="59" fillId="3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2" fontId="5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2" fontId="6" fillId="2" borderId="2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0" fillId="2" borderId="2" xfId="0" applyNumberFormat="1" applyFont="1" applyFill="1" applyBorder="1" applyAlignment="1">
      <alignment horizontal="center" vertical="center" wrapText="1"/>
    </xf>
    <xf numFmtId="0" fontId="62" fillId="2" borderId="2" xfId="0" applyFont="1" applyFill="1" applyBorder="1" applyAlignment="1">
      <alignment horizontal="center" vertical="center" wrapText="1"/>
    </xf>
    <xf numFmtId="165" fontId="60" fillId="2" borderId="2" xfId="0" applyNumberFormat="1" applyFont="1" applyFill="1" applyBorder="1" applyAlignment="1">
      <alignment horizontal="center" vertical="center" wrapText="1"/>
    </xf>
    <xf numFmtId="2" fontId="62" fillId="2" borderId="2" xfId="0" applyNumberFormat="1" applyFont="1" applyFill="1" applyBorder="1" applyAlignment="1">
      <alignment horizontal="center" vertical="center" wrapText="1"/>
    </xf>
    <xf numFmtId="166" fontId="60" fillId="2" borderId="2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2" fontId="49" fillId="3" borderId="0" xfId="1" applyNumberFormat="1" applyFont="1" applyFill="1" applyAlignment="1">
      <alignment horizontal="center" vertical="top"/>
    </xf>
    <xf numFmtId="1" fontId="6" fillId="3" borderId="2" xfId="0" applyNumberFormat="1" applyFont="1" applyFill="1" applyBorder="1" applyAlignment="1">
      <alignment horizontal="center" vertical="center" wrapText="1"/>
    </xf>
    <xf numFmtId="49" fontId="11" fillId="0" borderId="2" xfId="0" quotePrefix="1" applyNumberFormat="1" applyFont="1" applyBorder="1" applyAlignment="1">
      <alignment horizontal="center" vertical="top" wrapText="1"/>
    </xf>
    <xf numFmtId="0" fontId="49" fillId="2" borderId="2" xfId="0" applyFont="1" applyFill="1" applyBorder="1" applyAlignment="1">
      <alignment horizontal="left" vertical="center" wrapText="1"/>
    </xf>
    <xf numFmtId="165" fontId="49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top" wrapText="1"/>
    </xf>
    <xf numFmtId="168" fontId="48" fillId="2" borderId="2" xfId="0" applyNumberFormat="1" applyFont="1" applyFill="1" applyBorder="1" applyAlignment="1">
      <alignment horizontal="center" vertical="top"/>
    </xf>
    <xf numFmtId="177" fontId="43" fillId="2" borderId="2" xfId="0" applyNumberFormat="1" applyFont="1" applyFill="1" applyBorder="1" applyAlignment="1">
      <alignment horizontal="center" vertical="center"/>
    </xf>
    <xf numFmtId="177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2" xfId="46" applyNumberFormat="1" applyFont="1" applyFill="1" applyBorder="1" applyAlignment="1">
      <alignment horizontal="center" vertical="center" wrapText="1"/>
    </xf>
    <xf numFmtId="177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46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49" fillId="0" borderId="2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center" vertical="center" wrapText="1"/>
    </xf>
    <xf numFmtId="166" fontId="49" fillId="0" borderId="2" xfId="0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168" fontId="11" fillId="0" borderId="2" xfId="0" applyNumberFormat="1" applyFont="1" applyBorder="1" applyAlignment="1">
      <alignment horizontal="center" vertical="top" wrapText="1"/>
    </xf>
    <xf numFmtId="0" fontId="52" fillId="4" borderId="2" xfId="0" applyFont="1" applyFill="1" applyBorder="1" applyAlignment="1">
      <alignment horizontal="center" vertical="top" wrapText="1"/>
    </xf>
    <xf numFmtId="49" fontId="63" fillId="0" borderId="2" xfId="0" applyNumberFormat="1" applyFont="1" applyBorder="1" applyAlignment="1">
      <alignment horizontal="left" vertical="top" wrapText="1"/>
    </xf>
    <xf numFmtId="49" fontId="63" fillId="0" borderId="2" xfId="0" applyNumberFormat="1" applyFont="1" applyBorder="1" applyAlignment="1">
      <alignment horizontal="center" vertical="top" wrapText="1"/>
    </xf>
    <xf numFmtId="0" fontId="49" fillId="0" borderId="2" xfId="0" applyFont="1" applyBorder="1" applyAlignment="1" applyProtection="1">
      <alignment horizontal="center" vertical="top" wrapText="1"/>
      <protection locked="0"/>
    </xf>
    <xf numFmtId="166" fontId="49" fillId="2" borderId="2" xfId="0" applyNumberFormat="1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Border="1" applyAlignment="1" applyProtection="1">
      <alignment horizontal="center" vertical="top" wrapText="1"/>
      <protection locked="0"/>
    </xf>
    <xf numFmtId="2" fontId="11" fillId="0" borderId="3" xfId="0" applyNumberFormat="1" applyFont="1" applyBorder="1" applyAlignment="1" applyProtection="1">
      <alignment horizontal="center" vertical="top" wrapText="1"/>
      <protection locked="0"/>
    </xf>
    <xf numFmtId="165" fontId="11" fillId="4" borderId="2" xfId="0" applyNumberFormat="1" applyFont="1" applyFill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horizontal="center" vertical="top"/>
    </xf>
    <xf numFmtId="0" fontId="52" fillId="4" borderId="2" xfId="0" applyFont="1" applyFill="1" applyBorder="1" applyAlignment="1">
      <alignment vertical="top" wrapText="1"/>
    </xf>
    <xf numFmtId="166" fontId="11" fillId="0" borderId="2" xfId="0" applyNumberFormat="1" applyFont="1" applyBorder="1" applyAlignment="1" applyProtection="1">
      <alignment horizontal="center" vertical="top" wrapText="1"/>
      <protection locked="0"/>
    </xf>
    <xf numFmtId="166" fontId="11" fillId="0" borderId="2" xfId="0" applyNumberFormat="1" applyFont="1" applyBorder="1" applyAlignment="1">
      <alignment horizontal="center" vertical="top"/>
    </xf>
    <xf numFmtId="2" fontId="11" fillId="0" borderId="2" xfId="0" applyNumberFormat="1" applyFont="1" applyBorder="1" applyAlignment="1">
      <alignment horizontal="center" vertical="top"/>
    </xf>
    <xf numFmtId="49" fontId="52" fillId="0" borderId="2" xfId="0" applyNumberFormat="1" applyFont="1" applyBorder="1" applyAlignment="1">
      <alignment horizontal="left" vertical="top" wrapText="1"/>
    </xf>
    <xf numFmtId="2" fontId="52" fillId="0" borderId="2" xfId="0" applyNumberFormat="1" applyFont="1" applyBorder="1" applyAlignment="1">
      <alignment horizontal="center" vertical="top" wrapText="1"/>
    </xf>
    <xf numFmtId="168" fontId="11" fillId="0" borderId="2" xfId="0" applyNumberFormat="1" applyFont="1" applyBorder="1" applyAlignment="1" applyProtection="1">
      <alignment horizontal="center" vertical="top" wrapText="1"/>
      <protection locked="0"/>
    </xf>
    <xf numFmtId="165" fontId="11" fillId="0" borderId="2" xfId="0" applyNumberFormat="1" applyFont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>
      <alignment vertical="top"/>
    </xf>
    <xf numFmtId="0" fontId="52" fillId="0" borderId="2" xfId="0" applyFont="1" applyBorder="1" applyAlignment="1">
      <alignment horizontal="left" vertical="top" wrapText="1"/>
    </xf>
    <xf numFmtId="0" fontId="11" fillId="4" borderId="2" xfId="0" applyFont="1" applyFill="1" applyBorder="1" applyAlignment="1">
      <alignment vertical="top" wrapText="1"/>
    </xf>
    <xf numFmtId="49" fontId="63" fillId="0" borderId="2" xfId="0" applyNumberFormat="1" applyFont="1" applyBorder="1" applyAlignment="1">
      <alignment horizontal="center" vertical="center" wrapText="1"/>
    </xf>
    <xf numFmtId="0" fontId="49" fillId="0" borderId="2" xfId="0" applyFont="1" applyBorder="1" applyAlignment="1" applyProtection="1">
      <alignment horizontal="center" vertical="center" wrapText="1"/>
      <protection locked="0"/>
    </xf>
    <xf numFmtId="2" fontId="49" fillId="4" borderId="2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2" xfId="0" applyNumberFormat="1" applyFont="1" applyBorder="1" applyAlignment="1" applyProtection="1">
      <alignment horizontal="center" vertical="center" wrapText="1"/>
      <protection locked="0"/>
    </xf>
    <xf numFmtId="2" fontId="11" fillId="0" borderId="3" xfId="0" applyNumberFormat="1" applyFont="1" applyBorder="1" applyAlignment="1" applyProtection="1">
      <alignment horizontal="center" vertical="center" wrapText="1"/>
      <protection locked="0"/>
    </xf>
    <xf numFmtId="2" fontId="11" fillId="0" borderId="2" xfId="0" applyNumberFormat="1" applyFont="1" applyBorder="1" applyAlignment="1">
      <alignment horizontal="center" vertical="center"/>
    </xf>
    <xf numFmtId="49" fontId="63" fillId="2" borderId="2" xfId="0" applyNumberFormat="1" applyFont="1" applyFill="1" applyBorder="1" applyAlignment="1">
      <alignment horizontal="left" vertical="top" wrapText="1"/>
    </xf>
    <xf numFmtId="166" fontId="49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49" fillId="0" borderId="2" xfId="0" applyNumberFormat="1" applyFont="1" applyBorder="1" applyAlignment="1" applyProtection="1">
      <alignment horizontal="center" vertical="center" wrapText="1"/>
      <protection locked="0"/>
    </xf>
    <xf numFmtId="166" fontId="49" fillId="4" borderId="2" xfId="0" applyNumberFormat="1" applyFont="1" applyFill="1" applyBorder="1" applyAlignment="1" applyProtection="1">
      <alignment horizontal="center" vertical="top" wrapText="1"/>
      <protection locked="0"/>
    </xf>
    <xf numFmtId="2" fontId="49" fillId="0" borderId="2" xfId="0" applyNumberFormat="1" applyFont="1" applyBorder="1" applyAlignment="1" applyProtection="1">
      <alignment horizontal="center" vertical="top" wrapText="1"/>
      <protection locked="0"/>
    </xf>
    <xf numFmtId="166" fontId="49" fillId="0" borderId="3" xfId="0" applyNumberFormat="1" applyFont="1" applyBorder="1" applyAlignment="1" applyProtection="1">
      <alignment horizontal="center" vertical="top" wrapText="1"/>
      <protection locked="0"/>
    </xf>
    <xf numFmtId="179" fontId="49" fillId="0" borderId="2" xfId="0" applyNumberFormat="1" applyFont="1" applyBorder="1" applyAlignment="1">
      <alignment vertical="top"/>
    </xf>
    <xf numFmtId="0" fontId="49" fillId="0" borderId="2" xfId="0" applyFont="1" applyBorder="1" applyAlignment="1">
      <alignment vertical="top"/>
    </xf>
    <xf numFmtId="2" fontId="64" fillId="0" borderId="2" xfId="0" applyNumberFormat="1" applyFont="1" applyBorder="1" applyAlignment="1">
      <alignment horizontal="center" vertical="top"/>
    </xf>
    <xf numFmtId="0" fontId="11" fillId="0" borderId="2" xfId="0" applyFont="1" applyBorder="1" applyAlignment="1" applyProtection="1">
      <alignment horizontal="center" vertical="top" wrapText="1"/>
      <protection locked="0"/>
    </xf>
    <xf numFmtId="180" fontId="11" fillId="0" borderId="2" xfId="0" applyNumberFormat="1" applyFont="1" applyBorder="1" applyAlignment="1" applyProtection="1">
      <alignment horizontal="center" vertical="top" wrapText="1"/>
      <protection locked="0"/>
    </xf>
    <xf numFmtId="166" fontId="11" fillId="0" borderId="3" xfId="0" applyNumberFormat="1" applyFont="1" applyBorder="1" applyAlignment="1" applyProtection="1">
      <alignment horizontal="center" vertical="top" wrapText="1"/>
      <protection locked="0"/>
    </xf>
    <xf numFmtId="1" fontId="11" fillId="0" borderId="2" xfId="0" applyNumberFormat="1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3" fillId="0" borderId="2" xfId="0" applyFont="1" applyBorder="1" applyAlignment="1">
      <alignment horizontal="center" vertical="top"/>
    </xf>
    <xf numFmtId="2" fontId="6" fillId="0" borderId="0" xfId="0" applyNumberFormat="1" applyFont="1"/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1" applyFont="1" applyBorder="1" applyAlignment="1">
      <alignment horizontal="center" vertical="center" textRotation="90" wrapText="1"/>
    </xf>
    <xf numFmtId="0" fontId="11" fillId="0" borderId="7" xfId="1" applyFont="1" applyBorder="1" applyAlignment="1">
      <alignment horizontal="center" vertical="center" textRotation="90" wrapText="1"/>
    </xf>
    <xf numFmtId="0" fontId="34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top" wrapText="1"/>
    </xf>
    <xf numFmtId="0" fontId="47" fillId="0" borderId="4" xfId="0" applyFont="1" applyBorder="1" applyAlignment="1">
      <alignment horizontal="center" vertical="top" wrapText="1"/>
    </xf>
    <xf numFmtId="0" fontId="47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49" fillId="0" borderId="18" xfId="1" applyFont="1" applyBorder="1" applyAlignment="1">
      <alignment horizontal="center" vertical="center" wrapText="1"/>
    </xf>
    <xf numFmtId="0" fontId="49" fillId="0" borderId="9" xfId="1" applyFont="1" applyBorder="1" applyAlignment="1">
      <alignment horizontal="center" vertical="center" wrapText="1"/>
    </xf>
    <xf numFmtId="0" fontId="49" fillId="0" borderId="19" xfId="1" applyFont="1" applyBorder="1" applyAlignment="1">
      <alignment horizontal="center" vertical="center" wrapText="1"/>
    </xf>
    <xf numFmtId="0" fontId="49" fillId="0" borderId="18" xfId="1" applyFont="1" applyBorder="1" applyAlignment="1">
      <alignment horizontal="center" vertical="center"/>
    </xf>
    <xf numFmtId="0" fontId="49" fillId="0" borderId="9" xfId="1" applyFont="1" applyBorder="1" applyAlignment="1">
      <alignment horizontal="center" vertical="center"/>
    </xf>
    <xf numFmtId="0" fontId="49" fillId="0" borderId="19" xfId="1" applyFont="1" applyBorder="1" applyAlignment="1">
      <alignment horizontal="center" vertical="center"/>
    </xf>
    <xf numFmtId="0" fontId="49" fillId="3" borderId="3" xfId="0" applyFont="1" applyFill="1" applyBorder="1" applyAlignment="1">
      <alignment horizontal="center" vertical="center" wrapText="1"/>
    </xf>
    <xf numFmtId="0" fontId="49" fillId="3" borderId="4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166" fontId="49" fillId="3" borderId="3" xfId="0" quotePrefix="1" applyNumberFormat="1" applyFont="1" applyFill="1" applyBorder="1" applyAlignment="1">
      <alignment horizontal="center" vertical="top" wrapText="1"/>
    </xf>
    <xf numFmtId="166" fontId="49" fillId="3" borderId="4" xfId="0" quotePrefix="1" applyNumberFormat="1" applyFont="1" applyFill="1" applyBorder="1" applyAlignment="1">
      <alignment horizontal="center" vertical="top" wrapText="1"/>
    </xf>
    <xf numFmtId="166" fontId="49" fillId="3" borderId="5" xfId="0" quotePrefix="1" applyNumberFormat="1" applyFont="1" applyFill="1" applyBorder="1" applyAlignment="1">
      <alignment horizontal="center" vertical="top" wrapText="1"/>
    </xf>
    <xf numFmtId="0" fontId="49" fillId="3" borderId="2" xfId="1" applyFont="1" applyFill="1" applyBorder="1" applyAlignment="1">
      <alignment horizontal="center" vertical="center" wrapText="1"/>
    </xf>
    <xf numFmtId="0" fontId="49" fillId="3" borderId="6" xfId="1" applyFont="1" applyFill="1" applyBorder="1" applyAlignment="1">
      <alignment horizontal="center" vertical="center" wrapText="1"/>
    </xf>
    <xf numFmtId="0" fontId="56" fillId="0" borderId="0" xfId="0" applyFont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4" fontId="23" fillId="3" borderId="0" xfId="0" applyNumberFormat="1" applyFont="1" applyFill="1" applyAlignment="1">
      <alignment horizontal="center" vertical="center" wrapText="1"/>
    </xf>
    <xf numFmtId="2" fontId="24" fillId="3" borderId="18" xfId="19" applyNumberFormat="1" applyFont="1" applyFill="1" applyBorder="1" applyAlignment="1">
      <alignment horizontal="center" vertical="center"/>
    </xf>
    <xf numFmtId="2" fontId="24" fillId="3" borderId="19" xfId="0" applyNumberFormat="1" applyFont="1" applyFill="1" applyBorder="1" applyAlignment="1">
      <alignment horizontal="center" vertical="center"/>
    </xf>
    <xf numFmtId="2" fontId="24" fillId="3" borderId="19" xfId="19" applyNumberFormat="1" applyFont="1" applyFill="1" applyBorder="1" applyAlignment="1">
      <alignment horizontal="center" vertical="center"/>
    </xf>
    <xf numFmtId="2" fontId="24" fillId="3" borderId="22" xfId="0" applyNumberFormat="1" applyFont="1" applyFill="1" applyBorder="1" applyAlignment="1">
      <alignment horizontal="center" vertical="center"/>
    </xf>
    <xf numFmtId="2" fontId="24" fillId="3" borderId="8" xfId="0" applyNumberFormat="1" applyFont="1" applyFill="1" applyBorder="1" applyAlignment="1">
      <alignment horizontal="center" vertical="center"/>
    </xf>
    <xf numFmtId="2" fontId="24" fillId="3" borderId="7" xfId="0" applyNumberFormat="1" applyFont="1" applyFill="1" applyBorder="1" applyAlignment="1">
      <alignment horizontal="center" vertical="center"/>
    </xf>
    <xf numFmtId="2" fontId="24" fillId="3" borderId="20" xfId="19" applyNumberFormat="1" applyFont="1" applyFill="1" applyBorder="1" applyAlignment="1">
      <alignment horizontal="center" vertical="center"/>
    </xf>
    <xf numFmtId="2" fontId="24" fillId="3" borderId="21" xfId="0" applyNumberFormat="1" applyFont="1" applyFill="1" applyBorder="1" applyAlignment="1">
      <alignment horizontal="center" vertical="center"/>
    </xf>
    <xf numFmtId="2" fontId="24" fillId="3" borderId="6" xfId="19" applyNumberFormat="1" applyFont="1" applyFill="1" applyBorder="1" applyAlignment="1">
      <alignment horizontal="center" vertical="center"/>
    </xf>
    <xf numFmtId="2" fontId="24" fillId="3" borderId="7" xfId="19" applyNumberFormat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24" fillId="3" borderId="0" xfId="0" applyFont="1" applyFill="1" applyAlignment="1">
      <alignment horizontal="left" vertical="center" wrapText="1"/>
    </xf>
    <xf numFmtId="2" fontId="24" fillId="3" borderId="0" xfId="0" applyNumberFormat="1" applyFont="1" applyFill="1" applyAlignment="1">
      <alignment horizontal="center" vertical="center" wrapText="1"/>
    </xf>
    <xf numFmtId="0" fontId="24" fillId="3" borderId="6" xfId="19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49" fontId="24" fillId="3" borderId="6" xfId="19" applyNumberFormat="1" applyFont="1" applyFill="1" applyBorder="1" applyAlignment="1">
      <alignment horizontal="center" vertical="center" textRotation="90" wrapText="1"/>
    </xf>
    <xf numFmtId="49" fontId="24" fillId="3" borderId="8" xfId="19" applyNumberFormat="1" applyFont="1" applyFill="1" applyBorder="1" applyAlignment="1">
      <alignment horizontal="center" vertical="center" textRotation="90" wrapText="1"/>
    </xf>
    <xf numFmtId="49" fontId="24" fillId="3" borderId="7" xfId="19" applyNumberFormat="1" applyFont="1" applyFill="1" applyBorder="1" applyAlignment="1">
      <alignment horizontal="center" vertical="center" textRotation="90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2" fontId="24" fillId="3" borderId="9" xfId="19" applyNumberFormat="1" applyFont="1" applyFill="1" applyBorder="1" applyAlignment="1">
      <alignment horizontal="center" vertical="center"/>
    </xf>
    <xf numFmtId="2" fontId="24" fillId="3" borderId="1" xfId="19" applyNumberFormat="1" applyFont="1" applyFill="1" applyBorder="1" applyAlignment="1">
      <alignment horizontal="center" vertical="center"/>
    </xf>
    <xf numFmtId="2" fontId="24" fillId="3" borderId="21" xfId="19" applyNumberFormat="1" applyFont="1" applyFill="1" applyBorder="1" applyAlignment="1">
      <alignment horizontal="center" vertical="center"/>
    </xf>
    <xf numFmtId="2" fontId="24" fillId="3" borderId="20" xfId="0" applyNumberFormat="1" applyFont="1" applyFill="1" applyBorder="1" applyAlignment="1">
      <alignment horizontal="center" vertical="center"/>
    </xf>
    <xf numFmtId="2" fontId="24" fillId="3" borderId="9" xfId="0" applyNumberFormat="1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 shrinkToFit="1"/>
    </xf>
    <xf numFmtId="0" fontId="2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/>
    </xf>
    <xf numFmtId="0" fontId="17" fillId="3" borderId="0" xfId="0" applyFont="1" applyFill="1" applyAlignment="1">
      <alignment horizontal="right" vertical="center" wrapText="1"/>
    </xf>
    <xf numFmtId="0" fontId="18" fillId="3" borderId="0" xfId="0" applyFont="1" applyFill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 wrapText="1"/>
    </xf>
    <xf numFmtId="2" fontId="4" fillId="3" borderId="7" xfId="0" applyNumberFormat="1" applyFont="1" applyFill="1" applyBorder="1" applyAlignment="1">
      <alignment horizontal="center" vertical="center"/>
    </xf>
  </cellXfs>
  <cellStyles count="47">
    <cellStyle name="Comma" xfId="8" builtinId="3"/>
    <cellStyle name="Comma 10" xfId="4" xr:uid="{00000000-0005-0000-0000-000001000000}"/>
    <cellStyle name="Comma 2" xfId="42" xr:uid="{00000000-0005-0000-0000-000002000000}"/>
    <cellStyle name="Comma 2 2" xfId="18" xr:uid="{00000000-0005-0000-0000-000003000000}"/>
    <cellStyle name="Comma 2 3" xfId="6" xr:uid="{00000000-0005-0000-0000-000004000000}"/>
    <cellStyle name="Comma 3" xfId="41" xr:uid="{00000000-0005-0000-0000-000005000000}"/>
    <cellStyle name="Comma 4" xfId="43" xr:uid="{00000000-0005-0000-0000-000006000000}"/>
    <cellStyle name="Comma 53" xfId="30" xr:uid="{00000000-0005-0000-0000-000007000000}"/>
    <cellStyle name="Comma 9" xfId="44" xr:uid="{00000000-0005-0000-0000-000008000000}"/>
    <cellStyle name="Normal" xfId="0" builtinId="0"/>
    <cellStyle name="Normal 10" xfId="5" xr:uid="{00000000-0005-0000-0000-00000A000000}"/>
    <cellStyle name="Normal 11 2 2" xfId="22" xr:uid="{00000000-0005-0000-0000-00000B000000}"/>
    <cellStyle name="Normal 12" xfId="16" xr:uid="{00000000-0005-0000-0000-00000C000000}"/>
    <cellStyle name="Normal 13 5" xfId="29" xr:uid="{00000000-0005-0000-0000-00000D000000}"/>
    <cellStyle name="Normal 15" xfId="17" xr:uid="{00000000-0005-0000-0000-00000E000000}"/>
    <cellStyle name="Normal 16" xfId="9" xr:uid="{00000000-0005-0000-0000-00000F000000}"/>
    <cellStyle name="Normal 16 3" xfId="31" xr:uid="{00000000-0005-0000-0000-000010000000}"/>
    <cellStyle name="Normal 18" xfId="10" xr:uid="{00000000-0005-0000-0000-000011000000}"/>
    <cellStyle name="Normal 19" xfId="11" xr:uid="{00000000-0005-0000-0000-000012000000}"/>
    <cellStyle name="Normal 2" xfId="3" xr:uid="{00000000-0005-0000-0000-000013000000}"/>
    <cellStyle name="Normal 2 10" xfId="28" xr:uid="{00000000-0005-0000-0000-000014000000}"/>
    <cellStyle name="Normal 21" xfId="13" xr:uid="{00000000-0005-0000-0000-000015000000}"/>
    <cellStyle name="Normal 25" xfId="12" xr:uid="{00000000-0005-0000-0000-000016000000}"/>
    <cellStyle name="Normal 3" xfId="2" xr:uid="{00000000-0005-0000-0000-000017000000}"/>
    <cellStyle name="Normal 36 3" xfId="26" xr:uid="{00000000-0005-0000-0000-000018000000}"/>
    <cellStyle name="Normal 38 2" xfId="21" xr:uid="{00000000-0005-0000-0000-000019000000}"/>
    <cellStyle name="Normal 57" xfId="32" xr:uid="{00000000-0005-0000-0000-00001A000000}"/>
    <cellStyle name="Normal 7 3" xfId="14" xr:uid="{00000000-0005-0000-0000-00001B000000}"/>
    <cellStyle name="Normal 9" xfId="15" xr:uid="{00000000-0005-0000-0000-00001C000000}"/>
    <cellStyle name="Normal_axalqalaqis skola " xfId="37" xr:uid="{00000000-0005-0000-0000-00001D000000}"/>
    <cellStyle name="Normal_gare wyalsadfenigagarini 10" xfId="33" xr:uid="{00000000-0005-0000-0000-00001E000000}"/>
    <cellStyle name="Normal_gare wyalsadfenigagarini 2 2" xfId="7" xr:uid="{00000000-0005-0000-0000-00001F000000}"/>
    <cellStyle name="Normal_gare wyalsadfenigagarini 2_SMSH2008-IIkv ." xfId="19" xr:uid="{00000000-0005-0000-0000-000020000000}"/>
    <cellStyle name="Normal_gare wyalsadfenigagarini_samsheneblo 2010-Iy" xfId="40" xr:uid="{00000000-0005-0000-0000-000021000000}"/>
    <cellStyle name="Percent" xfId="38" builtinId="5"/>
    <cellStyle name="Percent 2" xfId="39" xr:uid="{00000000-0005-0000-0000-000023000000}"/>
    <cellStyle name="Обычный 2" xfId="35" xr:uid="{00000000-0005-0000-0000-000024000000}"/>
    <cellStyle name="Обычный 2 2" xfId="20" xr:uid="{00000000-0005-0000-0000-000025000000}"/>
    <cellStyle name="Обычный 3" xfId="25" xr:uid="{00000000-0005-0000-0000-000026000000}"/>
    <cellStyle name="Обычный 5 2" xfId="24" xr:uid="{00000000-0005-0000-0000-000027000000}"/>
    <cellStyle name="Обычный 5 2 2" xfId="23" xr:uid="{00000000-0005-0000-0000-000028000000}"/>
    <cellStyle name="Обычный_ELEQ 3" xfId="27" xr:uid="{00000000-0005-0000-0000-000029000000}"/>
    <cellStyle name="Обычный_Лист1" xfId="1" xr:uid="{00000000-0005-0000-0000-00002A000000}"/>
    <cellStyle name="Обычный_Лист1 2" xfId="45" xr:uid="{00000000-0005-0000-0000-00002B000000}"/>
    <cellStyle name="Финансовый 2" xfId="36" xr:uid="{00000000-0005-0000-0000-00002C000000}"/>
    <cellStyle name="მძიმე 2" xfId="46" xr:uid="{C9BA27A6-9CA3-4B4D-8DD1-A30ED4F7AC82}"/>
    <cellStyle name="ჩვეულებრივი 2" xfId="34" xr:uid="{00000000-0005-0000-0000-00002D000000}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81</xdr:row>
      <xdr:rowOff>47625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422411FC-6107-4741-B8E9-17B668FE721D}"/>
            </a:ext>
          </a:extLst>
        </xdr:cNvPr>
        <xdr:cNvSpPr txBox="1">
          <a:spLocks noChangeArrowheads="1"/>
        </xdr:cNvSpPr>
      </xdr:nvSpPr>
      <xdr:spPr bwMode="auto">
        <a:xfrm>
          <a:off x="5810250" y="156591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80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BCEEF4FC-181B-4F59-B5CC-C963FEA57A0D}"/>
            </a:ext>
          </a:extLst>
        </xdr:cNvPr>
        <xdr:cNvSpPr txBox="1">
          <a:spLocks noChangeArrowheads="1"/>
        </xdr:cNvSpPr>
      </xdr:nvSpPr>
      <xdr:spPr bwMode="auto">
        <a:xfrm>
          <a:off x="5810250" y="526446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84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D6D0103-6374-4A80-85C5-C9B09E09AAB8}"/>
            </a:ext>
          </a:extLst>
        </xdr:cNvPr>
        <xdr:cNvSpPr txBox="1">
          <a:spLocks noChangeArrowheads="1"/>
        </xdr:cNvSpPr>
      </xdr:nvSpPr>
      <xdr:spPr bwMode="auto">
        <a:xfrm>
          <a:off x="5810250" y="35433000"/>
          <a:ext cx="76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8E0F955-2381-4316-A4BC-288F47F5BD04}"/>
            </a:ext>
          </a:extLst>
        </xdr:cNvPr>
        <xdr:cNvSpPr txBox="1">
          <a:spLocks noChangeArrowheads="1"/>
        </xdr:cNvSpPr>
      </xdr:nvSpPr>
      <xdr:spPr bwMode="auto">
        <a:xfrm>
          <a:off x="5810250" y="292322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7EA2F638-27B7-4765-999F-3BFA059C3F09}"/>
            </a:ext>
          </a:extLst>
        </xdr:cNvPr>
        <xdr:cNvSpPr txBox="1">
          <a:spLocks noChangeArrowheads="1"/>
        </xdr:cNvSpPr>
      </xdr:nvSpPr>
      <xdr:spPr bwMode="auto">
        <a:xfrm>
          <a:off x="5962650" y="553021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E039129-8363-4CB0-B8E3-D223878F88F7}"/>
            </a:ext>
          </a:extLst>
        </xdr:cNvPr>
        <xdr:cNvSpPr txBox="1">
          <a:spLocks noChangeArrowheads="1"/>
        </xdr:cNvSpPr>
      </xdr:nvSpPr>
      <xdr:spPr bwMode="auto">
        <a:xfrm>
          <a:off x="5810250" y="157924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10"/>
  <sheetViews>
    <sheetView workbookViewId="0">
      <selection activeCell="C4" sqref="C4"/>
    </sheetView>
  </sheetViews>
  <sheetFormatPr defaultRowHeight="13.5"/>
  <cols>
    <col min="1" max="1" width="6.42578125" style="2" customWidth="1"/>
    <col min="2" max="2" width="59.5703125" style="2" customWidth="1"/>
    <col min="3" max="3" width="21.5703125" style="1" customWidth="1"/>
    <col min="4" max="4" width="40.42578125" style="2" customWidth="1"/>
    <col min="5" max="5" width="24.140625" style="2" customWidth="1"/>
    <col min="6" max="6" width="10.42578125" style="2" bestFit="1" customWidth="1"/>
    <col min="7" max="7" width="7.85546875" style="2" customWidth="1"/>
    <col min="8" max="8" width="9.7109375" style="2" bestFit="1" customWidth="1"/>
    <col min="9" max="9" width="8" style="2" customWidth="1"/>
    <col min="10" max="10" width="9.42578125" style="2" customWidth="1"/>
    <col min="11" max="11" width="10.7109375" style="2" customWidth="1"/>
    <col min="12" max="12" width="53.7109375" style="2" customWidth="1"/>
    <col min="13" max="254" width="9" style="2"/>
    <col min="255" max="255" width="3.140625" style="2" customWidth="1"/>
    <col min="256" max="256" width="33.140625" style="2" customWidth="1"/>
    <col min="257" max="257" width="7.42578125" style="2" customWidth="1"/>
    <col min="258" max="258" width="8.140625" style="2" customWidth="1"/>
    <col min="259" max="259" width="7.42578125" style="2" customWidth="1"/>
    <col min="260" max="260" width="8.42578125" style="2" customWidth="1"/>
    <col min="261" max="261" width="7.5703125" style="2" customWidth="1"/>
    <col min="262" max="262" width="10.42578125" style="2" bestFit="1" customWidth="1"/>
    <col min="263" max="263" width="7.85546875" style="2" customWidth="1"/>
    <col min="264" max="264" width="9.7109375" style="2" bestFit="1" customWidth="1"/>
    <col min="265" max="265" width="8" style="2" customWidth="1"/>
    <col min="266" max="266" width="9.42578125" style="2" customWidth="1"/>
    <col min="267" max="267" width="10.7109375" style="2" customWidth="1"/>
    <col min="268" max="268" width="53.7109375" style="2" customWidth="1"/>
    <col min="269" max="510" width="9" style="2"/>
    <col min="511" max="511" width="3.140625" style="2" customWidth="1"/>
    <col min="512" max="512" width="33.140625" style="2" customWidth="1"/>
    <col min="513" max="513" width="7.42578125" style="2" customWidth="1"/>
    <col min="514" max="514" width="8.140625" style="2" customWidth="1"/>
    <col min="515" max="515" width="7.42578125" style="2" customWidth="1"/>
    <col min="516" max="516" width="8.42578125" style="2" customWidth="1"/>
    <col min="517" max="517" width="7.5703125" style="2" customWidth="1"/>
    <col min="518" max="518" width="10.42578125" style="2" bestFit="1" customWidth="1"/>
    <col min="519" max="519" width="7.85546875" style="2" customWidth="1"/>
    <col min="520" max="520" width="9.7109375" style="2" bestFit="1" customWidth="1"/>
    <col min="521" max="521" width="8" style="2" customWidth="1"/>
    <col min="522" max="522" width="9.42578125" style="2" customWidth="1"/>
    <col min="523" max="523" width="10.7109375" style="2" customWidth="1"/>
    <col min="524" max="524" width="53.7109375" style="2" customWidth="1"/>
    <col min="525" max="766" width="9" style="2"/>
    <col min="767" max="767" width="3.140625" style="2" customWidth="1"/>
    <col min="768" max="768" width="33.140625" style="2" customWidth="1"/>
    <col min="769" max="769" width="7.42578125" style="2" customWidth="1"/>
    <col min="770" max="770" width="8.140625" style="2" customWidth="1"/>
    <col min="771" max="771" width="7.42578125" style="2" customWidth="1"/>
    <col min="772" max="772" width="8.42578125" style="2" customWidth="1"/>
    <col min="773" max="773" width="7.5703125" style="2" customWidth="1"/>
    <col min="774" max="774" width="10.42578125" style="2" bestFit="1" customWidth="1"/>
    <col min="775" max="775" width="7.85546875" style="2" customWidth="1"/>
    <col min="776" max="776" width="9.7109375" style="2" bestFit="1" customWidth="1"/>
    <col min="777" max="777" width="8" style="2" customWidth="1"/>
    <col min="778" max="778" width="9.42578125" style="2" customWidth="1"/>
    <col min="779" max="779" width="10.7109375" style="2" customWidth="1"/>
    <col min="780" max="780" width="53.7109375" style="2" customWidth="1"/>
    <col min="781" max="1022" width="9" style="2"/>
    <col min="1023" max="1023" width="3.140625" style="2" customWidth="1"/>
    <col min="1024" max="1024" width="33.140625" style="2" customWidth="1"/>
    <col min="1025" max="1025" width="7.42578125" style="2" customWidth="1"/>
    <col min="1026" max="1026" width="8.140625" style="2" customWidth="1"/>
    <col min="1027" max="1027" width="7.42578125" style="2" customWidth="1"/>
    <col min="1028" max="1028" width="8.42578125" style="2" customWidth="1"/>
    <col min="1029" max="1029" width="7.5703125" style="2" customWidth="1"/>
    <col min="1030" max="1030" width="10.42578125" style="2" bestFit="1" customWidth="1"/>
    <col min="1031" max="1031" width="7.85546875" style="2" customWidth="1"/>
    <col min="1032" max="1032" width="9.7109375" style="2" bestFit="1" customWidth="1"/>
    <col min="1033" max="1033" width="8" style="2" customWidth="1"/>
    <col min="1034" max="1034" width="9.42578125" style="2" customWidth="1"/>
    <col min="1035" max="1035" width="10.7109375" style="2" customWidth="1"/>
    <col min="1036" max="1036" width="53.7109375" style="2" customWidth="1"/>
    <col min="1037" max="1278" width="9" style="2"/>
    <col min="1279" max="1279" width="3.140625" style="2" customWidth="1"/>
    <col min="1280" max="1280" width="33.140625" style="2" customWidth="1"/>
    <col min="1281" max="1281" width="7.42578125" style="2" customWidth="1"/>
    <col min="1282" max="1282" width="8.140625" style="2" customWidth="1"/>
    <col min="1283" max="1283" width="7.42578125" style="2" customWidth="1"/>
    <col min="1284" max="1284" width="8.42578125" style="2" customWidth="1"/>
    <col min="1285" max="1285" width="7.5703125" style="2" customWidth="1"/>
    <col min="1286" max="1286" width="10.42578125" style="2" bestFit="1" customWidth="1"/>
    <col min="1287" max="1287" width="7.85546875" style="2" customWidth="1"/>
    <col min="1288" max="1288" width="9.7109375" style="2" bestFit="1" customWidth="1"/>
    <col min="1289" max="1289" width="8" style="2" customWidth="1"/>
    <col min="1290" max="1290" width="9.42578125" style="2" customWidth="1"/>
    <col min="1291" max="1291" width="10.7109375" style="2" customWidth="1"/>
    <col min="1292" max="1292" width="53.7109375" style="2" customWidth="1"/>
    <col min="1293" max="1534" width="9" style="2"/>
    <col min="1535" max="1535" width="3.140625" style="2" customWidth="1"/>
    <col min="1536" max="1536" width="33.140625" style="2" customWidth="1"/>
    <col min="1537" max="1537" width="7.42578125" style="2" customWidth="1"/>
    <col min="1538" max="1538" width="8.140625" style="2" customWidth="1"/>
    <col min="1539" max="1539" width="7.42578125" style="2" customWidth="1"/>
    <col min="1540" max="1540" width="8.42578125" style="2" customWidth="1"/>
    <col min="1541" max="1541" width="7.5703125" style="2" customWidth="1"/>
    <col min="1542" max="1542" width="10.42578125" style="2" bestFit="1" customWidth="1"/>
    <col min="1543" max="1543" width="7.85546875" style="2" customWidth="1"/>
    <col min="1544" max="1544" width="9.7109375" style="2" bestFit="1" customWidth="1"/>
    <col min="1545" max="1545" width="8" style="2" customWidth="1"/>
    <col min="1546" max="1546" width="9.42578125" style="2" customWidth="1"/>
    <col min="1547" max="1547" width="10.7109375" style="2" customWidth="1"/>
    <col min="1548" max="1548" width="53.7109375" style="2" customWidth="1"/>
    <col min="1549" max="1790" width="9" style="2"/>
    <col min="1791" max="1791" width="3.140625" style="2" customWidth="1"/>
    <col min="1792" max="1792" width="33.140625" style="2" customWidth="1"/>
    <col min="1793" max="1793" width="7.42578125" style="2" customWidth="1"/>
    <col min="1794" max="1794" width="8.140625" style="2" customWidth="1"/>
    <col min="1795" max="1795" width="7.42578125" style="2" customWidth="1"/>
    <col min="1796" max="1796" width="8.42578125" style="2" customWidth="1"/>
    <col min="1797" max="1797" width="7.5703125" style="2" customWidth="1"/>
    <col min="1798" max="1798" width="10.42578125" style="2" bestFit="1" customWidth="1"/>
    <col min="1799" max="1799" width="7.85546875" style="2" customWidth="1"/>
    <col min="1800" max="1800" width="9.7109375" style="2" bestFit="1" customWidth="1"/>
    <col min="1801" max="1801" width="8" style="2" customWidth="1"/>
    <col min="1802" max="1802" width="9.42578125" style="2" customWidth="1"/>
    <col min="1803" max="1803" width="10.7109375" style="2" customWidth="1"/>
    <col min="1804" max="1804" width="53.7109375" style="2" customWidth="1"/>
    <col min="1805" max="2046" width="9" style="2"/>
    <col min="2047" max="2047" width="3.140625" style="2" customWidth="1"/>
    <col min="2048" max="2048" width="33.140625" style="2" customWidth="1"/>
    <col min="2049" max="2049" width="7.42578125" style="2" customWidth="1"/>
    <col min="2050" max="2050" width="8.140625" style="2" customWidth="1"/>
    <col min="2051" max="2051" width="7.42578125" style="2" customWidth="1"/>
    <col min="2052" max="2052" width="8.42578125" style="2" customWidth="1"/>
    <col min="2053" max="2053" width="7.5703125" style="2" customWidth="1"/>
    <col min="2054" max="2054" width="10.42578125" style="2" bestFit="1" customWidth="1"/>
    <col min="2055" max="2055" width="7.85546875" style="2" customWidth="1"/>
    <col min="2056" max="2056" width="9.7109375" style="2" bestFit="1" customWidth="1"/>
    <col min="2057" max="2057" width="8" style="2" customWidth="1"/>
    <col min="2058" max="2058" width="9.42578125" style="2" customWidth="1"/>
    <col min="2059" max="2059" width="10.7109375" style="2" customWidth="1"/>
    <col min="2060" max="2060" width="53.7109375" style="2" customWidth="1"/>
    <col min="2061" max="2302" width="9" style="2"/>
    <col min="2303" max="2303" width="3.140625" style="2" customWidth="1"/>
    <col min="2304" max="2304" width="33.140625" style="2" customWidth="1"/>
    <col min="2305" max="2305" width="7.42578125" style="2" customWidth="1"/>
    <col min="2306" max="2306" width="8.140625" style="2" customWidth="1"/>
    <col min="2307" max="2307" width="7.42578125" style="2" customWidth="1"/>
    <col min="2308" max="2308" width="8.42578125" style="2" customWidth="1"/>
    <col min="2309" max="2309" width="7.5703125" style="2" customWidth="1"/>
    <col min="2310" max="2310" width="10.42578125" style="2" bestFit="1" customWidth="1"/>
    <col min="2311" max="2311" width="7.85546875" style="2" customWidth="1"/>
    <col min="2312" max="2312" width="9.7109375" style="2" bestFit="1" customWidth="1"/>
    <col min="2313" max="2313" width="8" style="2" customWidth="1"/>
    <col min="2314" max="2314" width="9.42578125" style="2" customWidth="1"/>
    <col min="2315" max="2315" width="10.7109375" style="2" customWidth="1"/>
    <col min="2316" max="2316" width="53.7109375" style="2" customWidth="1"/>
    <col min="2317" max="2558" width="9" style="2"/>
    <col min="2559" max="2559" width="3.140625" style="2" customWidth="1"/>
    <col min="2560" max="2560" width="33.140625" style="2" customWidth="1"/>
    <col min="2561" max="2561" width="7.42578125" style="2" customWidth="1"/>
    <col min="2562" max="2562" width="8.140625" style="2" customWidth="1"/>
    <col min="2563" max="2563" width="7.42578125" style="2" customWidth="1"/>
    <col min="2564" max="2564" width="8.42578125" style="2" customWidth="1"/>
    <col min="2565" max="2565" width="7.5703125" style="2" customWidth="1"/>
    <col min="2566" max="2566" width="10.42578125" style="2" bestFit="1" customWidth="1"/>
    <col min="2567" max="2567" width="7.85546875" style="2" customWidth="1"/>
    <col min="2568" max="2568" width="9.7109375" style="2" bestFit="1" customWidth="1"/>
    <col min="2569" max="2569" width="8" style="2" customWidth="1"/>
    <col min="2570" max="2570" width="9.42578125" style="2" customWidth="1"/>
    <col min="2571" max="2571" width="10.7109375" style="2" customWidth="1"/>
    <col min="2572" max="2572" width="53.7109375" style="2" customWidth="1"/>
    <col min="2573" max="2814" width="9" style="2"/>
    <col min="2815" max="2815" width="3.140625" style="2" customWidth="1"/>
    <col min="2816" max="2816" width="33.140625" style="2" customWidth="1"/>
    <col min="2817" max="2817" width="7.42578125" style="2" customWidth="1"/>
    <col min="2818" max="2818" width="8.140625" style="2" customWidth="1"/>
    <col min="2819" max="2819" width="7.42578125" style="2" customWidth="1"/>
    <col min="2820" max="2820" width="8.42578125" style="2" customWidth="1"/>
    <col min="2821" max="2821" width="7.5703125" style="2" customWidth="1"/>
    <col min="2822" max="2822" width="10.42578125" style="2" bestFit="1" customWidth="1"/>
    <col min="2823" max="2823" width="7.85546875" style="2" customWidth="1"/>
    <col min="2824" max="2824" width="9.7109375" style="2" bestFit="1" customWidth="1"/>
    <col min="2825" max="2825" width="8" style="2" customWidth="1"/>
    <col min="2826" max="2826" width="9.42578125" style="2" customWidth="1"/>
    <col min="2827" max="2827" width="10.7109375" style="2" customWidth="1"/>
    <col min="2828" max="2828" width="53.7109375" style="2" customWidth="1"/>
    <col min="2829" max="3070" width="9" style="2"/>
    <col min="3071" max="3071" width="3.140625" style="2" customWidth="1"/>
    <col min="3072" max="3072" width="33.140625" style="2" customWidth="1"/>
    <col min="3073" max="3073" width="7.42578125" style="2" customWidth="1"/>
    <col min="3074" max="3074" width="8.140625" style="2" customWidth="1"/>
    <col min="3075" max="3075" width="7.42578125" style="2" customWidth="1"/>
    <col min="3076" max="3076" width="8.42578125" style="2" customWidth="1"/>
    <col min="3077" max="3077" width="7.5703125" style="2" customWidth="1"/>
    <col min="3078" max="3078" width="10.42578125" style="2" bestFit="1" customWidth="1"/>
    <col min="3079" max="3079" width="7.85546875" style="2" customWidth="1"/>
    <col min="3080" max="3080" width="9.7109375" style="2" bestFit="1" customWidth="1"/>
    <col min="3081" max="3081" width="8" style="2" customWidth="1"/>
    <col min="3082" max="3082" width="9.42578125" style="2" customWidth="1"/>
    <col min="3083" max="3083" width="10.7109375" style="2" customWidth="1"/>
    <col min="3084" max="3084" width="53.7109375" style="2" customWidth="1"/>
    <col min="3085" max="3326" width="9" style="2"/>
    <col min="3327" max="3327" width="3.140625" style="2" customWidth="1"/>
    <col min="3328" max="3328" width="33.140625" style="2" customWidth="1"/>
    <col min="3329" max="3329" width="7.42578125" style="2" customWidth="1"/>
    <col min="3330" max="3330" width="8.140625" style="2" customWidth="1"/>
    <col min="3331" max="3331" width="7.42578125" style="2" customWidth="1"/>
    <col min="3332" max="3332" width="8.42578125" style="2" customWidth="1"/>
    <col min="3333" max="3333" width="7.5703125" style="2" customWidth="1"/>
    <col min="3334" max="3334" width="10.42578125" style="2" bestFit="1" customWidth="1"/>
    <col min="3335" max="3335" width="7.85546875" style="2" customWidth="1"/>
    <col min="3336" max="3336" width="9.7109375" style="2" bestFit="1" customWidth="1"/>
    <col min="3337" max="3337" width="8" style="2" customWidth="1"/>
    <col min="3338" max="3338" width="9.42578125" style="2" customWidth="1"/>
    <col min="3339" max="3339" width="10.7109375" style="2" customWidth="1"/>
    <col min="3340" max="3340" width="53.7109375" style="2" customWidth="1"/>
    <col min="3341" max="3582" width="9" style="2"/>
    <col min="3583" max="3583" width="3.140625" style="2" customWidth="1"/>
    <col min="3584" max="3584" width="33.140625" style="2" customWidth="1"/>
    <col min="3585" max="3585" width="7.42578125" style="2" customWidth="1"/>
    <col min="3586" max="3586" width="8.140625" style="2" customWidth="1"/>
    <col min="3587" max="3587" width="7.42578125" style="2" customWidth="1"/>
    <col min="3588" max="3588" width="8.42578125" style="2" customWidth="1"/>
    <col min="3589" max="3589" width="7.5703125" style="2" customWidth="1"/>
    <col min="3590" max="3590" width="10.42578125" style="2" bestFit="1" customWidth="1"/>
    <col min="3591" max="3591" width="7.85546875" style="2" customWidth="1"/>
    <col min="3592" max="3592" width="9.7109375" style="2" bestFit="1" customWidth="1"/>
    <col min="3593" max="3593" width="8" style="2" customWidth="1"/>
    <col min="3594" max="3594" width="9.42578125" style="2" customWidth="1"/>
    <col min="3595" max="3595" width="10.7109375" style="2" customWidth="1"/>
    <col min="3596" max="3596" width="53.7109375" style="2" customWidth="1"/>
    <col min="3597" max="3838" width="9" style="2"/>
    <col min="3839" max="3839" width="3.140625" style="2" customWidth="1"/>
    <col min="3840" max="3840" width="33.140625" style="2" customWidth="1"/>
    <col min="3841" max="3841" width="7.42578125" style="2" customWidth="1"/>
    <col min="3842" max="3842" width="8.140625" style="2" customWidth="1"/>
    <col min="3843" max="3843" width="7.42578125" style="2" customWidth="1"/>
    <col min="3844" max="3844" width="8.42578125" style="2" customWidth="1"/>
    <col min="3845" max="3845" width="7.5703125" style="2" customWidth="1"/>
    <col min="3846" max="3846" width="10.42578125" style="2" bestFit="1" customWidth="1"/>
    <col min="3847" max="3847" width="7.85546875" style="2" customWidth="1"/>
    <col min="3848" max="3848" width="9.7109375" style="2" bestFit="1" customWidth="1"/>
    <col min="3849" max="3849" width="8" style="2" customWidth="1"/>
    <col min="3850" max="3850" width="9.42578125" style="2" customWidth="1"/>
    <col min="3851" max="3851" width="10.7109375" style="2" customWidth="1"/>
    <col min="3852" max="3852" width="53.7109375" style="2" customWidth="1"/>
    <col min="3853" max="4094" width="9" style="2"/>
    <col min="4095" max="4095" width="3.140625" style="2" customWidth="1"/>
    <col min="4096" max="4096" width="33.140625" style="2" customWidth="1"/>
    <col min="4097" max="4097" width="7.42578125" style="2" customWidth="1"/>
    <col min="4098" max="4098" width="8.140625" style="2" customWidth="1"/>
    <col min="4099" max="4099" width="7.42578125" style="2" customWidth="1"/>
    <col min="4100" max="4100" width="8.42578125" style="2" customWidth="1"/>
    <col min="4101" max="4101" width="7.5703125" style="2" customWidth="1"/>
    <col min="4102" max="4102" width="10.42578125" style="2" bestFit="1" customWidth="1"/>
    <col min="4103" max="4103" width="7.85546875" style="2" customWidth="1"/>
    <col min="4104" max="4104" width="9.7109375" style="2" bestFit="1" customWidth="1"/>
    <col min="4105" max="4105" width="8" style="2" customWidth="1"/>
    <col min="4106" max="4106" width="9.42578125" style="2" customWidth="1"/>
    <col min="4107" max="4107" width="10.7109375" style="2" customWidth="1"/>
    <col min="4108" max="4108" width="53.7109375" style="2" customWidth="1"/>
    <col min="4109" max="4350" width="9" style="2"/>
    <col min="4351" max="4351" width="3.140625" style="2" customWidth="1"/>
    <col min="4352" max="4352" width="33.140625" style="2" customWidth="1"/>
    <col min="4353" max="4353" width="7.42578125" style="2" customWidth="1"/>
    <col min="4354" max="4354" width="8.140625" style="2" customWidth="1"/>
    <col min="4355" max="4355" width="7.42578125" style="2" customWidth="1"/>
    <col min="4356" max="4356" width="8.42578125" style="2" customWidth="1"/>
    <col min="4357" max="4357" width="7.5703125" style="2" customWidth="1"/>
    <col min="4358" max="4358" width="10.42578125" style="2" bestFit="1" customWidth="1"/>
    <col min="4359" max="4359" width="7.85546875" style="2" customWidth="1"/>
    <col min="4360" max="4360" width="9.7109375" style="2" bestFit="1" customWidth="1"/>
    <col min="4361" max="4361" width="8" style="2" customWidth="1"/>
    <col min="4362" max="4362" width="9.42578125" style="2" customWidth="1"/>
    <col min="4363" max="4363" width="10.7109375" style="2" customWidth="1"/>
    <col min="4364" max="4364" width="53.7109375" style="2" customWidth="1"/>
    <col min="4365" max="4606" width="9" style="2"/>
    <col min="4607" max="4607" width="3.140625" style="2" customWidth="1"/>
    <col min="4608" max="4608" width="33.140625" style="2" customWidth="1"/>
    <col min="4609" max="4609" width="7.42578125" style="2" customWidth="1"/>
    <col min="4610" max="4610" width="8.140625" style="2" customWidth="1"/>
    <col min="4611" max="4611" width="7.42578125" style="2" customWidth="1"/>
    <col min="4612" max="4612" width="8.42578125" style="2" customWidth="1"/>
    <col min="4613" max="4613" width="7.5703125" style="2" customWidth="1"/>
    <col min="4614" max="4614" width="10.42578125" style="2" bestFit="1" customWidth="1"/>
    <col min="4615" max="4615" width="7.85546875" style="2" customWidth="1"/>
    <col min="4616" max="4616" width="9.7109375" style="2" bestFit="1" customWidth="1"/>
    <col min="4617" max="4617" width="8" style="2" customWidth="1"/>
    <col min="4618" max="4618" width="9.42578125" style="2" customWidth="1"/>
    <col min="4619" max="4619" width="10.7109375" style="2" customWidth="1"/>
    <col min="4620" max="4620" width="53.7109375" style="2" customWidth="1"/>
    <col min="4621" max="4862" width="9" style="2"/>
    <col min="4863" max="4863" width="3.140625" style="2" customWidth="1"/>
    <col min="4864" max="4864" width="33.140625" style="2" customWidth="1"/>
    <col min="4865" max="4865" width="7.42578125" style="2" customWidth="1"/>
    <col min="4866" max="4866" width="8.140625" style="2" customWidth="1"/>
    <col min="4867" max="4867" width="7.42578125" style="2" customWidth="1"/>
    <col min="4868" max="4868" width="8.42578125" style="2" customWidth="1"/>
    <col min="4869" max="4869" width="7.5703125" style="2" customWidth="1"/>
    <col min="4870" max="4870" width="10.42578125" style="2" bestFit="1" customWidth="1"/>
    <col min="4871" max="4871" width="7.85546875" style="2" customWidth="1"/>
    <col min="4872" max="4872" width="9.7109375" style="2" bestFit="1" customWidth="1"/>
    <col min="4873" max="4873" width="8" style="2" customWidth="1"/>
    <col min="4874" max="4874" width="9.42578125" style="2" customWidth="1"/>
    <col min="4875" max="4875" width="10.7109375" style="2" customWidth="1"/>
    <col min="4876" max="4876" width="53.7109375" style="2" customWidth="1"/>
    <col min="4877" max="5118" width="9" style="2"/>
    <col min="5119" max="5119" width="3.140625" style="2" customWidth="1"/>
    <col min="5120" max="5120" width="33.140625" style="2" customWidth="1"/>
    <col min="5121" max="5121" width="7.42578125" style="2" customWidth="1"/>
    <col min="5122" max="5122" width="8.140625" style="2" customWidth="1"/>
    <col min="5123" max="5123" width="7.42578125" style="2" customWidth="1"/>
    <col min="5124" max="5124" width="8.42578125" style="2" customWidth="1"/>
    <col min="5125" max="5125" width="7.5703125" style="2" customWidth="1"/>
    <col min="5126" max="5126" width="10.42578125" style="2" bestFit="1" customWidth="1"/>
    <col min="5127" max="5127" width="7.85546875" style="2" customWidth="1"/>
    <col min="5128" max="5128" width="9.7109375" style="2" bestFit="1" customWidth="1"/>
    <col min="5129" max="5129" width="8" style="2" customWidth="1"/>
    <col min="5130" max="5130" width="9.42578125" style="2" customWidth="1"/>
    <col min="5131" max="5131" width="10.7109375" style="2" customWidth="1"/>
    <col min="5132" max="5132" width="53.7109375" style="2" customWidth="1"/>
    <col min="5133" max="5374" width="9" style="2"/>
    <col min="5375" max="5375" width="3.140625" style="2" customWidth="1"/>
    <col min="5376" max="5376" width="33.140625" style="2" customWidth="1"/>
    <col min="5377" max="5377" width="7.42578125" style="2" customWidth="1"/>
    <col min="5378" max="5378" width="8.140625" style="2" customWidth="1"/>
    <col min="5379" max="5379" width="7.42578125" style="2" customWidth="1"/>
    <col min="5380" max="5380" width="8.42578125" style="2" customWidth="1"/>
    <col min="5381" max="5381" width="7.5703125" style="2" customWidth="1"/>
    <col min="5382" max="5382" width="10.42578125" style="2" bestFit="1" customWidth="1"/>
    <col min="5383" max="5383" width="7.85546875" style="2" customWidth="1"/>
    <col min="5384" max="5384" width="9.7109375" style="2" bestFit="1" customWidth="1"/>
    <col min="5385" max="5385" width="8" style="2" customWidth="1"/>
    <col min="5386" max="5386" width="9.42578125" style="2" customWidth="1"/>
    <col min="5387" max="5387" width="10.7109375" style="2" customWidth="1"/>
    <col min="5388" max="5388" width="53.7109375" style="2" customWidth="1"/>
    <col min="5389" max="5630" width="9" style="2"/>
    <col min="5631" max="5631" width="3.140625" style="2" customWidth="1"/>
    <col min="5632" max="5632" width="33.140625" style="2" customWidth="1"/>
    <col min="5633" max="5633" width="7.42578125" style="2" customWidth="1"/>
    <col min="5634" max="5634" width="8.140625" style="2" customWidth="1"/>
    <col min="5635" max="5635" width="7.42578125" style="2" customWidth="1"/>
    <col min="5636" max="5636" width="8.42578125" style="2" customWidth="1"/>
    <col min="5637" max="5637" width="7.5703125" style="2" customWidth="1"/>
    <col min="5638" max="5638" width="10.42578125" style="2" bestFit="1" customWidth="1"/>
    <col min="5639" max="5639" width="7.85546875" style="2" customWidth="1"/>
    <col min="5640" max="5640" width="9.7109375" style="2" bestFit="1" customWidth="1"/>
    <col min="5641" max="5641" width="8" style="2" customWidth="1"/>
    <col min="5642" max="5642" width="9.42578125" style="2" customWidth="1"/>
    <col min="5643" max="5643" width="10.7109375" style="2" customWidth="1"/>
    <col min="5644" max="5644" width="53.7109375" style="2" customWidth="1"/>
    <col min="5645" max="5886" width="9" style="2"/>
    <col min="5887" max="5887" width="3.140625" style="2" customWidth="1"/>
    <col min="5888" max="5888" width="33.140625" style="2" customWidth="1"/>
    <col min="5889" max="5889" width="7.42578125" style="2" customWidth="1"/>
    <col min="5890" max="5890" width="8.140625" style="2" customWidth="1"/>
    <col min="5891" max="5891" width="7.42578125" style="2" customWidth="1"/>
    <col min="5892" max="5892" width="8.42578125" style="2" customWidth="1"/>
    <col min="5893" max="5893" width="7.5703125" style="2" customWidth="1"/>
    <col min="5894" max="5894" width="10.42578125" style="2" bestFit="1" customWidth="1"/>
    <col min="5895" max="5895" width="7.85546875" style="2" customWidth="1"/>
    <col min="5896" max="5896" width="9.7109375" style="2" bestFit="1" customWidth="1"/>
    <col min="5897" max="5897" width="8" style="2" customWidth="1"/>
    <col min="5898" max="5898" width="9.42578125" style="2" customWidth="1"/>
    <col min="5899" max="5899" width="10.7109375" style="2" customWidth="1"/>
    <col min="5900" max="5900" width="53.7109375" style="2" customWidth="1"/>
    <col min="5901" max="6142" width="9" style="2"/>
    <col min="6143" max="6143" width="3.140625" style="2" customWidth="1"/>
    <col min="6144" max="6144" width="33.140625" style="2" customWidth="1"/>
    <col min="6145" max="6145" width="7.42578125" style="2" customWidth="1"/>
    <col min="6146" max="6146" width="8.140625" style="2" customWidth="1"/>
    <col min="6147" max="6147" width="7.42578125" style="2" customWidth="1"/>
    <col min="6148" max="6148" width="8.42578125" style="2" customWidth="1"/>
    <col min="6149" max="6149" width="7.5703125" style="2" customWidth="1"/>
    <col min="6150" max="6150" width="10.42578125" style="2" bestFit="1" customWidth="1"/>
    <col min="6151" max="6151" width="7.85546875" style="2" customWidth="1"/>
    <col min="6152" max="6152" width="9.7109375" style="2" bestFit="1" customWidth="1"/>
    <col min="6153" max="6153" width="8" style="2" customWidth="1"/>
    <col min="6154" max="6154" width="9.42578125" style="2" customWidth="1"/>
    <col min="6155" max="6155" width="10.7109375" style="2" customWidth="1"/>
    <col min="6156" max="6156" width="53.7109375" style="2" customWidth="1"/>
    <col min="6157" max="6398" width="9" style="2"/>
    <col min="6399" max="6399" width="3.140625" style="2" customWidth="1"/>
    <col min="6400" max="6400" width="33.140625" style="2" customWidth="1"/>
    <col min="6401" max="6401" width="7.42578125" style="2" customWidth="1"/>
    <col min="6402" max="6402" width="8.140625" style="2" customWidth="1"/>
    <col min="6403" max="6403" width="7.42578125" style="2" customWidth="1"/>
    <col min="6404" max="6404" width="8.42578125" style="2" customWidth="1"/>
    <col min="6405" max="6405" width="7.5703125" style="2" customWidth="1"/>
    <col min="6406" max="6406" width="10.42578125" style="2" bestFit="1" customWidth="1"/>
    <col min="6407" max="6407" width="7.85546875" style="2" customWidth="1"/>
    <col min="6408" max="6408" width="9.7109375" style="2" bestFit="1" customWidth="1"/>
    <col min="6409" max="6409" width="8" style="2" customWidth="1"/>
    <col min="6410" max="6410" width="9.42578125" style="2" customWidth="1"/>
    <col min="6411" max="6411" width="10.7109375" style="2" customWidth="1"/>
    <col min="6412" max="6412" width="53.7109375" style="2" customWidth="1"/>
    <col min="6413" max="6654" width="9" style="2"/>
    <col min="6655" max="6655" width="3.140625" style="2" customWidth="1"/>
    <col min="6656" max="6656" width="33.140625" style="2" customWidth="1"/>
    <col min="6657" max="6657" width="7.42578125" style="2" customWidth="1"/>
    <col min="6658" max="6658" width="8.140625" style="2" customWidth="1"/>
    <col min="6659" max="6659" width="7.42578125" style="2" customWidth="1"/>
    <col min="6660" max="6660" width="8.42578125" style="2" customWidth="1"/>
    <col min="6661" max="6661" width="7.5703125" style="2" customWidth="1"/>
    <col min="6662" max="6662" width="10.42578125" style="2" bestFit="1" customWidth="1"/>
    <col min="6663" max="6663" width="7.85546875" style="2" customWidth="1"/>
    <col min="6664" max="6664" width="9.7109375" style="2" bestFit="1" customWidth="1"/>
    <col min="6665" max="6665" width="8" style="2" customWidth="1"/>
    <col min="6666" max="6666" width="9.42578125" style="2" customWidth="1"/>
    <col min="6667" max="6667" width="10.7109375" style="2" customWidth="1"/>
    <col min="6668" max="6668" width="53.7109375" style="2" customWidth="1"/>
    <col min="6669" max="6910" width="9" style="2"/>
    <col min="6911" max="6911" width="3.140625" style="2" customWidth="1"/>
    <col min="6912" max="6912" width="33.140625" style="2" customWidth="1"/>
    <col min="6913" max="6913" width="7.42578125" style="2" customWidth="1"/>
    <col min="6914" max="6914" width="8.140625" style="2" customWidth="1"/>
    <col min="6915" max="6915" width="7.42578125" style="2" customWidth="1"/>
    <col min="6916" max="6916" width="8.42578125" style="2" customWidth="1"/>
    <col min="6917" max="6917" width="7.5703125" style="2" customWidth="1"/>
    <col min="6918" max="6918" width="10.42578125" style="2" bestFit="1" customWidth="1"/>
    <col min="6919" max="6919" width="7.85546875" style="2" customWidth="1"/>
    <col min="6920" max="6920" width="9.7109375" style="2" bestFit="1" customWidth="1"/>
    <col min="6921" max="6921" width="8" style="2" customWidth="1"/>
    <col min="6922" max="6922" width="9.42578125" style="2" customWidth="1"/>
    <col min="6923" max="6923" width="10.7109375" style="2" customWidth="1"/>
    <col min="6924" max="6924" width="53.7109375" style="2" customWidth="1"/>
    <col min="6925" max="7166" width="9" style="2"/>
    <col min="7167" max="7167" width="3.140625" style="2" customWidth="1"/>
    <col min="7168" max="7168" width="33.140625" style="2" customWidth="1"/>
    <col min="7169" max="7169" width="7.42578125" style="2" customWidth="1"/>
    <col min="7170" max="7170" width="8.140625" style="2" customWidth="1"/>
    <col min="7171" max="7171" width="7.42578125" style="2" customWidth="1"/>
    <col min="7172" max="7172" width="8.42578125" style="2" customWidth="1"/>
    <col min="7173" max="7173" width="7.5703125" style="2" customWidth="1"/>
    <col min="7174" max="7174" width="10.42578125" style="2" bestFit="1" customWidth="1"/>
    <col min="7175" max="7175" width="7.85546875" style="2" customWidth="1"/>
    <col min="7176" max="7176" width="9.7109375" style="2" bestFit="1" customWidth="1"/>
    <col min="7177" max="7177" width="8" style="2" customWidth="1"/>
    <col min="7178" max="7178" width="9.42578125" style="2" customWidth="1"/>
    <col min="7179" max="7179" width="10.7109375" style="2" customWidth="1"/>
    <col min="7180" max="7180" width="53.7109375" style="2" customWidth="1"/>
    <col min="7181" max="7422" width="9" style="2"/>
    <col min="7423" max="7423" width="3.140625" style="2" customWidth="1"/>
    <col min="7424" max="7424" width="33.140625" style="2" customWidth="1"/>
    <col min="7425" max="7425" width="7.42578125" style="2" customWidth="1"/>
    <col min="7426" max="7426" width="8.140625" style="2" customWidth="1"/>
    <col min="7427" max="7427" width="7.42578125" style="2" customWidth="1"/>
    <col min="7428" max="7428" width="8.42578125" style="2" customWidth="1"/>
    <col min="7429" max="7429" width="7.5703125" style="2" customWidth="1"/>
    <col min="7430" max="7430" width="10.42578125" style="2" bestFit="1" customWidth="1"/>
    <col min="7431" max="7431" width="7.85546875" style="2" customWidth="1"/>
    <col min="7432" max="7432" width="9.7109375" style="2" bestFit="1" customWidth="1"/>
    <col min="7433" max="7433" width="8" style="2" customWidth="1"/>
    <col min="7434" max="7434" width="9.42578125" style="2" customWidth="1"/>
    <col min="7435" max="7435" width="10.7109375" style="2" customWidth="1"/>
    <col min="7436" max="7436" width="53.7109375" style="2" customWidth="1"/>
    <col min="7437" max="7678" width="9" style="2"/>
    <col min="7679" max="7679" width="3.140625" style="2" customWidth="1"/>
    <col min="7680" max="7680" width="33.140625" style="2" customWidth="1"/>
    <col min="7681" max="7681" width="7.42578125" style="2" customWidth="1"/>
    <col min="7682" max="7682" width="8.140625" style="2" customWidth="1"/>
    <col min="7683" max="7683" width="7.42578125" style="2" customWidth="1"/>
    <col min="7684" max="7684" width="8.42578125" style="2" customWidth="1"/>
    <col min="7685" max="7685" width="7.5703125" style="2" customWidth="1"/>
    <col min="7686" max="7686" width="10.42578125" style="2" bestFit="1" customWidth="1"/>
    <col min="7687" max="7687" width="7.85546875" style="2" customWidth="1"/>
    <col min="7688" max="7688" width="9.7109375" style="2" bestFit="1" customWidth="1"/>
    <col min="7689" max="7689" width="8" style="2" customWidth="1"/>
    <col min="7690" max="7690" width="9.42578125" style="2" customWidth="1"/>
    <col min="7691" max="7691" width="10.7109375" style="2" customWidth="1"/>
    <col min="7692" max="7692" width="53.7109375" style="2" customWidth="1"/>
    <col min="7693" max="7934" width="9" style="2"/>
    <col min="7935" max="7935" width="3.140625" style="2" customWidth="1"/>
    <col min="7936" max="7936" width="33.140625" style="2" customWidth="1"/>
    <col min="7937" max="7937" width="7.42578125" style="2" customWidth="1"/>
    <col min="7938" max="7938" width="8.140625" style="2" customWidth="1"/>
    <col min="7939" max="7939" width="7.42578125" style="2" customWidth="1"/>
    <col min="7940" max="7940" width="8.42578125" style="2" customWidth="1"/>
    <col min="7941" max="7941" width="7.5703125" style="2" customWidth="1"/>
    <col min="7942" max="7942" width="10.42578125" style="2" bestFit="1" customWidth="1"/>
    <col min="7943" max="7943" width="7.85546875" style="2" customWidth="1"/>
    <col min="7944" max="7944" width="9.7109375" style="2" bestFit="1" customWidth="1"/>
    <col min="7945" max="7945" width="8" style="2" customWidth="1"/>
    <col min="7946" max="7946" width="9.42578125" style="2" customWidth="1"/>
    <col min="7947" max="7947" width="10.7109375" style="2" customWidth="1"/>
    <col min="7948" max="7948" width="53.7109375" style="2" customWidth="1"/>
    <col min="7949" max="8190" width="9" style="2"/>
    <col min="8191" max="8191" width="3.140625" style="2" customWidth="1"/>
    <col min="8192" max="8192" width="33.140625" style="2" customWidth="1"/>
    <col min="8193" max="8193" width="7.42578125" style="2" customWidth="1"/>
    <col min="8194" max="8194" width="8.140625" style="2" customWidth="1"/>
    <col min="8195" max="8195" width="7.42578125" style="2" customWidth="1"/>
    <col min="8196" max="8196" width="8.42578125" style="2" customWidth="1"/>
    <col min="8197" max="8197" width="7.5703125" style="2" customWidth="1"/>
    <col min="8198" max="8198" width="10.42578125" style="2" bestFit="1" customWidth="1"/>
    <col min="8199" max="8199" width="7.85546875" style="2" customWidth="1"/>
    <col min="8200" max="8200" width="9.7109375" style="2" bestFit="1" customWidth="1"/>
    <col min="8201" max="8201" width="8" style="2" customWidth="1"/>
    <col min="8202" max="8202" width="9.42578125" style="2" customWidth="1"/>
    <col min="8203" max="8203" width="10.7109375" style="2" customWidth="1"/>
    <col min="8204" max="8204" width="53.7109375" style="2" customWidth="1"/>
    <col min="8205" max="8446" width="9" style="2"/>
    <col min="8447" max="8447" width="3.140625" style="2" customWidth="1"/>
    <col min="8448" max="8448" width="33.140625" style="2" customWidth="1"/>
    <col min="8449" max="8449" width="7.42578125" style="2" customWidth="1"/>
    <col min="8450" max="8450" width="8.140625" style="2" customWidth="1"/>
    <col min="8451" max="8451" width="7.42578125" style="2" customWidth="1"/>
    <col min="8452" max="8452" width="8.42578125" style="2" customWidth="1"/>
    <col min="8453" max="8453" width="7.5703125" style="2" customWidth="1"/>
    <col min="8454" max="8454" width="10.42578125" style="2" bestFit="1" customWidth="1"/>
    <col min="8455" max="8455" width="7.85546875" style="2" customWidth="1"/>
    <col min="8456" max="8456" width="9.7109375" style="2" bestFit="1" customWidth="1"/>
    <col min="8457" max="8457" width="8" style="2" customWidth="1"/>
    <col min="8458" max="8458" width="9.42578125" style="2" customWidth="1"/>
    <col min="8459" max="8459" width="10.7109375" style="2" customWidth="1"/>
    <col min="8460" max="8460" width="53.7109375" style="2" customWidth="1"/>
    <col min="8461" max="8702" width="9" style="2"/>
    <col min="8703" max="8703" width="3.140625" style="2" customWidth="1"/>
    <col min="8704" max="8704" width="33.140625" style="2" customWidth="1"/>
    <col min="8705" max="8705" width="7.42578125" style="2" customWidth="1"/>
    <col min="8706" max="8706" width="8.140625" style="2" customWidth="1"/>
    <col min="8707" max="8707" width="7.42578125" style="2" customWidth="1"/>
    <col min="8708" max="8708" width="8.42578125" style="2" customWidth="1"/>
    <col min="8709" max="8709" width="7.5703125" style="2" customWidth="1"/>
    <col min="8710" max="8710" width="10.42578125" style="2" bestFit="1" customWidth="1"/>
    <col min="8711" max="8711" width="7.85546875" style="2" customWidth="1"/>
    <col min="8712" max="8712" width="9.7109375" style="2" bestFit="1" customWidth="1"/>
    <col min="8713" max="8713" width="8" style="2" customWidth="1"/>
    <col min="8714" max="8714" width="9.42578125" style="2" customWidth="1"/>
    <col min="8715" max="8715" width="10.7109375" style="2" customWidth="1"/>
    <col min="8716" max="8716" width="53.7109375" style="2" customWidth="1"/>
    <col min="8717" max="8958" width="9" style="2"/>
    <col min="8959" max="8959" width="3.140625" style="2" customWidth="1"/>
    <col min="8960" max="8960" width="33.140625" style="2" customWidth="1"/>
    <col min="8961" max="8961" width="7.42578125" style="2" customWidth="1"/>
    <col min="8962" max="8962" width="8.140625" style="2" customWidth="1"/>
    <col min="8963" max="8963" width="7.42578125" style="2" customWidth="1"/>
    <col min="8964" max="8964" width="8.42578125" style="2" customWidth="1"/>
    <col min="8965" max="8965" width="7.5703125" style="2" customWidth="1"/>
    <col min="8966" max="8966" width="10.42578125" style="2" bestFit="1" customWidth="1"/>
    <col min="8967" max="8967" width="7.85546875" style="2" customWidth="1"/>
    <col min="8968" max="8968" width="9.7109375" style="2" bestFit="1" customWidth="1"/>
    <col min="8969" max="8969" width="8" style="2" customWidth="1"/>
    <col min="8970" max="8970" width="9.42578125" style="2" customWidth="1"/>
    <col min="8971" max="8971" width="10.7109375" style="2" customWidth="1"/>
    <col min="8972" max="8972" width="53.7109375" style="2" customWidth="1"/>
    <col min="8973" max="9214" width="9" style="2"/>
    <col min="9215" max="9215" width="3.140625" style="2" customWidth="1"/>
    <col min="9216" max="9216" width="33.140625" style="2" customWidth="1"/>
    <col min="9217" max="9217" width="7.42578125" style="2" customWidth="1"/>
    <col min="9218" max="9218" width="8.140625" style="2" customWidth="1"/>
    <col min="9219" max="9219" width="7.42578125" style="2" customWidth="1"/>
    <col min="9220" max="9220" width="8.42578125" style="2" customWidth="1"/>
    <col min="9221" max="9221" width="7.5703125" style="2" customWidth="1"/>
    <col min="9222" max="9222" width="10.42578125" style="2" bestFit="1" customWidth="1"/>
    <col min="9223" max="9223" width="7.85546875" style="2" customWidth="1"/>
    <col min="9224" max="9224" width="9.7109375" style="2" bestFit="1" customWidth="1"/>
    <col min="9225" max="9225" width="8" style="2" customWidth="1"/>
    <col min="9226" max="9226" width="9.42578125" style="2" customWidth="1"/>
    <col min="9227" max="9227" width="10.7109375" style="2" customWidth="1"/>
    <col min="9228" max="9228" width="53.7109375" style="2" customWidth="1"/>
    <col min="9229" max="9470" width="9" style="2"/>
    <col min="9471" max="9471" width="3.140625" style="2" customWidth="1"/>
    <col min="9472" max="9472" width="33.140625" style="2" customWidth="1"/>
    <col min="9473" max="9473" width="7.42578125" style="2" customWidth="1"/>
    <col min="9474" max="9474" width="8.140625" style="2" customWidth="1"/>
    <col min="9475" max="9475" width="7.42578125" style="2" customWidth="1"/>
    <col min="9476" max="9476" width="8.42578125" style="2" customWidth="1"/>
    <col min="9477" max="9477" width="7.5703125" style="2" customWidth="1"/>
    <col min="9478" max="9478" width="10.42578125" style="2" bestFit="1" customWidth="1"/>
    <col min="9479" max="9479" width="7.85546875" style="2" customWidth="1"/>
    <col min="9480" max="9480" width="9.7109375" style="2" bestFit="1" customWidth="1"/>
    <col min="9481" max="9481" width="8" style="2" customWidth="1"/>
    <col min="9482" max="9482" width="9.42578125" style="2" customWidth="1"/>
    <col min="9483" max="9483" width="10.7109375" style="2" customWidth="1"/>
    <col min="9484" max="9484" width="53.7109375" style="2" customWidth="1"/>
    <col min="9485" max="9726" width="9" style="2"/>
    <col min="9727" max="9727" width="3.140625" style="2" customWidth="1"/>
    <col min="9728" max="9728" width="33.140625" style="2" customWidth="1"/>
    <col min="9729" max="9729" width="7.42578125" style="2" customWidth="1"/>
    <col min="9730" max="9730" width="8.140625" style="2" customWidth="1"/>
    <col min="9731" max="9731" width="7.42578125" style="2" customWidth="1"/>
    <col min="9732" max="9732" width="8.42578125" style="2" customWidth="1"/>
    <col min="9733" max="9733" width="7.5703125" style="2" customWidth="1"/>
    <col min="9734" max="9734" width="10.42578125" style="2" bestFit="1" customWidth="1"/>
    <col min="9735" max="9735" width="7.85546875" style="2" customWidth="1"/>
    <col min="9736" max="9736" width="9.7109375" style="2" bestFit="1" customWidth="1"/>
    <col min="9737" max="9737" width="8" style="2" customWidth="1"/>
    <col min="9738" max="9738" width="9.42578125" style="2" customWidth="1"/>
    <col min="9739" max="9739" width="10.7109375" style="2" customWidth="1"/>
    <col min="9740" max="9740" width="53.7109375" style="2" customWidth="1"/>
    <col min="9741" max="9982" width="9" style="2"/>
    <col min="9983" max="9983" width="3.140625" style="2" customWidth="1"/>
    <col min="9984" max="9984" width="33.140625" style="2" customWidth="1"/>
    <col min="9985" max="9985" width="7.42578125" style="2" customWidth="1"/>
    <col min="9986" max="9986" width="8.140625" style="2" customWidth="1"/>
    <col min="9987" max="9987" width="7.42578125" style="2" customWidth="1"/>
    <col min="9988" max="9988" width="8.42578125" style="2" customWidth="1"/>
    <col min="9989" max="9989" width="7.5703125" style="2" customWidth="1"/>
    <col min="9990" max="9990" width="10.42578125" style="2" bestFit="1" customWidth="1"/>
    <col min="9991" max="9991" width="7.85546875" style="2" customWidth="1"/>
    <col min="9992" max="9992" width="9.7109375" style="2" bestFit="1" customWidth="1"/>
    <col min="9993" max="9993" width="8" style="2" customWidth="1"/>
    <col min="9994" max="9994" width="9.42578125" style="2" customWidth="1"/>
    <col min="9995" max="9995" width="10.7109375" style="2" customWidth="1"/>
    <col min="9996" max="9996" width="53.7109375" style="2" customWidth="1"/>
    <col min="9997" max="10238" width="9" style="2"/>
    <col min="10239" max="10239" width="3.140625" style="2" customWidth="1"/>
    <col min="10240" max="10240" width="33.140625" style="2" customWidth="1"/>
    <col min="10241" max="10241" width="7.42578125" style="2" customWidth="1"/>
    <col min="10242" max="10242" width="8.140625" style="2" customWidth="1"/>
    <col min="10243" max="10243" width="7.42578125" style="2" customWidth="1"/>
    <col min="10244" max="10244" width="8.42578125" style="2" customWidth="1"/>
    <col min="10245" max="10245" width="7.5703125" style="2" customWidth="1"/>
    <col min="10246" max="10246" width="10.42578125" style="2" bestFit="1" customWidth="1"/>
    <col min="10247" max="10247" width="7.85546875" style="2" customWidth="1"/>
    <col min="10248" max="10248" width="9.7109375" style="2" bestFit="1" customWidth="1"/>
    <col min="10249" max="10249" width="8" style="2" customWidth="1"/>
    <col min="10250" max="10250" width="9.42578125" style="2" customWidth="1"/>
    <col min="10251" max="10251" width="10.7109375" style="2" customWidth="1"/>
    <col min="10252" max="10252" width="53.7109375" style="2" customWidth="1"/>
    <col min="10253" max="10494" width="9" style="2"/>
    <col min="10495" max="10495" width="3.140625" style="2" customWidth="1"/>
    <col min="10496" max="10496" width="33.140625" style="2" customWidth="1"/>
    <col min="10497" max="10497" width="7.42578125" style="2" customWidth="1"/>
    <col min="10498" max="10498" width="8.140625" style="2" customWidth="1"/>
    <col min="10499" max="10499" width="7.42578125" style="2" customWidth="1"/>
    <col min="10500" max="10500" width="8.42578125" style="2" customWidth="1"/>
    <col min="10501" max="10501" width="7.5703125" style="2" customWidth="1"/>
    <col min="10502" max="10502" width="10.42578125" style="2" bestFit="1" customWidth="1"/>
    <col min="10503" max="10503" width="7.85546875" style="2" customWidth="1"/>
    <col min="10504" max="10504" width="9.7109375" style="2" bestFit="1" customWidth="1"/>
    <col min="10505" max="10505" width="8" style="2" customWidth="1"/>
    <col min="10506" max="10506" width="9.42578125" style="2" customWidth="1"/>
    <col min="10507" max="10507" width="10.7109375" style="2" customWidth="1"/>
    <col min="10508" max="10508" width="53.7109375" style="2" customWidth="1"/>
    <col min="10509" max="10750" width="9" style="2"/>
    <col min="10751" max="10751" width="3.140625" style="2" customWidth="1"/>
    <col min="10752" max="10752" width="33.140625" style="2" customWidth="1"/>
    <col min="10753" max="10753" width="7.42578125" style="2" customWidth="1"/>
    <col min="10754" max="10754" width="8.140625" style="2" customWidth="1"/>
    <col min="10755" max="10755" width="7.42578125" style="2" customWidth="1"/>
    <col min="10756" max="10756" width="8.42578125" style="2" customWidth="1"/>
    <col min="10757" max="10757" width="7.5703125" style="2" customWidth="1"/>
    <col min="10758" max="10758" width="10.42578125" style="2" bestFit="1" customWidth="1"/>
    <col min="10759" max="10759" width="7.85546875" style="2" customWidth="1"/>
    <col min="10760" max="10760" width="9.7109375" style="2" bestFit="1" customWidth="1"/>
    <col min="10761" max="10761" width="8" style="2" customWidth="1"/>
    <col min="10762" max="10762" width="9.42578125" style="2" customWidth="1"/>
    <col min="10763" max="10763" width="10.7109375" style="2" customWidth="1"/>
    <col min="10764" max="10764" width="53.7109375" style="2" customWidth="1"/>
    <col min="10765" max="11006" width="9" style="2"/>
    <col min="11007" max="11007" width="3.140625" style="2" customWidth="1"/>
    <col min="11008" max="11008" width="33.140625" style="2" customWidth="1"/>
    <col min="11009" max="11009" width="7.42578125" style="2" customWidth="1"/>
    <col min="11010" max="11010" width="8.140625" style="2" customWidth="1"/>
    <col min="11011" max="11011" width="7.42578125" style="2" customWidth="1"/>
    <col min="11012" max="11012" width="8.42578125" style="2" customWidth="1"/>
    <col min="11013" max="11013" width="7.5703125" style="2" customWidth="1"/>
    <col min="11014" max="11014" width="10.42578125" style="2" bestFit="1" customWidth="1"/>
    <col min="11015" max="11015" width="7.85546875" style="2" customWidth="1"/>
    <col min="11016" max="11016" width="9.7109375" style="2" bestFit="1" customWidth="1"/>
    <col min="11017" max="11017" width="8" style="2" customWidth="1"/>
    <col min="11018" max="11018" width="9.42578125" style="2" customWidth="1"/>
    <col min="11019" max="11019" width="10.7109375" style="2" customWidth="1"/>
    <col min="11020" max="11020" width="53.7109375" style="2" customWidth="1"/>
    <col min="11021" max="11262" width="9" style="2"/>
    <col min="11263" max="11263" width="3.140625" style="2" customWidth="1"/>
    <col min="11264" max="11264" width="33.140625" style="2" customWidth="1"/>
    <col min="11265" max="11265" width="7.42578125" style="2" customWidth="1"/>
    <col min="11266" max="11266" width="8.140625" style="2" customWidth="1"/>
    <col min="11267" max="11267" width="7.42578125" style="2" customWidth="1"/>
    <col min="11268" max="11268" width="8.42578125" style="2" customWidth="1"/>
    <col min="11269" max="11269" width="7.5703125" style="2" customWidth="1"/>
    <col min="11270" max="11270" width="10.42578125" style="2" bestFit="1" customWidth="1"/>
    <col min="11271" max="11271" width="7.85546875" style="2" customWidth="1"/>
    <col min="11272" max="11272" width="9.7109375" style="2" bestFit="1" customWidth="1"/>
    <col min="11273" max="11273" width="8" style="2" customWidth="1"/>
    <col min="11274" max="11274" width="9.42578125" style="2" customWidth="1"/>
    <col min="11275" max="11275" width="10.7109375" style="2" customWidth="1"/>
    <col min="11276" max="11276" width="53.7109375" style="2" customWidth="1"/>
    <col min="11277" max="11518" width="9" style="2"/>
    <col min="11519" max="11519" width="3.140625" style="2" customWidth="1"/>
    <col min="11520" max="11520" width="33.140625" style="2" customWidth="1"/>
    <col min="11521" max="11521" width="7.42578125" style="2" customWidth="1"/>
    <col min="11522" max="11522" width="8.140625" style="2" customWidth="1"/>
    <col min="11523" max="11523" width="7.42578125" style="2" customWidth="1"/>
    <col min="11524" max="11524" width="8.42578125" style="2" customWidth="1"/>
    <col min="11525" max="11525" width="7.5703125" style="2" customWidth="1"/>
    <col min="11526" max="11526" width="10.42578125" style="2" bestFit="1" customWidth="1"/>
    <col min="11527" max="11527" width="7.85546875" style="2" customWidth="1"/>
    <col min="11528" max="11528" width="9.7109375" style="2" bestFit="1" customWidth="1"/>
    <col min="11529" max="11529" width="8" style="2" customWidth="1"/>
    <col min="11530" max="11530" width="9.42578125" style="2" customWidth="1"/>
    <col min="11531" max="11531" width="10.7109375" style="2" customWidth="1"/>
    <col min="11532" max="11532" width="53.7109375" style="2" customWidth="1"/>
    <col min="11533" max="11774" width="9" style="2"/>
    <col min="11775" max="11775" width="3.140625" style="2" customWidth="1"/>
    <col min="11776" max="11776" width="33.140625" style="2" customWidth="1"/>
    <col min="11777" max="11777" width="7.42578125" style="2" customWidth="1"/>
    <col min="11778" max="11778" width="8.140625" style="2" customWidth="1"/>
    <col min="11779" max="11779" width="7.42578125" style="2" customWidth="1"/>
    <col min="11780" max="11780" width="8.42578125" style="2" customWidth="1"/>
    <col min="11781" max="11781" width="7.5703125" style="2" customWidth="1"/>
    <col min="11782" max="11782" width="10.42578125" style="2" bestFit="1" customWidth="1"/>
    <col min="11783" max="11783" width="7.85546875" style="2" customWidth="1"/>
    <col min="11784" max="11784" width="9.7109375" style="2" bestFit="1" customWidth="1"/>
    <col min="11785" max="11785" width="8" style="2" customWidth="1"/>
    <col min="11786" max="11786" width="9.42578125" style="2" customWidth="1"/>
    <col min="11787" max="11787" width="10.7109375" style="2" customWidth="1"/>
    <col min="11788" max="11788" width="53.7109375" style="2" customWidth="1"/>
    <col min="11789" max="12030" width="9" style="2"/>
    <col min="12031" max="12031" width="3.140625" style="2" customWidth="1"/>
    <col min="12032" max="12032" width="33.140625" style="2" customWidth="1"/>
    <col min="12033" max="12033" width="7.42578125" style="2" customWidth="1"/>
    <col min="12034" max="12034" width="8.140625" style="2" customWidth="1"/>
    <col min="12035" max="12035" width="7.42578125" style="2" customWidth="1"/>
    <col min="12036" max="12036" width="8.42578125" style="2" customWidth="1"/>
    <col min="12037" max="12037" width="7.5703125" style="2" customWidth="1"/>
    <col min="12038" max="12038" width="10.42578125" style="2" bestFit="1" customWidth="1"/>
    <col min="12039" max="12039" width="7.85546875" style="2" customWidth="1"/>
    <col min="12040" max="12040" width="9.7109375" style="2" bestFit="1" customWidth="1"/>
    <col min="12041" max="12041" width="8" style="2" customWidth="1"/>
    <col min="12042" max="12042" width="9.42578125" style="2" customWidth="1"/>
    <col min="12043" max="12043" width="10.7109375" style="2" customWidth="1"/>
    <col min="12044" max="12044" width="53.7109375" style="2" customWidth="1"/>
    <col min="12045" max="12286" width="9" style="2"/>
    <col min="12287" max="12287" width="3.140625" style="2" customWidth="1"/>
    <col min="12288" max="12288" width="33.140625" style="2" customWidth="1"/>
    <col min="12289" max="12289" width="7.42578125" style="2" customWidth="1"/>
    <col min="12290" max="12290" width="8.140625" style="2" customWidth="1"/>
    <col min="12291" max="12291" width="7.42578125" style="2" customWidth="1"/>
    <col min="12292" max="12292" width="8.42578125" style="2" customWidth="1"/>
    <col min="12293" max="12293" width="7.5703125" style="2" customWidth="1"/>
    <col min="12294" max="12294" width="10.42578125" style="2" bestFit="1" customWidth="1"/>
    <col min="12295" max="12295" width="7.85546875" style="2" customWidth="1"/>
    <col min="12296" max="12296" width="9.7109375" style="2" bestFit="1" customWidth="1"/>
    <col min="12297" max="12297" width="8" style="2" customWidth="1"/>
    <col min="12298" max="12298" width="9.42578125" style="2" customWidth="1"/>
    <col min="12299" max="12299" width="10.7109375" style="2" customWidth="1"/>
    <col min="12300" max="12300" width="53.7109375" style="2" customWidth="1"/>
    <col min="12301" max="12542" width="9" style="2"/>
    <col min="12543" max="12543" width="3.140625" style="2" customWidth="1"/>
    <col min="12544" max="12544" width="33.140625" style="2" customWidth="1"/>
    <col min="12545" max="12545" width="7.42578125" style="2" customWidth="1"/>
    <col min="12546" max="12546" width="8.140625" style="2" customWidth="1"/>
    <col min="12547" max="12547" width="7.42578125" style="2" customWidth="1"/>
    <col min="12548" max="12548" width="8.42578125" style="2" customWidth="1"/>
    <col min="12549" max="12549" width="7.5703125" style="2" customWidth="1"/>
    <col min="12550" max="12550" width="10.42578125" style="2" bestFit="1" customWidth="1"/>
    <col min="12551" max="12551" width="7.85546875" style="2" customWidth="1"/>
    <col min="12552" max="12552" width="9.7109375" style="2" bestFit="1" customWidth="1"/>
    <col min="12553" max="12553" width="8" style="2" customWidth="1"/>
    <col min="12554" max="12554" width="9.42578125" style="2" customWidth="1"/>
    <col min="12555" max="12555" width="10.7109375" style="2" customWidth="1"/>
    <col min="12556" max="12556" width="53.7109375" style="2" customWidth="1"/>
    <col min="12557" max="12798" width="9" style="2"/>
    <col min="12799" max="12799" width="3.140625" style="2" customWidth="1"/>
    <col min="12800" max="12800" width="33.140625" style="2" customWidth="1"/>
    <col min="12801" max="12801" width="7.42578125" style="2" customWidth="1"/>
    <col min="12802" max="12802" width="8.140625" style="2" customWidth="1"/>
    <col min="12803" max="12803" width="7.42578125" style="2" customWidth="1"/>
    <col min="12804" max="12804" width="8.42578125" style="2" customWidth="1"/>
    <col min="12805" max="12805" width="7.5703125" style="2" customWidth="1"/>
    <col min="12806" max="12806" width="10.42578125" style="2" bestFit="1" customWidth="1"/>
    <col min="12807" max="12807" width="7.85546875" style="2" customWidth="1"/>
    <col min="12808" max="12808" width="9.7109375" style="2" bestFit="1" customWidth="1"/>
    <col min="12809" max="12809" width="8" style="2" customWidth="1"/>
    <col min="12810" max="12810" width="9.42578125" style="2" customWidth="1"/>
    <col min="12811" max="12811" width="10.7109375" style="2" customWidth="1"/>
    <col min="12812" max="12812" width="53.7109375" style="2" customWidth="1"/>
    <col min="12813" max="13054" width="9" style="2"/>
    <col min="13055" max="13055" width="3.140625" style="2" customWidth="1"/>
    <col min="13056" max="13056" width="33.140625" style="2" customWidth="1"/>
    <col min="13057" max="13057" width="7.42578125" style="2" customWidth="1"/>
    <col min="13058" max="13058" width="8.140625" style="2" customWidth="1"/>
    <col min="13059" max="13059" width="7.42578125" style="2" customWidth="1"/>
    <col min="13060" max="13060" width="8.42578125" style="2" customWidth="1"/>
    <col min="13061" max="13061" width="7.5703125" style="2" customWidth="1"/>
    <col min="13062" max="13062" width="10.42578125" style="2" bestFit="1" customWidth="1"/>
    <col min="13063" max="13063" width="7.85546875" style="2" customWidth="1"/>
    <col min="13064" max="13064" width="9.7109375" style="2" bestFit="1" customWidth="1"/>
    <col min="13065" max="13065" width="8" style="2" customWidth="1"/>
    <col min="13066" max="13066" width="9.42578125" style="2" customWidth="1"/>
    <col min="13067" max="13067" width="10.7109375" style="2" customWidth="1"/>
    <col min="13068" max="13068" width="53.7109375" style="2" customWidth="1"/>
    <col min="13069" max="13310" width="9" style="2"/>
    <col min="13311" max="13311" width="3.140625" style="2" customWidth="1"/>
    <col min="13312" max="13312" width="33.140625" style="2" customWidth="1"/>
    <col min="13313" max="13313" width="7.42578125" style="2" customWidth="1"/>
    <col min="13314" max="13314" width="8.140625" style="2" customWidth="1"/>
    <col min="13315" max="13315" width="7.42578125" style="2" customWidth="1"/>
    <col min="13316" max="13316" width="8.42578125" style="2" customWidth="1"/>
    <col min="13317" max="13317" width="7.5703125" style="2" customWidth="1"/>
    <col min="13318" max="13318" width="10.42578125" style="2" bestFit="1" customWidth="1"/>
    <col min="13319" max="13319" width="7.85546875" style="2" customWidth="1"/>
    <col min="13320" max="13320" width="9.7109375" style="2" bestFit="1" customWidth="1"/>
    <col min="13321" max="13321" width="8" style="2" customWidth="1"/>
    <col min="13322" max="13322" width="9.42578125" style="2" customWidth="1"/>
    <col min="13323" max="13323" width="10.7109375" style="2" customWidth="1"/>
    <col min="13324" max="13324" width="53.7109375" style="2" customWidth="1"/>
    <col min="13325" max="13566" width="9" style="2"/>
    <col min="13567" max="13567" width="3.140625" style="2" customWidth="1"/>
    <col min="13568" max="13568" width="33.140625" style="2" customWidth="1"/>
    <col min="13569" max="13569" width="7.42578125" style="2" customWidth="1"/>
    <col min="13570" max="13570" width="8.140625" style="2" customWidth="1"/>
    <col min="13571" max="13571" width="7.42578125" style="2" customWidth="1"/>
    <col min="13572" max="13572" width="8.42578125" style="2" customWidth="1"/>
    <col min="13573" max="13573" width="7.5703125" style="2" customWidth="1"/>
    <col min="13574" max="13574" width="10.42578125" style="2" bestFit="1" customWidth="1"/>
    <col min="13575" max="13575" width="7.85546875" style="2" customWidth="1"/>
    <col min="13576" max="13576" width="9.7109375" style="2" bestFit="1" customWidth="1"/>
    <col min="13577" max="13577" width="8" style="2" customWidth="1"/>
    <col min="13578" max="13578" width="9.42578125" style="2" customWidth="1"/>
    <col min="13579" max="13579" width="10.7109375" style="2" customWidth="1"/>
    <col min="13580" max="13580" width="53.7109375" style="2" customWidth="1"/>
    <col min="13581" max="13822" width="9" style="2"/>
    <col min="13823" max="13823" width="3.140625" style="2" customWidth="1"/>
    <col min="13824" max="13824" width="33.140625" style="2" customWidth="1"/>
    <col min="13825" max="13825" width="7.42578125" style="2" customWidth="1"/>
    <col min="13826" max="13826" width="8.140625" style="2" customWidth="1"/>
    <col min="13827" max="13827" width="7.42578125" style="2" customWidth="1"/>
    <col min="13828" max="13828" width="8.42578125" style="2" customWidth="1"/>
    <col min="13829" max="13829" width="7.5703125" style="2" customWidth="1"/>
    <col min="13830" max="13830" width="10.42578125" style="2" bestFit="1" customWidth="1"/>
    <col min="13831" max="13831" width="7.85546875" style="2" customWidth="1"/>
    <col min="13832" max="13832" width="9.7109375" style="2" bestFit="1" customWidth="1"/>
    <col min="13833" max="13833" width="8" style="2" customWidth="1"/>
    <col min="13834" max="13834" width="9.42578125" style="2" customWidth="1"/>
    <col min="13835" max="13835" width="10.7109375" style="2" customWidth="1"/>
    <col min="13836" max="13836" width="53.7109375" style="2" customWidth="1"/>
    <col min="13837" max="14078" width="9" style="2"/>
    <col min="14079" max="14079" width="3.140625" style="2" customWidth="1"/>
    <col min="14080" max="14080" width="33.140625" style="2" customWidth="1"/>
    <col min="14081" max="14081" width="7.42578125" style="2" customWidth="1"/>
    <col min="14082" max="14082" width="8.140625" style="2" customWidth="1"/>
    <col min="14083" max="14083" width="7.42578125" style="2" customWidth="1"/>
    <col min="14084" max="14084" width="8.42578125" style="2" customWidth="1"/>
    <col min="14085" max="14085" width="7.5703125" style="2" customWidth="1"/>
    <col min="14086" max="14086" width="10.42578125" style="2" bestFit="1" customWidth="1"/>
    <col min="14087" max="14087" width="7.85546875" style="2" customWidth="1"/>
    <col min="14088" max="14088" width="9.7109375" style="2" bestFit="1" customWidth="1"/>
    <col min="14089" max="14089" width="8" style="2" customWidth="1"/>
    <col min="14090" max="14090" width="9.42578125" style="2" customWidth="1"/>
    <col min="14091" max="14091" width="10.7109375" style="2" customWidth="1"/>
    <col min="14092" max="14092" width="53.7109375" style="2" customWidth="1"/>
    <col min="14093" max="14334" width="9" style="2"/>
    <col min="14335" max="14335" width="3.140625" style="2" customWidth="1"/>
    <col min="14336" max="14336" width="33.140625" style="2" customWidth="1"/>
    <col min="14337" max="14337" width="7.42578125" style="2" customWidth="1"/>
    <col min="14338" max="14338" width="8.140625" style="2" customWidth="1"/>
    <col min="14339" max="14339" width="7.42578125" style="2" customWidth="1"/>
    <col min="14340" max="14340" width="8.42578125" style="2" customWidth="1"/>
    <col min="14341" max="14341" width="7.5703125" style="2" customWidth="1"/>
    <col min="14342" max="14342" width="10.42578125" style="2" bestFit="1" customWidth="1"/>
    <col min="14343" max="14343" width="7.85546875" style="2" customWidth="1"/>
    <col min="14344" max="14344" width="9.7109375" style="2" bestFit="1" customWidth="1"/>
    <col min="14345" max="14345" width="8" style="2" customWidth="1"/>
    <col min="14346" max="14346" width="9.42578125" style="2" customWidth="1"/>
    <col min="14347" max="14347" width="10.7109375" style="2" customWidth="1"/>
    <col min="14348" max="14348" width="53.7109375" style="2" customWidth="1"/>
    <col min="14349" max="14590" width="9" style="2"/>
    <col min="14591" max="14591" width="3.140625" style="2" customWidth="1"/>
    <col min="14592" max="14592" width="33.140625" style="2" customWidth="1"/>
    <col min="14593" max="14593" width="7.42578125" style="2" customWidth="1"/>
    <col min="14594" max="14594" width="8.140625" style="2" customWidth="1"/>
    <col min="14595" max="14595" width="7.42578125" style="2" customWidth="1"/>
    <col min="14596" max="14596" width="8.42578125" style="2" customWidth="1"/>
    <col min="14597" max="14597" width="7.5703125" style="2" customWidth="1"/>
    <col min="14598" max="14598" width="10.42578125" style="2" bestFit="1" customWidth="1"/>
    <col min="14599" max="14599" width="7.85546875" style="2" customWidth="1"/>
    <col min="14600" max="14600" width="9.7109375" style="2" bestFit="1" customWidth="1"/>
    <col min="14601" max="14601" width="8" style="2" customWidth="1"/>
    <col min="14602" max="14602" width="9.42578125" style="2" customWidth="1"/>
    <col min="14603" max="14603" width="10.7109375" style="2" customWidth="1"/>
    <col min="14604" max="14604" width="53.7109375" style="2" customWidth="1"/>
    <col min="14605" max="14846" width="9" style="2"/>
    <col min="14847" max="14847" width="3.140625" style="2" customWidth="1"/>
    <col min="14848" max="14848" width="33.140625" style="2" customWidth="1"/>
    <col min="14849" max="14849" width="7.42578125" style="2" customWidth="1"/>
    <col min="14850" max="14850" width="8.140625" style="2" customWidth="1"/>
    <col min="14851" max="14851" width="7.42578125" style="2" customWidth="1"/>
    <col min="14852" max="14852" width="8.42578125" style="2" customWidth="1"/>
    <col min="14853" max="14853" width="7.5703125" style="2" customWidth="1"/>
    <col min="14854" max="14854" width="10.42578125" style="2" bestFit="1" customWidth="1"/>
    <col min="14855" max="14855" width="7.85546875" style="2" customWidth="1"/>
    <col min="14856" max="14856" width="9.7109375" style="2" bestFit="1" customWidth="1"/>
    <col min="14857" max="14857" width="8" style="2" customWidth="1"/>
    <col min="14858" max="14858" width="9.42578125" style="2" customWidth="1"/>
    <col min="14859" max="14859" width="10.7109375" style="2" customWidth="1"/>
    <col min="14860" max="14860" width="53.7109375" style="2" customWidth="1"/>
    <col min="14861" max="15102" width="9" style="2"/>
    <col min="15103" max="15103" width="3.140625" style="2" customWidth="1"/>
    <col min="15104" max="15104" width="33.140625" style="2" customWidth="1"/>
    <col min="15105" max="15105" width="7.42578125" style="2" customWidth="1"/>
    <col min="15106" max="15106" width="8.140625" style="2" customWidth="1"/>
    <col min="15107" max="15107" width="7.42578125" style="2" customWidth="1"/>
    <col min="15108" max="15108" width="8.42578125" style="2" customWidth="1"/>
    <col min="15109" max="15109" width="7.5703125" style="2" customWidth="1"/>
    <col min="15110" max="15110" width="10.42578125" style="2" bestFit="1" customWidth="1"/>
    <col min="15111" max="15111" width="7.85546875" style="2" customWidth="1"/>
    <col min="15112" max="15112" width="9.7109375" style="2" bestFit="1" customWidth="1"/>
    <col min="15113" max="15113" width="8" style="2" customWidth="1"/>
    <col min="15114" max="15114" width="9.42578125" style="2" customWidth="1"/>
    <col min="15115" max="15115" width="10.7109375" style="2" customWidth="1"/>
    <col min="15116" max="15116" width="53.7109375" style="2" customWidth="1"/>
    <col min="15117" max="15358" width="9" style="2"/>
    <col min="15359" max="15359" width="3.140625" style="2" customWidth="1"/>
    <col min="15360" max="15360" width="33.140625" style="2" customWidth="1"/>
    <col min="15361" max="15361" width="7.42578125" style="2" customWidth="1"/>
    <col min="15362" max="15362" width="8.140625" style="2" customWidth="1"/>
    <col min="15363" max="15363" width="7.42578125" style="2" customWidth="1"/>
    <col min="15364" max="15364" width="8.42578125" style="2" customWidth="1"/>
    <col min="15365" max="15365" width="7.5703125" style="2" customWidth="1"/>
    <col min="15366" max="15366" width="10.42578125" style="2" bestFit="1" customWidth="1"/>
    <col min="15367" max="15367" width="7.85546875" style="2" customWidth="1"/>
    <col min="15368" max="15368" width="9.7109375" style="2" bestFit="1" customWidth="1"/>
    <col min="15369" max="15369" width="8" style="2" customWidth="1"/>
    <col min="15370" max="15370" width="9.42578125" style="2" customWidth="1"/>
    <col min="15371" max="15371" width="10.7109375" style="2" customWidth="1"/>
    <col min="15372" max="15372" width="53.7109375" style="2" customWidth="1"/>
    <col min="15373" max="15614" width="9" style="2"/>
    <col min="15615" max="15615" width="3.140625" style="2" customWidth="1"/>
    <col min="15616" max="15616" width="33.140625" style="2" customWidth="1"/>
    <col min="15617" max="15617" width="7.42578125" style="2" customWidth="1"/>
    <col min="15618" max="15618" width="8.140625" style="2" customWidth="1"/>
    <col min="15619" max="15619" width="7.42578125" style="2" customWidth="1"/>
    <col min="15620" max="15620" width="8.42578125" style="2" customWidth="1"/>
    <col min="15621" max="15621" width="7.5703125" style="2" customWidth="1"/>
    <col min="15622" max="15622" width="10.42578125" style="2" bestFit="1" customWidth="1"/>
    <col min="15623" max="15623" width="7.85546875" style="2" customWidth="1"/>
    <col min="15624" max="15624" width="9.7109375" style="2" bestFit="1" customWidth="1"/>
    <col min="15625" max="15625" width="8" style="2" customWidth="1"/>
    <col min="15626" max="15626" width="9.42578125" style="2" customWidth="1"/>
    <col min="15627" max="15627" width="10.7109375" style="2" customWidth="1"/>
    <col min="15628" max="15628" width="53.7109375" style="2" customWidth="1"/>
    <col min="15629" max="15870" width="9" style="2"/>
    <col min="15871" max="15871" width="3.140625" style="2" customWidth="1"/>
    <col min="15872" max="15872" width="33.140625" style="2" customWidth="1"/>
    <col min="15873" max="15873" width="7.42578125" style="2" customWidth="1"/>
    <col min="15874" max="15874" width="8.140625" style="2" customWidth="1"/>
    <col min="15875" max="15875" width="7.42578125" style="2" customWidth="1"/>
    <col min="15876" max="15876" width="8.42578125" style="2" customWidth="1"/>
    <col min="15877" max="15877" width="7.5703125" style="2" customWidth="1"/>
    <col min="15878" max="15878" width="10.42578125" style="2" bestFit="1" customWidth="1"/>
    <col min="15879" max="15879" width="7.85546875" style="2" customWidth="1"/>
    <col min="15880" max="15880" width="9.7109375" style="2" bestFit="1" customWidth="1"/>
    <col min="15881" max="15881" width="8" style="2" customWidth="1"/>
    <col min="15882" max="15882" width="9.42578125" style="2" customWidth="1"/>
    <col min="15883" max="15883" width="10.7109375" style="2" customWidth="1"/>
    <col min="15884" max="15884" width="53.7109375" style="2" customWidth="1"/>
    <col min="15885" max="16126" width="9" style="2"/>
    <col min="16127" max="16127" width="3.140625" style="2" customWidth="1"/>
    <col min="16128" max="16128" width="33.140625" style="2" customWidth="1"/>
    <col min="16129" max="16129" width="7.42578125" style="2" customWidth="1"/>
    <col min="16130" max="16130" width="8.140625" style="2" customWidth="1"/>
    <col min="16131" max="16131" width="7.42578125" style="2" customWidth="1"/>
    <col min="16132" max="16132" width="8.42578125" style="2" customWidth="1"/>
    <col min="16133" max="16133" width="7.5703125" style="2" customWidth="1"/>
    <col min="16134" max="16134" width="10.42578125" style="2" bestFit="1" customWidth="1"/>
    <col min="16135" max="16135" width="7.85546875" style="2" customWidth="1"/>
    <col min="16136" max="16136" width="9.7109375" style="2" bestFit="1" customWidth="1"/>
    <col min="16137" max="16137" width="8" style="2" customWidth="1"/>
    <col min="16138" max="16138" width="9.42578125" style="2" customWidth="1"/>
    <col min="16139" max="16139" width="10.7109375" style="2" customWidth="1"/>
    <col min="16140" max="16140" width="53.7109375" style="2" customWidth="1"/>
    <col min="16141" max="16384" width="9" style="2"/>
  </cols>
  <sheetData>
    <row r="1" spans="1:6" ht="16.5">
      <c r="A1" s="601" t="s">
        <v>246</v>
      </c>
      <c r="B1" s="601"/>
      <c r="C1" s="601"/>
    </row>
    <row r="2" spans="1:6" ht="26.25" customHeight="1">
      <c r="B2" s="600" t="s">
        <v>64</v>
      </c>
      <c r="C2" s="600"/>
    </row>
    <row r="3" spans="1:6" ht="26.25" customHeight="1">
      <c r="A3" s="46" t="s">
        <v>65</v>
      </c>
      <c r="B3" s="47" t="s">
        <v>66</v>
      </c>
      <c r="C3" s="47" t="s">
        <v>67</v>
      </c>
    </row>
    <row r="4" spans="1:6" ht="21.75" customHeight="1">
      <c r="A4" s="48">
        <v>1</v>
      </c>
      <c r="B4" s="48" t="s">
        <v>212</v>
      </c>
      <c r="C4" s="49" t="s">
        <v>443</v>
      </c>
    </row>
    <row r="5" spans="1:6" ht="21.75" customHeight="1">
      <c r="A5" s="48">
        <v>2</v>
      </c>
      <c r="B5" s="48" t="s">
        <v>213</v>
      </c>
      <c r="C5" s="50">
        <f>'gare ganateba'!M81</f>
        <v>0</v>
      </c>
    </row>
    <row r="6" spans="1:6" ht="21.75" customHeight="1">
      <c r="A6" s="48">
        <v>3</v>
      </c>
      <c r="B6" s="48" t="s">
        <v>212</v>
      </c>
      <c r="C6" s="50">
        <f>'perimetris keTilmowyoba'!M89</f>
        <v>0</v>
      </c>
    </row>
    <row r="7" spans="1:6" ht="21.75" customHeight="1">
      <c r="A7" s="48"/>
      <c r="B7" s="48" t="s">
        <v>440</v>
      </c>
      <c r="C7" s="50">
        <f>'წყაროს მოწყობა'!M60</f>
        <v>0</v>
      </c>
    </row>
    <row r="8" spans="1:6" ht="21.75" customHeight="1">
      <c r="A8" s="48"/>
      <c r="B8" s="48" t="s">
        <v>441</v>
      </c>
      <c r="C8" s="50">
        <f>ფანჩატური!M51</f>
        <v>0</v>
      </c>
      <c r="D8" s="599">
        <f>C9+C8+C7</f>
        <v>0</v>
      </c>
      <c r="E8" s="2">
        <f>D8*18/100</f>
        <v>0</v>
      </c>
      <c r="F8" s="599">
        <f>D8+E8</f>
        <v>0</v>
      </c>
    </row>
    <row r="9" spans="1:6" ht="21.75" customHeight="1">
      <c r="A9" s="48">
        <v>4</v>
      </c>
      <c r="B9" s="48" t="s">
        <v>442</v>
      </c>
      <c r="C9" s="50">
        <f>'ცენტრის კეთილმოწყობა'!H87</f>
        <v>0</v>
      </c>
      <c r="D9" s="2">
        <v>15963.45</v>
      </c>
    </row>
    <row r="10" spans="1:6" ht="21.75" customHeight="1">
      <c r="A10" s="48"/>
      <c r="B10" s="48" t="s">
        <v>2</v>
      </c>
      <c r="C10" s="49" t="e">
        <f>C9+C6+C5+C4</f>
        <v>#VALUE!</v>
      </c>
    </row>
  </sheetData>
  <mergeCells count="2">
    <mergeCell ref="B2:C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235B-ADD7-4782-9948-674A814B34B0}">
  <dimension ref="A2:M60"/>
  <sheetViews>
    <sheetView workbookViewId="0">
      <selection activeCell="G12" sqref="G12:M55"/>
    </sheetView>
  </sheetViews>
  <sheetFormatPr defaultRowHeight="15"/>
  <cols>
    <col min="3" max="3" width="34.7109375" customWidth="1"/>
  </cols>
  <sheetData>
    <row r="2" spans="1:13">
      <c r="A2" s="306"/>
      <c r="B2" s="605" t="s">
        <v>253</v>
      </c>
      <c r="C2" s="605"/>
      <c r="D2" s="306"/>
      <c r="E2" s="306"/>
      <c r="F2" s="306"/>
      <c r="G2" s="307"/>
      <c r="H2" s="308"/>
      <c r="I2" s="307"/>
      <c r="J2" s="308"/>
      <c r="K2" s="610" t="s">
        <v>254</v>
      </c>
      <c r="L2" s="611"/>
      <c r="M2" s="612"/>
    </row>
    <row r="3" spans="1:13">
      <c r="A3" s="306"/>
      <c r="B3" s="605" t="s">
        <v>255</v>
      </c>
      <c r="C3" s="605"/>
      <c r="D3" s="613"/>
      <c r="E3" s="613"/>
      <c r="F3" s="613"/>
      <c r="G3" s="307"/>
      <c r="H3" s="308"/>
      <c r="I3" s="307"/>
      <c r="J3" s="308"/>
      <c r="K3" s="309" t="s">
        <v>9</v>
      </c>
      <c r="L3" s="309" t="s">
        <v>256</v>
      </c>
      <c r="M3" s="310" t="s">
        <v>257</v>
      </c>
    </row>
    <row r="4" spans="1:13">
      <c r="A4" s="306"/>
      <c r="B4" s="306"/>
      <c r="C4" s="311"/>
      <c r="D4" s="306"/>
      <c r="E4" s="306"/>
      <c r="F4" s="306"/>
      <c r="G4" s="307"/>
      <c r="H4" s="308"/>
      <c r="I4" s="307"/>
      <c r="J4" s="308"/>
      <c r="K4" s="310">
        <f>M60</f>
        <v>0</v>
      </c>
      <c r="L4" s="312"/>
      <c r="M4" s="310"/>
    </row>
    <row r="5" spans="1:13" ht="15.75">
      <c r="A5" s="614" t="s">
        <v>258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</row>
    <row r="6" spans="1:13" ht="15.75">
      <c r="A6" s="615" t="s">
        <v>259</v>
      </c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</row>
    <row r="7" spans="1:13" ht="16.5">
      <c r="A7" s="604" t="s">
        <v>260</v>
      </c>
      <c r="B7" s="604"/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</row>
    <row r="8" spans="1:13" ht="16.5">
      <c r="A8" s="605" t="s">
        <v>261</v>
      </c>
      <c r="B8" s="605"/>
      <c r="C8" s="605"/>
      <c r="D8" s="605"/>
      <c r="E8" s="313"/>
      <c r="F8" s="313"/>
      <c r="G8" s="313"/>
      <c r="H8" s="313"/>
      <c r="I8" s="314"/>
      <c r="J8" s="315"/>
      <c r="K8" s="315"/>
      <c r="L8" s="315"/>
      <c r="M8" s="316"/>
    </row>
    <row r="9" spans="1:13" ht="15.75">
      <c r="A9" s="606" t="s">
        <v>0</v>
      </c>
      <c r="B9" s="608" t="s">
        <v>262</v>
      </c>
      <c r="C9" s="608" t="s">
        <v>39</v>
      </c>
      <c r="D9" s="602" t="s">
        <v>263</v>
      </c>
      <c r="E9" s="609" t="s">
        <v>31</v>
      </c>
      <c r="F9" s="609"/>
      <c r="G9" s="609" t="s">
        <v>32</v>
      </c>
      <c r="H9" s="609"/>
      <c r="I9" s="609" t="s">
        <v>33</v>
      </c>
      <c r="J9" s="609"/>
      <c r="K9" s="609" t="s">
        <v>264</v>
      </c>
      <c r="L9" s="609"/>
      <c r="M9" s="602" t="s">
        <v>265</v>
      </c>
    </row>
    <row r="10" spans="1:13" ht="47.25">
      <c r="A10" s="607"/>
      <c r="B10" s="608"/>
      <c r="C10" s="608"/>
      <c r="D10" s="603"/>
      <c r="E10" s="317" t="s">
        <v>266</v>
      </c>
      <c r="F10" s="317" t="s">
        <v>34</v>
      </c>
      <c r="G10" s="317" t="s">
        <v>267</v>
      </c>
      <c r="H10" s="317" t="s">
        <v>2</v>
      </c>
      <c r="I10" s="317" t="s">
        <v>267</v>
      </c>
      <c r="J10" s="317" t="s">
        <v>2</v>
      </c>
      <c r="K10" s="317" t="s">
        <v>267</v>
      </c>
      <c r="L10" s="317" t="s">
        <v>2</v>
      </c>
      <c r="M10" s="603"/>
    </row>
    <row r="11" spans="1:13" ht="15.75">
      <c r="A11" s="318">
        <v>1</v>
      </c>
      <c r="B11" s="318">
        <v>2</v>
      </c>
      <c r="C11" s="318">
        <v>3</v>
      </c>
      <c r="D11" s="318">
        <v>4</v>
      </c>
      <c r="E11" s="318">
        <v>5</v>
      </c>
      <c r="F11" s="318">
        <v>6</v>
      </c>
      <c r="G11" s="318">
        <v>7</v>
      </c>
      <c r="H11" s="318">
        <v>8</v>
      </c>
      <c r="I11" s="318">
        <v>9</v>
      </c>
      <c r="J11" s="318">
        <v>10</v>
      </c>
      <c r="K11" s="318">
        <v>11</v>
      </c>
      <c r="L11" s="318">
        <v>12</v>
      </c>
      <c r="M11" s="318">
        <v>13</v>
      </c>
    </row>
    <row r="12" spans="1:13" ht="15.75">
      <c r="A12" s="318">
        <v>1</v>
      </c>
      <c r="B12" s="319" t="s">
        <v>268</v>
      </c>
      <c r="C12" s="320" t="s">
        <v>269</v>
      </c>
      <c r="D12" s="321" t="s">
        <v>6</v>
      </c>
      <c r="E12" s="322"/>
      <c r="F12" s="323">
        <v>0.23</v>
      </c>
      <c r="G12" s="324"/>
      <c r="H12" s="322"/>
      <c r="I12" s="325"/>
      <c r="J12" s="325"/>
      <c r="K12" s="325"/>
      <c r="L12" s="326"/>
      <c r="M12" s="326"/>
    </row>
    <row r="13" spans="1:13" ht="15.75">
      <c r="A13" s="318"/>
      <c r="B13" s="327"/>
      <c r="C13" s="328" t="s">
        <v>270</v>
      </c>
      <c r="D13" s="329" t="s">
        <v>4</v>
      </c>
      <c r="E13" s="330">
        <v>2.06</v>
      </c>
      <c r="F13" s="330">
        <f>E13*F12</f>
        <v>0.47380000000000005</v>
      </c>
      <c r="G13" s="331"/>
      <c r="H13" s="330"/>
      <c r="I13" s="332"/>
      <c r="J13" s="326"/>
      <c r="K13" s="325"/>
      <c r="L13" s="326"/>
      <c r="M13" s="326"/>
    </row>
    <row r="14" spans="1:13" ht="47.25">
      <c r="A14" s="318">
        <v>2</v>
      </c>
      <c r="B14" s="333" t="s">
        <v>271</v>
      </c>
      <c r="C14" s="320" t="s">
        <v>272</v>
      </c>
      <c r="D14" s="334" t="s">
        <v>6</v>
      </c>
      <c r="E14" s="335"/>
      <c r="F14" s="336">
        <v>0.16500000000000001</v>
      </c>
      <c r="G14" s="337"/>
      <c r="H14" s="338"/>
      <c r="I14" s="325"/>
      <c r="J14" s="325"/>
      <c r="K14" s="325"/>
      <c r="L14" s="325"/>
      <c r="M14" s="326"/>
    </row>
    <row r="15" spans="1:13" ht="15.75">
      <c r="A15" s="318"/>
      <c r="B15" s="333"/>
      <c r="C15" s="328" t="s">
        <v>270</v>
      </c>
      <c r="D15" s="339" t="s">
        <v>4</v>
      </c>
      <c r="E15" s="340">
        <v>8.4</v>
      </c>
      <c r="F15" s="341">
        <f>F14*E15</f>
        <v>1.3860000000000001</v>
      </c>
      <c r="G15" s="337"/>
      <c r="H15" s="338"/>
      <c r="I15" s="332"/>
      <c r="J15" s="326"/>
      <c r="K15" s="325"/>
      <c r="L15" s="326"/>
      <c r="M15" s="326"/>
    </row>
    <row r="16" spans="1:13" ht="15.75">
      <c r="A16" s="318"/>
      <c r="B16" s="333"/>
      <c r="C16" s="342" t="s">
        <v>273</v>
      </c>
      <c r="D16" s="343" t="s">
        <v>9</v>
      </c>
      <c r="E16" s="344">
        <v>0.81</v>
      </c>
      <c r="F16" s="345">
        <f>F14*E16</f>
        <v>0.13365000000000002</v>
      </c>
      <c r="G16" s="346"/>
      <c r="H16" s="345"/>
      <c r="I16" s="332"/>
      <c r="J16" s="326"/>
      <c r="K16" s="325"/>
      <c r="L16" s="326"/>
      <c r="M16" s="326"/>
    </row>
    <row r="17" spans="1:13" ht="15.75">
      <c r="A17" s="318"/>
      <c r="B17" s="333"/>
      <c r="C17" s="342" t="s">
        <v>274</v>
      </c>
      <c r="D17" s="343" t="s">
        <v>6</v>
      </c>
      <c r="E17" s="347">
        <v>1.0149999999999999</v>
      </c>
      <c r="F17" s="345">
        <f>F14*E17</f>
        <v>0.16747499999999998</v>
      </c>
      <c r="G17" s="346"/>
      <c r="H17" s="344"/>
      <c r="I17" s="325"/>
      <c r="J17" s="325"/>
      <c r="K17" s="325"/>
      <c r="L17" s="326"/>
      <c r="M17" s="338"/>
    </row>
    <row r="18" spans="1:13" ht="15.75">
      <c r="A18" s="318"/>
      <c r="B18" s="348"/>
      <c r="C18" s="342" t="s">
        <v>275</v>
      </c>
      <c r="D18" s="349" t="s">
        <v>7</v>
      </c>
      <c r="E18" s="344"/>
      <c r="F18" s="350">
        <v>6.1999999999999998E-3</v>
      </c>
      <c r="G18" s="351"/>
      <c r="H18" s="344"/>
      <c r="I18" s="325"/>
      <c r="J18" s="325"/>
      <c r="K18" s="325"/>
      <c r="L18" s="325"/>
      <c r="M18" s="326"/>
    </row>
    <row r="19" spans="1:13" ht="15.75">
      <c r="A19" s="318"/>
      <c r="B19" s="348"/>
      <c r="C19" s="342" t="s">
        <v>276</v>
      </c>
      <c r="D19" s="343" t="s">
        <v>20</v>
      </c>
      <c r="E19" s="344">
        <v>1.37</v>
      </c>
      <c r="F19" s="345">
        <f>F14*E19</f>
        <v>0.22605000000000003</v>
      </c>
      <c r="G19" s="346"/>
      <c r="H19" s="344"/>
      <c r="I19" s="325"/>
      <c r="J19" s="325"/>
      <c r="K19" s="325"/>
      <c r="L19" s="325"/>
      <c r="M19" s="326"/>
    </row>
    <row r="20" spans="1:13" ht="15.75">
      <c r="A20" s="318"/>
      <c r="B20" s="348"/>
      <c r="C20" s="342" t="s">
        <v>277</v>
      </c>
      <c r="D20" s="343" t="s">
        <v>6</v>
      </c>
      <c r="E20" s="352">
        <v>3.6600000000000001E-2</v>
      </c>
      <c r="F20" s="346">
        <f>F14*E20</f>
        <v>6.0390000000000001E-3</v>
      </c>
      <c r="G20" s="346"/>
      <c r="H20" s="344"/>
      <c r="I20" s="325"/>
      <c r="J20" s="325"/>
      <c r="K20" s="325"/>
      <c r="L20" s="325"/>
      <c r="M20" s="326"/>
    </row>
    <row r="21" spans="1:13" ht="15.75">
      <c r="A21" s="318"/>
      <c r="B21" s="353"/>
      <c r="C21" s="342" t="s">
        <v>11</v>
      </c>
      <c r="D21" s="343" t="s">
        <v>9</v>
      </c>
      <c r="E21" s="344">
        <v>0.39</v>
      </c>
      <c r="F21" s="345">
        <f>F14*E21</f>
        <v>6.4350000000000004E-2</v>
      </c>
      <c r="G21" s="346"/>
      <c r="H21" s="345"/>
      <c r="I21" s="325"/>
      <c r="J21" s="325"/>
      <c r="K21" s="325"/>
      <c r="L21" s="325"/>
      <c r="M21" s="326"/>
    </row>
    <row r="22" spans="1:13" ht="47.25">
      <c r="A22" s="318">
        <v>3</v>
      </c>
      <c r="B22" s="354" t="s">
        <v>278</v>
      </c>
      <c r="C22" s="320" t="s">
        <v>279</v>
      </c>
      <c r="D22" s="355" t="s">
        <v>6</v>
      </c>
      <c r="E22" s="355"/>
      <c r="F22" s="356">
        <v>0.61499999999999999</v>
      </c>
      <c r="G22" s="357"/>
      <c r="H22" s="358"/>
      <c r="I22" s="359"/>
      <c r="J22" s="358"/>
      <c r="K22" s="359"/>
      <c r="L22" s="358"/>
      <c r="M22" s="358"/>
    </row>
    <row r="23" spans="1:13" ht="15.75">
      <c r="A23" s="318"/>
      <c r="B23" s="360"/>
      <c r="C23" s="328" t="s">
        <v>270</v>
      </c>
      <c r="D23" s="339" t="s">
        <v>4</v>
      </c>
      <c r="E23" s="339">
        <v>3.36</v>
      </c>
      <c r="F23" s="361">
        <f>F22*E23</f>
        <v>2.0663999999999998</v>
      </c>
      <c r="G23" s="357"/>
      <c r="H23" s="358"/>
      <c r="I23" s="361"/>
      <c r="J23" s="358"/>
      <c r="K23" s="359"/>
      <c r="L23" s="358"/>
      <c r="M23" s="358"/>
    </row>
    <row r="24" spans="1:13" ht="15.75">
      <c r="A24" s="318"/>
      <c r="B24" s="360"/>
      <c r="C24" s="362" t="s">
        <v>273</v>
      </c>
      <c r="D24" s="339" t="s">
        <v>9</v>
      </c>
      <c r="E24" s="339">
        <v>0.92</v>
      </c>
      <c r="F24" s="358">
        <f>F22*E24</f>
        <v>0.56579999999999997</v>
      </c>
      <c r="G24" s="357"/>
      <c r="H24" s="358"/>
      <c r="I24" s="359"/>
      <c r="J24" s="358"/>
      <c r="K24" s="359"/>
      <c r="L24" s="358"/>
      <c r="M24" s="358"/>
    </row>
    <row r="25" spans="1:13" ht="15.75">
      <c r="A25" s="318"/>
      <c r="B25" s="354"/>
      <c r="C25" s="362" t="s">
        <v>280</v>
      </c>
      <c r="D25" s="339" t="s">
        <v>6</v>
      </c>
      <c r="E25" s="339">
        <v>0.11</v>
      </c>
      <c r="F25" s="358">
        <f>F22*E25</f>
        <v>6.7650000000000002E-2</v>
      </c>
      <c r="G25" s="357"/>
      <c r="H25" s="363"/>
      <c r="I25" s="359"/>
      <c r="J25" s="358"/>
      <c r="K25" s="359"/>
      <c r="L25" s="358"/>
      <c r="M25" s="358"/>
    </row>
    <row r="26" spans="1:13" ht="31.5">
      <c r="A26" s="318"/>
      <c r="B26" s="354"/>
      <c r="C26" s="362" t="s">
        <v>281</v>
      </c>
      <c r="D26" s="339" t="s">
        <v>14</v>
      </c>
      <c r="E26" s="340">
        <v>556</v>
      </c>
      <c r="F26" s="361">
        <f>F22*E26</f>
        <v>341.94</v>
      </c>
      <c r="G26" s="357"/>
      <c r="H26" s="358"/>
      <c r="I26" s="359"/>
      <c r="J26" s="358"/>
      <c r="K26" s="359"/>
      <c r="L26" s="358"/>
      <c r="M26" s="358"/>
    </row>
    <row r="27" spans="1:13" ht="15.75">
      <c r="A27" s="318"/>
      <c r="B27" s="354"/>
      <c r="C27" s="362" t="s">
        <v>11</v>
      </c>
      <c r="D27" s="339" t="s">
        <v>9</v>
      </c>
      <c r="E27" s="339">
        <v>0.16</v>
      </c>
      <c r="F27" s="358">
        <f>F22*E27</f>
        <v>9.8400000000000001E-2</v>
      </c>
      <c r="G27" s="357"/>
      <c r="H27" s="358"/>
      <c r="I27" s="359"/>
      <c r="J27" s="358"/>
      <c r="K27" s="359"/>
      <c r="L27" s="358"/>
      <c r="M27" s="358"/>
    </row>
    <row r="28" spans="1:13" ht="31.5">
      <c r="A28" s="318">
        <v>5</v>
      </c>
      <c r="B28" s="364" t="s">
        <v>282</v>
      </c>
      <c r="C28" s="365" t="s">
        <v>283</v>
      </c>
      <c r="D28" s="355" t="s">
        <v>20</v>
      </c>
      <c r="E28" s="366"/>
      <c r="F28" s="367">
        <v>1.56</v>
      </c>
      <c r="G28" s="368"/>
      <c r="H28" s="369"/>
      <c r="I28" s="325"/>
      <c r="J28" s="325"/>
      <c r="K28" s="325"/>
      <c r="L28" s="325"/>
      <c r="M28" s="326"/>
    </row>
    <row r="29" spans="1:13" ht="15.75">
      <c r="A29" s="318"/>
      <c r="B29" s="370"/>
      <c r="C29" s="328" t="s">
        <v>270</v>
      </c>
      <c r="D29" s="339" t="s">
        <v>4</v>
      </c>
      <c r="E29" s="371">
        <v>1.7</v>
      </c>
      <c r="F29" s="372">
        <f>F28*E29</f>
        <v>2.6520000000000001</v>
      </c>
      <c r="G29" s="368"/>
      <c r="H29" s="369"/>
      <c r="I29" s="332"/>
      <c r="J29" s="326"/>
      <c r="K29" s="325"/>
      <c r="L29" s="326"/>
      <c r="M29" s="326"/>
    </row>
    <row r="30" spans="1:13" ht="15.75">
      <c r="A30" s="318"/>
      <c r="B30" s="370"/>
      <c r="C30" s="342" t="s">
        <v>273</v>
      </c>
      <c r="D30" s="349" t="s">
        <v>9</v>
      </c>
      <c r="E30" s="369">
        <v>0.02</v>
      </c>
      <c r="F30" s="372">
        <f>F28*E30</f>
        <v>3.1200000000000002E-2</v>
      </c>
      <c r="G30" s="368"/>
      <c r="H30" s="372"/>
      <c r="I30" s="332"/>
      <c r="J30" s="326"/>
      <c r="K30" s="325"/>
      <c r="L30" s="326"/>
      <c r="M30" s="326"/>
    </row>
    <row r="31" spans="1:13" ht="15.75">
      <c r="A31" s="318"/>
      <c r="B31" s="370"/>
      <c r="C31" s="373" t="s">
        <v>284</v>
      </c>
      <c r="D31" s="349" t="s">
        <v>20</v>
      </c>
      <c r="E31" s="369">
        <v>1.01</v>
      </c>
      <c r="F31" s="368">
        <f>F28*E31</f>
        <v>1.5756000000000001</v>
      </c>
      <c r="G31" s="368"/>
      <c r="H31" s="369"/>
      <c r="I31" s="325"/>
      <c r="J31" s="325"/>
      <c r="K31" s="325"/>
      <c r="L31" s="325"/>
      <c r="M31" s="326"/>
    </row>
    <row r="32" spans="1:13" ht="15.75">
      <c r="A32" s="318"/>
      <c r="B32" s="370"/>
      <c r="C32" s="373" t="s">
        <v>285</v>
      </c>
      <c r="D32" s="349" t="s">
        <v>286</v>
      </c>
      <c r="E32" s="371">
        <v>5.5</v>
      </c>
      <c r="F32" s="372">
        <f>F28*E32</f>
        <v>8.58</v>
      </c>
      <c r="G32" s="369"/>
      <c r="H32" s="372"/>
      <c r="I32" s="325"/>
      <c r="J32" s="325"/>
      <c r="K32" s="325"/>
      <c r="L32" s="325"/>
      <c r="M32" s="326"/>
    </row>
    <row r="33" spans="1:13" ht="15.75">
      <c r="A33" s="318"/>
      <c r="B33" s="370"/>
      <c r="C33" s="342" t="s">
        <v>11</v>
      </c>
      <c r="D33" s="349" t="s">
        <v>9</v>
      </c>
      <c r="E33" s="349">
        <v>7.0000000000000001E-3</v>
      </c>
      <c r="F33" s="368">
        <f>F28*E33</f>
        <v>1.0920000000000001E-2</v>
      </c>
      <c r="G33" s="368"/>
      <c r="H33" s="372"/>
      <c r="I33" s="325"/>
      <c r="J33" s="325"/>
      <c r="K33" s="325"/>
      <c r="L33" s="325"/>
      <c r="M33" s="326"/>
    </row>
    <row r="34" spans="1:13" ht="31.5">
      <c r="A34" s="318">
        <v>6</v>
      </c>
      <c r="B34" s="364" t="s">
        <v>287</v>
      </c>
      <c r="C34" s="365" t="s">
        <v>288</v>
      </c>
      <c r="D34" s="355" t="s">
        <v>20</v>
      </c>
      <c r="E34" s="366"/>
      <c r="F34" s="374">
        <v>0.27</v>
      </c>
      <c r="G34" s="368"/>
      <c r="H34" s="369"/>
      <c r="I34" s="325"/>
      <c r="J34" s="325"/>
      <c r="K34" s="325"/>
      <c r="L34" s="325"/>
      <c r="M34" s="326"/>
    </row>
    <row r="35" spans="1:13" ht="15.75">
      <c r="A35" s="318"/>
      <c r="B35" s="364"/>
      <c r="C35" s="328" t="s">
        <v>289</v>
      </c>
      <c r="D35" s="339" t="s">
        <v>4</v>
      </c>
      <c r="E35" s="349">
        <v>1.08</v>
      </c>
      <c r="F35" s="368">
        <f>F34*E35</f>
        <v>0.29160000000000003</v>
      </c>
      <c r="G35" s="368"/>
      <c r="H35" s="372"/>
      <c r="I35" s="332"/>
      <c r="J35" s="326"/>
      <c r="K35" s="325"/>
      <c r="L35" s="326"/>
      <c r="M35" s="326"/>
    </row>
    <row r="36" spans="1:13" ht="15.75">
      <c r="A36" s="318"/>
      <c r="B36" s="364"/>
      <c r="C36" s="342" t="s">
        <v>273</v>
      </c>
      <c r="D36" s="349" t="s">
        <v>9</v>
      </c>
      <c r="E36" s="349">
        <v>4.5199999999999997E-2</v>
      </c>
      <c r="F36" s="372">
        <f>F34*E36</f>
        <v>1.2204E-2</v>
      </c>
      <c r="G36" s="368"/>
      <c r="H36" s="372"/>
      <c r="I36" s="332"/>
      <c r="J36" s="326"/>
      <c r="K36" s="325"/>
      <c r="L36" s="326"/>
      <c r="M36" s="326"/>
    </row>
    <row r="37" spans="1:13" ht="15.75">
      <c r="A37" s="318"/>
      <c r="B37" s="364"/>
      <c r="C37" s="373" t="s">
        <v>290</v>
      </c>
      <c r="D37" s="349" t="s">
        <v>20</v>
      </c>
      <c r="E37" s="369">
        <v>1.02</v>
      </c>
      <c r="F37" s="372">
        <f>F34*E37</f>
        <v>0.27540000000000003</v>
      </c>
      <c r="G37" s="368"/>
      <c r="H37" s="372"/>
      <c r="I37" s="325"/>
      <c r="J37" s="325"/>
      <c r="K37" s="325"/>
      <c r="L37" s="325"/>
      <c r="M37" s="326"/>
    </row>
    <row r="38" spans="1:13" ht="15.75">
      <c r="A38" s="318"/>
      <c r="B38" s="364"/>
      <c r="C38" s="373" t="s">
        <v>285</v>
      </c>
      <c r="D38" s="349" t="s">
        <v>286</v>
      </c>
      <c r="E38" s="371">
        <v>5.5</v>
      </c>
      <c r="F38" s="372">
        <f>F34*E38</f>
        <v>1.4850000000000001</v>
      </c>
      <c r="G38" s="369"/>
      <c r="H38" s="372"/>
      <c r="I38" s="325"/>
      <c r="J38" s="325"/>
      <c r="K38" s="325"/>
      <c r="L38" s="325"/>
      <c r="M38" s="326"/>
    </row>
    <row r="39" spans="1:13" ht="15.75">
      <c r="A39" s="318"/>
      <c r="B39" s="364"/>
      <c r="C39" s="342" t="s">
        <v>11</v>
      </c>
      <c r="D39" s="349" t="s">
        <v>9</v>
      </c>
      <c r="E39" s="349">
        <v>4.6600000000000003E-2</v>
      </c>
      <c r="F39" s="372">
        <f>F34*E39</f>
        <v>1.2582000000000001E-2</v>
      </c>
      <c r="G39" s="368"/>
      <c r="H39" s="372"/>
      <c r="I39" s="325"/>
      <c r="J39" s="325"/>
      <c r="K39" s="325"/>
      <c r="L39" s="325"/>
      <c r="M39" s="326"/>
    </row>
    <row r="40" spans="1:13" ht="15.75">
      <c r="A40" s="318"/>
      <c r="B40" s="333"/>
      <c r="C40" s="375" t="s">
        <v>291</v>
      </c>
      <c r="D40" s="360"/>
      <c r="E40" s="360"/>
      <c r="F40" s="376"/>
      <c r="G40" s="318"/>
      <c r="H40" s="377"/>
      <c r="I40" s="318"/>
      <c r="J40" s="377"/>
      <c r="K40" s="318"/>
      <c r="L40" s="377"/>
      <c r="M40" s="377"/>
    </row>
    <row r="41" spans="1:13" ht="47.25">
      <c r="A41" s="318">
        <v>7</v>
      </c>
      <c r="B41" s="333" t="s">
        <v>292</v>
      </c>
      <c r="C41" s="378" t="s">
        <v>293</v>
      </c>
      <c r="D41" s="379" t="s">
        <v>294</v>
      </c>
      <c r="E41" s="334"/>
      <c r="F41" s="335">
        <v>1</v>
      </c>
      <c r="G41" s="339"/>
      <c r="H41" s="338"/>
      <c r="I41" s="359"/>
      <c r="J41" s="358"/>
      <c r="K41" s="359"/>
      <c r="L41" s="358"/>
      <c r="M41" s="358"/>
    </row>
    <row r="42" spans="1:13" ht="15.75">
      <c r="A42" s="318"/>
      <c r="B42" s="333"/>
      <c r="C42" s="328" t="s">
        <v>270</v>
      </c>
      <c r="D42" s="338" t="s">
        <v>295</v>
      </c>
      <c r="E42" s="339">
        <v>9.5899999999999999E-2</v>
      </c>
      <c r="F42" s="340">
        <f>E42*F41</f>
        <v>9.5899999999999999E-2</v>
      </c>
      <c r="G42" s="339"/>
      <c r="H42" s="338"/>
      <c r="I42" s="332"/>
      <c r="J42" s="326"/>
      <c r="K42" s="325"/>
      <c r="L42" s="326"/>
      <c r="M42" s="326"/>
    </row>
    <row r="43" spans="1:13" ht="15.75">
      <c r="A43" s="318"/>
      <c r="B43" s="333"/>
      <c r="C43" s="380" t="s">
        <v>273</v>
      </c>
      <c r="D43" s="357" t="s">
        <v>296</v>
      </c>
      <c r="E43" s="339">
        <v>4.5199999999999997E-2</v>
      </c>
      <c r="F43" s="340">
        <f>E43*F41</f>
        <v>4.5199999999999997E-2</v>
      </c>
      <c r="G43" s="339"/>
      <c r="H43" s="338"/>
      <c r="I43" s="332"/>
      <c r="J43" s="326"/>
      <c r="K43" s="325"/>
      <c r="L43" s="326"/>
      <c r="M43" s="326"/>
    </row>
    <row r="44" spans="1:13" ht="15.75">
      <c r="A44" s="318"/>
      <c r="B44" s="333"/>
      <c r="C44" s="381" t="s">
        <v>297</v>
      </c>
      <c r="D44" s="357" t="s">
        <v>294</v>
      </c>
      <c r="E44" s="338">
        <v>1.01</v>
      </c>
      <c r="F44" s="340">
        <f>E44*F41</f>
        <v>1.01</v>
      </c>
      <c r="G44" s="339"/>
      <c r="H44" s="338"/>
      <c r="I44" s="359"/>
      <c r="J44" s="358"/>
      <c r="K44" s="359"/>
      <c r="L44" s="358"/>
      <c r="M44" s="358"/>
    </row>
    <row r="45" spans="1:13" ht="15.75">
      <c r="A45" s="318"/>
      <c r="B45" s="333"/>
      <c r="C45" s="381" t="s">
        <v>298</v>
      </c>
      <c r="D45" s="357" t="s">
        <v>299</v>
      </c>
      <c r="E45" s="340"/>
      <c r="F45" s="340">
        <v>1</v>
      </c>
      <c r="G45" s="339"/>
      <c r="H45" s="338"/>
      <c r="I45" s="359"/>
      <c r="J45" s="358"/>
      <c r="K45" s="359"/>
      <c r="L45" s="358"/>
      <c r="M45" s="358"/>
    </row>
    <row r="46" spans="1:13" ht="15.75">
      <c r="A46" s="318"/>
      <c r="B46" s="333"/>
      <c r="C46" s="342" t="s">
        <v>11</v>
      </c>
      <c r="D46" s="357" t="s">
        <v>296</v>
      </c>
      <c r="E46" s="339">
        <v>5.9999999999999995E-4</v>
      </c>
      <c r="F46" s="340">
        <f>E46*F44</f>
        <v>6.0599999999999998E-4</v>
      </c>
      <c r="G46" s="371"/>
      <c r="H46" s="369"/>
      <c r="I46" s="325"/>
      <c r="J46" s="325"/>
      <c r="K46" s="325"/>
      <c r="L46" s="325"/>
      <c r="M46" s="326"/>
    </row>
    <row r="47" spans="1:13" ht="63">
      <c r="A47" s="318">
        <v>8</v>
      </c>
      <c r="B47" s="319" t="s">
        <v>268</v>
      </c>
      <c r="C47" s="320" t="s">
        <v>300</v>
      </c>
      <c r="D47" s="382" t="s">
        <v>6</v>
      </c>
      <c r="E47" s="383"/>
      <c r="F47" s="383">
        <v>1.39</v>
      </c>
      <c r="G47" s="324"/>
      <c r="H47" s="322"/>
      <c r="I47" s="384"/>
      <c r="J47" s="384"/>
      <c r="K47" s="384"/>
      <c r="L47" s="385"/>
      <c r="M47" s="385"/>
    </row>
    <row r="48" spans="1:13" ht="15.75">
      <c r="A48" s="318"/>
      <c r="B48" s="327"/>
      <c r="C48" s="328" t="s">
        <v>270</v>
      </c>
      <c r="D48" s="329" t="s">
        <v>4</v>
      </c>
      <c r="E48" s="330">
        <v>2.06</v>
      </c>
      <c r="F48" s="330">
        <f>E48*F47</f>
        <v>2.8633999999999999</v>
      </c>
      <c r="G48" s="331"/>
      <c r="H48" s="330"/>
      <c r="I48" s="386"/>
      <c r="J48" s="385"/>
      <c r="K48" s="384"/>
      <c r="L48" s="385"/>
      <c r="M48" s="385"/>
    </row>
    <row r="49" spans="1:13" ht="47.25">
      <c r="A49" s="318">
        <v>9</v>
      </c>
      <c r="B49" s="387" t="s">
        <v>301</v>
      </c>
      <c r="C49" s="378" t="s">
        <v>302</v>
      </c>
      <c r="D49" s="379" t="s">
        <v>294</v>
      </c>
      <c r="E49" s="334"/>
      <c r="F49" s="335">
        <v>15.5</v>
      </c>
      <c r="G49" s="339"/>
      <c r="H49" s="338"/>
      <c r="I49" s="332"/>
      <c r="J49" s="326"/>
      <c r="K49" s="325"/>
      <c r="L49" s="326"/>
      <c r="M49" s="326"/>
    </row>
    <row r="50" spans="1:13" ht="15.75">
      <c r="A50" s="318"/>
      <c r="B50" s="387"/>
      <c r="C50" s="328" t="s">
        <v>270</v>
      </c>
      <c r="D50" s="338" t="s">
        <v>295</v>
      </c>
      <c r="E50" s="339">
        <v>0.58299999999999996</v>
      </c>
      <c r="F50" s="340">
        <f>E50*F49</f>
        <v>9.0365000000000002</v>
      </c>
      <c r="G50" s="339"/>
      <c r="H50" s="338"/>
      <c r="I50" s="386"/>
      <c r="J50" s="385"/>
      <c r="K50" s="384"/>
      <c r="L50" s="385"/>
      <c r="M50" s="385"/>
    </row>
    <row r="51" spans="1:13" ht="15.75">
      <c r="A51" s="318"/>
      <c r="B51" s="333"/>
      <c r="C51" s="380" t="s">
        <v>273</v>
      </c>
      <c r="D51" s="357" t="s">
        <v>296</v>
      </c>
      <c r="E51" s="339">
        <v>4.5999999999999999E-3</v>
      </c>
      <c r="F51" s="388">
        <f>E51*F49</f>
        <v>7.1300000000000002E-2</v>
      </c>
      <c r="G51" s="339"/>
      <c r="H51" s="338"/>
      <c r="I51" s="386"/>
      <c r="J51" s="385"/>
      <c r="K51" s="384"/>
      <c r="L51" s="385"/>
      <c r="M51" s="385"/>
    </row>
    <row r="52" spans="1:13" ht="31.5">
      <c r="A52" s="318"/>
      <c r="B52" s="333"/>
      <c r="C52" s="381" t="s">
        <v>303</v>
      </c>
      <c r="D52" s="357" t="s">
        <v>294</v>
      </c>
      <c r="E52" s="340">
        <v>1</v>
      </c>
      <c r="F52" s="340">
        <f>E52*F49</f>
        <v>15.5</v>
      </c>
      <c r="G52" s="339"/>
      <c r="H52" s="338"/>
      <c r="I52" s="325"/>
      <c r="J52" s="325"/>
      <c r="K52" s="325"/>
      <c r="L52" s="325"/>
      <c r="M52" s="326"/>
    </row>
    <row r="53" spans="1:13" ht="15.75">
      <c r="A53" s="318"/>
      <c r="B53" s="333"/>
      <c r="C53" s="342" t="s">
        <v>11</v>
      </c>
      <c r="D53" s="357" t="s">
        <v>296</v>
      </c>
      <c r="E53" s="339">
        <v>0.20799999999999999</v>
      </c>
      <c r="F53" s="340">
        <f>E53*F49</f>
        <v>3.2239999999999998</v>
      </c>
      <c r="G53" s="371"/>
      <c r="H53" s="369"/>
      <c r="I53" s="384"/>
      <c r="J53" s="384"/>
      <c r="K53" s="384"/>
      <c r="L53" s="384"/>
      <c r="M53" s="385"/>
    </row>
    <row r="54" spans="1:13" ht="15.75">
      <c r="A54" s="318">
        <v>10</v>
      </c>
      <c r="B54" s="319" t="s">
        <v>304</v>
      </c>
      <c r="C54" s="320" t="s">
        <v>305</v>
      </c>
      <c r="D54" s="321" t="s">
        <v>6</v>
      </c>
      <c r="E54" s="322"/>
      <c r="F54" s="323">
        <v>5.6</v>
      </c>
      <c r="G54" s="324"/>
      <c r="H54" s="322"/>
      <c r="I54" s="384"/>
      <c r="J54" s="384"/>
      <c r="K54" s="384"/>
      <c r="L54" s="385"/>
      <c r="M54" s="385"/>
    </row>
    <row r="55" spans="1:13" ht="15.75">
      <c r="A55" s="318"/>
      <c r="B55" s="327"/>
      <c r="C55" s="328" t="s">
        <v>270</v>
      </c>
      <c r="D55" s="329" t="s">
        <v>4</v>
      </c>
      <c r="E55" s="389">
        <v>0.99299999999999999</v>
      </c>
      <c r="F55" s="330">
        <f>E55*F54</f>
        <v>5.5607999999999995</v>
      </c>
      <c r="G55" s="331"/>
      <c r="H55" s="330"/>
      <c r="I55" s="386"/>
      <c r="J55" s="385"/>
      <c r="K55" s="384"/>
      <c r="L55" s="385"/>
      <c r="M55" s="385"/>
    </row>
    <row r="56" spans="1:13" ht="15.75">
      <c r="A56" s="390"/>
      <c r="B56" s="390"/>
      <c r="C56" s="390" t="s">
        <v>306</v>
      </c>
      <c r="D56" s="390" t="s">
        <v>307</v>
      </c>
      <c r="E56" s="391"/>
      <c r="F56" s="392"/>
      <c r="G56" s="392"/>
      <c r="H56" s="393"/>
      <c r="I56" s="394"/>
      <c r="J56" s="395"/>
      <c r="K56" s="395"/>
      <c r="L56" s="395"/>
      <c r="M56" s="396">
        <f>M55+M53+M52+M51+M50+M48+M46+M45+M44+M43+M42+M39+M38+M37+M36+M35+M33+M32+M31+M30+M29+M27+M26+M25+M24+M23+M21+M20+M19+M18+M17+M16+M15+M13</f>
        <v>0</v>
      </c>
    </row>
    <row r="57" spans="1:13" ht="16.5">
      <c r="A57" s="390"/>
      <c r="B57" s="390"/>
      <c r="C57" s="390" t="s">
        <v>308</v>
      </c>
      <c r="D57" s="390" t="s">
        <v>307</v>
      </c>
      <c r="E57" s="391"/>
      <c r="F57" s="397"/>
      <c r="G57" s="392"/>
      <c r="H57" s="393"/>
      <c r="I57" s="398"/>
      <c r="J57" s="398"/>
      <c r="K57" s="398"/>
      <c r="L57" s="398"/>
      <c r="M57" s="399">
        <f>M56*0.1</f>
        <v>0</v>
      </c>
    </row>
    <row r="58" spans="1:13" ht="16.5">
      <c r="A58" s="390"/>
      <c r="B58" s="390"/>
      <c r="C58" s="390" t="s">
        <v>309</v>
      </c>
      <c r="D58" s="390" t="s">
        <v>307</v>
      </c>
      <c r="E58" s="391"/>
      <c r="F58" s="397"/>
      <c r="G58" s="392"/>
      <c r="H58" s="393"/>
      <c r="I58" s="400"/>
      <c r="J58" s="398"/>
      <c r="K58" s="398"/>
      <c r="L58" s="398"/>
      <c r="M58" s="399">
        <f>M57+M56</f>
        <v>0</v>
      </c>
    </row>
    <row r="59" spans="1:13" ht="16.5">
      <c r="A59" s="390"/>
      <c r="B59" s="390"/>
      <c r="C59" s="390" t="s">
        <v>310</v>
      </c>
      <c r="D59" s="390" t="s">
        <v>307</v>
      </c>
      <c r="E59" s="391"/>
      <c r="F59" s="397"/>
      <c r="G59" s="392"/>
      <c r="H59" s="393"/>
      <c r="I59" s="398"/>
      <c r="J59" s="400"/>
      <c r="K59" s="398"/>
      <c r="L59" s="398"/>
      <c r="M59" s="399">
        <f>M58*0.08</f>
        <v>0</v>
      </c>
    </row>
    <row r="60" spans="1:13" ht="15.75">
      <c r="A60" s="401"/>
      <c r="B60" s="401"/>
      <c r="C60" s="402" t="s">
        <v>25</v>
      </c>
      <c r="D60" s="402" t="s">
        <v>296</v>
      </c>
      <c r="E60" s="402"/>
      <c r="F60" s="402"/>
      <c r="G60" s="402"/>
      <c r="H60" s="402"/>
      <c r="I60" s="402"/>
      <c r="J60" s="402"/>
      <c r="K60" s="402"/>
      <c r="L60" s="402"/>
      <c r="M60" s="403">
        <f>M59+M58</f>
        <v>0</v>
      </c>
    </row>
  </sheetData>
  <mergeCells count="17">
    <mergeCell ref="A6:M6"/>
    <mergeCell ref="B2:C2"/>
    <mergeCell ref="K2:M2"/>
    <mergeCell ref="B3:C3"/>
    <mergeCell ref="D3:F3"/>
    <mergeCell ref="A5:M5"/>
    <mergeCell ref="M9:M10"/>
    <mergeCell ref="A7:M7"/>
    <mergeCell ref="A8:D8"/>
    <mergeCell ref="A9:A10"/>
    <mergeCell ref="B9:B10"/>
    <mergeCell ref="C9:C10"/>
    <mergeCell ref="D9:D10"/>
    <mergeCell ref="E9:F9"/>
    <mergeCell ref="G9:H9"/>
    <mergeCell ref="I9:J9"/>
    <mergeCell ref="K9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470C4-BCA6-4D15-9400-A0AE2FF63704}">
  <dimension ref="A2:M87"/>
  <sheetViews>
    <sheetView topLeftCell="A92" workbookViewId="0">
      <selection activeCell="G53" sqref="G53:H81"/>
    </sheetView>
  </sheetViews>
  <sheetFormatPr defaultRowHeight="15"/>
  <cols>
    <col min="3" max="3" width="24" customWidth="1"/>
  </cols>
  <sheetData>
    <row r="2" spans="1:13">
      <c r="A2" s="306"/>
      <c r="B2" s="605" t="s">
        <v>253</v>
      </c>
      <c r="C2" s="605"/>
      <c r="D2" s="306"/>
      <c r="E2" s="306"/>
      <c r="F2" s="306"/>
      <c r="G2" s="307"/>
      <c r="H2" s="308"/>
      <c r="I2" s="307"/>
      <c r="J2" s="308"/>
      <c r="K2" s="610" t="s">
        <v>254</v>
      </c>
      <c r="L2" s="611"/>
      <c r="M2" s="612"/>
    </row>
    <row r="3" spans="1:13">
      <c r="A3" s="306"/>
      <c r="B3" s="605" t="s">
        <v>311</v>
      </c>
      <c r="C3" s="605"/>
      <c r="D3" s="613"/>
      <c r="E3" s="613"/>
      <c r="F3" s="613"/>
      <c r="G3" s="307"/>
      <c r="H3" s="308"/>
      <c r="I3" s="307"/>
      <c r="J3" s="308"/>
      <c r="K3" s="309" t="s">
        <v>9</v>
      </c>
      <c r="L3" s="309" t="s">
        <v>256</v>
      </c>
      <c r="M3" s="310" t="s">
        <v>257</v>
      </c>
    </row>
    <row r="4" spans="1:13">
      <c r="A4" s="306"/>
      <c r="B4" s="306"/>
      <c r="C4" s="311"/>
      <c r="D4" s="306"/>
      <c r="E4" s="306"/>
      <c r="F4" s="306"/>
      <c r="G4" s="307"/>
      <c r="H4" s="308"/>
      <c r="I4" s="307"/>
      <c r="J4" s="308"/>
      <c r="K4" s="310" t="e">
        <f>#REF!</f>
        <v>#REF!</v>
      </c>
      <c r="L4" s="312"/>
      <c r="M4" s="310"/>
    </row>
    <row r="5" spans="1:13" ht="15.75">
      <c r="A5" s="614" t="s">
        <v>312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</row>
    <row r="6" spans="1:13" ht="15.75">
      <c r="A6" s="615" t="s">
        <v>313</v>
      </c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</row>
    <row r="7" spans="1:13" ht="16.5">
      <c r="A7" s="615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</row>
    <row r="8" spans="1:13" ht="16.5">
      <c r="A8" s="633" t="s">
        <v>314</v>
      </c>
      <c r="B8" s="633"/>
      <c r="C8" s="633"/>
      <c r="D8" s="633"/>
      <c r="E8" s="633"/>
      <c r="F8" s="633"/>
      <c r="G8" s="633"/>
      <c r="H8" s="633"/>
      <c r="I8" s="314"/>
      <c r="J8" s="315"/>
      <c r="K8" s="315"/>
      <c r="L8" s="315"/>
      <c r="M8" s="316"/>
    </row>
    <row r="9" spans="1:13" ht="15.75">
      <c r="A9" s="634" t="s">
        <v>0</v>
      </c>
      <c r="B9" s="634" t="s">
        <v>315</v>
      </c>
      <c r="C9" s="634" t="s">
        <v>316</v>
      </c>
      <c r="D9" s="636" t="s">
        <v>263</v>
      </c>
      <c r="E9" s="638" t="s">
        <v>31</v>
      </c>
      <c r="F9" s="639"/>
      <c r="G9" s="640" t="s">
        <v>32</v>
      </c>
      <c r="H9" s="641"/>
      <c r="I9" s="638" t="s">
        <v>33</v>
      </c>
      <c r="J9" s="639"/>
      <c r="K9" s="638" t="s">
        <v>317</v>
      </c>
      <c r="L9" s="639"/>
      <c r="M9" s="617" t="s">
        <v>2</v>
      </c>
    </row>
    <row r="10" spans="1:13" ht="72">
      <c r="A10" s="635"/>
      <c r="B10" s="635"/>
      <c r="C10" s="635"/>
      <c r="D10" s="637"/>
      <c r="E10" s="404" t="s">
        <v>318</v>
      </c>
      <c r="F10" s="405" t="s">
        <v>34</v>
      </c>
      <c r="G10" s="406" t="s">
        <v>35</v>
      </c>
      <c r="H10" s="407" t="s">
        <v>2</v>
      </c>
      <c r="I10" s="405" t="s">
        <v>35</v>
      </c>
      <c r="J10" s="407" t="s">
        <v>2</v>
      </c>
      <c r="K10" s="405" t="s">
        <v>35</v>
      </c>
      <c r="L10" s="407" t="s">
        <v>2</v>
      </c>
      <c r="M10" s="618"/>
    </row>
    <row r="11" spans="1:13" ht="15.75">
      <c r="A11" s="354" t="s">
        <v>319</v>
      </c>
      <c r="B11" s="354">
        <v>2</v>
      </c>
      <c r="C11" s="354">
        <v>3</v>
      </c>
      <c r="D11" s="354">
        <v>4</v>
      </c>
      <c r="E11" s="354">
        <v>5</v>
      </c>
      <c r="F11" s="354">
        <v>6</v>
      </c>
      <c r="G11" s="333" t="s">
        <v>320</v>
      </c>
      <c r="H11" s="408">
        <v>8</v>
      </c>
      <c r="I11" s="354">
        <v>9</v>
      </c>
      <c r="J11" s="408">
        <v>10</v>
      </c>
      <c r="K11" s="354">
        <v>11</v>
      </c>
      <c r="L11" s="408">
        <v>12</v>
      </c>
      <c r="M11" s="408">
        <v>13</v>
      </c>
    </row>
    <row r="12" spans="1:13" ht="15.75">
      <c r="A12" s="360"/>
      <c r="B12" s="409"/>
      <c r="C12" s="619" t="s">
        <v>321</v>
      </c>
      <c r="D12" s="620"/>
      <c r="E12" s="620"/>
      <c r="F12" s="620"/>
      <c r="G12" s="620"/>
      <c r="H12" s="621"/>
      <c r="I12" s="622" t="s">
        <v>322</v>
      </c>
      <c r="J12" s="623"/>
      <c r="K12" s="623"/>
      <c r="L12" s="623"/>
      <c r="M12" s="624"/>
    </row>
    <row r="13" spans="1:13" ht="63.75">
      <c r="A13" s="405">
        <v>1</v>
      </c>
      <c r="B13" s="410" t="s">
        <v>323</v>
      </c>
      <c r="C13" s="411" t="s">
        <v>324</v>
      </c>
      <c r="D13" s="412" t="s">
        <v>325</v>
      </c>
      <c r="E13" s="413"/>
      <c r="F13" s="414">
        <v>16.8</v>
      </c>
      <c r="G13" s="413"/>
      <c r="H13" s="415"/>
      <c r="I13" s="325"/>
      <c r="J13" s="325"/>
      <c r="K13" s="325"/>
      <c r="L13" s="325"/>
      <c r="M13" s="416"/>
    </row>
    <row r="14" spans="1:13" ht="15.75">
      <c r="A14" s="405"/>
      <c r="B14" s="417" t="s">
        <v>326</v>
      </c>
      <c r="C14" s="418" t="s">
        <v>327</v>
      </c>
      <c r="D14" s="419" t="s">
        <v>328</v>
      </c>
      <c r="E14" s="419">
        <v>0.186</v>
      </c>
      <c r="F14" s="420">
        <f>E14*F13</f>
        <v>3.1248</v>
      </c>
      <c r="G14" s="419"/>
      <c r="H14" s="421"/>
      <c r="I14" s="386"/>
      <c r="J14" s="326"/>
      <c r="K14" s="325"/>
      <c r="L14" s="326"/>
      <c r="M14" s="326"/>
    </row>
    <row r="15" spans="1:13" ht="15.75">
      <c r="A15" s="405"/>
      <c r="B15" s="417" t="s">
        <v>326</v>
      </c>
      <c r="C15" s="418" t="s">
        <v>329</v>
      </c>
      <c r="D15" s="419" t="s">
        <v>9</v>
      </c>
      <c r="E15" s="419">
        <v>1.6000000000000001E-3</v>
      </c>
      <c r="F15" s="420">
        <f>F13*E15</f>
        <v>2.6880000000000001E-2</v>
      </c>
      <c r="G15" s="419"/>
      <c r="H15" s="422"/>
      <c r="I15" s="386"/>
      <c r="J15" s="326"/>
      <c r="K15" s="325"/>
      <c r="L15" s="326"/>
      <c r="M15" s="326"/>
    </row>
    <row r="16" spans="1:13" ht="78.75">
      <c r="A16" s="405">
        <v>2</v>
      </c>
      <c r="B16" s="423" t="s">
        <v>330</v>
      </c>
      <c r="C16" s="424" t="s">
        <v>331</v>
      </c>
      <c r="D16" s="425" t="s">
        <v>6</v>
      </c>
      <c r="E16" s="426"/>
      <c r="F16" s="427">
        <v>2.774</v>
      </c>
      <c r="G16" s="428"/>
      <c r="H16" s="429"/>
      <c r="I16" s="430"/>
      <c r="J16" s="429"/>
      <c r="K16" s="430"/>
      <c r="L16" s="429"/>
      <c r="M16" s="429"/>
    </row>
    <row r="17" spans="1:13" ht="15.75">
      <c r="A17" s="360"/>
      <c r="B17" s="431"/>
      <c r="C17" s="432" t="s">
        <v>332</v>
      </c>
      <c r="D17" s="325" t="s">
        <v>328</v>
      </c>
      <c r="E17" s="326">
        <v>8.44</v>
      </c>
      <c r="F17" s="326">
        <f>F16*E17</f>
        <v>23.412559999999999</v>
      </c>
      <c r="G17" s="332"/>
      <c r="H17" s="326"/>
      <c r="I17" s="386"/>
      <c r="J17" s="326"/>
      <c r="K17" s="325"/>
      <c r="L17" s="326"/>
      <c r="M17" s="326"/>
    </row>
    <row r="18" spans="1:13" ht="15.75">
      <c r="A18" s="360"/>
      <c r="B18" s="431"/>
      <c r="C18" s="432" t="s">
        <v>273</v>
      </c>
      <c r="D18" s="325" t="s">
        <v>9</v>
      </c>
      <c r="E18" s="332">
        <v>1.1000000000000001</v>
      </c>
      <c r="F18" s="326">
        <f>F16*E18</f>
        <v>3.0514000000000001</v>
      </c>
      <c r="G18" s="332"/>
      <c r="H18" s="326"/>
      <c r="I18" s="325"/>
      <c r="J18" s="326"/>
      <c r="K18" s="325"/>
      <c r="L18" s="326"/>
      <c r="M18" s="326"/>
    </row>
    <row r="19" spans="1:13" ht="15.75">
      <c r="A19" s="360"/>
      <c r="B19" s="431"/>
      <c r="C19" s="433" t="s">
        <v>333</v>
      </c>
      <c r="D19" s="325" t="s">
        <v>6</v>
      </c>
      <c r="E19" s="326">
        <v>1.02</v>
      </c>
      <c r="F19" s="326">
        <f>F16*E19</f>
        <v>2.8294800000000002</v>
      </c>
      <c r="G19" s="332"/>
      <c r="H19" s="326"/>
      <c r="I19" s="325"/>
      <c r="J19" s="326"/>
      <c r="K19" s="325"/>
      <c r="L19" s="326"/>
      <c r="M19" s="326"/>
    </row>
    <row r="20" spans="1:13" ht="15.75">
      <c r="A20" s="360"/>
      <c r="B20" s="431"/>
      <c r="C20" s="432" t="s">
        <v>334</v>
      </c>
      <c r="D20" s="325" t="s">
        <v>7</v>
      </c>
      <c r="E20" s="434"/>
      <c r="F20" s="434">
        <v>0.20799999999999999</v>
      </c>
      <c r="G20" s="332"/>
      <c r="H20" s="326"/>
      <c r="I20" s="325"/>
      <c r="J20" s="326"/>
      <c r="K20" s="325"/>
      <c r="L20" s="326"/>
      <c r="M20" s="326"/>
    </row>
    <row r="21" spans="1:13" ht="15.75">
      <c r="A21" s="360"/>
      <c r="B21" s="431"/>
      <c r="C21" s="432" t="s">
        <v>277</v>
      </c>
      <c r="D21" s="325" t="s">
        <v>6</v>
      </c>
      <c r="E21" s="434">
        <v>5.8000000000000003E-2</v>
      </c>
      <c r="F21" s="326">
        <f>F16*E21</f>
        <v>0.16089200000000001</v>
      </c>
      <c r="G21" s="332"/>
      <c r="H21" s="326"/>
      <c r="I21" s="325"/>
      <c r="J21" s="326"/>
      <c r="K21" s="325"/>
      <c r="L21" s="326"/>
      <c r="M21" s="326"/>
    </row>
    <row r="22" spans="1:13" ht="15.75">
      <c r="A22" s="360"/>
      <c r="B22" s="431"/>
      <c r="C22" s="432" t="s">
        <v>11</v>
      </c>
      <c r="D22" s="325" t="s">
        <v>9</v>
      </c>
      <c r="E22" s="326">
        <v>0.46</v>
      </c>
      <c r="F22" s="326">
        <f>F16*E22</f>
        <v>1.2760400000000001</v>
      </c>
      <c r="G22" s="332"/>
      <c r="H22" s="326"/>
      <c r="I22" s="325"/>
      <c r="J22" s="326"/>
      <c r="K22" s="325"/>
      <c r="L22" s="326"/>
      <c r="M22" s="326"/>
    </row>
    <row r="23" spans="1:13" ht="47.25">
      <c r="A23" s="360">
        <v>3</v>
      </c>
      <c r="B23" s="435" t="s">
        <v>304</v>
      </c>
      <c r="C23" s="436" t="s">
        <v>335</v>
      </c>
      <c r="D23" s="437" t="s">
        <v>6</v>
      </c>
      <c r="E23" s="437"/>
      <c r="F23" s="438">
        <v>0.05</v>
      </c>
      <c r="G23" s="435"/>
      <c r="H23" s="435"/>
      <c r="I23" s="435"/>
      <c r="J23" s="435"/>
      <c r="K23" s="435"/>
      <c r="L23" s="435"/>
      <c r="M23" s="437"/>
    </row>
    <row r="24" spans="1:13" ht="15.75">
      <c r="A24" s="360"/>
      <c r="B24" s="435"/>
      <c r="C24" s="439" t="s">
        <v>336</v>
      </c>
      <c r="D24" s="435" t="s">
        <v>4</v>
      </c>
      <c r="E24" s="435">
        <v>0.99299999999999999</v>
      </c>
      <c r="F24" s="440">
        <f>F23*E24</f>
        <v>4.965E-2</v>
      </c>
      <c r="G24" s="435"/>
      <c r="H24" s="435"/>
      <c r="I24" s="441"/>
      <c r="J24" s="440"/>
      <c r="K24" s="435"/>
      <c r="L24" s="440"/>
      <c r="M24" s="440"/>
    </row>
    <row r="25" spans="1:13" ht="15.75">
      <c r="A25" s="360"/>
      <c r="B25" s="435"/>
      <c r="C25" s="442" t="s">
        <v>337</v>
      </c>
      <c r="D25" s="435" t="s">
        <v>9</v>
      </c>
      <c r="E25" s="435"/>
      <c r="F25" s="440"/>
      <c r="G25" s="435"/>
      <c r="H25" s="435"/>
      <c r="I25" s="441"/>
      <c r="J25" s="440"/>
      <c r="K25" s="435"/>
      <c r="L25" s="440"/>
      <c r="M25" s="443">
        <f>M24+M22+M21+M20+M19+M18+M17+M15+M14</f>
        <v>0</v>
      </c>
    </row>
    <row r="26" spans="1:13" ht="15.75">
      <c r="A26" s="360"/>
      <c r="B26" s="444"/>
      <c r="C26" s="625" t="s">
        <v>338</v>
      </c>
      <c r="D26" s="626"/>
      <c r="E26" s="626"/>
      <c r="F26" s="626"/>
      <c r="G26" s="626"/>
      <c r="H26" s="627"/>
      <c r="I26" s="628" t="s">
        <v>339</v>
      </c>
      <c r="J26" s="629"/>
      <c r="K26" s="629"/>
      <c r="L26" s="629"/>
      <c r="M26" s="630"/>
    </row>
    <row r="27" spans="1:13" ht="63">
      <c r="A27" s="360">
        <v>4</v>
      </c>
      <c r="B27" s="445" t="s">
        <v>340</v>
      </c>
      <c r="C27" s="446" t="s">
        <v>341</v>
      </c>
      <c r="D27" s="447" t="s">
        <v>342</v>
      </c>
      <c r="E27" s="447"/>
      <c r="F27" s="448">
        <v>0.25800000000000001</v>
      </c>
      <c r="G27" s="449"/>
      <c r="H27" s="450"/>
      <c r="I27" s="339"/>
      <c r="J27" s="338"/>
      <c r="K27" s="339"/>
      <c r="L27" s="338"/>
      <c r="M27" s="338"/>
    </row>
    <row r="28" spans="1:13" ht="15.75">
      <c r="A28" s="360"/>
      <c r="B28" s="444"/>
      <c r="C28" s="380" t="s">
        <v>332</v>
      </c>
      <c r="D28" s="384" t="s">
        <v>4</v>
      </c>
      <c r="E28" s="451">
        <v>43.9</v>
      </c>
      <c r="F28" s="358">
        <f>F27*E28</f>
        <v>11.3262</v>
      </c>
      <c r="G28" s="338"/>
      <c r="H28" s="358"/>
      <c r="I28" s="361"/>
      <c r="J28" s="358"/>
      <c r="K28" s="358"/>
      <c r="L28" s="358"/>
      <c r="M28" s="358"/>
    </row>
    <row r="29" spans="1:13" ht="15.75">
      <c r="A29" s="360"/>
      <c r="B29" s="444"/>
      <c r="C29" s="362" t="s">
        <v>273</v>
      </c>
      <c r="D29" s="339" t="s">
        <v>343</v>
      </c>
      <c r="E29" s="452">
        <v>3.5</v>
      </c>
      <c r="F29" s="358">
        <f>F27*E29</f>
        <v>0.90300000000000002</v>
      </c>
      <c r="G29" s="338"/>
      <c r="H29" s="358"/>
      <c r="I29" s="361"/>
      <c r="J29" s="358"/>
      <c r="K29" s="361"/>
      <c r="L29" s="358"/>
      <c r="M29" s="358"/>
    </row>
    <row r="30" spans="1:13" ht="31.5">
      <c r="A30" s="360"/>
      <c r="B30" s="453"/>
      <c r="C30" s="362" t="s">
        <v>344</v>
      </c>
      <c r="D30" s="339" t="s">
        <v>345</v>
      </c>
      <c r="E30" s="361">
        <v>120</v>
      </c>
      <c r="F30" s="361">
        <f>F27*E30</f>
        <v>30.96</v>
      </c>
      <c r="G30" s="340"/>
      <c r="H30" s="358"/>
      <c r="I30" s="361"/>
      <c r="J30" s="358"/>
      <c r="K30" s="358"/>
      <c r="L30" s="358"/>
      <c r="M30" s="358"/>
    </row>
    <row r="31" spans="1:13" ht="15.75">
      <c r="A31" s="360"/>
      <c r="B31" s="453"/>
      <c r="C31" s="362" t="s">
        <v>346</v>
      </c>
      <c r="D31" s="339" t="s">
        <v>19</v>
      </c>
      <c r="E31" s="361">
        <v>10.6</v>
      </c>
      <c r="F31" s="361">
        <f>F27*E31</f>
        <v>2.7347999999999999</v>
      </c>
      <c r="G31" s="340"/>
      <c r="H31" s="358"/>
      <c r="I31" s="361"/>
      <c r="J31" s="358"/>
      <c r="K31" s="358"/>
      <c r="L31" s="358"/>
      <c r="M31" s="358"/>
    </row>
    <row r="32" spans="1:13" ht="15.75">
      <c r="A32" s="360"/>
      <c r="B32" s="453"/>
      <c r="C32" s="328" t="s">
        <v>347</v>
      </c>
      <c r="D32" s="339" t="s">
        <v>9</v>
      </c>
      <c r="E32" s="388">
        <v>8.16</v>
      </c>
      <c r="F32" s="358">
        <f>F27*E32</f>
        <v>2.10528</v>
      </c>
      <c r="G32" s="340"/>
      <c r="H32" s="358"/>
      <c r="I32" s="361"/>
      <c r="J32" s="358"/>
      <c r="K32" s="358"/>
      <c r="L32" s="358"/>
      <c r="M32" s="358"/>
    </row>
    <row r="33" spans="1:13" ht="47.25">
      <c r="A33" s="360">
        <v>5</v>
      </c>
      <c r="B33" s="454" t="s">
        <v>348</v>
      </c>
      <c r="C33" s="455" t="s">
        <v>349</v>
      </c>
      <c r="D33" s="355" t="s">
        <v>345</v>
      </c>
      <c r="E33" s="456"/>
      <c r="F33" s="457">
        <v>1</v>
      </c>
      <c r="G33" s="340"/>
      <c r="H33" s="358"/>
      <c r="I33" s="361"/>
      <c r="J33" s="358"/>
      <c r="K33" s="358"/>
      <c r="L33" s="358"/>
      <c r="M33" s="358"/>
    </row>
    <row r="34" spans="1:13" ht="16.5" thickBot="1">
      <c r="A34" s="360"/>
      <c r="B34" s="453"/>
      <c r="C34" s="380" t="s">
        <v>332</v>
      </c>
      <c r="D34" s="384" t="s">
        <v>4</v>
      </c>
      <c r="E34" s="451">
        <v>0.184</v>
      </c>
      <c r="F34" s="358">
        <f>F33*E34</f>
        <v>0.184</v>
      </c>
      <c r="G34" s="338"/>
      <c r="H34" s="358"/>
      <c r="I34" s="361"/>
      <c r="J34" s="358"/>
      <c r="K34" s="358"/>
      <c r="L34" s="358"/>
      <c r="M34" s="358"/>
    </row>
    <row r="35" spans="1:13" ht="27">
      <c r="A35" s="360">
        <v>6</v>
      </c>
      <c r="B35" s="458" t="s">
        <v>350</v>
      </c>
      <c r="C35" s="459" t="s">
        <v>351</v>
      </c>
      <c r="D35" s="460" t="s">
        <v>325</v>
      </c>
      <c r="E35" s="461"/>
      <c r="F35" s="462">
        <v>7</v>
      </c>
      <c r="G35" s="461"/>
      <c r="H35" s="463"/>
      <c r="I35" s="361"/>
      <c r="J35" s="358"/>
      <c r="K35" s="358"/>
      <c r="L35" s="358"/>
      <c r="M35" s="358"/>
    </row>
    <row r="36" spans="1:13" ht="27">
      <c r="A36" s="360"/>
      <c r="B36" s="417" t="s">
        <v>326</v>
      </c>
      <c r="C36" s="464" t="s">
        <v>352</v>
      </c>
      <c r="D36" s="465" t="s">
        <v>328</v>
      </c>
      <c r="E36" s="466">
        <f>1.15*0.252</f>
        <v>0.2898</v>
      </c>
      <c r="F36" s="467">
        <f>E36*F35</f>
        <v>2.0286</v>
      </c>
      <c r="G36" s="465"/>
      <c r="H36" s="468"/>
      <c r="I36" s="361"/>
      <c r="J36" s="358"/>
      <c r="K36" s="358"/>
      <c r="L36" s="358"/>
      <c r="M36" s="358"/>
    </row>
    <row r="37" spans="1:13" ht="15.75">
      <c r="A37" s="360"/>
      <c r="B37" s="417" t="s">
        <v>326</v>
      </c>
      <c r="C37" s="464" t="s">
        <v>353</v>
      </c>
      <c r="D37" s="465" t="s">
        <v>9</v>
      </c>
      <c r="E37" s="466">
        <f>1.15*0.017</f>
        <v>1.9550000000000001E-2</v>
      </c>
      <c r="F37" s="467">
        <f>E37*F35</f>
        <v>0.13685</v>
      </c>
      <c r="G37" s="465"/>
      <c r="H37" s="468"/>
      <c r="I37" s="361"/>
      <c r="J37" s="358"/>
      <c r="K37" s="358"/>
      <c r="L37" s="358"/>
      <c r="M37" s="358"/>
    </row>
    <row r="38" spans="1:13" ht="27">
      <c r="A38" s="360"/>
      <c r="B38" s="417" t="s">
        <v>354</v>
      </c>
      <c r="C38" s="464" t="s">
        <v>355</v>
      </c>
      <c r="D38" s="465" t="s">
        <v>345</v>
      </c>
      <c r="E38" s="467">
        <v>0.1</v>
      </c>
      <c r="F38" s="467">
        <f>E38*F35</f>
        <v>0.70000000000000007</v>
      </c>
      <c r="G38" s="465"/>
      <c r="H38" s="468"/>
      <c r="I38" s="361"/>
      <c r="J38" s="358"/>
      <c r="K38" s="358"/>
      <c r="L38" s="358"/>
      <c r="M38" s="358"/>
    </row>
    <row r="39" spans="1:13" ht="27.75" thickBot="1">
      <c r="A39" s="360"/>
      <c r="B39" s="469" t="s">
        <v>354</v>
      </c>
      <c r="C39" s="470" t="s">
        <v>356</v>
      </c>
      <c r="D39" s="471" t="s">
        <v>345</v>
      </c>
      <c r="E39" s="472">
        <v>0.1</v>
      </c>
      <c r="F39" s="472">
        <f>E39*F35</f>
        <v>0.70000000000000007</v>
      </c>
      <c r="G39" s="471"/>
      <c r="H39" s="473"/>
      <c r="I39" s="361"/>
      <c r="J39" s="358"/>
      <c r="K39" s="358"/>
      <c r="L39" s="358"/>
      <c r="M39" s="358"/>
    </row>
    <row r="40" spans="1:13" ht="63.75">
      <c r="A40" s="360">
        <v>7</v>
      </c>
      <c r="B40" s="474" t="s">
        <v>357</v>
      </c>
      <c r="C40" s="459" t="s">
        <v>358</v>
      </c>
      <c r="D40" s="460" t="s">
        <v>325</v>
      </c>
      <c r="E40" s="461"/>
      <c r="F40" s="462">
        <v>7</v>
      </c>
      <c r="G40" s="461"/>
      <c r="H40" s="463"/>
      <c r="I40" s="361"/>
      <c r="J40" s="358"/>
      <c r="K40" s="358"/>
      <c r="L40" s="358"/>
      <c r="M40" s="358"/>
    </row>
    <row r="41" spans="1:13" ht="27">
      <c r="A41" s="360"/>
      <c r="B41" s="475" t="s">
        <v>326</v>
      </c>
      <c r="C41" s="464" t="s">
        <v>359</v>
      </c>
      <c r="D41" s="465" t="s">
        <v>328</v>
      </c>
      <c r="E41" s="466">
        <f>1.15*0.118</f>
        <v>0.13569999999999999</v>
      </c>
      <c r="F41" s="467">
        <f>E41*F40</f>
        <v>0.94989999999999997</v>
      </c>
      <c r="G41" s="465"/>
      <c r="H41" s="468"/>
      <c r="I41" s="361"/>
      <c r="J41" s="358"/>
      <c r="K41" s="358"/>
      <c r="L41" s="358"/>
      <c r="M41" s="358"/>
    </row>
    <row r="42" spans="1:13" ht="15.75">
      <c r="A42" s="360"/>
      <c r="B42" s="475" t="s">
        <v>360</v>
      </c>
      <c r="C42" s="464" t="s">
        <v>361</v>
      </c>
      <c r="D42" s="465" t="s">
        <v>19</v>
      </c>
      <c r="E42" s="476">
        <v>0.20799999999999999</v>
      </c>
      <c r="F42" s="467">
        <f>E42*F40</f>
        <v>1.456</v>
      </c>
      <c r="G42" s="465"/>
      <c r="H42" s="468"/>
      <c r="I42" s="361"/>
      <c r="J42" s="358"/>
      <c r="K42" s="358"/>
      <c r="L42" s="358"/>
      <c r="M42" s="358"/>
    </row>
    <row r="43" spans="1:13" ht="16.5" thickBot="1">
      <c r="A43" s="360"/>
      <c r="B43" s="477" t="s">
        <v>326</v>
      </c>
      <c r="C43" s="470" t="s">
        <v>362</v>
      </c>
      <c r="D43" s="471" t="s">
        <v>9</v>
      </c>
      <c r="E43" s="471">
        <v>1.1999999999999999E-3</v>
      </c>
      <c r="F43" s="472">
        <f>E43*F40</f>
        <v>8.3999999999999995E-3</v>
      </c>
      <c r="G43" s="471"/>
      <c r="H43" s="473"/>
      <c r="I43" s="361"/>
      <c r="J43" s="358"/>
      <c r="K43" s="358"/>
      <c r="L43" s="358"/>
      <c r="M43" s="358"/>
    </row>
    <row r="44" spans="1:13" ht="63">
      <c r="A44" s="360">
        <v>8</v>
      </c>
      <c r="B44" s="478" t="s">
        <v>363</v>
      </c>
      <c r="C44" s="479" t="s">
        <v>364</v>
      </c>
      <c r="D44" s="480" t="s">
        <v>342</v>
      </c>
      <c r="E44" s="480"/>
      <c r="F44" s="481">
        <v>0.57199999999999995</v>
      </c>
      <c r="G44" s="482"/>
      <c r="H44" s="483"/>
      <c r="I44" s="484"/>
      <c r="J44" s="326"/>
      <c r="K44" s="325"/>
      <c r="L44" s="326"/>
      <c r="M44" s="326"/>
    </row>
    <row r="45" spans="1:13" ht="15.75">
      <c r="A45" s="360"/>
      <c r="B45" s="431"/>
      <c r="C45" s="380" t="s">
        <v>332</v>
      </c>
      <c r="D45" s="384" t="s">
        <v>4</v>
      </c>
      <c r="E45" s="451">
        <v>85.6</v>
      </c>
      <c r="F45" s="358">
        <f>F44*E45</f>
        <v>48.963199999999993</v>
      </c>
      <c r="G45" s="338"/>
      <c r="H45" s="358"/>
      <c r="I45" s="361"/>
      <c r="J45" s="358"/>
      <c r="K45" s="358"/>
      <c r="L45" s="358"/>
      <c r="M45" s="358"/>
    </row>
    <row r="46" spans="1:13" ht="15.75">
      <c r="A46" s="360"/>
      <c r="B46" s="431"/>
      <c r="C46" s="362" t="s">
        <v>273</v>
      </c>
      <c r="D46" s="339" t="s">
        <v>343</v>
      </c>
      <c r="E46" s="452">
        <v>1.2</v>
      </c>
      <c r="F46" s="358">
        <f>F44*E46</f>
        <v>0.6863999999999999</v>
      </c>
      <c r="G46" s="338"/>
      <c r="H46" s="358"/>
      <c r="I46" s="361"/>
      <c r="J46" s="358"/>
      <c r="K46" s="361"/>
      <c r="L46" s="358"/>
      <c r="M46" s="358"/>
    </row>
    <row r="47" spans="1:13" ht="15.75">
      <c r="A47" s="360"/>
      <c r="B47" s="431"/>
      <c r="C47" s="362" t="s">
        <v>365</v>
      </c>
      <c r="D47" s="339" t="s">
        <v>345</v>
      </c>
      <c r="E47" s="361">
        <v>63</v>
      </c>
      <c r="F47" s="361">
        <f>F44*E47</f>
        <v>36.035999999999994</v>
      </c>
      <c r="G47" s="340"/>
      <c r="H47" s="358"/>
      <c r="I47" s="361"/>
      <c r="J47" s="358"/>
      <c r="K47" s="358"/>
      <c r="L47" s="358"/>
      <c r="M47" s="358"/>
    </row>
    <row r="48" spans="1:13" ht="31.5">
      <c r="A48" s="360"/>
      <c r="B48" s="431"/>
      <c r="C48" s="362" t="s">
        <v>366</v>
      </c>
      <c r="D48" s="339" t="s">
        <v>19</v>
      </c>
      <c r="E48" s="361">
        <v>92</v>
      </c>
      <c r="F48" s="361">
        <f>F44*E48</f>
        <v>52.623999999999995</v>
      </c>
      <c r="G48" s="340"/>
      <c r="H48" s="358"/>
      <c r="I48" s="361"/>
      <c r="J48" s="358"/>
      <c r="K48" s="358"/>
      <c r="L48" s="358"/>
      <c r="M48" s="358"/>
    </row>
    <row r="49" spans="1:13" ht="15.75">
      <c r="A49" s="360"/>
      <c r="B49" s="485"/>
      <c r="C49" s="328" t="s">
        <v>347</v>
      </c>
      <c r="D49" s="339" t="s">
        <v>9</v>
      </c>
      <c r="E49" s="388">
        <v>1.8</v>
      </c>
      <c r="F49" s="358">
        <f>F44*E49</f>
        <v>1.0295999999999998</v>
      </c>
      <c r="G49" s="340"/>
      <c r="H49" s="358"/>
      <c r="I49" s="361"/>
      <c r="J49" s="358"/>
      <c r="K49" s="358"/>
      <c r="L49" s="358"/>
      <c r="M49" s="358"/>
    </row>
    <row r="50" spans="1:13" ht="15.75">
      <c r="A50" s="360"/>
      <c r="B50" s="485"/>
      <c r="C50" s="486" t="s">
        <v>367</v>
      </c>
      <c r="D50" s="487"/>
      <c r="E50" s="488"/>
      <c r="F50" s="489"/>
      <c r="G50" s="435"/>
      <c r="H50" s="440"/>
      <c r="I50" s="435"/>
      <c r="J50" s="440"/>
      <c r="K50" s="435"/>
      <c r="L50" s="440"/>
      <c r="M50" s="490">
        <f>M49+M48+M47+M46+M45+M43+M42+M41+M39+M38+M37+M36+M32+M31+M30+M29+M28</f>
        <v>0</v>
      </c>
    </row>
    <row r="51" spans="1:13">
      <c r="A51" s="631" t="s">
        <v>368</v>
      </c>
      <c r="B51" s="631"/>
      <c r="C51" s="631"/>
      <c r="D51" s="631"/>
      <c r="E51" s="631"/>
      <c r="F51" s="631"/>
      <c r="G51" s="631"/>
      <c r="H51" s="631"/>
      <c r="I51" s="631"/>
      <c r="J51" s="631"/>
      <c r="K51" s="631"/>
      <c r="L51" s="631"/>
      <c r="M51" s="631"/>
    </row>
    <row r="52" spans="1:13" ht="15.75" thickBot="1">
      <c r="A52" s="631"/>
      <c r="B52" s="631"/>
      <c r="C52" s="631"/>
      <c r="D52" s="631"/>
      <c r="E52" s="631"/>
      <c r="F52" s="631"/>
      <c r="G52" s="631"/>
      <c r="H52" s="632"/>
      <c r="I52" s="632"/>
      <c r="J52" s="632"/>
      <c r="K52" s="632"/>
      <c r="L52" s="632"/>
      <c r="M52" s="632"/>
    </row>
    <row r="53" spans="1:13" ht="81">
      <c r="A53" s="360">
        <v>9</v>
      </c>
      <c r="B53" s="458" t="s">
        <v>323</v>
      </c>
      <c r="C53" s="491" t="s">
        <v>369</v>
      </c>
      <c r="D53" s="492" t="s">
        <v>325</v>
      </c>
      <c r="E53" s="493"/>
      <c r="F53" s="494">
        <v>21.62</v>
      </c>
      <c r="G53" s="493"/>
      <c r="H53" s="415"/>
      <c r="I53" s="495"/>
      <c r="J53" s="496"/>
      <c r="K53" s="495"/>
      <c r="L53" s="496"/>
      <c r="M53" s="496"/>
    </row>
    <row r="54" spans="1:13" ht="15.75">
      <c r="A54" s="360"/>
      <c r="B54" s="417" t="s">
        <v>326</v>
      </c>
      <c r="C54" s="418" t="s">
        <v>327</v>
      </c>
      <c r="D54" s="419" t="s">
        <v>328</v>
      </c>
      <c r="E54" s="419">
        <v>0.186</v>
      </c>
      <c r="F54" s="420">
        <f>E54*F53</f>
        <v>4.0213200000000002</v>
      </c>
      <c r="G54" s="419"/>
      <c r="H54" s="421"/>
      <c r="I54" s="495"/>
      <c r="J54" s="496"/>
      <c r="K54" s="495"/>
      <c r="L54" s="496"/>
      <c r="M54" s="496"/>
    </row>
    <row r="55" spans="1:13" ht="16.5" thickBot="1">
      <c r="A55" s="360"/>
      <c r="B55" s="469" t="s">
        <v>326</v>
      </c>
      <c r="C55" s="497" t="s">
        <v>329</v>
      </c>
      <c r="D55" s="498" t="s">
        <v>9</v>
      </c>
      <c r="E55" s="498">
        <v>1.6000000000000001E-3</v>
      </c>
      <c r="F55" s="499">
        <f>F53*E55</f>
        <v>3.4592000000000005E-2</v>
      </c>
      <c r="G55" s="498"/>
      <c r="H55" s="422"/>
      <c r="I55" s="495"/>
      <c r="J55" s="496"/>
      <c r="K55" s="495"/>
      <c r="L55" s="496"/>
      <c r="M55" s="496"/>
    </row>
    <row r="56" spans="1:13" ht="67.5">
      <c r="A56" s="360">
        <v>10</v>
      </c>
      <c r="B56" s="305" t="s">
        <v>370</v>
      </c>
      <c r="C56" s="500" t="s">
        <v>371</v>
      </c>
      <c r="D56" s="500" t="s">
        <v>372</v>
      </c>
      <c r="E56" s="500"/>
      <c r="F56" s="501">
        <v>0.188</v>
      </c>
      <c r="G56" s="502"/>
      <c r="H56" s="503"/>
      <c r="I56" s="495"/>
      <c r="J56" s="496"/>
      <c r="K56" s="495"/>
      <c r="L56" s="496"/>
      <c r="M56" s="496"/>
    </row>
    <row r="57" spans="1:13" ht="15.75">
      <c r="A57" s="360"/>
      <c r="B57" s="6"/>
      <c r="C57" s="504" t="s">
        <v>332</v>
      </c>
      <c r="D57" s="464" t="s">
        <v>373</v>
      </c>
      <c r="E57" s="464">
        <v>105</v>
      </c>
      <c r="F57" s="505">
        <f>E57*F56</f>
        <v>19.739999999999998</v>
      </c>
      <c r="G57" s="505"/>
      <c r="H57" s="506"/>
      <c r="I57" s="495"/>
      <c r="J57" s="496"/>
      <c r="K57" s="495"/>
      <c r="L57" s="496"/>
      <c r="M57" s="496"/>
    </row>
    <row r="58" spans="1:13" ht="15.75">
      <c r="A58" s="360"/>
      <c r="B58" s="6"/>
      <c r="C58" s="504" t="s">
        <v>273</v>
      </c>
      <c r="D58" s="464" t="s">
        <v>9</v>
      </c>
      <c r="E58" s="464">
        <v>0.71</v>
      </c>
      <c r="F58" s="464">
        <f>E58*F56</f>
        <v>0.13347999999999999</v>
      </c>
      <c r="G58" s="505"/>
      <c r="H58" s="506"/>
      <c r="I58" s="495"/>
      <c r="J58" s="496"/>
      <c r="K58" s="495"/>
      <c r="L58" s="496"/>
      <c r="M58" s="496"/>
    </row>
    <row r="59" spans="1:13" ht="40.5">
      <c r="A59" s="360"/>
      <c r="B59" s="6" t="s">
        <v>374</v>
      </c>
      <c r="C59" s="504" t="s">
        <v>375</v>
      </c>
      <c r="D59" s="464" t="s">
        <v>376</v>
      </c>
      <c r="E59" s="464">
        <v>115</v>
      </c>
      <c r="F59" s="502">
        <f>F56*E59</f>
        <v>21.62</v>
      </c>
      <c r="G59" s="505"/>
      <c r="H59" s="506"/>
      <c r="I59" s="495"/>
      <c r="J59" s="496"/>
      <c r="K59" s="495"/>
      <c r="L59" s="496"/>
      <c r="M59" s="496"/>
    </row>
    <row r="60" spans="1:13" ht="15.75">
      <c r="A60" s="360"/>
      <c r="B60" s="507"/>
      <c r="C60" s="508" t="s">
        <v>377</v>
      </c>
      <c r="D60" s="465" t="s">
        <v>378</v>
      </c>
      <c r="E60" s="509">
        <v>2.5</v>
      </c>
      <c r="F60" s="505">
        <f>E60*F56</f>
        <v>0.47</v>
      </c>
      <c r="G60" s="505"/>
      <c r="H60" s="510"/>
      <c r="I60" s="495"/>
      <c r="J60" s="496"/>
      <c r="K60" s="495"/>
      <c r="L60" s="496"/>
      <c r="M60" s="496"/>
    </row>
    <row r="61" spans="1:13" ht="15.75">
      <c r="A61" s="360"/>
      <c r="B61" s="6"/>
      <c r="C61" s="504" t="s">
        <v>11</v>
      </c>
      <c r="D61" s="464" t="s">
        <v>9</v>
      </c>
      <c r="E61" s="464">
        <v>2.8</v>
      </c>
      <c r="F61" s="505">
        <f>E61*F56</f>
        <v>0.52639999999999998</v>
      </c>
      <c r="G61" s="505"/>
      <c r="H61" s="506"/>
      <c r="I61" s="495"/>
      <c r="J61" s="496"/>
      <c r="K61" s="495"/>
      <c r="L61" s="496"/>
      <c r="M61" s="496"/>
    </row>
    <row r="62" spans="1:13" ht="94.5">
      <c r="A62" s="360">
        <v>11</v>
      </c>
      <c r="B62" s="485" t="s">
        <v>374</v>
      </c>
      <c r="C62" s="511" t="s">
        <v>379</v>
      </c>
      <c r="D62" s="512" t="s">
        <v>345</v>
      </c>
      <c r="E62" s="464"/>
      <c r="F62" s="513">
        <v>1.5</v>
      </c>
      <c r="G62" s="505"/>
      <c r="H62" s="502"/>
      <c r="I62" s="495"/>
      <c r="J62" s="496"/>
      <c r="K62" s="495"/>
      <c r="L62" s="496"/>
      <c r="M62" s="496"/>
    </row>
    <row r="63" spans="1:13" ht="15.75">
      <c r="A63" s="360"/>
      <c r="B63" s="485"/>
      <c r="C63" s="514" t="s">
        <v>380</v>
      </c>
      <c r="D63" s="509" t="s">
        <v>381</v>
      </c>
      <c r="E63" s="464">
        <v>4.55</v>
      </c>
      <c r="F63" s="505">
        <f>E63*F62</f>
        <v>6.8249999999999993</v>
      </c>
      <c r="G63" s="505"/>
      <c r="H63" s="505"/>
      <c r="I63" s="495"/>
      <c r="J63" s="496"/>
      <c r="K63" s="495"/>
      <c r="L63" s="496"/>
      <c r="M63" s="496"/>
    </row>
    <row r="64" spans="1:13" ht="15.75">
      <c r="A64" s="360"/>
      <c r="B64" s="485"/>
      <c r="C64" s="515" t="s">
        <v>273</v>
      </c>
      <c r="D64" s="464" t="s">
        <v>9</v>
      </c>
      <c r="E64" s="464">
        <v>0.2</v>
      </c>
      <c r="F64" s="505">
        <f>E64*F62</f>
        <v>0.30000000000000004</v>
      </c>
      <c r="G64" s="505"/>
      <c r="H64" s="505"/>
      <c r="I64" s="495"/>
      <c r="J64" s="496"/>
      <c r="K64" s="495"/>
      <c r="L64" s="496"/>
      <c r="M64" s="496"/>
    </row>
    <row r="65" spans="1:13" ht="27">
      <c r="A65" s="360"/>
      <c r="B65" s="485"/>
      <c r="C65" s="504" t="s">
        <v>382</v>
      </c>
      <c r="D65" s="464" t="s">
        <v>14</v>
      </c>
      <c r="E65" s="464"/>
      <c r="F65" s="505">
        <v>25</v>
      </c>
      <c r="G65" s="505"/>
      <c r="H65" s="505"/>
      <c r="I65" s="495"/>
      <c r="J65" s="496"/>
      <c r="K65" s="495"/>
      <c r="L65" s="496"/>
      <c r="M65" s="496"/>
    </row>
    <row r="66" spans="1:13" ht="15.75">
      <c r="A66" s="360"/>
      <c r="B66" s="485"/>
      <c r="C66" s="504" t="s">
        <v>383</v>
      </c>
      <c r="D66" s="464" t="s">
        <v>19</v>
      </c>
      <c r="E66" s="464">
        <v>0.3</v>
      </c>
      <c r="F66" s="505">
        <f>F62*E66</f>
        <v>0.44999999999999996</v>
      </c>
      <c r="G66" s="505"/>
      <c r="H66" s="505"/>
      <c r="I66" s="495"/>
      <c r="J66" s="496"/>
      <c r="K66" s="495"/>
      <c r="L66" s="496"/>
      <c r="M66" s="496"/>
    </row>
    <row r="67" spans="1:13" ht="15.75">
      <c r="A67" s="360"/>
      <c r="B67" s="485"/>
      <c r="C67" s="504" t="s">
        <v>11</v>
      </c>
      <c r="D67" s="516" t="s">
        <v>9</v>
      </c>
      <c r="E67" s="464">
        <v>0.64</v>
      </c>
      <c r="F67" s="505">
        <f>E67*F62</f>
        <v>0.96</v>
      </c>
      <c r="G67" s="505"/>
      <c r="H67" s="505"/>
      <c r="I67" s="495"/>
      <c r="J67" s="496"/>
      <c r="K67" s="495"/>
      <c r="L67" s="496"/>
      <c r="M67" s="496"/>
    </row>
    <row r="68" spans="1:13" ht="121.5">
      <c r="A68" s="360">
        <v>12</v>
      </c>
      <c r="B68" s="189" t="s">
        <v>384</v>
      </c>
      <c r="C68" s="511" t="s">
        <v>385</v>
      </c>
      <c r="D68" s="464" t="s">
        <v>386</v>
      </c>
      <c r="E68" s="464"/>
      <c r="F68" s="517">
        <v>1.5299999999999999E-2</v>
      </c>
      <c r="G68" s="505"/>
      <c r="H68" s="502"/>
      <c r="I68" s="495"/>
      <c r="J68" s="496"/>
      <c r="K68" s="495"/>
      <c r="L68" s="496"/>
      <c r="M68" s="496"/>
    </row>
    <row r="69" spans="1:13" ht="15.75">
      <c r="A69" s="360"/>
      <c r="B69" s="518"/>
      <c r="C69" s="515" t="s">
        <v>387</v>
      </c>
      <c r="D69" s="464" t="s">
        <v>328</v>
      </c>
      <c r="E69" s="464">
        <f>405-N610*8</f>
        <v>405</v>
      </c>
      <c r="F69" s="519">
        <f>E69*F68</f>
        <v>6.1964999999999995</v>
      </c>
      <c r="G69" s="505"/>
      <c r="H69" s="505"/>
      <c r="I69" s="495"/>
      <c r="J69" s="496"/>
      <c r="K69" s="495"/>
      <c r="L69" s="496"/>
      <c r="M69" s="496"/>
    </row>
    <row r="70" spans="1:13" ht="81">
      <c r="A70" s="360"/>
      <c r="B70" s="518"/>
      <c r="C70" s="515" t="s">
        <v>388</v>
      </c>
      <c r="D70" s="464" t="s">
        <v>389</v>
      </c>
      <c r="E70" s="464">
        <v>1050</v>
      </c>
      <c r="F70" s="505">
        <f>E70*F68</f>
        <v>16.064999999999998</v>
      </c>
      <c r="G70" s="505"/>
      <c r="H70" s="505"/>
      <c r="I70" s="495"/>
      <c r="J70" s="496"/>
      <c r="K70" s="495"/>
      <c r="L70" s="496"/>
      <c r="M70" s="496"/>
    </row>
    <row r="71" spans="1:13" ht="27">
      <c r="A71" s="360">
        <v>13</v>
      </c>
      <c r="B71" s="232" t="s">
        <v>390</v>
      </c>
      <c r="C71" s="500" t="s">
        <v>391</v>
      </c>
      <c r="D71" s="500" t="s">
        <v>392</v>
      </c>
      <c r="E71" s="464"/>
      <c r="F71" s="500">
        <v>0.55000000000000004</v>
      </c>
      <c r="G71" s="505"/>
      <c r="H71" s="520"/>
      <c r="I71" s="495"/>
      <c r="J71" s="496"/>
      <c r="K71" s="495"/>
      <c r="L71" s="496"/>
      <c r="M71" s="496"/>
    </row>
    <row r="72" spans="1:13" ht="15.75">
      <c r="A72" s="360"/>
      <c r="B72" s="232"/>
      <c r="C72" s="521" t="s">
        <v>332</v>
      </c>
      <c r="D72" s="464" t="s">
        <v>373</v>
      </c>
      <c r="E72" s="464">
        <v>11.7</v>
      </c>
      <c r="F72" s="505">
        <f>F71*E72</f>
        <v>6.4350000000000005</v>
      </c>
      <c r="G72" s="522"/>
      <c r="H72" s="505"/>
      <c r="I72" s="495"/>
      <c r="J72" s="496"/>
      <c r="K72" s="495"/>
      <c r="L72" s="496"/>
      <c r="M72" s="496"/>
    </row>
    <row r="73" spans="1:13" ht="15.75">
      <c r="A73" s="360"/>
      <c r="B73" s="232"/>
      <c r="C73" s="521" t="s">
        <v>51</v>
      </c>
      <c r="D73" s="464" t="s">
        <v>343</v>
      </c>
      <c r="E73" s="464">
        <v>0.23</v>
      </c>
      <c r="F73" s="505">
        <f>F71*E73</f>
        <v>0.12650000000000003</v>
      </c>
      <c r="G73" s="522"/>
      <c r="H73" s="505"/>
      <c r="I73" s="495"/>
      <c r="J73" s="496"/>
      <c r="K73" s="495"/>
      <c r="L73" s="496"/>
      <c r="M73" s="496"/>
    </row>
    <row r="74" spans="1:13" ht="27">
      <c r="A74" s="360"/>
      <c r="B74" s="232"/>
      <c r="C74" s="521" t="s">
        <v>393</v>
      </c>
      <c r="D74" s="464" t="s">
        <v>394</v>
      </c>
      <c r="E74" s="464">
        <v>3.6999999999999998E-2</v>
      </c>
      <c r="F74" s="505">
        <f>F71*E74</f>
        <v>2.035E-2</v>
      </c>
      <c r="G74" s="522"/>
      <c r="H74" s="505"/>
      <c r="I74" s="495"/>
      <c r="J74" s="496"/>
      <c r="K74" s="495"/>
      <c r="L74" s="496"/>
      <c r="M74" s="496"/>
    </row>
    <row r="75" spans="1:13" ht="27">
      <c r="A75" s="360"/>
      <c r="B75" s="232"/>
      <c r="C75" s="521" t="s">
        <v>395</v>
      </c>
      <c r="D75" s="464" t="s">
        <v>6</v>
      </c>
      <c r="E75" s="464">
        <v>6.0000000000000001E-3</v>
      </c>
      <c r="F75" s="505">
        <f>F71*E75</f>
        <v>3.3000000000000004E-3</v>
      </c>
      <c r="G75" s="522"/>
      <c r="H75" s="505"/>
      <c r="I75" s="495"/>
      <c r="J75" s="496"/>
      <c r="K75" s="495"/>
      <c r="L75" s="496"/>
      <c r="M75" s="496"/>
    </row>
    <row r="76" spans="1:13" ht="81">
      <c r="A76" s="360">
        <v>14</v>
      </c>
      <c r="B76" s="157" t="s">
        <v>396</v>
      </c>
      <c r="C76" s="523" t="s">
        <v>397</v>
      </c>
      <c r="D76" s="524" t="s">
        <v>398</v>
      </c>
      <c r="E76" s="525"/>
      <c r="F76" s="526">
        <v>0.42499999999999999</v>
      </c>
      <c r="G76" s="527"/>
      <c r="H76" s="528"/>
      <c r="I76" s="495"/>
      <c r="J76" s="496"/>
      <c r="K76" s="495"/>
      <c r="L76" s="496"/>
      <c r="M76" s="496"/>
    </row>
    <row r="77" spans="1:13" ht="15.75">
      <c r="A77" s="360"/>
      <c r="B77" s="6"/>
      <c r="C77" s="504" t="s">
        <v>399</v>
      </c>
      <c r="D77" s="505" t="s">
        <v>4</v>
      </c>
      <c r="E77" s="505">
        <v>48.2</v>
      </c>
      <c r="F77" s="529">
        <f>E77*F76</f>
        <v>20.484999999999999</v>
      </c>
      <c r="G77" s="527"/>
      <c r="H77" s="529"/>
      <c r="I77" s="495"/>
      <c r="J77" s="496"/>
      <c r="K77" s="495"/>
      <c r="L77" s="496"/>
      <c r="M77" s="496"/>
    </row>
    <row r="78" spans="1:13" ht="15.75">
      <c r="A78" s="360"/>
      <c r="B78" s="6"/>
      <c r="C78" s="504" t="s">
        <v>51</v>
      </c>
      <c r="D78" s="505" t="s">
        <v>9</v>
      </c>
      <c r="E78" s="505">
        <v>0.03</v>
      </c>
      <c r="F78" s="530">
        <f>E78*F76</f>
        <v>1.2749999999999999E-2</v>
      </c>
      <c r="G78" s="505"/>
      <c r="H78" s="529"/>
      <c r="I78" s="495"/>
      <c r="J78" s="496"/>
      <c r="K78" s="495"/>
      <c r="L78" s="496"/>
      <c r="M78" s="496"/>
    </row>
    <row r="79" spans="1:13" ht="27">
      <c r="A79" s="360"/>
      <c r="B79" s="305"/>
      <c r="C79" s="515" t="s">
        <v>400</v>
      </c>
      <c r="D79" s="505" t="s">
        <v>19</v>
      </c>
      <c r="E79" s="529">
        <v>25.1</v>
      </c>
      <c r="F79" s="529">
        <f>E79*F76</f>
        <v>10.6675</v>
      </c>
      <c r="G79" s="505"/>
      <c r="H79" s="529"/>
      <c r="I79" s="495"/>
      <c r="J79" s="496"/>
      <c r="K79" s="495"/>
      <c r="L79" s="496"/>
      <c r="M79" s="496"/>
    </row>
    <row r="80" spans="1:13" ht="15.75">
      <c r="A80" s="360"/>
      <c r="B80" s="305"/>
      <c r="C80" s="504" t="s">
        <v>401</v>
      </c>
      <c r="D80" s="505" t="s">
        <v>19</v>
      </c>
      <c r="E80" s="529">
        <v>2.7</v>
      </c>
      <c r="F80" s="529">
        <f>E80*F76</f>
        <v>1.1475</v>
      </c>
      <c r="G80" s="505"/>
      <c r="H80" s="529"/>
      <c r="I80" s="495"/>
      <c r="J80" s="496">
        <v>0</v>
      </c>
      <c r="K80" s="495"/>
      <c r="L80" s="496"/>
      <c r="M80" s="496"/>
    </row>
    <row r="81" spans="1:13" ht="15.75">
      <c r="A81" s="360"/>
      <c r="B81" s="305"/>
      <c r="C81" s="504" t="s">
        <v>402</v>
      </c>
      <c r="D81" s="505" t="s">
        <v>9</v>
      </c>
      <c r="E81" s="529">
        <v>0.19</v>
      </c>
      <c r="F81" s="531">
        <f>E81*F76</f>
        <v>8.0750000000000002E-2</v>
      </c>
      <c r="G81" s="505"/>
      <c r="H81" s="529"/>
      <c r="I81" s="495"/>
      <c r="J81" s="496"/>
      <c r="K81" s="495"/>
      <c r="L81" s="496"/>
      <c r="M81" s="496"/>
    </row>
    <row r="82" spans="1:13" ht="15.75">
      <c r="A82" s="360"/>
      <c r="B82" s="305"/>
      <c r="C82" s="532" t="s">
        <v>403</v>
      </c>
      <c r="D82" s="533" t="s">
        <v>9</v>
      </c>
      <c r="E82" s="534"/>
      <c r="F82" s="535"/>
      <c r="G82" s="533"/>
      <c r="H82" s="534">
        <f>H81+H80+H79+H78+H77+H75+H74+H73+H72+H70+H69+H67+H66+H65+H64+H63+H61+H60+H59+H58+H57+H55+H54</f>
        <v>0</v>
      </c>
      <c r="I82" s="495"/>
      <c r="J82" s="496"/>
      <c r="K82" s="495"/>
      <c r="L82" s="496"/>
      <c r="M82" s="536">
        <f>H82</f>
        <v>0</v>
      </c>
    </row>
    <row r="83" spans="1:13" ht="15.75">
      <c r="A83" s="360"/>
      <c r="B83" s="485"/>
      <c r="C83" s="157" t="s">
        <v>404</v>
      </c>
      <c r="D83" s="305" t="s">
        <v>9</v>
      </c>
      <c r="E83" s="533">
        <f>M25</f>
        <v>0</v>
      </c>
      <c r="F83" s="533">
        <f>M50</f>
        <v>0</v>
      </c>
      <c r="G83" s="534">
        <f>H82</f>
        <v>0</v>
      </c>
      <c r="H83" s="533">
        <f>G83+F83+E83</f>
        <v>0</v>
      </c>
      <c r="I83" s="496"/>
      <c r="J83" s="496"/>
      <c r="K83" s="495"/>
      <c r="L83" s="496"/>
      <c r="M83" s="536" t="e">
        <f>M82+M50+#REF!</f>
        <v>#REF!</v>
      </c>
    </row>
    <row r="84" spans="1:13" ht="15.75">
      <c r="A84" s="360"/>
      <c r="B84" s="485"/>
      <c r="C84" s="9" t="s">
        <v>405</v>
      </c>
      <c r="D84" s="9" t="s">
        <v>9</v>
      </c>
      <c r="E84" s="305"/>
      <c r="F84" s="286">
        <v>0.1</v>
      </c>
      <c r="G84" s="305"/>
      <c r="H84" s="304">
        <f>H83*F84</f>
        <v>0</v>
      </c>
      <c r="I84" s="495"/>
      <c r="J84" s="496"/>
      <c r="K84" s="495"/>
      <c r="L84" s="496">
        <f>G83+F83+E83</f>
        <v>0</v>
      </c>
      <c r="M84" s="496"/>
    </row>
    <row r="85" spans="1:13" ht="15.75">
      <c r="A85" s="360"/>
      <c r="B85" s="485"/>
      <c r="C85" s="9" t="s">
        <v>2</v>
      </c>
      <c r="D85" s="9" t="s">
        <v>9</v>
      </c>
      <c r="E85" s="305"/>
      <c r="F85" s="305"/>
      <c r="G85" s="305"/>
      <c r="H85" s="304">
        <f>H84+H83</f>
        <v>0</v>
      </c>
      <c r="I85" s="495"/>
      <c r="J85" s="496"/>
      <c r="K85" s="495"/>
      <c r="L85" s="496"/>
      <c r="M85" s="496"/>
    </row>
    <row r="86" spans="1:13" ht="15.75">
      <c r="A86" s="360"/>
      <c r="B86" s="485"/>
      <c r="C86" s="9" t="s">
        <v>406</v>
      </c>
      <c r="D86" s="9" t="s">
        <v>9</v>
      </c>
      <c r="E86" s="305"/>
      <c r="F86" s="286">
        <v>0.08</v>
      </c>
      <c r="G86" s="305"/>
      <c r="H86" s="304">
        <f>H85*F86</f>
        <v>0</v>
      </c>
      <c r="I86" s="495"/>
      <c r="J86" s="496"/>
      <c r="K86" s="495"/>
      <c r="L86" s="496"/>
      <c r="M86" s="496"/>
    </row>
    <row r="87" spans="1:13" ht="15.75">
      <c r="A87" s="360"/>
      <c r="B87" s="485"/>
      <c r="C87" s="157" t="s">
        <v>25</v>
      </c>
      <c r="D87" s="157" t="s">
        <v>9</v>
      </c>
      <c r="E87" s="305"/>
      <c r="F87" s="305"/>
      <c r="G87" s="537"/>
      <c r="H87" s="533">
        <f>H86+H85</f>
        <v>0</v>
      </c>
      <c r="I87" s="495"/>
      <c r="J87" s="496"/>
      <c r="K87" s="495"/>
      <c r="L87" s="496"/>
      <c r="M87" s="496"/>
    </row>
  </sheetData>
  <mergeCells count="22">
    <mergeCell ref="A6:M6"/>
    <mergeCell ref="B2:C2"/>
    <mergeCell ref="K2:M2"/>
    <mergeCell ref="B3:C3"/>
    <mergeCell ref="D3:F3"/>
    <mergeCell ref="A5:M5"/>
    <mergeCell ref="A51:M52"/>
    <mergeCell ref="A7:M7"/>
    <mergeCell ref="A8:H8"/>
    <mergeCell ref="A9:A10"/>
    <mergeCell ref="B9:B10"/>
    <mergeCell ref="C9:C10"/>
    <mergeCell ref="D9:D10"/>
    <mergeCell ref="E9:F9"/>
    <mergeCell ref="G9:H9"/>
    <mergeCell ref="I9:J9"/>
    <mergeCell ref="K9:L9"/>
    <mergeCell ref="M9:M10"/>
    <mergeCell ref="C12:H12"/>
    <mergeCell ref="I12:M12"/>
    <mergeCell ref="C26:H26"/>
    <mergeCell ref="I26:M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5E20-44E2-4993-A9EE-342493541B7B}">
  <dimension ref="A1:M51"/>
  <sheetViews>
    <sheetView topLeftCell="A49" workbookViewId="0">
      <selection activeCell="Q17" sqref="Q17"/>
    </sheetView>
  </sheetViews>
  <sheetFormatPr defaultRowHeight="15"/>
  <cols>
    <col min="3" max="3" width="35" customWidth="1"/>
  </cols>
  <sheetData>
    <row r="1" spans="1:13">
      <c r="A1" s="306"/>
      <c r="B1" s="605"/>
      <c r="C1" s="605"/>
      <c r="D1" s="613"/>
      <c r="E1" s="613"/>
      <c r="F1" s="613"/>
      <c r="G1" s="307"/>
      <c r="H1" s="308"/>
      <c r="I1" s="307"/>
      <c r="J1" s="308"/>
      <c r="K1" s="309" t="s">
        <v>9</v>
      </c>
      <c r="L1" s="309" t="s">
        <v>256</v>
      </c>
      <c r="M1" s="310" t="s">
        <v>257</v>
      </c>
    </row>
    <row r="2" spans="1:13">
      <c r="A2" s="306"/>
      <c r="B2" s="306"/>
      <c r="C2" s="311"/>
      <c r="D2" s="306"/>
      <c r="E2" s="306"/>
      <c r="F2" s="306"/>
      <c r="G2" s="307"/>
      <c r="H2" s="308"/>
      <c r="I2" s="307"/>
      <c r="J2" s="308"/>
      <c r="K2" s="310">
        <f>M51</f>
        <v>0</v>
      </c>
      <c r="L2" s="312"/>
      <c r="M2" s="310"/>
    </row>
    <row r="3" spans="1:13" ht="15.75">
      <c r="A3" s="614"/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</row>
    <row r="4" spans="1:13">
      <c r="A4" s="642" t="s">
        <v>407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</row>
    <row r="5" spans="1:13" ht="16.5">
      <c r="A5" s="644" t="s">
        <v>408</v>
      </c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</row>
    <row r="6" spans="1:13" ht="16.5">
      <c r="A6" s="605" t="s">
        <v>261</v>
      </c>
      <c r="B6" s="605"/>
      <c r="C6" s="605"/>
      <c r="D6" s="605"/>
      <c r="E6" s="313"/>
      <c r="F6" s="313"/>
      <c r="G6" s="313"/>
      <c r="H6" s="313"/>
      <c r="I6" s="314"/>
      <c r="J6" s="315"/>
      <c r="K6" s="315"/>
      <c r="L6" s="315"/>
      <c r="M6" s="316"/>
    </row>
    <row r="7" spans="1:13" ht="15.75">
      <c r="A7" s="606" t="s">
        <v>0</v>
      </c>
      <c r="B7" s="608" t="s">
        <v>262</v>
      </c>
      <c r="C7" s="608" t="s">
        <v>39</v>
      </c>
      <c r="D7" s="602" t="s">
        <v>263</v>
      </c>
      <c r="E7" s="609" t="s">
        <v>31</v>
      </c>
      <c r="F7" s="609"/>
      <c r="G7" s="609" t="s">
        <v>32</v>
      </c>
      <c r="H7" s="609"/>
      <c r="I7" s="609" t="s">
        <v>33</v>
      </c>
      <c r="J7" s="609"/>
      <c r="K7" s="609" t="s">
        <v>264</v>
      </c>
      <c r="L7" s="609"/>
      <c r="M7" s="602" t="s">
        <v>265</v>
      </c>
    </row>
    <row r="8" spans="1:13" ht="47.25">
      <c r="A8" s="607"/>
      <c r="B8" s="608"/>
      <c r="C8" s="608"/>
      <c r="D8" s="603"/>
      <c r="E8" s="317" t="s">
        <v>266</v>
      </c>
      <c r="F8" s="317" t="s">
        <v>34</v>
      </c>
      <c r="G8" s="317" t="s">
        <v>267</v>
      </c>
      <c r="H8" s="317" t="s">
        <v>2</v>
      </c>
      <c r="I8" s="317" t="s">
        <v>267</v>
      </c>
      <c r="J8" s="317" t="s">
        <v>2</v>
      </c>
      <c r="K8" s="317" t="s">
        <v>267</v>
      </c>
      <c r="L8" s="317" t="s">
        <v>2</v>
      </c>
      <c r="M8" s="603"/>
    </row>
    <row r="9" spans="1:13" ht="15.75">
      <c r="A9" s="318">
        <v>1</v>
      </c>
      <c r="B9" s="318">
        <v>2</v>
      </c>
      <c r="C9" s="318">
        <v>3</v>
      </c>
      <c r="D9" s="318">
        <v>4</v>
      </c>
      <c r="E9" s="318">
        <v>5</v>
      </c>
      <c r="F9" s="318">
        <v>6</v>
      </c>
      <c r="G9" s="318">
        <v>7</v>
      </c>
      <c r="H9" s="318">
        <v>8</v>
      </c>
      <c r="I9" s="318">
        <v>9</v>
      </c>
      <c r="J9" s="318">
        <v>10</v>
      </c>
      <c r="K9" s="318">
        <v>11</v>
      </c>
      <c r="L9" s="318">
        <v>12</v>
      </c>
      <c r="M9" s="318">
        <v>13</v>
      </c>
    </row>
    <row r="10" spans="1:13" ht="31.5">
      <c r="A10" s="318">
        <v>1</v>
      </c>
      <c r="B10" s="538" t="s">
        <v>409</v>
      </c>
      <c r="C10" s="539" t="s">
        <v>410</v>
      </c>
      <c r="D10" s="334" t="s">
        <v>7</v>
      </c>
      <c r="E10" s="334"/>
      <c r="F10" s="540">
        <v>0.86</v>
      </c>
      <c r="G10" s="338"/>
      <c r="H10" s="338"/>
      <c r="I10" s="339"/>
      <c r="J10" s="338"/>
      <c r="K10" s="339"/>
      <c r="L10" s="338"/>
      <c r="M10" s="338"/>
    </row>
    <row r="11" spans="1:13" ht="15.75">
      <c r="A11" s="318"/>
      <c r="B11" s="538"/>
      <c r="C11" s="362" t="s">
        <v>332</v>
      </c>
      <c r="D11" s="339" t="s">
        <v>4</v>
      </c>
      <c r="E11" s="340">
        <v>82</v>
      </c>
      <c r="F11" s="338">
        <f>F10*E11</f>
        <v>70.52</v>
      </c>
      <c r="G11" s="338"/>
      <c r="H11" s="338"/>
      <c r="I11" s="340"/>
      <c r="J11" s="338"/>
      <c r="K11" s="339"/>
      <c r="L11" s="338"/>
      <c r="M11" s="338"/>
    </row>
    <row r="12" spans="1:13" ht="15.75">
      <c r="A12" s="318"/>
      <c r="B12" s="538"/>
      <c r="C12" s="362" t="s">
        <v>273</v>
      </c>
      <c r="D12" s="339" t="s">
        <v>9</v>
      </c>
      <c r="E12" s="339">
        <v>23.3</v>
      </c>
      <c r="F12" s="338">
        <f>F10*E12</f>
        <v>20.038</v>
      </c>
      <c r="G12" s="541"/>
      <c r="H12" s="338"/>
      <c r="I12" s="339"/>
      <c r="J12" s="338"/>
      <c r="K12" s="339"/>
      <c r="L12" s="338"/>
      <c r="M12" s="338"/>
    </row>
    <row r="13" spans="1:13" ht="47.25">
      <c r="A13" s="318"/>
      <c r="B13" s="333"/>
      <c r="C13" s="328" t="s">
        <v>411</v>
      </c>
      <c r="D13" s="349" t="s">
        <v>412</v>
      </c>
      <c r="E13" s="542"/>
      <c r="F13" s="543">
        <v>61.6</v>
      </c>
      <c r="G13" s="544"/>
      <c r="H13" s="545"/>
      <c r="I13" s="325"/>
      <c r="J13" s="325"/>
      <c r="K13" s="325"/>
      <c r="L13" s="325"/>
      <c r="M13" s="326"/>
    </row>
    <row r="14" spans="1:13" ht="31.5">
      <c r="A14" s="318"/>
      <c r="B14" s="333"/>
      <c r="C14" s="328" t="s">
        <v>413</v>
      </c>
      <c r="D14" s="349" t="s">
        <v>412</v>
      </c>
      <c r="E14" s="542"/>
      <c r="F14" s="543">
        <v>14.4</v>
      </c>
      <c r="G14" s="546"/>
      <c r="H14" s="547"/>
      <c r="I14" s="325"/>
      <c r="J14" s="325"/>
      <c r="K14" s="325"/>
      <c r="L14" s="325"/>
      <c r="M14" s="326"/>
    </row>
    <row r="15" spans="1:13" ht="31.5">
      <c r="A15" s="318"/>
      <c r="B15" s="333"/>
      <c r="C15" s="328" t="s">
        <v>414</v>
      </c>
      <c r="D15" s="349" t="s">
        <v>412</v>
      </c>
      <c r="E15" s="542"/>
      <c r="F15" s="323">
        <v>43.2</v>
      </c>
      <c r="G15" s="548"/>
      <c r="H15" s="547"/>
      <c r="I15" s="325"/>
      <c r="J15" s="325"/>
      <c r="K15" s="325"/>
      <c r="L15" s="325"/>
      <c r="M15" s="326"/>
    </row>
    <row r="16" spans="1:13" ht="15.75">
      <c r="A16" s="318"/>
      <c r="B16" s="333"/>
      <c r="C16" s="362" t="s">
        <v>383</v>
      </c>
      <c r="D16" s="339" t="s">
        <v>19</v>
      </c>
      <c r="E16" s="340">
        <v>11</v>
      </c>
      <c r="F16" s="338">
        <f>F10*E16</f>
        <v>9.4599999999999991</v>
      </c>
      <c r="G16" s="340"/>
      <c r="H16" s="338"/>
      <c r="I16" s="339"/>
      <c r="J16" s="338"/>
      <c r="K16" s="339"/>
      <c r="L16" s="338"/>
      <c r="M16" s="338"/>
    </row>
    <row r="17" spans="1:13" ht="15.75">
      <c r="A17" s="318"/>
      <c r="B17" s="538"/>
      <c r="C17" s="362" t="s">
        <v>11</v>
      </c>
      <c r="D17" s="339" t="s">
        <v>9</v>
      </c>
      <c r="E17" s="339">
        <v>2.78</v>
      </c>
      <c r="F17" s="338">
        <f>F10*E17</f>
        <v>2.3907999999999996</v>
      </c>
      <c r="G17" s="340"/>
      <c r="H17" s="338"/>
      <c r="I17" s="339"/>
      <c r="J17" s="338"/>
      <c r="K17" s="339"/>
      <c r="L17" s="338"/>
      <c r="M17" s="338"/>
    </row>
    <row r="18" spans="1:13" ht="126">
      <c r="A18" s="318">
        <v>2</v>
      </c>
      <c r="B18" s="538" t="s">
        <v>415</v>
      </c>
      <c r="C18" s="549" t="s">
        <v>416</v>
      </c>
      <c r="D18" s="550" t="s">
        <v>20</v>
      </c>
      <c r="E18" s="550"/>
      <c r="F18" s="551">
        <v>53.8</v>
      </c>
      <c r="G18" s="552"/>
      <c r="H18" s="553"/>
      <c r="I18" s="360"/>
      <c r="J18" s="553"/>
      <c r="K18" s="360"/>
      <c r="L18" s="553"/>
      <c r="M18" s="553"/>
    </row>
    <row r="19" spans="1:13" ht="15.75">
      <c r="A19" s="318"/>
      <c r="B19" s="538"/>
      <c r="C19" s="554" t="s">
        <v>332</v>
      </c>
      <c r="D19" s="360" t="s">
        <v>4</v>
      </c>
      <c r="E19" s="360">
        <v>0.78200000000000003</v>
      </c>
      <c r="F19" s="553">
        <f>F18*E19</f>
        <v>42.071599999999997</v>
      </c>
      <c r="G19" s="552"/>
      <c r="H19" s="553"/>
      <c r="I19" s="552"/>
      <c r="J19" s="553"/>
      <c r="K19" s="360"/>
      <c r="L19" s="553"/>
      <c r="M19" s="553"/>
    </row>
    <row r="20" spans="1:13" ht="15.75">
      <c r="A20" s="318"/>
      <c r="B20" s="538"/>
      <c r="C20" s="554" t="s">
        <v>273</v>
      </c>
      <c r="D20" s="360" t="s">
        <v>9</v>
      </c>
      <c r="E20" s="360">
        <v>3.8199999999999998E-2</v>
      </c>
      <c r="F20" s="553">
        <f>F18*E20</f>
        <v>2.0551599999999999</v>
      </c>
      <c r="G20" s="552"/>
      <c r="H20" s="553"/>
      <c r="I20" s="360"/>
      <c r="J20" s="553"/>
      <c r="K20" s="360"/>
      <c r="L20" s="553"/>
      <c r="M20" s="553"/>
    </row>
    <row r="21" spans="1:13" ht="31.5">
      <c r="A21" s="318"/>
      <c r="B21" s="333"/>
      <c r="C21" s="555" t="s">
        <v>417</v>
      </c>
      <c r="D21" s="360" t="s">
        <v>20</v>
      </c>
      <c r="E21" s="360">
        <v>1.03</v>
      </c>
      <c r="F21" s="553">
        <f>F18*E21</f>
        <v>55.414000000000001</v>
      </c>
      <c r="G21" s="552"/>
      <c r="H21" s="553"/>
      <c r="I21" s="360"/>
      <c r="J21" s="553"/>
      <c r="K21" s="360"/>
      <c r="L21" s="553"/>
      <c r="M21" s="553"/>
    </row>
    <row r="22" spans="1:13" ht="15.75">
      <c r="A22" s="318"/>
      <c r="B22" s="333"/>
      <c r="C22" s="554" t="s">
        <v>418</v>
      </c>
      <c r="D22" s="360" t="s">
        <v>14</v>
      </c>
      <c r="E22" s="552">
        <v>8</v>
      </c>
      <c r="F22" s="553">
        <f>F18*E22</f>
        <v>430.4</v>
      </c>
      <c r="G22" s="553"/>
      <c r="H22" s="553"/>
      <c r="I22" s="360"/>
      <c r="J22" s="553"/>
      <c r="K22" s="360"/>
      <c r="L22" s="553"/>
      <c r="M22" s="553"/>
    </row>
    <row r="23" spans="1:13" ht="47.25">
      <c r="A23" s="318">
        <v>3</v>
      </c>
      <c r="B23" s="538" t="s">
        <v>419</v>
      </c>
      <c r="C23" s="549" t="s">
        <v>420</v>
      </c>
      <c r="D23" s="550" t="s">
        <v>6</v>
      </c>
      <c r="E23" s="550"/>
      <c r="F23" s="335">
        <v>25</v>
      </c>
      <c r="G23" s="552"/>
      <c r="H23" s="553"/>
      <c r="I23" s="360"/>
      <c r="J23" s="553"/>
      <c r="K23" s="360"/>
      <c r="L23" s="553"/>
      <c r="M23" s="553"/>
    </row>
    <row r="24" spans="1:13" ht="15.75">
      <c r="A24" s="318"/>
      <c r="B24" s="360"/>
      <c r="C24" s="554" t="s">
        <v>421</v>
      </c>
      <c r="D24" s="360" t="s">
        <v>4</v>
      </c>
      <c r="E24" s="360">
        <v>0.42899999999999999</v>
      </c>
      <c r="F24" s="553">
        <f>F23*E24</f>
        <v>10.725</v>
      </c>
      <c r="G24" s="552"/>
      <c r="H24" s="553"/>
      <c r="I24" s="552"/>
      <c r="J24" s="553"/>
      <c r="K24" s="360"/>
      <c r="L24" s="553"/>
      <c r="M24" s="553"/>
    </row>
    <row r="25" spans="1:13" ht="15.75">
      <c r="A25" s="318"/>
      <c r="B25" s="360"/>
      <c r="C25" s="554" t="s">
        <v>273</v>
      </c>
      <c r="D25" s="360" t="s">
        <v>9</v>
      </c>
      <c r="E25" s="360">
        <v>2.64E-2</v>
      </c>
      <c r="F25" s="553">
        <f>F23*E25</f>
        <v>0.66</v>
      </c>
      <c r="G25" s="552"/>
      <c r="H25" s="553"/>
      <c r="I25" s="360"/>
      <c r="J25" s="553"/>
      <c r="K25" s="360"/>
      <c r="L25" s="553"/>
      <c r="M25" s="553"/>
    </row>
    <row r="26" spans="1:13" ht="36" customHeight="1">
      <c r="A26" s="318"/>
      <c r="B26" s="360"/>
      <c r="C26" s="555" t="s">
        <v>422</v>
      </c>
      <c r="D26" s="360" t="s">
        <v>20</v>
      </c>
      <c r="E26" s="360">
        <v>1.28</v>
      </c>
      <c r="F26" s="553">
        <f>F23*E26</f>
        <v>32</v>
      </c>
      <c r="G26" s="552"/>
      <c r="H26" s="553"/>
      <c r="I26" s="360"/>
      <c r="J26" s="553"/>
      <c r="K26" s="360"/>
      <c r="L26" s="553"/>
      <c r="M26" s="553"/>
    </row>
    <row r="27" spans="1:13" ht="38.25" customHeight="1">
      <c r="A27" s="318"/>
      <c r="B27" s="360"/>
      <c r="C27" s="555" t="s">
        <v>423</v>
      </c>
      <c r="D27" s="360" t="s">
        <v>7</v>
      </c>
      <c r="E27" s="360">
        <v>2.0000000000000001E-4</v>
      </c>
      <c r="F27" s="556">
        <f>F23*E27</f>
        <v>5.0000000000000001E-3</v>
      </c>
      <c r="G27" s="552"/>
      <c r="H27" s="553"/>
      <c r="I27" s="360"/>
      <c r="J27" s="553"/>
      <c r="K27" s="360"/>
      <c r="L27" s="553"/>
      <c r="M27" s="553"/>
    </row>
    <row r="28" spans="1:13" ht="15.75">
      <c r="A28" s="318"/>
      <c r="B28" s="360"/>
      <c r="C28" s="555" t="s">
        <v>418</v>
      </c>
      <c r="D28" s="360" t="s">
        <v>14</v>
      </c>
      <c r="E28" s="552">
        <v>6</v>
      </c>
      <c r="F28" s="552">
        <f>F23*E28</f>
        <v>150</v>
      </c>
      <c r="G28" s="553"/>
      <c r="H28" s="553"/>
      <c r="I28" s="360"/>
      <c r="J28" s="553"/>
      <c r="K28" s="360"/>
      <c r="L28" s="553"/>
      <c r="M28" s="553"/>
    </row>
    <row r="29" spans="1:13" ht="15.75">
      <c r="A29" s="318"/>
      <c r="B29" s="354"/>
      <c r="C29" s="554" t="s">
        <v>11</v>
      </c>
      <c r="D29" s="360" t="s">
        <v>9</v>
      </c>
      <c r="E29" s="360">
        <v>6.3600000000000004E-2</v>
      </c>
      <c r="F29" s="553">
        <f>F23*E29</f>
        <v>1.59</v>
      </c>
      <c r="G29" s="552"/>
      <c r="H29" s="553"/>
      <c r="I29" s="360"/>
      <c r="J29" s="553"/>
      <c r="K29" s="360"/>
      <c r="L29" s="553"/>
      <c r="M29" s="553"/>
    </row>
    <row r="30" spans="1:13" ht="59.25" customHeight="1">
      <c r="A30" s="318">
        <v>4</v>
      </c>
      <c r="B30" s="538" t="s">
        <v>419</v>
      </c>
      <c r="C30" s="549" t="s">
        <v>424</v>
      </c>
      <c r="D30" s="550" t="s">
        <v>6</v>
      </c>
      <c r="E30" s="550"/>
      <c r="F30" s="335">
        <v>28.8</v>
      </c>
      <c r="G30" s="552"/>
      <c r="H30" s="553"/>
      <c r="I30" s="360"/>
      <c r="J30" s="553"/>
      <c r="K30" s="360"/>
      <c r="L30" s="553"/>
      <c r="M30" s="553"/>
    </row>
    <row r="31" spans="1:13" ht="30" customHeight="1">
      <c r="A31" s="318"/>
      <c r="B31" s="360"/>
      <c r="C31" s="554" t="s">
        <v>421</v>
      </c>
      <c r="D31" s="360" t="s">
        <v>4</v>
      </c>
      <c r="E31" s="360">
        <v>0.42899999999999999</v>
      </c>
      <c r="F31" s="553">
        <f>F30*E31</f>
        <v>12.3552</v>
      </c>
      <c r="G31" s="552"/>
      <c r="H31" s="553"/>
      <c r="I31" s="552"/>
      <c r="J31" s="553"/>
      <c r="K31" s="360"/>
      <c r="L31" s="553"/>
      <c r="M31" s="553"/>
    </row>
    <row r="32" spans="1:13" ht="15.75">
      <c r="A32" s="318"/>
      <c r="B32" s="360"/>
      <c r="C32" s="554" t="s">
        <v>273</v>
      </c>
      <c r="D32" s="360" t="s">
        <v>9</v>
      </c>
      <c r="E32" s="360">
        <v>2.64E-2</v>
      </c>
      <c r="F32" s="553">
        <f>F30*E32</f>
        <v>0.76032</v>
      </c>
      <c r="G32" s="552"/>
      <c r="H32" s="553"/>
      <c r="I32" s="360"/>
      <c r="J32" s="553"/>
      <c r="K32" s="360"/>
      <c r="L32" s="553"/>
      <c r="M32" s="553"/>
    </row>
    <row r="33" spans="1:13" ht="37.5" customHeight="1">
      <c r="A33" s="318"/>
      <c r="B33" s="360"/>
      <c r="C33" s="555" t="s">
        <v>422</v>
      </c>
      <c r="D33" s="360" t="s">
        <v>20</v>
      </c>
      <c r="E33" s="360">
        <v>1.28</v>
      </c>
      <c r="F33" s="553">
        <f>F30*E33</f>
        <v>36.864000000000004</v>
      </c>
      <c r="G33" s="552"/>
      <c r="H33" s="553"/>
      <c r="I33" s="360"/>
      <c r="J33" s="553"/>
      <c r="K33" s="360"/>
      <c r="L33" s="553"/>
      <c r="M33" s="553"/>
    </row>
    <row r="34" spans="1:13" ht="33.75" customHeight="1">
      <c r="A34" s="318"/>
      <c r="B34" s="360"/>
      <c r="C34" s="555" t="s">
        <v>423</v>
      </c>
      <c r="D34" s="360" t="s">
        <v>7</v>
      </c>
      <c r="E34" s="360">
        <v>2.0000000000000001E-4</v>
      </c>
      <c r="F34" s="556">
        <f>F30*E34</f>
        <v>5.7600000000000004E-3</v>
      </c>
      <c r="G34" s="552"/>
      <c r="H34" s="553"/>
      <c r="I34" s="360"/>
      <c r="J34" s="553"/>
      <c r="K34" s="360"/>
      <c r="L34" s="553"/>
      <c r="M34" s="553"/>
    </row>
    <row r="35" spans="1:13" ht="15.75">
      <c r="A35" s="318"/>
      <c r="B35" s="360"/>
      <c r="C35" s="555" t="s">
        <v>418</v>
      </c>
      <c r="D35" s="360" t="s">
        <v>14</v>
      </c>
      <c r="E35" s="552">
        <v>6</v>
      </c>
      <c r="F35" s="552">
        <f>F30*E35</f>
        <v>172.8</v>
      </c>
      <c r="G35" s="553"/>
      <c r="H35" s="553"/>
      <c r="I35" s="360"/>
      <c r="J35" s="553"/>
      <c r="K35" s="360"/>
      <c r="L35" s="553"/>
      <c r="M35" s="553"/>
    </row>
    <row r="36" spans="1:13" ht="15.75">
      <c r="A36" s="318"/>
      <c r="B36" s="354"/>
      <c r="C36" s="554" t="s">
        <v>11</v>
      </c>
      <c r="D36" s="360" t="s">
        <v>9</v>
      </c>
      <c r="E36" s="360">
        <v>6.3600000000000004E-2</v>
      </c>
      <c r="F36" s="553">
        <f>F30*E36</f>
        <v>1.8316800000000002</v>
      </c>
      <c r="G36" s="552"/>
      <c r="H36" s="553"/>
      <c r="I36" s="360"/>
      <c r="J36" s="553"/>
      <c r="K36" s="360"/>
      <c r="L36" s="553"/>
      <c r="M36" s="553"/>
    </row>
    <row r="37" spans="1:13" ht="86.25" customHeight="1">
      <c r="A37" s="318">
        <v>5</v>
      </c>
      <c r="B37" s="557" t="s">
        <v>425</v>
      </c>
      <c r="C37" s="558" t="s">
        <v>426</v>
      </c>
      <c r="D37" s="559" t="s">
        <v>207</v>
      </c>
      <c r="E37" s="560"/>
      <c r="F37" s="561">
        <v>60.4</v>
      </c>
      <c r="G37" s="562"/>
      <c r="H37" s="563"/>
      <c r="I37" s="564"/>
      <c r="J37" s="565"/>
      <c r="K37" s="565"/>
      <c r="L37" s="565"/>
      <c r="M37" s="566"/>
    </row>
    <row r="38" spans="1:13" ht="27.75" customHeight="1">
      <c r="A38" s="318"/>
      <c r="B38" s="567"/>
      <c r="C38" s="555" t="s">
        <v>380</v>
      </c>
      <c r="D38" s="390" t="s">
        <v>295</v>
      </c>
      <c r="E38" s="562">
        <v>0.68</v>
      </c>
      <c r="F38" s="568">
        <f>E38*F37</f>
        <v>41.072000000000003</v>
      </c>
      <c r="G38" s="562"/>
      <c r="H38" s="563"/>
      <c r="I38" s="569"/>
      <c r="J38" s="570"/>
      <c r="K38" s="565"/>
      <c r="L38" s="565"/>
      <c r="M38" s="570"/>
    </row>
    <row r="39" spans="1:13" ht="15.75">
      <c r="A39" s="318"/>
      <c r="B39" s="567"/>
      <c r="C39" s="571" t="s">
        <v>427</v>
      </c>
      <c r="D39" s="572" t="s">
        <v>296</v>
      </c>
      <c r="E39" s="573">
        <v>2.9999999999999997E-4</v>
      </c>
      <c r="F39" s="574">
        <f>E39*F37</f>
        <v>1.8119999999999997E-2</v>
      </c>
      <c r="G39" s="562"/>
      <c r="H39" s="563"/>
      <c r="I39" s="575"/>
      <c r="J39" s="565"/>
      <c r="K39" s="552"/>
      <c r="L39" s="553"/>
      <c r="M39" s="553"/>
    </row>
    <row r="40" spans="1:13" ht="24.75" customHeight="1">
      <c r="A40" s="318"/>
      <c r="B40" s="557"/>
      <c r="C40" s="576" t="s">
        <v>428</v>
      </c>
      <c r="D40" s="572" t="s">
        <v>286</v>
      </c>
      <c r="E40" s="574">
        <v>0.251</v>
      </c>
      <c r="F40" s="568">
        <f>E40*F37</f>
        <v>15.160399999999999</v>
      </c>
      <c r="G40" s="568"/>
      <c r="H40" s="563"/>
      <c r="I40" s="577"/>
      <c r="J40" s="555"/>
      <c r="K40" s="565"/>
      <c r="L40" s="565"/>
      <c r="M40" s="570"/>
    </row>
    <row r="41" spans="1:13" ht="15.75">
      <c r="A41" s="318"/>
      <c r="B41" s="557"/>
      <c r="C41" s="576" t="s">
        <v>429</v>
      </c>
      <c r="D41" s="572" t="s">
        <v>286</v>
      </c>
      <c r="E41" s="574">
        <v>4.7E-2</v>
      </c>
      <c r="F41" s="568">
        <f>E41*F37</f>
        <v>2.8388</v>
      </c>
      <c r="G41" s="568"/>
      <c r="H41" s="563"/>
      <c r="I41" s="577"/>
      <c r="J41" s="555"/>
      <c r="K41" s="565"/>
      <c r="L41" s="565"/>
      <c r="M41" s="570"/>
    </row>
    <row r="42" spans="1:13" ht="101.25" customHeight="1">
      <c r="A42" s="318">
        <v>6</v>
      </c>
      <c r="B42" s="557" t="s">
        <v>430</v>
      </c>
      <c r="C42" s="558" t="s">
        <v>431</v>
      </c>
      <c r="D42" s="578" t="s">
        <v>432</v>
      </c>
      <c r="E42" s="579"/>
      <c r="F42" s="580">
        <v>11.34</v>
      </c>
      <c r="G42" s="581"/>
      <c r="H42" s="582"/>
      <c r="I42" s="564"/>
      <c r="J42" s="565"/>
      <c r="K42" s="565"/>
      <c r="L42" s="565"/>
      <c r="M42" s="583"/>
    </row>
    <row r="43" spans="1:13" ht="30" customHeight="1">
      <c r="A43" s="318">
        <v>7</v>
      </c>
      <c r="B43" s="557" t="s">
        <v>430</v>
      </c>
      <c r="C43" s="584" t="s">
        <v>433</v>
      </c>
      <c r="D43" s="559" t="s">
        <v>434</v>
      </c>
      <c r="E43" s="560"/>
      <c r="F43" s="561">
        <v>1</v>
      </c>
      <c r="G43" s="568"/>
      <c r="H43" s="563"/>
      <c r="I43" s="564"/>
      <c r="J43" s="565"/>
      <c r="K43" s="565"/>
      <c r="L43" s="565"/>
      <c r="M43" s="570"/>
    </row>
    <row r="44" spans="1:13" ht="30">
      <c r="A44" s="318">
        <v>8</v>
      </c>
      <c r="B44" s="557" t="s">
        <v>430</v>
      </c>
      <c r="C44" s="558" t="s">
        <v>435</v>
      </c>
      <c r="D44" s="559" t="s">
        <v>436</v>
      </c>
      <c r="E44" s="560"/>
      <c r="F44" s="561">
        <v>1</v>
      </c>
      <c r="G44" s="568"/>
      <c r="H44" s="563"/>
      <c r="I44" s="564"/>
      <c r="J44" s="565"/>
      <c r="K44" s="565"/>
      <c r="L44" s="565"/>
      <c r="M44" s="570"/>
    </row>
    <row r="45" spans="1:13" ht="92.25" customHeight="1">
      <c r="A45" s="318">
        <v>9</v>
      </c>
      <c r="B45" s="557" t="s">
        <v>430</v>
      </c>
      <c r="C45" s="558" t="s">
        <v>437</v>
      </c>
      <c r="D45" s="578" t="s">
        <v>438</v>
      </c>
      <c r="E45" s="579"/>
      <c r="F45" s="585">
        <v>1</v>
      </c>
      <c r="G45" s="586"/>
      <c r="H45" s="582"/>
      <c r="I45" s="564"/>
      <c r="J45" s="565"/>
      <c r="K45" s="565"/>
      <c r="L45" s="565"/>
      <c r="M45" s="570"/>
    </row>
    <row r="46" spans="1:13" ht="30">
      <c r="A46" s="318">
        <v>10</v>
      </c>
      <c r="B46" s="557" t="s">
        <v>430</v>
      </c>
      <c r="C46" s="558" t="s">
        <v>439</v>
      </c>
      <c r="D46" s="559" t="s">
        <v>436</v>
      </c>
      <c r="E46" s="560"/>
      <c r="F46" s="587">
        <v>3</v>
      </c>
      <c r="G46" s="568"/>
      <c r="H46" s="563"/>
      <c r="I46" s="564"/>
      <c r="J46" s="565"/>
      <c r="K46" s="565"/>
      <c r="L46" s="565"/>
      <c r="M46" s="570"/>
    </row>
    <row r="47" spans="1:13" ht="16.5">
      <c r="A47" s="390"/>
      <c r="B47" s="390"/>
      <c r="C47" s="559" t="s">
        <v>306</v>
      </c>
      <c r="D47" s="559" t="s">
        <v>307</v>
      </c>
      <c r="E47" s="560"/>
      <c r="F47" s="588"/>
      <c r="G47" s="588"/>
      <c r="H47" s="589"/>
      <c r="I47" s="590"/>
      <c r="J47" s="591"/>
      <c r="K47" s="591"/>
      <c r="L47" s="591"/>
      <c r="M47" s="592">
        <f>M46+M45+M44+M43+M42+M41+M40+M39+M38+M36+M35+M34+M33+M32+M31+M29+M28+M27+M26+M25+M24+M22+M21+M20+M19+M17+M16+M15+M14+M13+M12+M11</f>
        <v>0</v>
      </c>
    </row>
    <row r="48" spans="1:13" ht="16.5">
      <c r="A48" s="390"/>
      <c r="B48" s="390"/>
      <c r="C48" s="390" t="s">
        <v>308</v>
      </c>
      <c r="D48" s="390" t="s">
        <v>307</v>
      </c>
      <c r="E48" s="593"/>
      <c r="F48" s="594"/>
      <c r="G48" s="562"/>
      <c r="H48" s="595"/>
      <c r="I48" s="566"/>
      <c r="J48" s="566"/>
      <c r="K48" s="566"/>
      <c r="L48" s="566"/>
      <c r="M48" s="399">
        <f>M47*0.1</f>
        <v>0</v>
      </c>
    </row>
    <row r="49" spans="1:13" ht="16.5">
      <c r="A49" s="390"/>
      <c r="B49" s="390"/>
      <c r="C49" s="390" t="s">
        <v>309</v>
      </c>
      <c r="D49" s="390" t="s">
        <v>307</v>
      </c>
      <c r="E49" s="593"/>
      <c r="F49" s="594"/>
      <c r="G49" s="562"/>
      <c r="H49" s="595"/>
      <c r="I49" s="596"/>
      <c r="J49" s="566"/>
      <c r="K49" s="566"/>
      <c r="L49" s="566"/>
      <c r="M49" s="399">
        <f>M48+M47</f>
        <v>0</v>
      </c>
    </row>
    <row r="50" spans="1:13" ht="16.5">
      <c r="A50" s="390"/>
      <c r="B50" s="390"/>
      <c r="C50" s="390" t="s">
        <v>310</v>
      </c>
      <c r="D50" s="390" t="s">
        <v>307</v>
      </c>
      <c r="E50" s="593"/>
      <c r="F50" s="594"/>
      <c r="G50" s="562"/>
      <c r="H50" s="595"/>
      <c r="I50" s="566"/>
      <c r="J50" s="596"/>
      <c r="K50" s="566"/>
      <c r="L50" s="566"/>
      <c r="M50" s="399">
        <f>M49*0.08</f>
        <v>0</v>
      </c>
    </row>
    <row r="51" spans="1:13" ht="16.5">
      <c r="A51" s="401"/>
      <c r="B51" s="401"/>
      <c r="C51" s="597" t="s">
        <v>25</v>
      </c>
      <c r="D51" s="597" t="s">
        <v>296</v>
      </c>
      <c r="E51" s="598"/>
      <c r="F51" s="598"/>
      <c r="G51" s="598"/>
      <c r="H51" s="598"/>
      <c r="I51" s="598"/>
      <c r="J51" s="598"/>
      <c r="K51" s="598"/>
      <c r="L51" s="598"/>
      <c r="M51" s="592">
        <f>M49+M50</f>
        <v>0</v>
      </c>
    </row>
  </sheetData>
  <mergeCells count="15">
    <mergeCell ref="A6:D6"/>
    <mergeCell ref="B1:C1"/>
    <mergeCell ref="D1:F1"/>
    <mergeCell ref="A3:M3"/>
    <mergeCell ref="A4:M4"/>
    <mergeCell ref="A5:M5"/>
    <mergeCell ref="I7:J7"/>
    <mergeCell ref="K7:L7"/>
    <mergeCell ref="M7:M8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workbookViewId="0">
      <selection activeCell="G14" sqref="G14:M54"/>
    </sheetView>
  </sheetViews>
  <sheetFormatPr defaultColWidth="7.85546875" defaultRowHeight="14.25"/>
  <cols>
    <col min="1" max="1" width="3.42578125" style="121" customWidth="1"/>
    <col min="2" max="2" width="11.42578125" style="52" customWidth="1"/>
    <col min="3" max="3" width="29.7109375" style="52" customWidth="1"/>
    <col min="4" max="4" width="10.7109375" style="122" customWidth="1"/>
    <col min="5" max="5" width="9.28515625" style="122" bestFit="1" customWidth="1"/>
    <col min="6" max="6" width="9.7109375" style="122" customWidth="1"/>
    <col min="7" max="7" width="8.42578125" style="122" customWidth="1"/>
    <col min="8" max="8" width="13.85546875" style="122" bestFit="1" customWidth="1"/>
    <col min="9" max="9" width="9" style="122" bestFit="1" customWidth="1"/>
    <col min="10" max="10" width="13.85546875" style="122" bestFit="1" customWidth="1"/>
    <col min="11" max="11" width="7.7109375" style="122" customWidth="1"/>
    <col min="12" max="12" width="12.5703125" style="122" bestFit="1" customWidth="1"/>
    <col min="13" max="13" width="13.85546875" style="122" bestFit="1" customWidth="1"/>
    <col min="14" max="256" width="7.85546875" style="117"/>
    <col min="257" max="257" width="3.42578125" style="117" customWidth="1"/>
    <col min="258" max="258" width="11.42578125" style="117" customWidth="1"/>
    <col min="259" max="259" width="29.7109375" style="117" customWidth="1"/>
    <col min="260" max="260" width="10.7109375" style="117" customWidth="1"/>
    <col min="261" max="261" width="9.28515625" style="117" bestFit="1" customWidth="1"/>
    <col min="262" max="262" width="9.7109375" style="117" customWidth="1"/>
    <col min="263" max="263" width="8.42578125" style="117" customWidth="1"/>
    <col min="264" max="264" width="13.85546875" style="117" bestFit="1" customWidth="1"/>
    <col min="265" max="265" width="9" style="117" bestFit="1" customWidth="1"/>
    <col min="266" max="266" width="13.85546875" style="117" bestFit="1" customWidth="1"/>
    <col min="267" max="267" width="7.7109375" style="117" customWidth="1"/>
    <col min="268" max="268" width="12.5703125" style="117" bestFit="1" customWidth="1"/>
    <col min="269" max="269" width="13.85546875" style="117" bestFit="1" customWidth="1"/>
    <col min="270" max="512" width="7.85546875" style="117"/>
    <col min="513" max="513" width="3.42578125" style="117" customWidth="1"/>
    <col min="514" max="514" width="11.42578125" style="117" customWidth="1"/>
    <col min="515" max="515" width="29.7109375" style="117" customWidth="1"/>
    <col min="516" max="516" width="10.7109375" style="117" customWidth="1"/>
    <col min="517" max="517" width="9.28515625" style="117" bestFit="1" customWidth="1"/>
    <col min="518" max="518" width="9.7109375" style="117" customWidth="1"/>
    <col min="519" max="519" width="8.42578125" style="117" customWidth="1"/>
    <col min="520" max="520" width="13.85546875" style="117" bestFit="1" customWidth="1"/>
    <col min="521" max="521" width="9" style="117" bestFit="1" customWidth="1"/>
    <col min="522" max="522" width="13.85546875" style="117" bestFit="1" customWidth="1"/>
    <col min="523" max="523" width="7.7109375" style="117" customWidth="1"/>
    <col min="524" max="524" width="12.5703125" style="117" bestFit="1" customWidth="1"/>
    <col min="525" max="525" width="13.85546875" style="117" bestFit="1" customWidth="1"/>
    <col min="526" max="768" width="7.85546875" style="117"/>
    <col min="769" max="769" width="3.42578125" style="117" customWidth="1"/>
    <col min="770" max="770" width="11.42578125" style="117" customWidth="1"/>
    <col min="771" max="771" width="29.7109375" style="117" customWidth="1"/>
    <col min="772" max="772" width="10.7109375" style="117" customWidth="1"/>
    <col min="773" max="773" width="9.28515625" style="117" bestFit="1" customWidth="1"/>
    <col min="774" max="774" width="9.7109375" style="117" customWidth="1"/>
    <col min="775" max="775" width="8.42578125" style="117" customWidth="1"/>
    <col min="776" max="776" width="13.85546875" style="117" bestFit="1" customWidth="1"/>
    <col min="777" max="777" width="9" style="117" bestFit="1" customWidth="1"/>
    <col min="778" max="778" width="13.85546875" style="117" bestFit="1" customWidth="1"/>
    <col min="779" max="779" width="7.7109375" style="117" customWidth="1"/>
    <col min="780" max="780" width="12.5703125" style="117" bestFit="1" customWidth="1"/>
    <col min="781" max="781" width="13.85546875" style="117" bestFit="1" customWidth="1"/>
    <col min="782" max="1024" width="7.85546875" style="117"/>
    <col min="1025" max="1025" width="3.42578125" style="117" customWidth="1"/>
    <col min="1026" max="1026" width="11.42578125" style="117" customWidth="1"/>
    <col min="1027" max="1027" width="29.7109375" style="117" customWidth="1"/>
    <col min="1028" max="1028" width="10.7109375" style="117" customWidth="1"/>
    <col min="1029" max="1029" width="9.28515625" style="117" bestFit="1" customWidth="1"/>
    <col min="1030" max="1030" width="9.7109375" style="117" customWidth="1"/>
    <col min="1031" max="1031" width="8.42578125" style="117" customWidth="1"/>
    <col min="1032" max="1032" width="13.85546875" style="117" bestFit="1" customWidth="1"/>
    <col min="1033" max="1033" width="9" style="117" bestFit="1" customWidth="1"/>
    <col min="1034" max="1034" width="13.85546875" style="117" bestFit="1" customWidth="1"/>
    <col min="1035" max="1035" width="7.7109375" style="117" customWidth="1"/>
    <col min="1036" max="1036" width="12.5703125" style="117" bestFit="1" customWidth="1"/>
    <col min="1037" max="1037" width="13.85546875" style="117" bestFit="1" customWidth="1"/>
    <col min="1038" max="1280" width="7.85546875" style="117"/>
    <col min="1281" max="1281" width="3.42578125" style="117" customWidth="1"/>
    <col min="1282" max="1282" width="11.42578125" style="117" customWidth="1"/>
    <col min="1283" max="1283" width="29.7109375" style="117" customWidth="1"/>
    <col min="1284" max="1284" width="10.7109375" style="117" customWidth="1"/>
    <col min="1285" max="1285" width="9.28515625" style="117" bestFit="1" customWidth="1"/>
    <col min="1286" max="1286" width="9.7109375" style="117" customWidth="1"/>
    <col min="1287" max="1287" width="8.42578125" style="117" customWidth="1"/>
    <col min="1288" max="1288" width="13.85546875" style="117" bestFit="1" customWidth="1"/>
    <col min="1289" max="1289" width="9" style="117" bestFit="1" customWidth="1"/>
    <col min="1290" max="1290" width="13.85546875" style="117" bestFit="1" customWidth="1"/>
    <col min="1291" max="1291" width="7.7109375" style="117" customWidth="1"/>
    <col min="1292" max="1292" width="12.5703125" style="117" bestFit="1" customWidth="1"/>
    <col min="1293" max="1293" width="13.85546875" style="117" bestFit="1" customWidth="1"/>
    <col min="1294" max="1536" width="7.85546875" style="117"/>
    <col min="1537" max="1537" width="3.42578125" style="117" customWidth="1"/>
    <col min="1538" max="1538" width="11.42578125" style="117" customWidth="1"/>
    <col min="1539" max="1539" width="29.7109375" style="117" customWidth="1"/>
    <col min="1540" max="1540" width="10.7109375" style="117" customWidth="1"/>
    <col min="1541" max="1541" width="9.28515625" style="117" bestFit="1" customWidth="1"/>
    <col min="1542" max="1542" width="9.7109375" style="117" customWidth="1"/>
    <col min="1543" max="1543" width="8.42578125" style="117" customWidth="1"/>
    <col min="1544" max="1544" width="13.85546875" style="117" bestFit="1" customWidth="1"/>
    <col min="1545" max="1545" width="9" style="117" bestFit="1" customWidth="1"/>
    <col min="1546" max="1546" width="13.85546875" style="117" bestFit="1" customWidth="1"/>
    <col min="1547" max="1547" width="7.7109375" style="117" customWidth="1"/>
    <col min="1548" max="1548" width="12.5703125" style="117" bestFit="1" customWidth="1"/>
    <col min="1549" max="1549" width="13.85546875" style="117" bestFit="1" customWidth="1"/>
    <col min="1550" max="1792" width="7.85546875" style="117"/>
    <col min="1793" max="1793" width="3.42578125" style="117" customWidth="1"/>
    <col min="1794" max="1794" width="11.42578125" style="117" customWidth="1"/>
    <col min="1795" max="1795" width="29.7109375" style="117" customWidth="1"/>
    <col min="1796" max="1796" width="10.7109375" style="117" customWidth="1"/>
    <col min="1797" max="1797" width="9.28515625" style="117" bestFit="1" customWidth="1"/>
    <col min="1798" max="1798" width="9.7109375" style="117" customWidth="1"/>
    <col min="1799" max="1799" width="8.42578125" style="117" customWidth="1"/>
    <col min="1800" max="1800" width="13.85546875" style="117" bestFit="1" customWidth="1"/>
    <col min="1801" max="1801" width="9" style="117" bestFit="1" customWidth="1"/>
    <col min="1802" max="1802" width="13.85546875" style="117" bestFit="1" customWidth="1"/>
    <col min="1803" max="1803" width="7.7109375" style="117" customWidth="1"/>
    <col min="1804" max="1804" width="12.5703125" style="117" bestFit="1" customWidth="1"/>
    <col min="1805" max="1805" width="13.85546875" style="117" bestFit="1" customWidth="1"/>
    <col min="1806" max="2048" width="7.85546875" style="117"/>
    <col min="2049" max="2049" width="3.42578125" style="117" customWidth="1"/>
    <col min="2050" max="2050" width="11.42578125" style="117" customWidth="1"/>
    <col min="2051" max="2051" width="29.7109375" style="117" customWidth="1"/>
    <col min="2052" max="2052" width="10.7109375" style="117" customWidth="1"/>
    <col min="2053" max="2053" width="9.28515625" style="117" bestFit="1" customWidth="1"/>
    <col min="2054" max="2054" width="9.7109375" style="117" customWidth="1"/>
    <col min="2055" max="2055" width="8.42578125" style="117" customWidth="1"/>
    <col min="2056" max="2056" width="13.85546875" style="117" bestFit="1" customWidth="1"/>
    <col min="2057" max="2057" width="9" style="117" bestFit="1" customWidth="1"/>
    <col min="2058" max="2058" width="13.85546875" style="117" bestFit="1" customWidth="1"/>
    <col min="2059" max="2059" width="7.7109375" style="117" customWidth="1"/>
    <col min="2060" max="2060" width="12.5703125" style="117" bestFit="1" customWidth="1"/>
    <col min="2061" max="2061" width="13.85546875" style="117" bestFit="1" customWidth="1"/>
    <col min="2062" max="2304" width="7.85546875" style="117"/>
    <col min="2305" max="2305" width="3.42578125" style="117" customWidth="1"/>
    <col min="2306" max="2306" width="11.42578125" style="117" customWidth="1"/>
    <col min="2307" max="2307" width="29.7109375" style="117" customWidth="1"/>
    <col min="2308" max="2308" width="10.7109375" style="117" customWidth="1"/>
    <col min="2309" max="2309" width="9.28515625" style="117" bestFit="1" customWidth="1"/>
    <col min="2310" max="2310" width="9.7109375" style="117" customWidth="1"/>
    <col min="2311" max="2311" width="8.42578125" style="117" customWidth="1"/>
    <col min="2312" max="2312" width="13.85546875" style="117" bestFit="1" customWidth="1"/>
    <col min="2313" max="2313" width="9" style="117" bestFit="1" customWidth="1"/>
    <col min="2314" max="2314" width="13.85546875" style="117" bestFit="1" customWidth="1"/>
    <col min="2315" max="2315" width="7.7109375" style="117" customWidth="1"/>
    <col min="2316" max="2316" width="12.5703125" style="117" bestFit="1" customWidth="1"/>
    <col min="2317" max="2317" width="13.85546875" style="117" bestFit="1" customWidth="1"/>
    <col min="2318" max="2560" width="7.85546875" style="117"/>
    <col min="2561" max="2561" width="3.42578125" style="117" customWidth="1"/>
    <col min="2562" max="2562" width="11.42578125" style="117" customWidth="1"/>
    <col min="2563" max="2563" width="29.7109375" style="117" customWidth="1"/>
    <col min="2564" max="2564" width="10.7109375" style="117" customWidth="1"/>
    <col min="2565" max="2565" width="9.28515625" style="117" bestFit="1" customWidth="1"/>
    <col min="2566" max="2566" width="9.7109375" style="117" customWidth="1"/>
    <col min="2567" max="2567" width="8.42578125" style="117" customWidth="1"/>
    <col min="2568" max="2568" width="13.85546875" style="117" bestFit="1" customWidth="1"/>
    <col min="2569" max="2569" width="9" style="117" bestFit="1" customWidth="1"/>
    <col min="2570" max="2570" width="13.85546875" style="117" bestFit="1" customWidth="1"/>
    <col min="2571" max="2571" width="7.7109375" style="117" customWidth="1"/>
    <col min="2572" max="2572" width="12.5703125" style="117" bestFit="1" customWidth="1"/>
    <col min="2573" max="2573" width="13.85546875" style="117" bestFit="1" customWidth="1"/>
    <col min="2574" max="2816" width="7.85546875" style="117"/>
    <col min="2817" max="2817" width="3.42578125" style="117" customWidth="1"/>
    <col min="2818" max="2818" width="11.42578125" style="117" customWidth="1"/>
    <col min="2819" max="2819" width="29.7109375" style="117" customWidth="1"/>
    <col min="2820" max="2820" width="10.7109375" style="117" customWidth="1"/>
    <col min="2821" max="2821" width="9.28515625" style="117" bestFit="1" customWidth="1"/>
    <col min="2822" max="2822" width="9.7109375" style="117" customWidth="1"/>
    <col min="2823" max="2823" width="8.42578125" style="117" customWidth="1"/>
    <col min="2824" max="2824" width="13.85546875" style="117" bestFit="1" customWidth="1"/>
    <col min="2825" max="2825" width="9" style="117" bestFit="1" customWidth="1"/>
    <col min="2826" max="2826" width="13.85546875" style="117" bestFit="1" customWidth="1"/>
    <col min="2827" max="2827" width="7.7109375" style="117" customWidth="1"/>
    <col min="2828" max="2828" width="12.5703125" style="117" bestFit="1" customWidth="1"/>
    <col min="2829" max="2829" width="13.85546875" style="117" bestFit="1" customWidth="1"/>
    <col min="2830" max="3072" width="7.85546875" style="117"/>
    <col min="3073" max="3073" width="3.42578125" style="117" customWidth="1"/>
    <col min="3074" max="3074" width="11.42578125" style="117" customWidth="1"/>
    <col min="3075" max="3075" width="29.7109375" style="117" customWidth="1"/>
    <col min="3076" max="3076" width="10.7109375" style="117" customWidth="1"/>
    <col min="3077" max="3077" width="9.28515625" style="117" bestFit="1" customWidth="1"/>
    <col min="3078" max="3078" width="9.7109375" style="117" customWidth="1"/>
    <col min="3079" max="3079" width="8.42578125" style="117" customWidth="1"/>
    <col min="3080" max="3080" width="13.85546875" style="117" bestFit="1" customWidth="1"/>
    <col min="3081" max="3081" width="9" style="117" bestFit="1" customWidth="1"/>
    <col min="3082" max="3082" width="13.85546875" style="117" bestFit="1" customWidth="1"/>
    <col min="3083" max="3083" width="7.7109375" style="117" customWidth="1"/>
    <col min="3084" max="3084" width="12.5703125" style="117" bestFit="1" customWidth="1"/>
    <col min="3085" max="3085" width="13.85546875" style="117" bestFit="1" customWidth="1"/>
    <col min="3086" max="3328" width="7.85546875" style="117"/>
    <col min="3329" max="3329" width="3.42578125" style="117" customWidth="1"/>
    <col min="3330" max="3330" width="11.42578125" style="117" customWidth="1"/>
    <col min="3331" max="3331" width="29.7109375" style="117" customWidth="1"/>
    <col min="3332" max="3332" width="10.7109375" style="117" customWidth="1"/>
    <col min="3333" max="3333" width="9.28515625" style="117" bestFit="1" customWidth="1"/>
    <col min="3334" max="3334" width="9.7109375" style="117" customWidth="1"/>
    <col min="3335" max="3335" width="8.42578125" style="117" customWidth="1"/>
    <col min="3336" max="3336" width="13.85546875" style="117" bestFit="1" customWidth="1"/>
    <col min="3337" max="3337" width="9" style="117" bestFit="1" customWidth="1"/>
    <col min="3338" max="3338" width="13.85546875" style="117" bestFit="1" customWidth="1"/>
    <col min="3339" max="3339" width="7.7109375" style="117" customWidth="1"/>
    <col min="3340" max="3340" width="12.5703125" style="117" bestFit="1" customWidth="1"/>
    <col min="3341" max="3341" width="13.85546875" style="117" bestFit="1" customWidth="1"/>
    <col min="3342" max="3584" width="7.85546875" style="117"/>
    <col min="3585" max="3585" width="3.42578125" style="117" customWidth="1"/>
    <col min="3586" max="3586" width="11.42578125" style="117" customWidth="1"/>
    <col min="3587" max="3587" width="29.7109375" style="117" customWidth="1"/>
    <col min="3588" max="3588" width="10.7109375" style="117" customWidth="1"/>
    <col min="3589" max="3589" width="9.28515625" style="117" bestFit="1" customWidth="1"/>
    <col min="3590" max="3590" width="9.7109375" style="117" customWidth="1"/>
    <col min="3591" max="3591" width="8.42578125" style="117" customWidth="1"/>
    <col min="3592" max="3592" width="13.85546875" style="117" bestFit="1" customWidth="1"/>
    <col min="3593" max="3593" width="9" style="117" bestFit="1" customWidth="1"/>
    <col min="3594" max="3594" width="13.85546875" style="117" bestFit="1" customWidth="1"/>
    <col min="3595" max="3595" width="7.7109375" style="117" customWidth="1"/>
    <col min="3596" max="3596" width="12.5703125" style="117" bestFit="1" customWidth="1"/>
    <col min="3597" max="3597" width="13.85546875" style="117" bestFit="1" customWidth="1"/>
    <col min="3598" max="3840" width="7.85546875" style="117"/>
    <col min="3841" max="3841" width="3.42578125" style="117" customWidth="1"/>
    <col min="3842" max="3842" width="11.42578125" style="117" customWidth="1"/>
    <col min="3843" max="3843" width="29.7109375" style="117" customWidth="1"/>
    <col min="3844" max="3844" width="10.7109375" style="117" customWidth="1"/>
    <col min="3845" max="3845" width="9.28515625" style="117" bestFit="1" customWidth="1"/>
    <col min="3846" max="3846" width="9.7109375" style="117" customWidth="1"/>
    <col min="3847" max="3847" width="8.42578125" style="117" customWidth="1"/>
    <col min="3848" max="3848" width="13.85546875" style="117" bestFit="1" customWidth="1"/>
    <col min="3849" max="3849" width="9" style="117" bestFit="1" customWidth="1"/>
    <col min="3850" max="3850" width="13.85546875" style="117" bestFit="1" customWidth="1"/>
    <col min="3851" max="3851" width="7.7109375" style="117" customWidth="1"/>
    <col min="3852" max="3852" width="12.5703125" style="117" bestFit="1" customWidth="1"/>
    <col min="3853" max="3853" width="13.85546875" style="117" bestFit="1" customWidth="1"/>
    <col min="3854" max="4096" width="7.85546875" style="117"/>
    <col min="4097" max="4097" width="3.42578125" style="117" customWidth="1"/>
    <col min="4098" max="4098" width="11.42578125" style="117" customWidth="1"/>
    <col min="4099" max="4099" width="29.7109375" style="117" customWidth="1"/>
    <col min="4100" max="4100" width="10.7109375" style="117" customWidth="1"/>
    <col min="4101" max="4101" width="9.28515625" style="117" bestFit="1" customWidth="1"/>
    <col min="4102" max="4102" width="9.7109375" style="117" customWidth="1"/>
    <col min="4103" max="4103" width="8.42578125" style="117" customWidth="1"/>
    <col min="4104" max="4104" width="13.85546875" style="117" bestFit="1" customWidth="1"/>
    <col min="4105" max="4105" width="9" style="117" bestFit="1" customWidth="1"/>
    <col min="4106" max="4106" width="13.85546875" style="117" bestFit="1" customWidth="1"/>
    <col min="4107" max="4107" width="7.7109375" style="117" customWidth="1"/>
    <col min="4108" max="4108" width="12.5703125" style="117" bestFit="1" customWidth="1"/>
    <col min="4109" max="4109" width="13.85546875" style="117" bestFit="1" customWidth="1"/>
    <col min="4110" max="4352" width="7.85546875" style="117"/>
    <col min="4353" max="4353" width="3.42578125" style="117" customWidth="1"/>
    <col min="4354" max="4354" width="11.42578125" style="117" customWidth="1"/>
    <col min="4355" max="4355" width="29.7109375" style="117" customWidth="1"/>
    <col min="4356" max="4356" width="10.7109375" style="117" customWidth="1"/>
    <col min="4357" max="4357" width="9.28515625" style="117" bestFit="1" customWidth="1"/>
    <col min="4358" max="4358" width="9.7109375" style="117" customWidth="1"/>
    <col min="4359" max="4359" width="8.42578125" style="117" customWidth="1"/>
    <col min="4360" max="4360" width="13.85546875" style="117" bestFit="1" customWidth="1"/>
    <col min="4361" max="4361" width="9" style="117" bestFit="1" customWidth="1"/>
    <col min="4362" max="4362" width="13.85546875" style="117" bestFit="1" customWidth="1"/>
    <col min="4363" max="4363" width="7.7109375" style="117" customWidth="1"/>
    <col min="4364" max="4364" width="12.5703125" style="117" bestFit="1" customWidth="1"/>
    <col min="4365" max="4365" width="13.85546875" style="117" bestFit="1" customWidth="1"/>
    <col min="4366" max="4608" width="7.85546875" style="117"/>
    <col min="4609" max="4609" width="3.42578125" style="117" customWidth="1"/>
    <col min="4610" max="4610" width="11.42578125" style="117" customWidth="1"/>
    <col min="4611" max="4611" width="29.7109375" style="117" customWidth="1"/>
    <col min="4612" max="4612" width="10.7109375" style="117" customWidth="1"/>
    <col min="4613" max="4613" width="9.28515625" style="117" bestFit="1" customWidth="1"/>
    <col min="4614" max="4614" width="9.7109375" style="117" customWidth="1"/>
    <col min="4615" max="4615" width="8.42578125" style="117" customWidth="1"/>
    <col min="4616" max="4616" width="13.85546875" style="117" bestFit="1" customWidth="1"/>
    <col min="4617" max="4617" width="9" style="117" bestFit="1" customWidth="1"/>
    <col min="4618" max="4618" width="13.85546875" style="117" bestFit="1" customWidth="1"/>
    <col min="4619" max="4619" width="7.7109375" style="117" customWidth="1"/>
    <col min="4620" max="4620" width="12.5703125" style="117" bestFit="1" customWidth="1"/>
    <col min="4621" max="4621" width="13.85546875" style="117" bestFit="1" customWidth="1"/>
    <col min="4622" max="4864" width="7.85546875" style="117"/>
    <col min="4865" max="4865" width="3.42578125" style="117" customWidth="1"/>
    <col min="4866" max="4866" width="11.42578125" style="117" customWidth="1"/>
    <col min="4867" max="4867" width="29.7109375" style="117" customWidth="1"/>
    <col min="4868" max="4868" width="10.7109375" style="117" customWidth="1"/>
    <col min="4869" max="4869" width="9.28515625" style="117" bestFit="1" customWidth="1"/>
    <col min="4870" max="4870" width="9.7109375" style="117" customWidth="1"/>
    <col min="4871" max="4871" width="8.42578125" style="117" customWidth="1"/>
    <col min="4872" max="4872" width="13.85546875" style="117" bestFit="1" customWidth="1"/>
    <col min="4873" max="4873" width="9" style="117" bestFit="1" customWidth="1"/>
    <col min="4874" max="4874" width="13.85546875" style="117" bestFit="1" customWidth="1"/>
    <col min="4875" max="4875" width="7.7109375" style="117" customWidth="1"/>
    <col min="4876" max="4876" width="12.5703125" style="117" bestFit="1" customWidth="1"/>
    <col min="4877" max="4877" width="13.85546875" style="117" bestFit="1" customWidth="1"/>
    <col min="4878" max="5120" width="7.85546875" style="117"/>
    <col min="5121" max="5121" width="3.42578125" style="117" customWidth="1"/>
    <col min="5122" max="5122" width="11.42578125" style="117" customWidth="1"/>
    <col min="5123" max="5123" width="29.7109375" style="117" customWidth="1"/>
    <col min="5124" max="5124" width="10.7109375" style="117" customWidth="1"/>
    <col min="5125" max="5125" width="9.28515625" style="117" bestFit="1" customWidth="1"/>
    <col min="5126" max="5126" width="9.7109375" style="117" customWidth="1"/>
    <col min="5127" max="5127" width="8.42578125" style="117" customWidth="1"/>
    <col min="5128" max="5128" width="13.85546875" style="117" bestFit="1" customWidth="1"/>
    <col min="5129" max="5129" width="9" style="117" bestFit="1" customWidth="1"/>
    <col min="5130" max="5130" width="13.85546875" style="117" bestFit="1" customWidth="1"/>
    <col min="5131" max="5131" width="7.7109375" style="117" customWidth="1"/>
    <col min="5132" max="5132" width="12.5703125" style="117" bestFit="1" customWidth="1"/>
    <col min="5133" max="5133" width="13.85546875" style="117" bestFit="1" customWidth="1"/>
    <col min="5134" max="5376" width="7.85546875" style="117"/>
    <col min="5377" max="5377" width="3.42578125" style="117" customWidth="1"/>
    <col min="5378" max="5378" width="11.42578125" style="117" customWidth="1"/>
    <col min="5379" max="5379" width="29.7109375" style="117" customWidth="1"/>
    <col min="5380" max="5380" width="10.7109375" style="117" customWidth="1"/>
    <col min="5381" max="5381" width="9.28515625" style="117" bestFit="1" customWidth="1"/>
    <col min="5382" max="5382" width="9.7109375" style="117" customWidth="1"/>
    <col min="5383" max="5383" width="8.42578125" style="117" customWidth="1"/>
    <col min="5384" max="5384" width="13.85546875" style="117" bestFit="1" customWidth="1"/>
    <col min="5385" max="5385" width="9" style="117" bestFit="1" customWidth="1"/>
    <col min="5386" max="5386" width="13.85546875" style="117" bestFit="1" customWidth="1"/>
    <col min="5387" max="5387" width="7.7109375" style="117" customWidth="1"/>
    <col min="5388" max="5388" width="12.5703125" style="117" bestFit="1" customWidth="1"/>
    <col min="5389" max="5389" width="13.85546875" style="117" bestFit="1" customWidth="1"/>
    <col min="5390" max="5632" width="7.85546875" style="117"/>
    <col min="5633" max="5633" width="3.42578125" style="117" customWidth="1"/>
    <col min="5634" max="5634" width="11.42578125" style="117" customWidth="1"/>
    <col min="5635" max="5635" width="29.7109375" style="117" customWidth="1"/>
    <col min="5636" max="5636" width="10.7109375" style="117" customWidth="1"/>
    <col min="5637" max="5637" width="9.28515625" style="117" bestFit="1" customWidth="1"/>
    <col min="5638" max="5638" width="9.7109375" style="117" customWidth="1"/>
    <col min="5639" max="5639" width="8.42578125" style="117" customWidth="1"/>
    <col min="5640" max="5640" width="13.85546875" style="117" bestFit="1" customWidth="1"/>
    <col min="5641" max="5641" width="9" style="117" bestFit="1" customWidth="1"/>
    <col min="5642" max="5642" width="13.85546875" style="117" bestFit="1" customWidth="1"/>
    <col min="5643" max="5643" width="7.7109375" style="117" customWidth="1"/>
    <col min="5644" max="5644" width="12.5703125" style="117" bestFit="1" customWidth="1"/>
    <col min="5645" max="5645" width="13.85546875" style="117" bestFit="1" customWidth="1"/>
    <col min="5646" max="5888" width="7.85546875" style="117"/>
    <col min="5889" max="5889" width="3.42578125" style="117" customWidth="1"/>
    <col min="5890" max="5890" width="11.42578125" style="117" customWidth="1"/>
    <col min="5891" max="5891" width="29.7109375" style="117" customWidth="1"/>
    <col min="5892" max="5892" width="10.7109375" style="117" customWidth="1"/>
    <col min="5893" max="5893" width="9.28515625" style="117" bestFit="1" customWidth="1"/>
    <col min="5894" max="5894" width="9.7109375" style="117" customWidth="1"/>
    <col min="5895" max="5895" width="8.42578125" style="117" customWidth="1"/>
    <col min="5896" max="5896" width="13.85546875" style="117" bestFit="1" customWidth="1"/>
    <col min="5897" max="5897" width="9" style="117" bestFit="1" customWidth="1"/>
    <col min="5898" max="5898" width="13.85546875" style="117" bestFit="1" customWidth="1"/>
    <col min="5899" max="5899" width="7.7109375" style="117" customWidth="1"/>
    <col min="5900" max="5900" width="12.5703125" style="117" bestFit="1" customWidth="1"/>
    <col min="5901" max="5901" width="13.85546875" style="117" bestFit="1" customWidth="1"/>
    <col min="5902" max="6144" width="7.85546875" style="117"/>
    <col min="6145" max="6145" width="3.42578125" style="117" customWidth="1"/>
    <col min="6146" max="6146" width="11.42578125" style="117" customWidth="1"/>
    <col min="6147" max="6147" width="29.7109375" style="117" customWidth="1"/>
    <col min="6148" max="6148" width="10.7109375" style="117" customWidth="1"/>
    <col min="6149" max="6149" width="9.28515625" style="117" bestFit="1" customWidth="1"/>
    <col min="6150" max="6150" width="9.7109375" style="117" customWidth="1"/>
    <col min="6151" max="6151" width="8.42578125" style="117" customWidth="1"/>
    <col min="6152" max="6152" width="13.85546875" style="117" bestFit="1" customWidth="1"/>
    <col min="6153" max="6153" width="9" style="117" bestFit="1" customWidth="1"/>
    <col min="6154" max="6154" width="13.85546875" style="117" bestFit="1" customWidth="1"/>
    <col min="6155" max="6155" width="7.7109375" style="117" customWidth="1"/>
    <col min="6156" max="6156" width="12.5703125" style="117" bestFit="1" customWidth="1"/>
    <col min="6157" max="6157" width="13.85546875" style="117" bestFit="1" customWidth="1"/>
    <col min="6158" max="6400" width="7.85546875" style="117"/>
    <col min="6401" max="6401" width="3.42578125" style="117" customWidth="1"/>
    <col min="6402" max="6402" width="11.42578125" style="117" customWidth="1"/>
    <col min="6403" max="6403" width="29.7109375" style="117" customWidth="1"/>
    <col min="6404" max="6404" width="10.7109375" style="117" customWidth="1"/>
    <col min="6405" max="6405" width="9.28515625" style="117" bestFit="1" customWidth="1"/>
    <col min="6406" max="6406" width="9.7109375" style="117" customWidth="1"/>
    <col min="6407" max="6407" width="8.42578125" style="117" customWidth="1"/>
    <col min="6408" max="6408" width="13.85546875" style="117" bestFit="1" customWidth="1"/>
    <col min="6409" max="6409" width="9" style="117" bestFit="1" customWidth="1"/>
    <col min="6410" max="6410" width="13.85546875" style="117" bestFit="1" customWidth="1"/>
    <col min="6411" max="6411" width="7.7109375" style="117" customWidth="1"/>
    <col min="6412" max="6412" width="12.5703125" style="117" bestFit="1" customWidth="1"/>
    <col min="6413" max="6413" width="13.85546875" style="117" bestFit="1" customWidth="1"/>
    <col min="6414" max="6656" width="7.85546875" style="117"/>
    <col min="6657" max="6657" width="3.42578125" style="117" customWidth="1"/>
    <col min="6658" max="6658" width="11.42578125" style="117" customWidth="1"/>
    <col min="6659" max="6659" width="29.7109375" style="117" customWidth="1"/>
    <col min="6660" max="6660" width="10.7109375" style="117" customWidth="1"/>
    <col min="6661" max="6661" width="9.28515625" style="117" bestFit="1" customWidth="1"/>
    <col min="6662" max="6662" width="9.7109375" style="117" customWidth="1"/>
    <col min="6663" max="6663" width="8.42578125" style="117" customWidth="1"/>
    <col min="6664" max="6664" width="13.85546875" style="117" bestFit="1" customWidth="1"/>
    <col min="6665" max="6665" width="9" style="117" bestFit="1" customWidth="1"/>
    <col min="6666" max="6666" width="13.85546875" style="117" bestFit="1" customWidth="1"/>
    <col min="6667" max="6667" width="7.7109375" style="117" customWidth="1"/>
    <col min="6668" max="6668" width="12.5703125" style="117" bestFit="1" customWidth="1"/>
    <col min="6669" max="6669" width="13.85546875" style="117" bestFit="1" customWidth="1"/>
    <col min="6670" max="6912" width="7.85546875" style="117"/>
    <col min="6913" max="6913" width="3.42578125" style="117" customWidth="1"/>
    <col min="6914" max="6914" width="11.42578125" style="117" customWidth="1"/>
    <col min="6915" max="6915" width="29.7109375" style="117" customWidth="1"/>
    <col min="6916" max="6916" width="10.7109375" style="117" customWidth="1"/>
    <col min="6917" max="6917" width="9.28515625" style="117" bestFit="1" customWidth="1"/>
    <col min="6918" max="6918" width="9.7109375" style="117" customWidth="1"/>
    <col min="6919" max="6919" width="8.42578125" style="117" customWidth="1"/>
    <col min="6920" max="6920" width="13.85546875" style="117" bestFit="1" customWidth="1"/>
    <col min="6921" max="6921" width="9" style="117" bestFit="1" customWidth="1"/>
    <col min="6922" max="6922" width="13.85546875" style="117" bestFit="1" customWidth="1"/>
    <col min="6923" max="6923" width="7.7109375" style="117" customWidth="1"/>
    <col min="6924" max="6924" width="12.5703125" style="117" bestFit="1" customWidth="1"/>
    <col min="6925" max="6925" width="13.85546875" style="117" bestFit="1" customWidth="1"/>
    <col min="6926" max="7168" width="7.85546875" style="117"/>
    <col min="7169" max="7169" width="3.42578125" style="117" customWidth="1"/>
    <col min="7170" max="7170" width="11.42578125" style="117" customWidth="1"/>
    <col min="7171" max="7171" width="29.7109375" style="117" customWidth="1"/>
    <col min="7172" max="7172" width="10.7109375" style="117" customWidth="1"/>
    <col min="7173" max="7173" width="9.28515625" style="117" bestFit="1" customWidth="1"/>
    <col min="7174" max="7174" width="9.7109375" style="117" customWidth="1"/>
    <col min="7175" max="7175" width="8.42578125" style="117" customWidth="1"/>
    <col min="7176" max="7176" width="13.85546875" style="117" bestFit="1" customWidth="1"/>
    <col min="7177" max="7177" width="9" style="117" bestFit="1" customWidth="1"/>
    <col min="7178" max="7178" width="13.85546875" style="117" bestFit="1" customWidth="1"/>
    <col min="7179" max="7179" width="7.7109375" style="117" customWidth="1"/>
    <col min="7180" max="7180" width="12.5703125" style="117" bestFit="1" customWidth="1"/>
    <col min="7181" max="7181" width="13.85546875" style="117" bestFit="1" customWidth="1"/>
    <col min="7182" max="7424" width="7.85546875" style="117"/>
    <col min="7425" max="7425" width="3.42578125" style="117" customWidth="1"/>
    <col min="7426" max="7426" width="11.42578125" style="117" customWidth="1"/>
    <col min="7427" max="7427" width="29.7109375" style="117" customWidth="1"/>
    <col min="7428" max="7428" width="10.7109375" style="117" customWidth="1"/>
    <col min="7429" max="7429" width="9.28515625" style="117" bestFit="1" customWidth="1"/>
    <col min="7430" max="7430" width="9.7109375" style="117" customWidth="1"/>
    <col min="7431" max="7431" width="8.42578125" style="117" customWidth="1"/>
    <col min="7432" max="7432" width="13.85546875" style="117" bestFit="1" customWidth="1"/>
    <col min="7433" max="7433" width="9" style="117" bestFit="1" customWidth="1"/>
    <col min="7434" max="7434" width="13.85546875" style="117" bestFit="1" customWidth="1"/>
    <col min="7435" max="7435" width="7.7109375" style="117" customWidth="1"/>
    <col min="7436" max="7436" width="12.5703125" style="117" bestFit="1" customWidth="1"/>
    <col min="7437" max="7437" width="13.85546875" style="117" bestFit="1" customWidth="1"/>
    <col min="7438" max="7680" width="7.85546875" style="117"/>
    <col min="7681" max="7681" width="3.42578125" style="117" customWidth="1"/>
    <col min="7682" max="7682" width="11.42578125" style="117" customWidth="1"/>
    <col min="7683" max="7683" width="29.7109375" style="117" customWidth="1"/>
    <col min="7684" max="7684" width="10.7109375" style="117" customWidth="1"/>
    <col min="7685" max="7685" width="9.28515625" style="117" bestFit="1" customWidth="1"/>
    <col min="7686" max="7686" width="9.7109375" style="117" customWidth="1"/>
    <col min="7687" max="7687" width="8.42578125" style="117" customWidth="1"/>
    <col min="7688" max="7688" width="13.85546875" style="117" bestFit="1" customWidth="1"/>
    <col min="7689" max="7689" width="9" style="117" bestFit="1" customWidth="1"/>
    <col min="7690" max="7690" width="13.85546875" style="117" bestFit="1" customWidth="1"/>
    <col min="7691" max="7691" width="7.7109375" style="117" customWidth="1"/>
    <col min="7692" max="7692" width="12.5703125" style="117" bestFit="1" customWidth="1"/>
    <col min="7693" max="7693" width="13.85546875" style="117" bestFit="1" customWidth="1"/>
    <col min="7694" max="7936" width="7.85546875" style="117"/>
    <col min="7937" max="7937" width="3.42578125" style="117" customWidth="1"/>
    <col min="7938" max="7938" width="11.42578125" style="117" customWidth="1"/>
    <col min="7939" max="7939" width="29.7109375" style="117" customWidth="1"/>
    <col min="7940" max="7940" width="10.7109375" style="117" customWidth="1"/>
    <col min="7941" max="7941" width="9.28515625" style="117" bestFit="1" customWidth="1"/>
    <col min="7942" max="7942" width="9.7109375" style="117" customWidth="1"/>
    <col min="7943" max="7943" width="8.42578125" style="117" customWidth="1"/>
    <col min="7944" max="7944" width="13.85546875" style="117" bestFit="1" customWidth="1"/>
    <col min="7945" max="7945" width="9" style="117" bestFit="1" customWidth="1"/>
    <col min="7946" max="7946" width="13.85546875" style="117" bestFit="1" customWidth="1"/>
    <col min="7947" max="7947" width="7.7109375" style="117" customWidth="1"/>
    <col min="7948" max="7948" width="12.5703125" style="117" bestFit="1" customWidth="1"/>
    <col min="7949" max="7949" width="13.85546875" style="117" bestFit="1" customWidth="1"/>
    <col min="7950" max="8192" width="7.85546875" style="117"/>
    <col min="8193" max="8193" width="3.42578125" style="117" customWidth="1"/>
    <col min="8194" max="8194" width="11.42578125" style="117" customWidth="1"/>
    <col min="8195" max="8195" width="29.7109375" style="117" customWidth="1"/>
    <col min="8196" max="8196" width="10.7109375" style="117" customWidth="1"/>
    <col min="8197" max="8197" width="9.28515625" style="117" bestFit="1" customWidth="1"/>
    <col min="8198" max="8198" width="9.7109375" style="117" customWidth="1"/>
    <col min="8199" max="8199" width="8.42578125" style="117" customWidth="1"/>
    <col min="8200" max="8200" width="13.85546875" style="117" bestFit="1" customWidth="1"/>
    <col min="8201" max="8201" width="9" style="117" bestFit="1" customWidth="1"/>
    <col min="8202" max="8202" width="13.85546875" style="117" bestFit="1" customWidth="1"/>
    <col min="8203" max="8203" width="7.7109375" style="117" customWidth="1"/>
    <col min="8204" max="8204" width="12.5703125" style="117" bestFit="1" customWidth="1"/>
    <col min="8205" max="8205" width="13.85546875" style="117" bestFit="1" customWidth="1"/>
    <col min="8206" max="8448" width="7.85546875" style="117"/>
    <col min="8449" max="8449" width="3.42578125" style="117" customWidth="1"/>
    <col min="8450" max="8450" width="11.42578125" style="117" customWidth="1"/>
    <col min="8451" max="8451" width="29.7109375" style="117" customWidth="1"/>
    <col min="8452" max="8452" width="10.7109375" style="117" customWidth="1"/>
    <col min="8453" max="8453" width="9.28515625" style="117" bestFit="1" customWidth="1"/>
    <col min="8454" max="8454" width="9.7109375" style="117" customWidth="1"/>
    <col min="8455" max="8455" width="8.42578125" style="117" customWidth="1"/>
    <col min="8456" max="8456" width="13.85546875" style="117" bestFit="1" customWidth="1"/>
    <col min="8457" max="8457" width="9" style="117" bestFit="1" customWidth="1"/>
    <col min="8458" max="8458" width="13.85546875" style="117" bestFit="1" customWidth="1"/>
    <col min="8459" max="8459" width="7.7109375" style="117" customWidth="1"/>
    <col min="8460" max="8460" width="12.5703125" style="117" bestFit="1" customWidth="1"/>
    <col min="8461" max="8461" width="13.85546875" style="117" bestFit="1" customWidth="1"/>
    <col min="8462" max="8704" width="7.85546875" style="117"/>
    <col min="8705" max="8705" width="3.42578125" style="117" customWidth="1"/>
    <col min="8706" max="8706" width="11.42578125" style="117" customWidth="1"/>
    <col min="8707" max="8707" width="29.7109375" style="117" customWidth="1"/>
    <col min="8708" max="8708" width="10.7109375" style="117" customWidth="1"/>
    <col min="8709" max="8709" width="9.28515625" style="117" bestFit="1" customWidth="1"/>
    <col min="8710" max="8710" width="9.7109375" style="117" customWidth="1"/>
    <col min="8711" max="8711" width="8.42578125" style="117" customWidth="1"/>
    <col min="8712" max="8712" width="13.85546875" style="117" bestFit="1" customWidth="1"/>
    <col min="8713" max="8713" width="9" style="117" bestFit="1" customWidth="1"/>
    <col min="8714" max="8714" width="13.85546875" style="117" bestFit="1" customWidth="1"/>
    <col min="8715" max="8715" width="7.7109375" style="117" customWidth="1"/>
    <col min="8716" max="8716" width="12.5703125" style="117" bestFit="1" customWidth="1"/>
    <col min="8717" max="8717" width="13.85546875" style="117" bestFit="1" customWidth="1"/>
    <col min="8718" max="8960" width="7.85546875" style="117"/>
    <col min="8961" max="8961" width="3.42578125" style="117" customWidth="1"/>
    <col min="8962" max="8962" width="11.42578125" style="117" customWidth="1"/>
    <col min="8963" max="8963" width="29.7109375" style="117" customWidth="1"/>
    <col min="8964" max="8964" width="10.7109375" style="117" customWidth="1"/>
    <col min="8965" max="8965" width="9.28515625" style="117" bestFit="1" customWidth="1"/>
    <col min="8966" max="8966" width="9.7109375" style="117" customWidth="1"/>
    <col min="8967" max="8967" width="8.42578125" style="117" customWidth="1"/>
    <col min="8968" max="8968" width="13.85546875" style="117" bestFit="1" customWidth="1"/>
    <col min="8969" max="8969" width="9" style="117" bestFit="1" customWidth="1"/>
    <col min="8970" max="8970" width="13.85546875" style="117" bestFit="1" customWidth="1"/>
    <col min="8971" max="8971" width="7.7109375" style="117" customWidth="1"/>
    <col min="8972" max="8972" width="12.5703125" style="117" bestFit="1" customWidth="1"/>
    <col min="8973" max="8973" width="13.85546875" style="117" bestFit="1" customWidth="1"/>
    <col min="8974" max="9216" width="7.85546875" style="117"/>
    <col min="9217" max="9217" width="3.42578125" style="117" customWidth="1"/>
    <col min="9218" max="9218" width="11.42578125" style="117" customWidth="1"/>
    <col min="9219" max="9219" width="29.7109375" style="117" customWidth="1"/>
    <col min="9220" max="9220" width="10.7109375" style="117" customWidth="1"/>
    <col min="9221" max="9221" width="9.28515625" style="117" bestFit="1" customWidth="1"/>
    <col min="9222" max="9222" width="9.7109375" style="117" customWidth="1"/>
    <col min="9223" max="9223" width="8.42578125" style="117" customWidth="1"/>
    <col min="9224" max="9224" width="13.85546875" style="117" bestFit="1" customWidth="1"/>
    <col min="9225" max="9225" width="9" style="117" bestFit="1" customWidth="1"/>
    <col min="9226" max="9226" width="13.85546875" style="117" bestFit="1" customWidth="1"/>
    <col min="9227" max="9227" width="7.7109375" style="117" customWidth="1"/>
    <col min="9228" max="9228" width="12.5703125" style="117" bestFit="1" customWidth="1"/>
    <col min="9229" max="9229" width="13.85546875" style="117" bestFit="1" customWidth="1"/>
    <col min="9230" max="9472" width="7.85546875" style="117"/>
    <col min="9473" max="9473" width="3.42578125" style="117" customWidth="1"/>
    <col min="9474" max="9474" width="11.42578125" style="117" customWidth="1"/>
    <col min="9475" max="9475" width="29.7109375" style="117" customWidth="1"/>
    <col min="9476" max="9476" width="10.7109375" style="117" customWidth="1"/>
    <col min="9477" max="9477" width="9.28515625" style="117" bestFit="1" customWidth="1"/>
    <col min="9478" max="9478" width="9.7109375" style="117" customWidth="1"/>
    <col min="9479" max="9479" width="8.42578125" style="117" customWidth="1"/>
    <col min="9480" max="9480" width="13.85546875" style="117" bestFit="1" customWidth="1"/>
    <col min="9481" max="9481" width="9" style="117" bestFit="1" customWidth="1"/>
    <col min="9482" max="9482" width="13.85546875" style="117" bestFit="1" customWidth="1"/>
    <col min="9483" max="9483" width="7.7109375" style="117" customWidth="1"/>
    <col min="9484" max="9484" width="12.5703125" style="117" bestFit="1" customWidth="1"/>
    <col min="9485" max="9485" width="13.85546875" style="117" bestFit="1" customWidth="1"/>
    <col min="9486" max="9728" width="7.85546875" style="117"/>
    <col min="9729" max="9729" width="3.42578125" style="117" customWidth="1"/>
    <col min="9730" max="9730" width="11.42578125" style="117" customWidth="1"/>
    <col min="9731" max="9731" width="29.7109375" style="117" customWidth="1"/>
    <col min="9732" max="9732" width="10.7109375" style="117" customWidth="1"/>
    <col min="9733" max="9733" width="9.28515625" style="117" bestFit="1" customWidth="1"/>
    <col min="9734" max="9734" width="9.7109375" style="117" customWidth="1"/>
    <col min="9735" max="9735" width="8.42578125" style="117" customWidth="1"/>
    <col min="9736" max="9736" width="13.85546875" style="117" bestFit="1" customWidth="1"/>
    <col min="9737" max="9737" width="9" style="117" bestFit="1" customWidth="1"/>
    <col min="9738" max="9738" width="13.85546875" style="117" bestFit="1" customWidth="1"/>
    <col min="9739" max="9739" width="7.7109375" style="117" customWidth="1"/>
    <col min="9740" max="9740" width="12.5703125" style="117" bestFit="1" customWidth="1"/>
    <col min="9741" max="9741" width="13.85546875" style="117" bestFit="1" customWidth="1"/>
    <col min="9742" max="9984" width="7.85546875" style="117"/>
    <col min="9985" max="9985" width="3.42578125" style="117" customWidth="1"/>
    <col min="9986" max="9986" width="11.42578125" style="117" customWidth="1"/>
    <col min="9987" max="9987" width="29.7109375" style="117" customWidth="1"/>
    <col min="9988" max="9988" width="10.7109375" style="117" customWidth="1"/>
    <col min="9989" max="9989" width="9.28515625" style="117" bestFit="1" customWidth="1"/>
    <col min="9990" max="9990" width="9.7109375" style="117" customWidth="1"/>
    <col min="9991" max="9991" width="8.42578125" style="117" customWidth="1"/>
    <col min="9992" max="9992" width="13.85546875" style="117" bestFit="1" customWidth="1"/>
    <col min="9993" max="9993" width="9" style="117" bestFit="1" customWidth="1"/>
    <col min="9994" max="9994" width="13.85546875" style="117" bestFit="1" customWidth="1"/>
    <col min="9995" max="9995" width="7.7109375" style="117" customWidth="1"/>
    <col min="9996" max="9996" width="12.5703125" style="117" bestFit="1" customWidth="1"/>
    <col min="9997" max="9997" width="13.85546875" style="117" bestFit="1" customWidth="1"/>
    <col min="9998" max="10240" width="7.85546875" style="117"/>
    <col min="10241" max="10241" width="3.42578125" style="117" customWidth="1"/>
    <col min="10242" max="10242" width="11.42578125" style="117" customWidth="1"/>
    <col min="10243" max="10243" width="29.7109375" style="117" customWidth="1"/>
    <col min="10244" max="10244" width="10.7109375" style="117" customWidth="1"/>
    <col min="10245" max="10245" width="9.28515625" style="117" bestFit="1" customWidth="1"/>
    <col min="10246" max="10246" width="9.7109375" style="117" customWidth="1"/>
    <col min="10247" max="10247" width="8.42578125" style="117" customWidth="1"/>
    <col min="10248" max="10248" width="13.85546875" style="117" bestFit="1" customWidth="1"/>
    <col min="10249" max="10249" width="9" style="117" bestFit="1" customWidth="1"/>
    <col min="10250" max="10250" width="13.85546875" style="117" bestFit="1" customWidth="1"/>
    <col min="10251" max="10251" width="7.7109375" style="117" customWidth="1"/>
    <col min="10252" max="10252" width="12.5703125" style="117" bestFit="1" customWidth="1"/>
    <col min="10253" max="10253" width="13.85546875" style="117" bestFit="1" customWidth="1"/>
    <col min="10254" max="10496" width="7.85546875" style="117"/>
    <col min="10497" max="10497" width="3.42578125" style="117" customWidth="1"/>
    <col min="10498" max="10498" width="11.42578125" style="117" customWidth="1"/>
    <col min="10499" max="10499" width="29.7109375" style="117" customWidth="1"/>
    <col min="10500" max="10500" width="10.7109375" style="117" customWidth="1"/>
    <col min="10501" max="10501" width="9.28515625" style="117" bestFit="1" customWidth="1"/>
    <col min="10502" max="10502" width="9.7109375" style="117" customWidth="1"/>
    <col min="10503" max="10503" width="8.42578125" style="117" customWidth="1"/>
    <col min="10504" max="10504" width="13.85546875" style="117" bestFit="1" customWidth="1"/>
    <col min="10505" max="10505" width="9" style="117" bestFit="1" customWidth="1"/>
    <col min="10506" max="10506" width="13.85546875" style="117" bestFit="1" customWidth="1"/>
    <col min="10507" max="10507" width="7.7109375" style="117" customWidth="1"/>
    <col min="10508" max="10508" width="12.5703125" style="117" bestFit="1" customWidth="1"/>
    <col min="10509" max="10509" width="13.85546875" style="117" bestFit="1" customWidth="1"/>
    <col min="10510" max="10752" width="7.85546875" style="117"/>
    <col min="10753" max="10753" width="3.42578125" style="117" customWidth="1"/>
    <col min="10754" max="10754" width="11.42578125" style="117" customWidth="1"/>
    <col min="10755" max="10755" width="29.7109375" style="117" customWidth="1"/>
    <col min="10756" max="10756" width="10.7109375" style="117" customWidth="1"/>
    <col min="10757" max="10757" width="9.28515625" style="117" bestFit="1" customWidth="1"/>
    <col min="10758" max="10758" width="9.7109375" style="117" customWidth="1"/>
    <col min="10759" max="10759" width="8.42578125" style="117" customWidth="1"/>
    <col min="10760" max="10760" width="13.85546875" style="117" bestFit="1" customWidth="1"/>
    <col min="10761" max="10761" width="9" style="117" bestFit="1" customWidth="1"/>
    <col min="10762" max="10762" width="13.85546875" style="117" bestFit="1" customWidth="1"/>
    <col min="10763" max="10763" width="7.7109375" style="117" customWidth="1"/>
    <col min="10764" max="10764" width="12.5703125" style="117" bestFit="1" customWidth="1"/>
    <col min="10765" max="10765" width="13.85546875" style="117" bestFit="1" customWidth="1"/>
    <col min="10766" max="11008" width="7.85546875" style="117"/>
    <col min="11009" max="11009" width="3.42578125" style="117" customWidth="1"/>
    <col min="11010" max="11010" width="11.42578125" style="117" customWidth="1"/>
    <col min="11011" max="11011" width="29.7109375" style="117" customWidth="1"/>
    <col min="11012" max="11012" width="10.7109375" style="117" customWidth="1"/>
    <col min="11013" max="11013" width="9.28515625" style="117" bestFit="1" customWidth="1"/>
    <col min="11014" max="11014" width="9.7109375" style="117" customWidth="1"/>
    <col min="11015" max="11015" width="8.42578125" style="117" customWidth="1"/>
    <col min="11016" max="11016" width="13.85546875" style="117" bestFit="1" customWidth="1"/>
    <col min="11017" max="11017" width="9" style="117" bestFit="1" customWidth="1"/>
    <col min="11018" max="11018" width="13.85546875" style="117" bestFit="1" customWidth="1"/>
    <col min="11019" max="11019" width="7.7109375" style="117" customWidth="1"/>
    <col min="11020" max="11020" width="12.5703125" style="117" bestFit="1" customWidth="1"/>
    <col min="11021" max="11021" width="13.85546875" style="117" bestFit="1" customWidth="1"/>
    <col min="11022" max="11264" width="7.85546875" style="117"/>
    <col min="11265" max="11265" width="3.42578125" style="117" customWidth="1"/>
    <col min="11266" max="11266" width="11.42578125" style="117" customWidth="1"/>
    <col min="11267" max="11267" width="29.7109375" style="117" customWidth="1"/>
    <col min="11268" max="11268" width="10.7109375" style="117" customWidth="1"/>
    <col min="11269" max="11269" width="9.28515625" style="117" bestFit="1" customWidth="1"/>
    <col min="11270" max="11270" width="9.7109375" style="117" customWidth="1"/>
    <col min="11271" max="11271" width="8.42578125" style="117" customWidth="1"/>
    <col min="11272" max="11272" width="13.85546875" style="117" bestFit="1" customWidth="1"/>
    <col min="11273" max="11273" width="9" style="117" bestFit="1" customWidth="1"/>
    <col min="11274" max="11274" width="13.85546875" style="117" bestFit="1" customWidth="1"/>
    <col min="11275" max="11275" width="7.7109375" style="117" customWidth="1"/>
    <col min="11276" max="11276" width="12.5703125" style="117" bestFit="1" customWidth="1"/>
    <col min="11277" max="11277" width="13.85546875" style="117" bestFit="1" customWidth="1"/>
    <col min="11278" max="11520" width="7.85546875" style="117"/>
    <col min="11521" max="11521" width="3.42578125" style="117" customWidth="1"/>
    <col min="11522" max="11522" width="11.42578125" style="117" customWidth="1"/>
    <col min="11523" max="11523" width="29.7109375" style="117" customWidth="1"/>
    <col min="11524" max="11524" width="10.7109375" style="117" customWidth="1"/>
    <col min="11525" max="11525" width="9.28515625" style="117" bestFit="1" customWidth="1"/>
    <col min="11526" max="11526" width="9.7109375" style="117" customWidth="1"/>
    <col min="11527" max="11527" width="8.42578125" style="117" customWidth="1"/>
    <col min="11528" max="11528" width="13.85546875" style="117" bestFit="1" customWidth="1"/>
    <col min="11529" max="11529" width="9" style="117" bestFit="1" customWidth="1"/>
    <col min="11530" max="11530" width="13.85546875" style="117" bestFit="1" customWidth="1"/>
    <col min="11531" max="11531" width="7.7109375" style="117" customWidth="1"/>
    <col min="11532" max="11532" width="12.5703125" style="117" bestFit="1" customWidth="1"/>
    <col min="11533" max="11533" width="13.85546875" style="117" bestFit="1" customWidth="1"/>
    <col min="11534" max="11776" width="7.85546875" style="117"/>
    <col min="11777" max="11777" width="3.42578125" style="117" customWidth="1"/>
    <col min="11778" max="11778" width="11.42578125" style="117" customWidth="1"/>
    <col min="11779" max="11779" width="29.7109375" style="117" customWidth="1"/>
    <col min="11780" max="11780" width="10.7109375" style="117" customWidth="1"/>
    <col min="11781" max="11781" width="9.28515625" style="117" bestFit="1" customWidth="1"/>
    <col min="11782" max="11782" width="9.7109375" style="117" customWidth="1"/>
    <col min="11783" max="11783" width="8.42578125" style="117" customWidth="1"/>
    <col min="11784" max="11784" width="13.85546875" style="117" bestFit="1" customWidth="1"/>
    <col min="11785" max="11785" width="9" style="117" bestFit="1" customWidth="1"/>
    <col min="11786" max="11786" width="13.85546875" style="117" bestFit="1" customWidth="1"/>
    <col min="11787" max="11787" width="7.7109375" style="117" customWidth="1"/>
    <col min="11788" max="11788" width="12.5703125" style="117" bestFit="1" customWidth="1"/>
    <col min="11789" max="11789" width="13.85546875" style="117" bestFit="1" customWidth="1"/>
    <col min="11790" max="12032" width="7.85546875" style="117"/>
    <col min="12033" max="12033" width="3.42578125" style="117" customWidth="1"/>
    <col min="12034" max="12034" width="11.42578125" style="117" customWidth="1"/>
    <col min="12035" max="12035" width="29.7109375" style="117" customWidth="1"/>
    <col min="12036" max="12036" width="10.7109375" style="117" customWidth="1"/>
    <col min="12037" max="12037" width="9.28515625" style="117" bestFit="1" customWidth="1"/>
    <col min="12038" max="12038" width="9.7109375" style="117" customWidth="1"/>
    <col min="12039" max="12039" width="8.42578125" style="117" customWidth="1"/>
    <col min="12040" max="12040" width="13.85546875" style="117" bestFit="1" customWidth="1"/>
    <col min="12041" max="12041" width="9" style="117" bestFit="1" customWidth="1"/>
    <col min="12042" max="12042" width="13.85546875" style="117" bestFit="1" customWidth="1"/>
    <col min="12043" max="12043" width="7.7109375" style="117" customWidth="1"/>
    <col min="12044" max="12044" width="12.5703125" style="117" bestFit="1" customWidth="1"/>
    <col min="12045" max="12045" width="13.85546875" style="117" bestFit="1" customWidth="1"/>
    <col min="12046" max="12288" width="7.85546875" style="117"/>
    <col min="12289" max="12289" width="3.42578125" style="117" customWidth="1"/>
    <col min="12290" max="12290" width="11.42578125" style="117" customWidth="1"/>
    <col min="12291" max="12291" width="29.7109375" style="117" customWidth="1"/>
    <col min="12292" max="12292" width="10.7109375" style="117" customWidth="1"/>
    <col min="12293" max="12293" width="9.28515625" style="117" bestFit="1" customWidth="1"/>
    <col min="12294" max="12294" width="9.7109375" style="117" customWidth="1"/>
    <col min="12295" max="12295" width="8.42578125" style="117" customWidth="1"/>
    <col min="12296" max="12296" width="13.85546875" style="117" bestFit="1" customWidth="1"/>
    <col min="12297" max="12297" width="9" style="117" bestFit="1" customWidth="1"/>
    <col min="12298" max="12298" width="13.85546875" style="117" bestFit="1" customWidth="1"/>
    <col min="12299" max="12299" width="7.7109375" style="117" customWidth="1"/>
    <col min="12300" max="12300" width="12.5703125" style="117" bestFit="1" customWidth="1"/>
    <col min="12301" max="12301" width="13.85546875" style="117" bestFit="1" customWidth="1"/>
    <col min="12302" max="12544" width="7.85546875" style="117"/>
    <col min="12545" max="12545" width="3.42578125" style="117" customWidth="1"/>
    <col min="12546" max="12546" width="11.42578125" style="117" customWidth="1"/>
    <col min="12547" max="12547" width="29.7109375" style="117" customWidth="1"/>
    <col min="12548" max="12548" width="10.7109375" style="117" customWidth="1"/>
    <col min="12549" max="12549" width="9.28515625" style="117" bestFit="1" customWidth="1"/>
    <col min="12550" max="12550" width="9.7109375" style="117" customWidth="1"/>
    <col min="12551" max="12551" width="8.42578125" style="117" customWidth="1"/>
    <col min="12552" max="12552" width="13.85546875" style="117" bestFit="1" customWidth="1"/>
    <col min="12553" max="12553" width="9" style="117" bestFit="1" customWidth="1"/>
    <col min="12554" max="12554" width="13.85546875" style="117" bestFit="1" customWidth="1"/>
    <col min="12555" max="12555" width="7.7109375" style="117" customWidth="1"/>
    <col min="12556" max="12556" width="12.5703125" style="117" bestFit="1" customWidth="1"/>
    <col min="12557" max="12557" width="13.85546875" style="117" bestFit="1" customWidth="1"/>
    <col min="12558" max="12800" width="7.85546875" style="117"/>
    <col min="12801" max="12801" width="3.42578125" style="117" customWidth="1"/>
    <col min="12802" max="12802" width="11.42578125" style="117" customWidth="1"/>
    <col min="12803" max="12803" width="29.7109375" style="117" customWidth="1"/>
    <col min="12804" max="12804" width="10.7109375" style="117" customWidth="1"/>
    <col min="12805" max="12805" width="9.28515625" style="117" bestFit="1" customWidth="1"/>
    <col min="12806" max="12806" width="9.7109375" style="117" customWidth="1"/>
    <col min="12807" max="12807" width="8.42578125" style="117" customWidth="1"/>
    <col min="12808" max="12808" width="13.85546875" style="117" bestFit="1" customWidth="1"/>
    <col min="12809" max="12809" width="9" style="117" bestFit="1" customWidth="1"/>
    <col min="12810" max="12810" width="13.85546875" style="117" bestFit="1" customWidth="1"/>
    <col min="12811" max="12811" width="7.7109375" style="117" customWidth="1"/>
    <col min="12812" max="12812" width="12.5703125" style="117" bestFit="1" customWidth="1"/>
    <col min="12813" max="12813" width="13.85546875" style="117" bestFit="1" customWidth="1"/>
    <col min="12814" max="13056" width="7.85546875" style="117"/>
    <col min="13057" max="13057" width="3.42578125" style="117" customWidth="1"/>
    <col min="13058" max="13058" width="11.42578125" style="117" customWidth="1"/>
    <col min="13059" max="13059" width="29.7109375" style="117" customWidth="1"/>
    <col min="13060" max="13060" width="10.7109375" style="117" customWidth="1"/>
    <col min="13061" max="13061" width="9.28515625" style="117" bestFit="1" customWidth="1"/>
    <col min="13062" max="13062" width="9.7109375" style="117" customWidth="1"/>
    <col min="13063" max="13063" width="8.42578125" style="117" customWidth="1"/>
    <col min="13064" max="13064" width="13.85546875" style="117" bestFit="1" customWidth="1"/>
    <col min="13065" max="13065" width="9" style="117" bestFit="1" customWidth="1"/>
    <col min="13066" max="13066" width="13.85546875" style="117" bestFit="1" customWidth="1"/>
    <col min="13067" max="13067" width="7.7109375" style="117" customWidth="1"/>
    <col min="13068" max="13068" width="12.5703125" style="117" bestFit="1" customWidth="1"/>
    <col min="13069" max="13069" width="13.85546875" style="117" bestFit="1" customWidth="1"/>
    <col min="13070" max="13312" width="7.85546875" style="117"/>
    <col min="13313" max="13313" width="3.42578125" style="117" customWidth="1"/>
    <col min="13314" max="13314" width="11.42578125" style="117" customWidth="1"/>
    <col min="13315" max="13315" width="29.7109375" style="117" customWidth="1"/>
    <col min="13316" max="13316" width="10.7109375" style="117" customWidth="1"/>
    <col min="13317" max="13317" width="9.28515625" style="117" bestFit="1" customWidth="1"/>
    <col min="13318" max="13318" width="9.7109375" style="117" customWidth="1"/>
    <col min="13319" max="13319" width="8.42578125" style="117" customWidth="1"/>
    <col min="13320" max="13320" width="13.85546875" style="117" bestFit="1" customWidth="1"/>
    <col min="13321" max="13321" width="9" style="117" bestFit="1" customWidth="1"/>
    <col min="13322" max="13322" width="13.85546875" style="117" bestFit="1" customWidth="1"/>
    <col min="13323" max="13323" width="7.7109375" style="117" customWidth="1"/>
    <col min="13324" max="13324" width="12.5703125" style="117" bestFit="1" customWidth="1"/>
    <col min="13325" max="13325" width="13.85546875" style="117" bestFit="1" customWidth="1"/>
    <col min="13326" max="13568" width="7.85546875" style="117"/>
    <col min="13569" max="13569" width="3.42578125" style="117" customWidth="1"/>
    <col min="13570" max="13570" width="11.42578125" style="117" customWidth="1"/>
    <col min="13571" max="13571" width="29.7109375" style="117" customWidth="1"/>
    <col min="13572" max="13572" width="10.7109375" style="117" customWidth="1"/>
    <col min="13573" max="13573" width="9.28515625" style="117" bestFit="1" customWidth="1"/>
    <col min="13574" max="13574" width="9.7109375" style="117" customWidth="1"/>
    <col min="13575" max="13575" width="8.42578125" style="117" customWidth="1"/>
    <col min="13576" max="13576" width="13.85546875" style="117" bestFit="1" customWidth="1"/>
    <col min="13577" max="13577" width="9" style="117" bestFit="1" customWidth="1"/>
    <col min="13578" max="13578" width="13.85546875" style="117" bestFit="1" customWidth="1"/>
    <col min="13579" max="13579" width="7.7109375" style="117" customWidth="1"/>
    <col min="13580" max="13580" width="12.5703125" style="117" bestFit="1" customWidth="1"/>
    <col min="13581" max="13581" width="13.85546875" style="117" bestFit="1" customWidth="1"/>
    <col min="13582" max="13824" width="7.85546875" style="117"/>
    <col min="13825" max="13825" width="3.42578125" style="117" customWidth="1"/>
    <col min="13826" max="13826" width="11.42578125" style="117" customWidth="1"/>
    <col min="13827" max="13827" width="29.7109375" style="117" customWidth="1"/>
    <col min="13828" max="13828" width="10.7109375" style="117" customWidth="1"/>
    <col min="13829" max="13829" width="9.28515625" style="117" bestFit="1" customWidth="1"/>
    <col min="13830" max="13830" width="9.7109375" style="117" customWidth="1"/>
    <col min="13831" max="13831" width="8.42578125" style="117" customWidth="1"/>
    <col min="13832" max="13832" width="13.85546875" style="117" bestFit="1" customWidth="1"/>
    <col min="13833" max="13833" width="9" style="117" bestFit="1" customWidth="1"/>
    <col min="13834" max="13834" width="13.85546875" style="117" bestFit="1" customWidth="1"/>
    <col min="13835" max="13835" width="7.7109375" style="117" customWidth="1"/>
    <col min="13836" max="13836" width="12.5703125" style="117" bestFit="1" customWidth="1"/>
    <col min="13837" max="13837" width="13.85546875" style="117" bestFit="1" customWidth="1"/>
    <col min="13838" max="14080" width="7.85546875" style="117"/>
    <col min="14081" max="14081" width="3.42578125" style="117" customWidth="1"/>
    <col min="14082" max="14082" width="11.42578125" style="117" customWidth="1"/>
    <col min="14083" max="14083" width="29.7109375" style="117" customWidth="1"/>
    <col min="14084" max="14084" width="10.7109375" style="117" customWidth="1"/>
    <col min="14085" max="14085" width="9.28515625" style="117" bestFit="1" customWidth="1"/>
    <col min="14086" max="14086" width="9.7109375" style="117" customWidth="1"/>
    <col min="14087" max="14087" width="8.42578125" style="117" customWidth="1"/>
    <col min="14088" max="14088" width="13.85546875" style="117" bestFit="1" customWidth="1"/>
    <col min="14089" max="14089" width="9" style="117" bestFit="1" customWidth="1"/>
    <col min="14090" max="14090" width="13.85546875" style="117" bestFit="1" customWidth="1"/>
    <col min="14091" max="14091" width="7.7109375" style="117" customWidth="1"/>
    <col min="14092" max="14092" width="12.5703125" style="117" bestFit="1" customWidth="1"/>
    <col min="14093" max="14093" width="13.85546875" style="117" bestFit="1" customWidth="1"/>
    <col min="14094" max="14336" width="7.85546875" style="117"/>
    <col min="14337" max="14337" width="3.42578125" style="117" customWidth="1"/>
    <col min="14338" max="14338" width="11.42578125" style="117" customWidth="1"/>
    <col min="14339" max="14339" width="29.7109375" style="117" customWidth="1"/>
    <col min="14340" max="14340" width="10.7109375" style="117" customWidth="1"/>
    <col min="14341" max="14341" width="9.28515625" style="117" bestFit="1" customWidth="1"/>
    <col min="14342" max="14342" width="9.7109375" style="117" customWidth="1"/>
    <col min="14343" max="14343" width="8.42578125" style="117" customWidth="1"/>
    <col min="14344" max="14344" width="13.85546875" style="117" bestFit="1" customWidth="1"/>
    <col min="14345" max="14345" width="9" style="117" bestFit="1" customWidth="1"/>
    <col min="14346" max="14346" width="13.85546875" style="117" bestFit="1" customWidth="1"/>
    <col min="14347" max="14347" width="7.7109375" style="117" customWidth="1"/>
    <col min="14348" max="14348" width="12.5703125" style="117" bestFit="1" customWidth="1"/>
    <col min="14349" max="14349" width="13.85546875" style="117" bestFit="1" customWidth="1"/>
    <col min="14350" max="14592" width="7.85546875" style="117"/>
    <col min="14593" max="14593" width="3.42578125" style="117" customWidth="1"/>
    <col min="14594" max="14594" width="11.42578125" style="117" customWidth="1"/>
    <col min="14595" max="14595" width="29.7109375" style="117" customWidth="1"/>
    <col min="14596" max="14596" width="10.7109375" style="117" customWidth="1"/>
    <col min="14597" max="14597" width="9.28515625" style="117" bestFit="1" customWidth="1"/>
    <col min="14598" max="14598" width="9.7109375" style="117" customWidth="1"/>
    <col min="14599" max="14599" width="8.42578125" style="117" customWidth="1"/>
    <col min="14600" max="14600" width="13.85546875" style="117" bestFit="1" customWidth="1"/>
    <col min="14601" max="14601" width="9" style="117" bestFit="1" customWidth="1"/>
    <col min="14602" max="14602" width="13.85546875" style="117" bestFit="1" customWidth="1"/>
    <col min="14603" max="14603" width="7.7109375" style="117" customWidth="1"/>
    <col min="14604" max="14604" width="12.5703125" style="117" bestFit="1" customWidth="1"/>
    <col min="14605" max="14605" width="13.85546875" style="117" bestFit="1" customWidth="1"/>
    <col min="14606" max="14848" width="7.85546875" style="117"/>
    <col min="14849" max="14849" width="3.42578125" style="117" customWidth="1"/>
    <col min="14850" max="14850" width="11.42578125" style="117" customWidth="1"/>
    <col min="14851" max="14851" width="29.7109375" style="117" customWidth="1"/>
    <col min="14852" max="14852" width="10.7109375" style="117" customWidth="1"/>
    <col min="14853" max="14853" width="9.28515625" style="117" bestFit="1" customWidth="1"/>
    <col min="14854" max="14854" width="9.7109375" style="117" customWidth="1"/>
    <col min="14855" max="14855" width="8.42578125" style="117" customWidth="1"/>
    <col min="14856" max="14856" width="13.85546875" style="117" bestFit="1" customWidth="1"/>
    <col min="14857" max="14857" width="9" style="117" bestFit="1" customWidth="1"/>
    <col min="14858" max="14858" width="13.85546875" style="117" bestFit="1" customWidth="1"/>
    <col min="14859" max="14859" width="7.7109375" style="117" customWidth="1"/>
    <col min="14860" max="14860" width="12.5703125" style="117" bestFit="1" customWidth="1"/>
    <col min="14861" max="14861" width="13.85546875" style="117" bestFit="1" customWidth="1"/>
    <col min="14862" max="15104" width="7.85546875" style="117"/>
    <col min="15105" max="15105" width="3.42578125" style="117" customWidth="1"/>
    <col min="15106" max="15106" width="11.42578125" style="117" customWidth="1"/>
    <col min="15107" max="15107" width="29.7109375" style="117" customWidth="1"/>
    <col min="15108" max="15108" width="10.7109375" style="117" customWidth="1"/>
    <col min="15109" max="15109" width="9.28515625" style="117" bestFit="1" customWidth="1"/>
    <col min="15110" max="15110" width="9.7109375" style="117" customWidth="1"/>
    <col min="15111" max="15111" width="8.42578125" style="117" customWidth="1"/>
    <col min="15112" max="15112" width="13.85546875" style="117" bestFit="1" customWidth="1"/>
    <col min="15113" max="15113" width="9" style="117" bestFit="1" customWidth="1"/>
    <col min="15114" max="15114" width="13.85546875" style="117" bestFit="1" customWidth="1"/>
    <col min="15115" max="15115" width="7.7109375" style="117" customWidth="1"/>
    <col min="15116" max="15116" width="12.5703125" style="117" bestFit="1" customWidth="1"/>
    <col min="15117" max="15117" width="13.85546875" style="117" bestFit="1" customWidth="1"/>
    <col min="15118" max="15360" width="7.85546875" style="117"/>
    <col min="15361" max="15361" width="3.42578125" style="117" customWidth="1"/>
    <col min="15362" max="15362" width="11.42578125" style="117" customWidth="1"/>
    <col min="15363" max="15363" width="29.7109375" style="117" customWidth="1"/>
    <col min="15364" max="15364" width="10.7109375" style="117" customWidth="1"/>
    <col min="15365" max="15365" width="9.28515625" style="117" bestFit="1" customWidth="1"/>
    <col min="15366" max="15366" width="9.7109375" style="117" customWidth="1"/>
    <col min="15367" max="15367" width="8.42578125" style="117" customWidth="1"/>
    <col min="15368" max="15368" width="13.85546875" style="117" bestFit="1" customWidth="1"/>
    <col min="15369" max="15369" width="9" style="117" bestFit="1" customWidth="1"/>
    <col min="15370" max="15370" width="13.85546875" style="117" bestFit="1" customWidth="1"/>
    <col min="15371" max="15371" width="7.7109375" style="117" customWidth="1"/>
    <col min="15372" max="15372" width="12.5703125" style="117" bestFit="1" customWidth="1"/>
    <col min="15373" max="15373" width="13.85546875" style="117" bestFit="1" customWidth="1"/>
    <col min="15374" max="15616" width="7.85546875" style="117"/>
    <col min="15617" max="15617" width="3.42578125" style="117" customWidth="1"/>
    <col min="15618" max="15618" width="11.42578125" style="117" customWidth="1"/>
    <col min="15619" max="15619" width="29.7109375" style="117" customWidth="1"/>
    <col min="15620" max="15620" width="10.7109375" style="117" customWidth="1"/>
    <col min="15621" max="15621" width="9.28515625" style="117" bestFit="1" customWidth="1"/>
    <col min="15622" max="15622" width="9.7109375" style="117" customWidth="1"/>
    <col min="15623" max="15623" width="8.42578125" style="117" customWidth="1"/>
    <col min="15624" max="15624" width="13.85546875" style="117" bestFit="1" customWidth="1"/>
    <col min="15625" max="15625" width="9" style="117" bestFit="1" customWidth="1"/>
    <col min="15626" max="15626" width="13.85546875" style="117" bestFit="1" customWidth="1"/>
    <col min="15627" max="15627" width="7.7109375" style="117" customWidth="1"/>
    <col min="15628" max="15628" width="12.5703125" style="117" bestFit="1" customWidth="1"/>
    <col min="15629" max="15629" width="13.85546875" style="117" bestFit="1" customWidth="1"/>
    <col min="15630" max="15872" width="7.85546875" style="117"/>
    <col min="15873" max="15873" width="3.42578125" style="117" customWidth="1"/>
    <col min="15874" max="15874" width="11.42578125" style="117" customWidth="1"/>
    <col min="15875" max="15875" width="29.7109375" style="117" customWidth="1"/>
    <col min="15876" max="15876" width="10.7109375" style="117" customWidth="1"/>
    <col min="15877" max="15877" width="9.28515625" style="117" bestFit="1" customWidth="1"/>
    <col min="15878" max="15878" width="9.7109375" style="117" customWidth="1"/>
    <col min="15879" max="15879" width="8.42578125" style="117" customWidth="1"/>
    <col min="15880" max="15880" width="13.85546875" style="117" bestFit="1" customWidth="1"/>
    <col min="15881" max="15881" width="9" style="117" bestFit="1" customWidth="1"/>
    <col min="15882" max="15882" width="13.85546875" style="117" bestFit="1" customWidth="1"/>
    <col min="15883" max="15883" width="7.7109375" style="117" customWidth="1"/>
    <col min="15884" max="15884" width="12.5703125" style="117" bestFit="1" customWidth="1"/>
    <col min="15885" max="15885" width="13.85546875" style="117" bestFit="1" customWidth="1"/>
    <col min="15886" max="16128" width="7.85546875" style="117"/>
    <col min="16129" max="16129" width="3.42578125" style="117" customWidth="1"/>
    <col min="16130" max="16130" width="11.42578125" style="117" customWidth="1"/>
    <col min="16131" max="16131" width="29.7109375" style="117" customWidth="1"/>
    <col min="16132" max="16132" width="10.7109375" style="117" customWidth="1"/>
    <col min="16133" max="16133" width="9.28515625" style="117" bestFit="1" customWidth="1"/>
    <col min="16134" max="16134" width="9.7109375" style="117" customWidth="1"/>
    <col min="16135" max="16135" width="8.42578125" style="117" customWidth="1"/>
    <col min="16136" max="16136" width="13.85546875" style="117" bestFit="1" customWidth="1"/>
    <col min="16137" max="16137" width="9" style="117" bestFit="1" customWidth="1"/>
    <col min="16138" max="16138" width="13.85546875" style="117" bestFit="1" customWidth="1"/>
    <col min="16139" max="16139" width="7.7109375" style="117" customWidth="1"/>
    <col min="16140" max="16140" width="12.5703125" style="117" bestFit="1" customWidth="1"/>
    <col min="16141" max="16141" width="13.85546875" style="117" bestFit="1" customWidth="1"/>
    <col min="16142" max="16384" width="7.85546875" style="117"/>
  </cols>
  <sheetData>
    <row r="1" spans="1:13" ht="17.4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6.899999999999999" customHeight="1">
      <c r="A2" s="677" t="s">
        <v>68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</row>
    <row r="3" spans="1:13" ht="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</row>
    <row r="4" spans="1:13" ht="15">
      <c r="A4" s="678" t="s">
        <v>247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</row>
    <row r="5" spans="1:13">
      <c r="A5" s="679"/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</row>
    <row r="6" spans="1:13" ht="15" customHeight="1">
      <c r="A6" s="52"/>
      <c r="B6" s="660" t="s">
        <v>69</v>
      </c>
      <c r="C6" s="660"/>
      <c r="D6" s="680"/>
      <c r="E6" s="53"/>
      <c r="F6" s="661" t="s">
        <v>70</v>
      </c>
      <c r="G6" s="661"/>
      <c r="H6" s="661"/>
      <c r="I6" s="661"/>
      <c r="J6" s="53">
        <f>M63</f>
        <v>0</v>
      </c>
      <c r="K6" s="53" t="s">
        <v>71</v>
      </c>
      <c r="L6" s="53"/>
      <c r="M6" s="53"/>
    </row>
    <row r="7" spans="1:13">
      <c r="A7" s="52"/>
      <c r="B7" s="660" t="s">
        <v>72</v>
      </c>
      <c r="C7" s="660"/>
      <c r="D7" s="53"/>
      <c r="E7" s="53"/>
      <c r="F7" s="661"/>
      <c r="G7" s="661"/>
      <c r="H7" s="661"/>
      <c r="I7" s="661"/>
      <c r="J7" s="53"/>
      <c r="K7" s="53"/>
      <c r="L7" s="53"/>
      <c r="M7" s="53"/>
    </row>
    <row r="8" spans="1:13">
      <c r="A8" s="52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ht="15" customHeight="1">
      <c r="A9" s="662" t="s">
        <v>0</v>
      </c>
      <c r="B9" s="665" t="s">
        <v>38</v>
      </c>
      <c r="C9" s="668" t="s">
        <v>73</v>
      </c>
      <c r="D9" s="647" t="s">
        <v>74</v>
      </c>
      <c r="E9" s="671"/>
      <c r="F9" s="649"/>
      <c r="G9" s="647" t="s">
        <v>75</v>
      </c>
      <c r="H9" s="648"/>
      <c r="I9" s="647" t="s">
        <v>76</v>
      </c>
      <c r="J9" s="675"/>
      <c r="K9" s="647" t="s">
        <v>77</v>
      </c>
      <c r="L9" s="648"/>
      <c r="M9" s="649" t="s">
        <v>2</v>
      </c>
    </row>
    <row r="10" spans="1:13" ht="22.9" customHeight="1">
      <c r="A10" s="663"/>
      <c r="B10" s="666"/>
      <c r="C10" s="669"/>
      <c r="D10" s="653"/>
      <c r="E10" s="672"/>
      <c r="F10" s="673"/>
      <c r="G10" s="674"/>
      <c r="H10" s="654"/>
      <c r="I10" s="674"/>
      <c r="J10" s="676"/>
      <c r="K10" s="653" t="s">
        <v>78</v>
      </c>
      <c r="L10" s="654"/>
      <c r="M10" s="650"/>
    </row>
    <row r="11" spans="1:13">
      <c r="A11" s="663"/>
      <c r="B11" s="666"/>
      <c r="C11" s="669"/>
      <c r="D11" s="655" t="s">
        <v>36</v>
      </c>
      <c r="E11" s="655" t="s">
        <v>79</v>
      </c>
      <c r="F11" s="655" t="s">
        <v>34</v>
      </c>
      <c r="G11" s="54" t="s">
        <v>79</v>
      </c>
      <c r="H11" s="655" t="s">
        <v>34</v>
      </c>
      <c r="I11" s="54" t="s">
        <v>79</v>
      </c>
      <c r="J11" s="655" t="s">
        <v>34</v>
      </c>
      <c r="K11" s="54" t="s">
        <v>79</v>
      </c>
      <c r="L11" s="655" t="s">
        <v>34</v>
      </c>
      <c r="M11" s="651"/>
    </row>
    <row r="12" spans="1:13">
      <c r="A12" s="664"/>
      <c r="B12" s="667"/>
      <c r="C12" s="670"/>
      <c r="D12" s="656"/>
      <c r="E12" s="656"/>
      <c r="F12" s="656"/>
      <c r="G12" s="55" t="s">
        <v>80</v>
      </c>
      <c r="H12" s="656"/>
      <c r="I12" s="55" t="s">
        <v>80</v>
      </c>
      <c r="J12" s="656"/>
      <c r="K12" s="55" t="s">
        <v>80</v>
      </c>
      <c r="L12" s="656"/>
      <c r="M12" s="652"/>
    </row>
    <row r="13" spans="1:13">
      <c r="A13" s="56" t="s">
        <v>81</v>
      </c>
      <c r="B13" s="57" t="s">
        <v>82</v>
      </c>
      <c r="C13" s="58" t="s">
        <v>83</v>
      </c>
      <c r="D13" s="59" t="s">
        <v>84</v>
      </c>
      <c r="E13" s="60" t="s">
        <v>85</v>
      </c>
      <c r="F13" s="61" t="s">
        <v>86</v>
      </c>
      <c r="G13" s="62" t="s">
        <v>87</v>
      </c>
      <c r="H13" s="59" t="s">
        <v>88</v>
      </c>
      <c r="I13" s="60" t="s">
        <v>89</v>
      </c>
      <c r="J13" s="62" t="s">
        <v>90</v>
      </c>
      <c r="K13" s="60" t="s">
        <v>91</v>
      </c>
      <c r="L13" s="59" t="s">
        <v>92</v>
      </c>
      <c r="M13" s="60" t="s">
        <v>93</v>
      </c>
    </row>
    <row r="14" spans="1:13" ht="90">
      <c r="A14" s="63" t="s">
        <v>94</v>
      </c>
      <c r="B14" s="63" t="s">
        <v>95</v>
      </c>
      <c r="C14" s="64" t="s">
        <v>220</v>
      </c>
      <c r="D14" s="65" t="s">
        <v>96</v>
      </c>
      <c r="E14" s="65"/>
      <c r="F14" s="118">
        <v>54</v>
      </c>
      <c r="G14" s="66"/>
      <c r="H14" s="67"/>
      <c r="I14" s="67"/>
      <c r="J14" s="67"/>
      <c r="K14" s="67"/>
      <c r="L14" s="67"/>
      <c r="M14" s="67"/>
    </row>
    <row r="15" spans="1:13">
      <c r="A15" s="68"/>
      <c r="B15" s="68"/>
      <c r="C15" s="69" t="s">
        <v>97</v>
      </c>
      <c r="D15" s="70" t="s">
        <v>4</v>
      </c>
      <c r="E15" s="70">
        <f>20/1000</f>
        <v>0.02</v>
      </c>
      <c r="F15" s="70">
        <f>E15*F14</f>
        <v>1.08</v>
      </c>
      <c r="G15" s="67"/>
      <c r="H15" s="67"/>
      <c r="I15" s="67"/>
      <c r="J15" s="67"/>
      <c r="K15" s="67"/>
      <c r="L15" s="67"/>
      <c r="M15" s="67"/>
    </row>
    <row r="16" spans="1:13" ht="28.5">
      <c r="A16" s="68"/>
      <c r="B16" s="71" t="s">
        <v>98</v>
      </c>
      <c r="C16" s="69" t="s">
        <v>99</v>
      </c>
      <c r="D16" s="70" t="s">
        <v>100</v>
      </c>
      <c r="E16" s="72">
        <f>44.8/1000</f>
        <v>4.48E-2</v>
      </c>
      <c r="F16" s="70">
        <f>E16*F14</f>
        <v>2.4192</v>
      </c>
      <c r="G16" s="67"/>
      <c r="H16" s="67"/>
      <c r="I16" s="67"/>
      <c r="J16" s="67"/>
      <c r="K16" s="67"/>
      <c r="L16" s="67"/>
      <c r="M16" s="67"/>
    </row>
    <row r="17" spans="1:13" ht="28.5">
      <c r="A17" s="68"/>
      <c r="B17" s="71"/>
      <c r="C17" s="69" t="s">
        <v>101</v>
      </c>
      <c r="D17" s="70" t="s">
        <v>4</v>
      </c>
      <c r="E17" s="70"/>
      <c r="F17" s="70">
        <f>F16</f>
        <v>2.4192</v>
      </c>
      <c r="G17" s="67"/>
      <c r="H17" s="67"/>
      <c r="I17" s="67"/>
      <c r="J17" s="67"/>
      <c r="K17" s="67"/>
      <c r="L17" s="67"/>
      <c r="M17" s="67"/>
    </row>
    <row r="18" spans="1:13">
      <c r="A18" s="68"/>
      <c r="B18" s="71"/>
      <c r="C18" s="69" t="s">
        <v>5</v>
      </c>
      <c r="D18" s="70" t="s">
        <v>9</v>
      </c>
      <c r="E18" s="72">
        <f>2.1/1000</f>
        <v>2.1000000000000003E-3</v>
      </c>
      <c r="F18" s="70">
        <f>E18*F14</f>
        <v>0.11340000000000001</v>
      </c>
      <c r="G18" s="67"/>
      <c r="H18" s="67"/>
      <c r="I18" s="67"/>
      <c r="J18" s="67"/>
      <c r="K18" s="67"/>
      <c r="L18" s="67"/>
      <c r="M18" s="67"/>
    </row>
    <row r="19" spans="1:13" ht="60">
      <c r="A19" s="73">
        <v>2</v>
      </c>
      <c r="B19" s="74"/>
      <c r="C19" s="75" t="s">
        <v>102</v>
      </c>
      <c r="D19" s="76" t="s">
        <v>7</v>
      </c>
      <c r="E19" s="76">
        <v>1.9</v>
      </c>
      <c r="F19" s="77">
        <f>E19*F14</f>
        <v>102.6</v>
      </c>
      <c r="G19" s="78"/>
      <c r="H19" s="78"/>
      <c r="I19" s="78"/>
      <c r="J19" s="78"/>
      <c r="K19" s="79"/>
      <c r="L19" s="78"/>
      <c r="M19" s="78"/>
    </row>
    <row r="20" spans="1:13" ht="45">
      <c r="A20" s="82">
        <v>3</v>
      </c>
      <c r="B20" s="63" t="s">
        <v>105</v>
      </c>
      <c r="C20" s="75" t="s">
        <v>106</v>
      </c>
      <c r="D20" s="65" t="s">
        <v>107</v>
      </c>
      <c r="E20" s="60"/>
      <c r="F20" s="80">
        <v>106</v>
      </c>
      <c r="G20" s="67"/>
      <c r="H20" s="67"/>
      <c r="I20" s="67"/>
      <c r="J20" s="67"/>
      <c r="K20" s="67"/>
      <c r="L20" s="67"/>
      <c r="M20" s="67"/>
    </row>
    <row r="21" spans="1:13">
      <c r="A21" s="68"/>
      <c r="B21" s="68"/>
      <c r="C21" s="81" t="s">
        <v>97</v>
      </c>
      <c r="D21" s="70" t="s">
        <v>4</v>
      </c>
      <c r="E21" s="83">
        <f>33/1000</f>
        <v>3.3000000000000002E-2</v>
      </c>
      <c r="F21" s="70">
        <f>E21*F20</f>
        <v>3.4980000000000002</v>
      </c>
      <c r="G21" s="67"/>
      <c r="H21" s="67"/>
      <c r="I21" s="67"/>
      <c r="J21" s="67"/>
      <c r="K21" s="67"/>
      <c r="L21" s="67"/>
      <c r="M21" s="67"/>
    </row>
    <row r="22" spans="1:13" ht="15">
      <c r="A22" s="68"/>
      <c r="B22" s="68"/>
      <c r="C22" s="224" t="s">
        <v>219</v>
      </c>
      <c r="D22" s="225" t="s">
        <v>130</v>
      </c>
      <c r="E22" s="226">
        <v>0.248</v>
      </c>
      <c r="F22" s="227">
        <f>E22*F20</f>
        <v>26.288</v>
      </c>
      <c r="G22" s="227"/>
      <c r="H22" s="227"/>
      <c r="I22" s="227"/>
      <c r="J22" s="227"/>
      <c r="K22" s="228"/>
      <c r="L22" s="227"/>
      <c r="M22" s="227"/>
    </row>
    <row r="23" spans="1:13" ht="16.5">
      <c r="A23" s="68"/>
      <c r="B23" s="68" t="s">
        <v>108</v>
      </c>
      <c r="C23" s="81" t="s">
        <v>109</v>
      </c>
      <c r="D23" s="70" t="s">
        <v>104</v>
      </c>
      <c r="E23" s="83">
        <v>0.125</v>
      </c>
      <c r="F23" s="70">
        <f>E23*F20</f>
        <v>13.25</v>
      </c>
      <c r="G23" s="67"/>
      <c r="H23" s="67"/>
      <c r="I23" s="67"/>
      <c r="J23" s="67"/>
      <c r="K23" s="67"/>
      <c r="L23" s="67"/>
      <c r="M23" s="67"/>
    </row>
    <row r="24" spans="1:13" ht="42.75">
      <c r="A24" s="645">
        <v>4</v>
      </c>
      <c r="B24" s="119" t="s">
        <v>110</v>
      </c>
      <c r="C24" s="84" t="s">
        <v>228</v>
      </c>
      <c r="D24" s="27" t="s">
        <v>28</v>
      </c>
      <c r="E24" s="85"/>
      <c r="F24" s="30">
        <v>127.5</v>
      </c>
      <c r="G24" s="85"/>
      <c r="H24" s="85"/>
      <c r="I24" s="85"/>
      <c r="J24" s="85"/>
      <c r="K24" s="85"/>
      <c r="L24" s="85"/>
      <c r="M24" s="85"/>
    </row>
    <row r="25" spans="1:13">
      <c r="A25" s="645"/>
      <c r="B25" s="86"/>
      <c r="C25" s="87" t="s">
        <v>15</v>
      </c>
      <c r="D25" s="24" t="s">
        <v>4</v>
      </c>
      <c r="E25" s="28">
        <v>8.01</v>
      </c>
      <c r="F25" s="28">
        <f>F24*E25</f>
        <v>1021.275</v>
      </c>
      <c r="G25" s="21"/>
      <c r="H25" s="30"/>
      <c r="I25" s="28"/>
      <c r="J25" s="30"/>
      <c r="K25" s="21"/>
      <c r="L25" s="21"/>
      <c r="M25" s="30"/>
    </row>
    <row r="26" spans="1:13">
      <c r="A26" s="645"/>
      <c r="B26" s="86"/>
      <c r="C26" s="87" t="s">
        <v>5</v>
      </c>
      <c r="D26" s="24" t="s">
        <v>9</v>
      </c>
      <c r="E26" s="21">
        <v>1.23</v>
      </c>
      <c r="F26" s="30">
        <f>E26*F24</f>
        <v>156.82499999999999</v>
      </c>
      <c r="G26" s="21"/>
      <c r="H26" s="21"/>
      <c r="I26" s="21"/>
      <c r="J26" s="21"/>
      <c r="K26" s="30"/>
      <c r="L26" s="30"/>
      <c r="M26" s="30"/>
    </row>
    <row r="27" spans="1:13">
      <c r="A27" s="645"/>
      <c r="B27" s="86"/>
      <c r="C27" s="88" t="s">
        <v>10</v>
      </c>
      <c r="D27" s="21"/>
      <c r="E27" s="25"/>
      <c r="F27" s="30"/>
      <c r="G27" s="24"/>
      <c r="H27" s="89"/>
      <c r="I27" s="24"/>
      <c r="J27" s="28"/>
      <c r="K27" s="24"/>
      <c r="L27" s="89"/>
      <c r="M27" s="30"/>
    </row>
    <row r="28" spans="1:13">
      <c r="A28" s="645"/>
      <c r="B28" s="86" t="s">
        <v>23</v>
      </c>
      <c r="C28" s="87" t="s">
        <v>111</v>
      </c>
      <c r="D28" s="21" t="s">
        <v>29</v>
      </c>
      <c r="E28" s="24">
        <v>1.0149999999999999</v>
      </c>
      <c r="F28" s="90">
        <f>E28*F24</f>
        <v>129.41249999999999</v>
      </c>
      <c r="G28" s="91"/>
      <c r="H28" s="91"/>
      <c r="I28" s="92"/>
      <c r="J28" s="93"/>
      <c r="K28" s="21"/>
      <c r="L28" s="30"/>
      <c r="M28" s="30"/>
    </row>
    <row r="29" spans="1:13">
      <c r="A29" s="645"/>
      <c r="B29" s="95"/>
      <c r="C29" s="96" t="s">
        <v>11</v>
      </c>
      <c r="D29" s="24" t="s">
        <v>9</v>
      </c>
      <c r="E29" s="28">
        <v>2.09</v>
      </c>
      <c r="F29" s="28">
        <f>F24*E29</f>
        <v>266.47499999999997</v>
      </c>
      <c r="G29" s="91"/>
      <c r="H29" s="91"/>
      <c r="I29" s="92"/>
      <c r="J29" s="93"/>
      <c r="K29" s="94"/>
      <c r="L29" s="94"/>
      <c r="M29" s="30"/>
    </row>
    <row r="30" spans="1:13" ht="54">
      <c r="A30" s="237">
        <v>6</v>
      </c>
      <c r="B30" s="5" t="s">
        <v>116</v>
      </c>
      <c r="C30" s="129" t="s">
        <v>118</v>
      </c>
      <c r="D30" s="129" t="s">
        <v>129</v>
      </c>
      <c r="E30" s="129"/>
      <c r="F30" s="146">
        <v>6.3E-2</v>
      </c>
      <c r="G30" s="134"/>
      <c r="H30" s="135"/>
      <c r="I30" s="136"/>
      <c r="J30" s="7"/>
      <c r="K30" s="136"/>
      <c r="L30" s="12"/>
      <c r="M30" s="7"/>
    </row>
    <row r="31" spans="1:13" ht="15">
      <c r="A31" s="237"/>
      <c r="B31" s="31"/>
      <c r="C31" s="130" t="s">
        <v>15</v>
      </c>
      <c r="D31" s="45" t="s">
        <v>4</v>
      </c>
      <c r="E31" s="130">
        <v>33</v>
      </c>
      <c r="F31" s="130">
        <f>F30*E31</f>
        <v>2.0790000000000002</v>
      </c>
      <c r="G31" s="137"/>
      <c r="H31" s="135"/>
      <c r="I31" s="138"/>
      <c r="J31" s="7"/>
      <c r="K31" s="138"/>
      <c r="L31" s="12"/>
      <c r="M31" s="7"/>
    </row>
    <row r="32" spans="1:13" ht="15">
      <c r="A32" s="237"/>
      <c r="B32" s="31"/>
      <c r="C32" s="130" t="s">
        <v>119</v>
      </c>
      <c r="D32" s="45" t="s">
        <v>130</v>
      </c>
      <c r="E32" s="130">
        <v>1.91</v>
      </c>
      <c r="F32" s="130">
        <f>F30*E32</f>
        <v>0.12032999999999999</v>
      </c>
      <c r="G32" s="135"/>
      <c r="H32" s="135"/>
      <c r="I32" s="138"/>
      <c r="J32" s="7"/>
      <c r="K32" s="138"/>
      <c r="L32" s="12"/>
      <c r="M32" s="7"/>
    </row>
    <row r="33" spans="1:13" ht="27">
      <c r="A33" s="237"/>
      <c r="B33" s="31"/>
      <c r="C33" s="129" t="s">
        <v>120</v>
      </c>
      <c r="D33" s="139" t="s">
        <v>130</v>
      </c>
      <c r="E33" s="140">
        <v>11.2</v>
      </c>
      <c r="F33" s="140">
        <f>F30*E33</f>
        <v>0.7056</v>
      </c>
      <c r="G33" s="141"/>
      <c r="H33" s="135"/>
      <c r="I33" s="142"/>
      <c r="J33" s="7"/>
      <c r="K33" s="142"/>
      <c r="L33" s="12"/>
      <c r="M33" s="7"/>
    </row>
    <row r="34" spans="1:13" ht="15">
      <c r="A34" s="237"/>
      <c r="B34" s="31"/>
      <c r="C34" s="130" t="s">
        <v>121</v>
      </c>
      <c r="D34" s="139" t="s">
        <v>130</v>
      </c>
      <c r="E34" s="140">
        <v>24.8</v>
      </c>
      <c r="F34" s="140">
        <f>F30*E34</f>
        <v>1.5624</v>
      </c>
      <c r="G34" s="141"/>
      <c r="H34" s="135"/>
      <c r="I34" s="142"/>
      <c r="J34" s="7"/>
      <c r="K34" s="142"/>
      <c r="L34" s="12"/>
      <c r="M34" s="7"/>
    </row>
    <row r="35" spans="1:13" ht="15">
      <c r="A35" s="237"/>
      <c r="B35" s="31"/>
      <c r="C35" s="130" t="s">
        <v>122</v>
      </c>
      <c r="D35" s="45" t="s">
        <v>130</v>
      </c>
      <c r="E35" s="130">
        <v>4.1399999999999997</v>
      </c>
      <c r="F35" s="130">
        <f>F30*E35</f>
        <v>0.26082</v>
      </c>
      <c r="G35" s="135"/>
      <c r="H35" s="135"/>
      <c r="I35" s="138"/>
      <c r="J35" s="7"/>
      <c r="K35" s="138"/>
      <c r="L35" s="12"/>
      <c r="M35" s="7"/>
    </row>
    <row r="36" spans="1:13" ht="15">
      <c r="A36" s="237"/>
      <c r="B36" s="31"/>
      <c r="C36" s="130" t="s">
        <v>123</v>
      </c>
      <c r="D36" s="45" t="s">
        <v>130</v>
      </c>
      <c r="E36" s="130">
        <v>0.53</v>
      </c>
      <c r="F36" s="130">
        <f>F30*E36</f>
        <v>3.3390000000000003E-2</v>
      </c>
      <c r="G36" s="135"/>
      <c r="H36" s="135"/>
      <c r="I36" s="138"/>
      <c r="J36" s="7"/>
      <c r="K36" s="138"/>
      <c r="L36" s="12"/>
      <c r="M36" s="7"/>
    </row>
    <row r="37" spans="1:13" ht="15">
      <c r="A37" s="237"/>
      <c r="B37" s="31"/>
      <c r="C37" s="130" t="s">
        <v>124</v>
      </c>
      <c r="D37" s="45" t="s">
        <v>21</v>
      </c>
      <c r="E37" s="130">
        <v>125</v>
      </c>
      <c r="F37" s="130">
        <f>F30*E37</f>
        <v>7.875</v>
      </c>
      <c r="G37" s="135"/>
      <c r="H37" s="135"/>
      <c r="I37" s="143"/>
      <c r="J37" s="7"/>
      <c r="K37" s="138"/>
      <c r="L37" s="12"/>
      <c r="M37" s="7"/>
    </row>
    <row r="38" spans="1:13" ht="15">
      <c r="A38" s="237"/>
      <c r="B38" s="31"/>
      <c r="C38" s="130" t="s">
        <v>103</v>
      </c>
      <c r="D38" s="45" t="s">
        <v>21</v>
      </c>
      <c r="E38" s="130">
        <v>30</v>
      </c>
      <c r="F38" s="130">
        <f>F30*E38</f>
        <v>1.8900000000000001</v>
      </c>
      <c r="G38" s="135"/>
      <c r="H38" s="135"/>
      <c r="I38" s="143"/>
      <c r="J38" s="7"/>
      <c r="K38" s="138"/>
      <c r="L38" s="12"/>
      <c r="M38" s="7"/>
    </row>
    <row r="39" spans="1:13" ht="68.25">
      <c r="A39" s="657">
        <v>4</v>
      </c>
      <c r="B39" s="119" t="s">
        <v>110</v>
      </c>
      <c r="C39" s="84" t="s">
        <v>229</v>
      </c>
      <c r="D39" s="27" t="s">
        <v>28</v>
      </c>
      <c r="E39" s="85"/>
      <c r="F39" s="30">
        <v>5.4</v>
      </c>
      <c r="G39" s="85"/>
      <c r="H39" s="85"/>
      <c r="I39" s="85"/>
      <c r="J39" s="85"/>
      <c r="K39" s="85"/>
      <c r="L39" s="85"/>
      <c r="M39" s="85"/>
    </row>
    <row r="40" spans="1:13">
      <c r="A40" s="658"/>
      <c r="B40" s="86"/>
      <c r="C40" s="87" t="s">
        <v>15</v>
      </c>
      <c r="D40" s="24" t="s">
        <v>4</v>
      </c>
      <c r="E40" s="28">
        <v>8.01</v>
      </c>
      <c r="F40" s="28">
        <f>F39*E40</f>
        <v>43.254000000000005</v>
      </c>
      <c r="G40" s="21"/>
      <c r="H40" s="30"/>
      <c r="I40" s="28"/>
      <c r="J40" s="30"/>
      <c r="K40" s="21"/>
      <c r="L40" s="21"/>
      <c r="M40" s="30"/>
    </row>
    <row r="41" spans="1:13">
      <c r="A41" s="658"/>
      <c r="B41" s="86"/>
      <c r="C41" s="87" t="s">
        <v>5</v>
      </c>
      <c r="D41" s="24" t="s">
        <v>9</v>
      </c>
      <c r="E41" s="21">
        <v>1.23</v>
      </c>
      <c r="F41" s="30">
        <f>E41*F39</f>
        <v>6.6420000000000003</v>
      </c>
      <c r="G41" s="21"/>
      <c r="H41" s="21"/>
      <c r="I41" s="21"/>
      <c r="J41" s="21"/>
      <c r="K41" s="30"/>
      <c r="L41" s="30"/>
      <c r="M41" s="30"/>
    </row>
    <row r="42" spans="1:13">
      <c r="A42" s="658"/>
      <c r="B42" s="86"/>
      <c r="C42" s="88" t="s">
        <v>10</v>
      </c>
      <c r="D42" s="21"/>
      <c r="E42" s="25"/>
      <c r="F42" s="30"/>
      <c r="G42" s="24"/>
      <c r="H42" s="89"/>
      <c r="I42" s="24"/>
      <c r="J42" s="28"/>
      <c r="K42" s="24"/>
      <c r="L42" s="89"/>
      <c r="M42" s="30"/>
    </row>
    <row r="43" spans="1:13">
      <c r="A43" s="658"/>
      <c r="B43" s="86" t="s">
        <v>23</v>
      </c>
      <c r="C43" s="87" t="s">
        <v>111</v>
      </c>
      <c r="D43" s="21" t="s">
        <v>29</v>
      </c>
      <c r="E43" s="24">
        <v>1.0149999999999999</v>
      </c>
      <c r="F43" s="90">
        <f>E43*F39</f>
        <v>5.4809999999999999</v>
      </c>
      <c r="G43" s="91"/>
      <c r="H43" s="91"/>
      <c r="I43" s="92"/>
      <c r="J43" s="93"/>
      <c r="K43" s="21"/>
      <c r="L43" s="30"/>
      <c r="M43" s="30"/>
    </row>
    <row r="44" spans="1:13">
      <c r="A44" s="659"/>
      <c r="B44" s="95"/>
      <c r="C44" s="96" t="s">
        <v>11</v>
      </c>
      <c r="D44" s="24" t="s">
        <v>9</v>
      </c>
      <c r="E44" s="28">
        <v>2.09</v>
      </c>
      <c r="F44" s="28">
        <f>F39*E44</f>
        <v>11.286</v>
      </c>
      <c r="G44" s="91"/>
      <c r="H44" s="91"/>
      <c r="I44" s="92"/>
      <c r="J44" s="93"/>
      <c r="K44" s="94"/>
      <c r="L44" s="94"/>
      <c r="M44" s="30"/>
    </row>
    <row r="45" spans="1:13" ht="54">
      <c r="A45" s="237">
        <v>7</v>
      </c>
      <c r="B45" s="5" t="s">
        <v>117</v>
      </c>
      <c r="C45" s="43" t="s">
        <v>125</v>
      </c>
      <c r="D45" s="8" t="s">
        <v>6</v>
      </c>
      <c r="E45" s="8"/>
      <c r="F45" s="144">
        <v>12.6</v>
      </c>
      <c r="G45" s="8"/>
      <c r="H45" s="229"/>
      <c r="I45" s="8"/>
      <c r="J45" s="230"/>
      <c r="K45" s="8"/>
      <c r="L45" s="229"/>
      <c r="M45" s="7"/>
    </row>
    <row r="46" spans="1:13">
      <c r="A46" s="237"/>
      <c r="B46" s="126"/>
      <c r="C46" s="6" t="s">
        <v>3</v>
      </c>
      <c r="D46" s="51" t="s">
        <v>4</v>
      </c>
      <c r="E46" s="51">
        <v>8.59</v>
      </c>
      <c r="F46" s="230">
        <f>F45*E46</f>
        <v>108.23399999999999</v>
      </c>
      <c r="G46" s="51"/>
      <c r="H46" s="230"/>
      <c r="I46" s="51"/>
      <c r="J46" s="230"/>
      <c r="K46" s="51"/>
      <c r="L46" s="230"/>
      <c r="M46" s="7"/>
    </row>
    <row r="47" spans="1:13">
      <c r="A47" s="237"/>
      <c r="B47" s="126"/>
      <c r="C47" s="4" t="s">
        <v>126</v>
      </c>
      <c r="D47" s="51" t="s">
        <v>100</v>
      </c>
      <c r="E47" s="231">
        <v>1</v>
      </c>
      <c r="F47" s="229">
        <f>E47*F45</f>
        <v>12.6</v>
      </c>
      <c r="G47" s="231"/>
      <c r="H47" s="231"/>
      <c r="I47" s="231"/>
      <c r="J47" s="231"/>
      <c r="K47" s="231"/>
      <c r="L47" s="229"/>
      <c r="M47" s="7"/>
    </row>
    <row r="48" spans="1:13">
      <c r="A48" s="237"/>
      <c r="B48" s="126"/>
      <c r="C48" s="6" t="s">
        <v>8</v>
      </c>
      <c r="D48" s="231" t="s">
        <v>9</v>
      </c>
      <c r="E48" s="51">
        <v>2.54</v>
      </c>
      <c r="F48" s="7">
        <f>E48*F45</f>
        <v>32.003999999999998</v>
      </c>
      <c r="G48" s="51"/>
      <c r="H48" s="230"/>
      <c r="I48" s="51"/>
      <c r="J48" s="230"/>
      <c r="K48" s="51"/>
      <c r="L48" s="230"/>
      <c r="M48" s="7"/>
    </row>
    <row r="49" spans="1:13">
      <c r="A49" s="237"/>
      <c r="B49" s="127"/>
      <c r="C49" s="231" t="s">
        <v>13</v>
      </c>
      <c r="D49" s="231"/>
      <c r="E49" s="231"/>
      <c r="F49" s="229"/>
      <c r="G49" s="231"/>
      <c r="H49" s="229"/>
      <c r="I49" s="51"/>
      <c r="J49" s="229"/>
      <c r="K49" s="231"/>
      <c r="L49" s="229"/>
      <c r="M49" s="7"/>
    </row>
    <row r="50" spans="1:13">
      <c r="A50" s="237"/>
      <c r="B50" s="128"/>
      <c r="C50" s="4" t="s">
        <v>127</v>
      </c>
      <c r="D50" s="51" t="s">
        <v>14</v>
      </c>
      <c r="E50" s="231">
        <v>1</v>
      </c>
      <c r="F50" s="145">
        <v>74</v>
      </c>
      <c r="G50" s="14"/>
      <c r="H50" s="15"/>
      <c r="I50" s="11"/>
      <c r="J50" s="10"/>
      <c r="K50" s="14"/>
      <c r="L50" s="14"/>
      <c r="M50" s="7"/>
    </row>
    <row r="51" spans="1:13" ht="27">
      <c r="A51" s="237"/>
      <c r="B51" s="128"/>
      <c r="C51" s="4" t="s">
        <v>230</v>
      </c>
      <c r="D51" s="51" t="s">
        <v>12</v>
      </c>
      <c r="E51" s="231">
        <v>1</v>
      </c>
      <c r="F51" s="145">
        <v>40</v>
      </c>
      <c r="G51" s="14"/>
      <c r="H51" s="15"/>
      <c r="I51" s="11"/>
      <c r="J51" s="10"/>
      <c r="K51" s="14"/>
      <c r="L51" s="14"/>
      <c r="M51" s="7"/>
    </row>
    <row r="52" spans="1:13" ht="27">
      <c r="A52" s="237"/>
      <c r="B52" s="128"/>
      <c r="C52" s="4" t="s">
        <v>231</v>
      </c>
      <c r="D52" s="51" t="s">
        <v>12</v>
      </c>
      <c r="E52" s="231">
        <v>1</v>
      </c>
      <c r="F52" s="145">
        <v>82</v>
      </c>
      <c r="G52" s="14"/>
      <c r="H52" s="15"/>
      <c r="I52" s="11"/>
      <c r="J52" s="10"/>
      <c r="K52" s="14"/>
      <c r="L52" s="14"/>
      <c r="M52" s="7"/>
    </row>
    <row r="53" spans="1:13">
      <c r="A53" s="237"/>
      <c r="B53" s="128"/>
      <c r="C53" s="4" t="s">
        <v>128</v>
      </c>
      <c r="D53" s="51" t="s">
        <v>6</v>
      </c>
      <c r="E53" s="231">
        <v>5.1999999999999998E-3</v>
      </c>
      <c r="F53" s="145">
        <f>E53*F45</f>
        <v>6.5519999999999995E-2</v>
      </c>
      <c r="G53" s="14"/>
      <c r="H53" s="15"/>
      <c r="I53" s="11"/>
      <c r="J53" s="10"/>
      <c r="K53" s="14"/>
      <c r="L53" s="14"/>
      <c r="M53" s="7"/>
    </row>
    <row r="54" spans="1:13">
      <c r="A54" s="237"/>
      <c r="B54" s="127"/>
      <c r="C54" s="6" t="s">
        <v>11</v>
      </c>
      <c r="D54" s="231" t="s">
        <v>9</v>
      </c>
      <c r="E54" s="231">
        <v>1.78</v>
      </c>
      <c r="F54" s="229">
        <f>E54*F45</f>
        <v>22.428000000000001</v>
      </c>
      <c r="G54" s="231"/>
      <c r="H54" s="229"/>
      <c r="I54" s="51"/>
      <c r="J54" s="229"/>
      <c r="K54" s="231"/>
      <c r="L54" s="229"/>
      <c r="M54" s="7"/>
    </row>
    <row r="55" spans="1:13" s="120" customFormat="1" ht="15">
      <c r="A55" s="97"/>
      <c r="B55" s="63"/>
      <c r="C55" s="98" t="s">
        <v>34</v>
      </c>
      <c r="D55" s="99" t="s">
        <v>9</v>
      </c>
      <c r="E55" s="65"/>
      <c r="F55" s="65"/>
      <c r="G55" s="78"/>
      <c r="H55" s="78">
        <f>SUM(H14:H52)</f>
        <v>0</v>
      </c>
      <c r="I55" s="78"/>
      <c r="J55" s="78">
        <f>SUM(J14:J52)</f>
        <v>0</v>
      </c>
      <c r="K55" s="78"/>
      <c r="L55" s="78">
        <f>SUM(L14:L52)</f>
        <v>0</v>
      </c>
      <c r="M55" s="78">
        <f>SUM(M14:M52)</f>
        <v>0</v>
      </c>
    </row>
    <row r="56" spans="1:13">
      <c r="A56" s="100"/>
      <c r="B56" s="101"/>
      <c r="C56" s="100" t="s">
        <v>112</v>
      </c>
      <c r="D56" s="102" t="s">
        <v>9</v>
      </c>
      <c r="E56" s="103">
        <v>0.1</v>
      </c>
      <c r="F56" s="104"/>
      <c r="G56" s="105"/>
      <c r="H56" s="106">
        <f>E56*H55</f>
        <v>0</v>
      </c>
      <c r="I56" s="106"/>
      <c r="J56" s="106">
        <f>E56*J55</f>
        <v>0</v>
      </c>
      <c r="K56" s="106"/>
      <c r="L56" s="106">
        <f>E56*L55</f>
        <v>0</v>
      </c>
      <c r="M56" s="106">
        <f t="shared" ref="M56:M59" si="0">SUM(H56:L56)</f>
        <v>0</v>
      </c>
    </row>
    <row r="57" spans="1:13" s="120" customFormat="1" ht="15">
      <c r="A57" s="98"/>
      <c r="B57" s="107"/>
      <c r="C57" s="98" t="s">
        <v>34</v>
      </c>
      <c r="D57" s="99" t="s">
        <v>9</v>
      </c>
      <c r="E57" s="108"/>
      <c r="F57" s="98"/>
      <c r="G57" s="109"/>
      <c r="H57" s="78">
        <f>SUM(H55:H56)</f>
        <v>0</v>
      </c>
      <c r="I57" s="78"/>
      <c r="J57" s="78">
        <f>SUM(J55:J56)</f>
        <v>0</v>
      </c>
      <c r="K57" s="78"/>
      <c r="L57" s="78">
        <f>SUM(L55:L56)</f>
        <v>0</v>
      </c>
      <c r="M57" s="78">
        <f t="shared" si="0"/>
        <v>0</v>
      </c>
    </row>
    <row r="58" spans="1:13">
      <c r="A58" s="100"/>
      <c r="B58" s="101"/>
      <c r="C58" s="110" t="s">
        <v>113</v>
      </c>
      <c r="D58" s="102" t="s">
        <v>9</v>
      </c>
      <c r="E58" s="103">
        <v>0.08</v>
      </c>
      <c r="F58" s="111"/>
      <c r="G58" s="106"/>
      <c r="H58" s="106">
        <f>E58*H57</f>
        <v>0</v>
      </c>
      <c r="I58" s="106"/>
      <c r="J58" s="106">
        <f>E58*J57</f>
        <v>0</v>
      </c>
      <c r="K58" s="106"/>
      <c r="L58" s="106">
        <f>E58*L57</f>
        <v>0</v>
      </c>
      <c r="M58" s="106">
        <f t="shared" si="0"/>
        <v>0</v>
      </c>
    </row>
    <row r="59" spans="1:13" s="120" customFormat="1" ht="15">
      <c r="A59" s="98"/>
      <c r="B59" s="107"/>
      <c r="C59" s="98" t="s">
        <v>34</v>
      </c>
      <c r="D59" s="99" t="s">
        <v>9</v>
      </c>
      <c r="E59" s="98"/>
      <c r="F59" s="98"/>
      <c r="G59" s="109"/>
      <c r="H59" s="109">
        <f>SUM(H57:H58)</f>
        <v>0</v>
      </c>
      <c r="I59" s="109"/>
      <c r="J59" s="109">
        <f>SUM(J57:J58)</f>
        <v>0</v>
      </c>
      <c r="K59" s="109"/>
      <c r="L59" s="109">
        <f>SUM(L57:L58)</f>
        <v>0</v>
      </c>
      <c r="M59" s="109">
        <f t="shared" si="0"/>
        <v>0</v>
      </c>
    </row>
    <row r="60" spans="1:13" s="120" customFormat="1" ht="15">
      <c r="A60" s="100"/>
      <c r="B60" s="101"/>
      <c r="C60" s="110" t="s">
        <v>114</v>
      </c>
      <c r="D60" s="102" t="s">
        <v>9</v>
      </c>
      <c r="E60" s="103">
        <v>0.03</v>
      </c>
      <c r="F60" s="111"/>
      <c r="G60" s="106"/>
      <c r="H60" s="106"/>
      <c r="I60" s="106"/>
      <c r="J60" s="106"/>
      <c r="K60" s="106"/>
      <c r="L60" s="106"/>
      <c r="M60" s="106">
        <f>M59*E60</f>
        <v>0</v>
      </c>
    </row>
    <row r="61" spans="1:13" s="120" customFormat="1" ht="15">
      <c r="A61" s="98"/>
      <c r="B61" s="107"/>
      <c r="C61" s="98" t="s">
        <v>34</v>
      </c>
      <c r="D61" s="99" t="s">
        <v>9</v>
      </c>
      <c r="E61" s="98"/>
      <c r="F61" s="98"/>
      <c r="G61" s="109"/>
      <c r="H61" s="109"/>
      <c r="I61" s="109"/>
      <c r="J61" s="109"/>
      <c r="K61" s="109"/>
      <c r="L61" s="109"/>
      <c r="M61" s="109">
        <f>M60+M59</f>
        <v>0</v>
      </c>
    </row>
    <row r="62" spans="1:13" s="120" customFormat="1" ht="15">
      <c r="A62" s="100"/>
      <c r="B62" s="101"/>
      <c r="C62" s="110" t="s">
        <v>115</v>
      </c>
      <c r="D62" s="102" t="s">
        <v>9</v>
      </c>
      <c r="E62" s="103">
        <v>0.18</v>
      </c>
      <c r="F62" s="111"/>
      <c r="G62" s="106"/>
      <c r="H62" s="106"/>
      <c r="I62" s="106"/>
      <c r="J62" s="106"/>
      <c r="K62" s="106"/>
      <c r="L62" s="106"/>
      <c r="M62" s="106">
        <f>M61*E62</f>
        <v>0</v>
      </c>
    </row>
    <row r="63" spans="1:13" s="120" customFormat="1" ht="15">
      <c r="A63" s="98"/>
      <c r="B63" s="107"/>
      <c r="C63" s="98" t="s">
        <v>34</v>
      </c>
      <c r="D63" s="99" t="s">
        <v>9</v>
      </c>
      <c r="E63" s="98"/>
      <c r="F63" s="98"/>
      <c r="G63" s="109"/>
      <c r="H63" s="109"/>
      <c r="I63" s="109"/>
      <c r="J63" s="109"/>
      <c r="K63" s="109"/>
      <c r="L63" s="109"/>
      <c r="M63" s="109">
        <f>SUM(M61:M62)</f>
        <v>0</v>
      </c>
    </row>
    <row r="64" spans="1:13" s="120" customFormat="1" ht="15">
      <c r="A64" s="112"/>
      <c r="B64" s="113"/>
      <c r="C64" s="112"/>
      <c r="D64" s="114"/>
      <c r="E64" s="112"/>
      <c r="F64" s="112"/>
      <c r="G64" s="115"/>
      <c r="H64" s="115"/>
      <c r="I64" s="115"/>
      <c r="J64" s="115"/>
      <c r="K64" s="115"/>
      <c r="L64" s="115"/>
      <c r="M64" s="115"/>
    </row>
    <row r="65" spans="1:13" s="120" customFormat="1" ht="15">
      <c r="A65" s="112"/>
      <c r="B65" s="113"/>
      <c r="C65" s="112"/>
      <c r="D65" s="114"/>
      <c r="E65" s="112"/>
      <c r="F65" s="112"/>
      <c r="G65" s="115"/>
      <c r="H65" s="115"/>
      <c r="I65" s="115"/>
      <c r="J65" s="115"/>
      <c r="K65" s="115"/>
      <c r="L65" s="115"/>
      <c r="M65" s="115"/>
    </row>
    <row r="67" spans="1:13">
      <c r="H67" s="123"/>
      <c r="I67" s="123"/>
      <c r="J67" s="123"/>
      <c r="K67" s="123"/>
      <c r="L67" s="123"/>
      <c r="M67" s="123"/>
    </row>
    <row r="68" spans="1:13" ht="15">
      <c r="C68" s="124"/>
      <c r="D68" s="124"/>
      <c r="E68" s="124"/>
      <c r="F68" s="124"/>
      <c r="G68" s="124"/>
      <c r="H68" s="124"/>
      <c r="I68" s="124"/>
      <c r="J68" s="125"/>
      <c r="K68" s="125"/>
      <c r="L68" s="646"/>
      <c r="M68" s="646"/>
    </row>
  </sheetData>
  <mergeCells count="26">
    <mergeCell ref="A2:M2"/>
    <mergeCell ref="A3:M3"/>
    <mergeCell ref="A4:M4"/>
    <mergeCell ref="A5:M5"/>
    <mergeCell ref="B6:D6"/>
    <mergeCell ref="F6:I6"/>
    <mergeCell ref="B7:C7"/>
    <mergeCell ref="F7:I7"/>
    <mergeCell ref="A9:A12"/>
    <mergeCell ref="B9:B12"/>
    <mergeCell ref="C9:C12"/>
    <mergeCell ref="D9:F10"/>
    <mergeCell ref="G9:H10"/>
    <mergeCell ref="I9:J10"/>
    <mergeCell ref="A24:A29"/>
    <mergeCell ref="L68:M68"/>
    <mergeCell ref="K9:L9"/>
    <mergeCell ref="M9:M12"/>
    <mergeCell ref="K10:L10"/>
    <mergeCell ref="D11:D12"/>
    <mergeCell ref="E11:E12"/>
    <mergeCell ref="F11:F12"/>
    <mergeCell ref="H11:H12"/>
    <mergeCell ref="J11:J12"/>
    <mergeCell ref="L11:L12"/>
    <mergeCell ref="A39:A44"/>
  </mergeCells>
  <conditionalFormatting sqref="A14:M18">
    <cfRule type="cellIs" dxfId="3" priority="5" stopIfTrue="1" operator="equal">
      <formula>8223.307275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7"/>
  <sheetViews>
    <sheetView topLeftCell="A13" workbookViewId="0">
      <selection activeCell="G10" sqref="G10:M71"/>
    </sheetView>
  </sheetViews>
  <sheetFormatPr defaultRowHeight="13.5"/>
  <cols>
    <col min="1" max="1" width="2.42578125" style="131" customWidth="1"/>
    <col min="2" max="2" width="11.85546875" style="149" customWidth="1"/>
    <col min="3" max="3" width="45.28515625" style="150" customWidth="1"/>
    <col min="4" max="4" width="7" style="131" customWidth="1"/>
    <col min="5" max="5" width="10.28515625" style="151" customWidth="1"/>
    <col min="6" max="6" width="7.85546875" style="152" bestFit="1" customWidth="1"/>
    <col min="7" max="7" width="11.5703125" style="152" bestFit="1" customWidth="1"/>
    <col min="8" max="8" width="17.28515625" style="152" bestFit="1" customWidth="1"/>
    <col min="9" max="9" width="9" style="152" bestFit="1"/>
    <col min="10" max="10" width="15.5703125" style="152" bestFit="1" customWidth="1"/>
    <col min="11" max="11" width="9.7109375" style="152" bestFit="1" customWidth="1"/>
    <col min="12" max="12" width="15.42578125" style="152" bestFit="1" customWidth="1"/>
    <col min="13" max="13" width="17.28515625" style="152" bestFit="1" customWidth="1"/>
    <col min="14" max="14" width="8.42578125" style="19" bestFit="1" customWidth="1"/>
    <col min="15" max="255" width="9" style="19"/>
    <col min="256" max="256" width="2.28515625" style="19" customWidth="1"/>
    <col min="257" max="257" width="2.42578125" style="19" customWidth="1"/>
    <col min="258" max="258" width="11" style="19" customWidth="1"/>
    <col min="259" max="259" width="47.140625" style="19" customWidth="1"/>
    <col min="260" max="260" width="6.140625" style="19" customWidth="1"/>
    <col min="261" max="261" width="7.85546875" style="19" customWidth="1"/>
    <col min="262" max="262" width="7.42578125" style="19" customWidth="1"/>
    <col min="263" max="263" width="7.5703125" style="19" customWidth="1"/>
    <col min="264" max="264" width="9.42578125" style="19" bestFit="1" customWidth="1"/>
    <col min="265" max="265" width="8.28515625" style="19" bestFit="1" customWidth="1"/>
    <col min="266" max="266" width="9.5703125" style="19" bestFit="1" customWidth="1"/>
    <col min="267" max="267" width="8.28515625" style="19" bestFit="1" customWidth="1"/>
    <col min="268" max="268" width="8.85546875" style="19" bestFit="1" customWidth="1"/>
    <col min="269" max="269" width="10.42578125" style="19" bestFit="1" customWidth="1"/>
    <col min="270" max="270" width="8.42578125" style="19" bestFit="1" customWidth="1"/>
    <col min="271" max="511" width="9" style="19"/>
    <col min="512" max="512" width="2.28515625" style="19" customWidth="1"/>
    <col min="513" max="513" width="2.42578125" style="19" customWidth="1"/>
    <col min="514" max="514" width="11" style="19" customWidth="1"/>
    <col min="515" max="515" width="47.140625" style="19" customWidth="1"/>
    <col min="516" max="516" width="6.140625" style="19" customWidth="1"/>
    <col min="517" max="517" width="7.85546875" style="19" customWidth="1"/>
    <col min="518" max="518" width="7.42578125" style="19" customWidth="1"/>
    <col min="519" max="519" width="7.5703125" style="19" customWidth="1"/>
    <col min="520" max="520" width="9.42578125" style="19" bestFit="1" customWidth="1"/>
    <col min="521" max="521" width="8.28515625" style="19" bestFit="1" customWidth="1"/>
    <col min="522" max="522" width="9.5703125" style="19" bestFit="1" customWidth="1"/>
    <col min="523" max="523" width="8.28515625" style="19" bestFit="1" customWidth="1"/>
    <col min="524" max="524" width="8.85546875" style="19" bestFit="1" customWidth="1"/>
    <col min="525" max="525" width="10.42578125" style="19" bestFit="1" customWidth="1"/>
    <col min="526" max="526" width="8.42578125" style="19" bestFit="1" customWidth="1"/>
    <col min="527" max="767" width="9" style="19"/>
    <col min="768" max="768" width="2.28515625" style="19" customWidth="1"/>
    <col min="769" max="769" width="2.42578125" style="19" customWidth="1"/>
    <col min="770" max="770" width="11" style="19" customWidth="1"/>
    <col min="771" max="771" width="47.140625" style="19" customWidth="1"/>
    <col min="772" max="772" width="6.140625" style="19" customWidth="1"/>
    <col min="773" max="773" width="7.85546875" style="19" customWidth="1"/>
    <col min="774" max="774" width="7.42578125" style="19" customWidth="1"/>
    <col min="775" max="775" width="7.5703125" style="19" customWidth="1"/>
    <col min="776" max="776" width="9.42578125" style="19" bestFit="1" customWidth="1"/>
    <col min="777" max="777" width="8.28515625" style="19" bestFit="1" customWidth="1"/>
    <col min="778" max="778" width="9.5703125" style="19" bestFit="1" customWidth="1"/>
    <col min="779" max="779" width="8.28515625" style="19" bestFit="1" customWidth="1"/>
    <col min="780" max="780" width="8.85546875" style="19" bestFit="1" customWidth="1"/>
    <col min="781" max="781" width="10.42578125" style="19" bestFit="1" customWidth="1"/>
    <col min="782" max="782" width="8.42578125" style="19" bestFit="1" customWidth="1"/>
    <col min="783" max="1023" width="9" style="19"/>
    <col min="1024" max="1024" width="2.28515625" style="19" customWidth="1"/>
    <col min="1025" max="1025" width="2.42578125" style="19" customWidth="1"/>
    <col min="1026" max="1026" width="11" style="19" customWidth="1"/>
    <col min="1027" max="1027" width="47.140625" style="19" customWidth="1"/>
    <col min="1028" max="1028" width="6.140625" style="19" customWidth="1"/>
    <col min="1029" max="1029" width="7.85546875" style="19" customWidth="1"/>
    <col min="1030" max="1030" width="7.42578125" style="19" customWidth="1"/>
    <col min="1031" max="1031" width="7.5703125" style="19" customWidth="1"/>
    <col min="1032" max="1032" width="9.42578125" style="19" bestFit="1" customWidth="1"/>
    <col min="1033" max="1033" width="8.28515625" style="19" bestFit="1" customWidth="1"/>
    <col min="1034" max="1034" width="9.5703125" style="19" bestFit="1" customWidth="1"/>
    <col min="1035" max="1035" width="8.28515625" style="19" bestFit="1" customWidth="1"/>
    <col min="1036" max="1036" width="8.85546875" style="19" bestFit="1" customWidth="1"/>
    <col min="1037" max="1037" width="10.42578125" style="19" bestFit="1" customWidth="1"/>
    <col min="1038" max="1038" width="8.42578125" style="19" bestFit="1" customWidth="1"/>
    <col min="1039" max="1279" width="9" style="19"/>
    <col min="1280" max="1280" width="2.28515625" style="19" customWidth="1"/>
    <col min="1281" max="1281" width="2.42578125" style="19" customWidth="1"/>
    <col min="1282" max="1282" width="11" style="19" customWidth="1"/>
    <col min="1283" max="1283" width="47.140625" style="19" customWidth="1"/>
    <col min="1284" max="1284" width="6.140625" style="19" customWidth="1"/>
    <col min="1285" max="1285" width="7.85546875" style="19" customWidth="1"/>
    <col min="1286" max="1286" width="7.42578125" style="19" customWidth="1"/>
    <col min="1287" max="1287" width="7.5703125" style="19" customWidth="1"/>
    <col min="1288" max="1288" width="9.42578125" style="19" bestFit="1" customWidth="1"/>
    <col min="1289" max="1289" width="8.28515625" style="19" bestFit="1" customWidth="1"/>
    <col min="1290" max="1290" width="9.5703125" style="19" bestFit="1" customWidth="1"/>
    <col min="1291" max="1291" width="8.28515625" style="19" bestFit="1" customWidth="1"/>
    <col min="1292" max="1292" width="8.85546875" style="19" bestFit="1" customWidth="1"/>
    <col min="1293" max="1293" width="10.42578125" style="19" bestFit="1" customWidth="1"/>
    <col min="1294" max="1294" width="8.42578125" style="19" bestFit="1" customWidth="1"/>
    <col min="1295" max="1535" width="9" style="19"/>
    <col min="1536" max="1536" width="2.28515625" style="19" customWidth="1"/>
    <col min="1537" max="1537" width="2.42578125" style="19" customWidth="1"/>
    <col min="1538" max="1538" width="11" style="19" customWidth="1"/>
    <col min="1539" max="1539" width="47.140625" style="19" customWidth="1"/>
    <col min="1540" max="1540" width="6.140625" style="19" customWidth="1"/>
    <col min="1541" max="1541" width="7.85546875" style="19" customWidth="1"/>
    <col min="1542" max="1542" width="7.42578125" style="19" customWidth="1"/>
    <col min="1543" max="1543" width="7.5703125" style="19" customWidth="1"/>
    <col min="1544" max="1544" width="9.42578125" style="19" bestFit="1" customWidth="1"/>
    <col min="1545" max="1545" width="8.28515625" style="19" bestFit="1" customWidth="1"/>
    <col min="1546" max="1546" width="9.5703125" style="19" bestFit="1" customWidth="1"/>
    <col min="1547" max="1547" width="8.28515625" style="19" bestFit="1" customWidth="1"/>
    <col min="1548" max="1548" width="8.85546875" style="19" bestFit="1" customWidth="1"/>
    <col min="1549" max="1549" width="10.42578125" style="19" bestFit="1" customWidth="1"/>
    <col min="1550" max="1550" width="8.42578125" style="19" bestFit="1" customWidth="1"/>
    <col min="1551" max="1791" width="9" style="19"/>
    <col min="1792" max="1792" width="2.28515625" style="19" customWidth="1"/>
    <col min="1793" max="1793" width="2.42578125" style="19" customWidth="1"/>
    <col min="1794" max="1794" width="11" style="19" customWidth="1"/>
    <col min="1795" max="1795" width="47.140625" style="19" customWidth="1"/>
    <col min="1796" max="1796" width="6.140625" style="19" customWidth="1"/>
    <col min="1797" max="1797" width="7.85546875" style="19" customWidth="1"/>
    <col min="1798" max="1798" width="7.42578125" style="19" customWidth="1"/>
    <col min="1799" max="1799" width="7.5703125" style="19" customWidth="1"/>
    <col min="1800" max="1800" width="9.42578125" style="19" bestFit="1" customWidth="1"/>
    <col min="1801" max="1801" width="8.28515625" style="19" bestFit="1" customWidth="1"/>
    <col min="1802" max="1802" width="9.5703125" style="19" bestFit="1" customWidth="1"/>
    <col min="1803" max="1803" width="8.28515625" style="19" bestFit="1" customWidth="1"/>
    <col min="1804" max="1804" width="8.85546875" style="19" bestFit="1" customWidth="1"/>
    <col min="1805" max="1805" width="10.42578125" style="19" bestFit="1" customWidth="1"/>
    <col min="1806" max="1806" width="8.42578125" style="19" bestFit="1" customWidth="1"/>
    <col min="1807" max="2047" width="9" style="19"/>
    <col min="2048" max="2048" width="2.28515625" style="19" customWidth="1"/>
    <col min="2049" max="2049" width="2.42578125" style="19" customWidth="1"/>
    <col min="2050" max="2050" width="11" style="19" customWidth="1"/>
    <col min="2051" max="2051" width="47.140625" style="19" customWidth="1"/>
    <col min="2052" max="2052" width="6.140625" style="19" customWidth="1"/>
    <col min="2053" max="2053" width="7.85546875" style="19" customWidth="1"/>
    <col min="2054" max="2054" width="7.42578125" style="19" customWidth="1"/>
    <col min="2055" max="2055" width="7.5703125" style="19" customWidth="1"/>
    <col min="2056" max="2056" width="9.42578125" style="19" bestFit="1" customWidth="1"/>
    <col min="2057" max="2057" width="8.28515625" style="19" bestFit="1" customWidth="1"/>
    <col min="2058" max="2058" width="9.5703125" style="19" bestFit="1" customWidth="1"/>
    <col min="2059" max="2059" width="8.28515625" style="19" bestFit="1" customWidth="1"/>
    <col min="2060" max="2060" width="8.85546875" style="19" bestFit="1" customWidth="1"/>
    <col min="2061" max="2061" width="10.42578125" style="19" bestFit="1" customWidth="1"/>
    <col min="2062" max="2062" width="8.42578125" style="19" bestFit="1" customWidth="1"/>
    <col min="2063" max="2303" width="9" style="19"/>
    <col min="2304" max="2304" width="2.28515625" style="19" customWidth="1"/>
    <col min="2305" max="2305" width="2.42578125" style="19" customWidth="1"/>
    <col min="2306" max="2306" width="11" style="19" customWidth="1"/>
    <col min="2307" max="2307" width="47.140625" style="19" customWidth="1"/>
    <col min="2308" max="2308" width="6.140625" style="19" customWidth="1"/>
    <col min="2309" max="2309" width="7.85546875" style="19" customWidth="1"/>
    <col min="2310" max="2310" width="7.42578125" style="19" customWidth="1"/>
    <col min="2311" max="2311" width="7.5703125" style="19" customWidth="1"/>
    <col min="2312" max="2312" width="9.42578125" style="19" bestFit="1" customWidth="1"/>
    <col min="2313" max="2313" width="8.28515625" style="19" bestFit="1" customWidth="1"/>
    <col min="2314" max="2314" width="9.5703125" style="19" bestFit="1" customWidth="1"/>
    <col min="2315" max="2315" width="8.28515625" style="19" bestFit="1" customWidth="1"/>
    <col min="2316" max="2316" width="8.85546875" style="19" bestFit="1" customWidth="1"/>
    <col min="2317" max="2317" width="10.42578125" style="19" bestFit="1" customWidth="1"/>
    <col min="2318" max="2318" width="8.42578125" style="19" bestFit="1" customWidth="1"/>
    <col min="2319" max="2559" width="9" style="19"/>
    <col min="2560" max="2560" width="2.28515625" style="19" customWidth="1"/>
    <col min="2561" max="2561" width="2.42578125" style="19" customWidth="1"/>
    <col min="2562" max="2562" width="11" style="19" customWidth="1"/>
    <col min="2563" max="2563" width="47.140625" style="19" customWidth="1"/>
    <col min="2564" max="2564" width="6.140625" style="19" customWidth="1"/>
    <col min="2565" max="2565" width="7.85546875" style="19" customWidth="1"/>
    <col min="2566" max="2566" width="7.42578125" style="19" customWidth="1"/>
    <col min="2567" max="2567" width="7.5703125" style="19" customWidth="1"/>
    <col min="2568" max="2568" width="9.42578125" style="19" bestFit="1" customWidth="1"/>
    <col min="2569" max="2569" width="8.28515625" style="19" bestFit="1" customWidth="1"/>
    <col min="2570" max="2570" width="9.5703125" style="19" bestFit="1" customWidth="1"/>
    <col min="2571" max="2571" width="8.28515625" style="19" bestFit="1" customWidth="1"/>
    <col min="2572" max="2572" width="8.85546875" style="19" bestFit="1" customWidth="1"/>
    <col min="2573" max="2573" width="10.42578125" style="19" bestFit="1" customWidth="1"/>
    <col min="2574" max="2574" width="8.42578125" style="19" bestFit="1" customWidth="1"/>
    <col min="2575" max="2815" width="9" style="19"/>
    <col min="2816" max="2816" width="2.28515625" style="19" customWidth="1"/>
    <col min="2817" max="2817" width="2.42578125" style="19" customWidth="1"/>
    <col min="2818" max="2818" width="11" style="19" customWidth="1"/>
    <col min="2819" max="2819" width="47.140625" style="19" customWidth="1"/>
    <col min="2820" max="2820" width="6.140625" style="19" customWidth="1"/>
    <col min="2821" max="2821" width="7.85546875" style="19" customWidth="1"/>
    <col min="2822" max="2822" width="7.42578125" style="19" customWidth="1"/>
    <col min="2823" max="2823" width="7.5703125" style="19" customWidth="1"/>
    <col min="2824" max="2824" width="9.42578125" style="19" bestFit="1" customWidth="1"/>
    <col min="2825" max="2825" width="8.28515625" style="19" bestFit="1" customWidth="1"/>
    <col min="2826" max="2826" width="9.5703125" style="19" bestFit="1" customWidth="1"/>
    <col min="2827" max="2827" width="8.28515625" style="19" bestFit="1" customWidth="1"/>
    <col min="2828" max="2828" width="8.85546875" style="19" bestFit="1" customWidth="1"/>
    <col min="2829" max="2829" width="10.42578125" style="19" bestFit="1" customWidth="1"/>
    <col min="2830" max="2830" width="8.42578125" style="19" bestFit="1" customWidth="1"/>
    <col min="2831" max="3071" width="9" style="19"/>
    <col min="3072" max="3072" width="2.28515625" style="19" customWidth="1"/>
    <col min="3073" max="3073" width="2.42578125" style="19" customWidth="1"/>
    <col min="3074" max="3074" width="11" style="19" customWidth="1"/>
    <col min="3075" max="3075" width="47.140625" style="19" customWidth="1"/>
    <col min="3076" max="3076" width="6.140625" style="19" customWidth="1"/>
    <col min="3077" max="3077" width="7.85546875" style="19" customWidth="1"/>
    <col min="3078" max="3078" width="7.42578125" style="19" customWidth="1"/>
    <col min="3079" max="3079" width="7.5703125" style="19" customWidth="1"/>
    <col min="3080" max="3080" width="9.42578125" style="19" bestFit="1" customWidth="1"/>
    <col min="3081" max="3081" width="8.28515625" style="19" bestFit="1" customWidth="1"/>
    <col min="3082" max="3082" width="9.5703125" style="19" bestFit="1" customWidth="1"/>
    <col min="3083" max="3083" width="8.28515625" style="19" bestFit="1" customWidth="1"/>
    <col min="3084" max="3084" width="8.85546875" style="19" bestFit="1" customWidth="1"/>
    <col min="3085" max="3085" width="10.42578125" style="19" bestFit="1" customWidth="1"/>
    <col min="3086" max="3086" width="8.42578125" style="19" bestFit="1" customWidth="1"/>
    <col min="3087" max="3327" width="9" style="19"/>
    <col min="3328" max="3328" width="2.28515625" style="19" customWidth="1"/>
    <col min="3329" max="3329" width="2.42578125" style="19" customWidth="1"/>
    <col min="3330" max="3330" width="11" style="19" customWidth="1"/>
    <col min="3331" max="3331" width="47.140625" style="19" customWidth="1"/>
    <col min="3332" max="3332" width="6.140625" style="19" customWidth="1"/>
    <col min="3333" max="3333" width="7.85546875" style="19" customWidth="1"/>
    <col min="3334" max="3334" width="7.42578125" style="19" customWidth="1"/>
    <col min="3335" max="3335" width="7.5703125" style="19" customWidth="1"/>
    <col min="3336" max="3336" width="9.42578125" style="19" bestFit="1" customWidth="1"/>
    <col min="3337" max="3337" width="8.28515625" style="19" bestFit="1" customWidth="1"/>
    <col min="3338" max="3338" width="9.5703125" style="19" bestFit="1" customWidth="1"/>
    <col min="3339" max="3339" width="8.28515625" style="19" bestFit="1" customWidth="1"/>
    <col min="3340" max="3340" width="8.85546875" style="19" bestFit="1" customWidth="1"/>
    <col min="3341" max="3341" width="10.42578125" style="19" bestFit="1" customWidth="1"/>
    <col min="3342" max="3342" width="8.42578125" style="19" bestFit="1" customWidth="1"/>
    <col min="3343" max="3583" width="9" style="19"/>
    <col min="3584" max="3584" width="2.28515625" style="19" customWidth="1"/>
    <col min="3585" max="3585" width="2.42578125" style="19" customWidth="1"/>
    <col min="3586" max="3586" width="11" style="19" customWidth="1"/>
    <col min="3587" max="3587" width="47.140625" style="19" customWidth="1"/>
    <col min="3588" max="3588" width="6.140625" style="19" customWidth="1"/>
    <col min="3589" max="3589" width="7.85546875" style="19" customWidth="1"/>
    <col min="3590" max="3590" width="7.42578125" style="19" customWidth="1"/>
    <col min="3591" max="3591" width="7.5703125" style="19" customWidth="1"/>
    <col min="3592" max="3592" width="9.42578125" style="19" bestFit="1" customWidth="1"/>
    <col min="3593" max="3593" width="8.28515625" style="19" bestFit="1" customWidth="1"/>
    <col min="3594" max="3594" width="9.5703125" style="19" bestFit="1" customWidth="1"/>
    <col min="3595" max="3595" width="8.28515625" style="19" bestFit="1" customWidth="1"/>
    <col min="3596" max="3596" width="8.85546875" style="19" bestFit="1" customWidth="1"/>
    <col min="3597" max="3597" width="10.42578125" style="19" bestFit="1" customWidth="1"/>
    <col min="3598" max="3598" width="8.42578125" style="19" bestFit="1" customWidth="1"/>
    <col min="3599" max="3839" width="9" style="19"/>
    <col min="3840" max="3840" width="2.28515625" style="19" customWidth="1"/>
    <col min="3841" max="3841" width="2.42578125" style="19" customWidth="1"/>
    <col min="3842" max="3842" width="11" style="19" customWidth="1"/>
    <col min="3843" max="3843" width="47.140625" style="19" customWidth="1"/>
    <col min="3844" max="3844" width="6.140625" style="19" customWidth="1"/>
    <col min="3845" max="3845" width="7.85546875" style="19" customWidth="1"/>
    <col min="3846" max="3846" width="7.42578125" style="19" customWidth="1"/>
    <col min="3847" max="3847" width="7.5703125" style="19" customWidth="1"/>
    <col min="3848" max="3848" width="9.42578125" style="19" bestFit="1" customWidth="1"/>
    <col min="3849" max="3849" width="8.28515625" style="19" bestFit="1" customWidth="1"/>
    <col min="3850" max="3850" width="9.5703125" style="19" bestFit="1" customWidth="1"/>
    <col min="3851" max="3851" width="8.28515625" style="19" bestFit="1" customWidth="1"/>
    <col min="3852" max="3852" width="8.85546875" style="19" bestFit="1" customWidth="1"/>
    <col min="3853" max="3853" width="10.42578125" style="19" bestFit="1" customWidth="1"/>
    <col min="3854" max="3854" width="8.42578125" style="19" bestFit="1" customWidth="1"/>
    <col min="3855" max="4095" width="9" style="19"/>
    <col min="4096" max="4096" width="2.28515625" style="19" customWidth="1"/>
    <col min="4097" max="4097" width="2.42578125" style="19" customWidth="1"/>
    <col min="4098" max="4098" width="11" style="19" customWidth="1"/>
    <col min="4099" max="4099" width="47.140625" style="19" customWidth="1"/>
    <col min="4100" max="4100" width="6.140625" style="19" customWidth="1"/>
    <col min="4101" max="4101" width="7.85546875" style="19" customWidth="1"/>
    <col min="4102" max="4102" width="7.42578125" style="19" customWidth="1"/>
    <col min="4103" max="4103" width="7.5703125" style="19" customWidth="1"/>
    <col min="4104" max="4104" width="9.42578125" style="19" bestFit="1" customWidth="1"/>
    <col min="4105" max="4105" width="8.28515625" style="19" bestFit="1" customWidth="1"/>
    <col min="4106" max="4106" width="9.5703125" style="19" bestFit="1" customWidth="1"/>
    <col min="4107" max="4107" width="8.28515625" style="19" bestFit="1" customWidth="1"/>
    <col min="4108" max="4108" width="8.85546875" style="19" bestFit="1" customWidth="1"/>
    <col min="4109" max="4109" width="10.42578125" style="19" bestFit="1" customWidth="1"/>
    <col min="4110" max="4110" width="8.42578125" style="19" bestFit="1" customWidth="1"/>
    <col min="4111" max="4351" width="9" style="19"/>
    <col min="4352" max="4352" width="2.28515625" style="19" customWidth="1"/>
    <col min="4353" max="4353" width="2.42578125" style="19" customWidth="1"/>
    <col min="4354" max="4354" width="11" style="19" customWidth="1"/>
    <col min="4355" max="4355" width="47.140625" style="19" customWidth="1"/>
    <col min="4356" max="4356" width="6.140625" style="19" customWidth="1"/>
    <col min="4357" max="4357" width="7.85546875" style="19" customWidth="1"/>
    <col min="4358" max="4358" width="7.42578125" style="19" customWidth="1"/>
    <col min="4359" max="4359" width="7.5703125" style="19" customWidth="1"/>
    <col min="4360" max="4360" width="9.42578125" style="19" bestFit="1" customWidth="1"/>
    <col min="4361" max="4361" width="8.28515625" style="19" bestFit="1" customWidth="1"/>
    <col min="4362" max="4362" width="9.5703125" style="19" bestFit="1" customWidth="1"/>
    <col min="4363" max="4363" width="8.28515625" style="19" bestFit="1" customWidth="1"/>
    <col min="4364" max="4364" width="8.85546875" style="19" bestFit="1" customWidth="1"/>
    <col min="4365" max="4365" width="10.42578125" style="19" bestFit="1" customWidth="1"/>
    <col min="4366" max="4366" width="8.42578125" style="19" bestFit="1" customWidth="1"/>
    <col min="4367" max="4607" width="9" style="19"/>
    <col min="4608" max="4608" width="2.28515625" style="19" customWidth="1"/>
    <col min="4609" max="4609" width="2.42578125" style="19" customWidth="1"/>
    <col min="4610" max="4610" width="11" style="19" customWidth="1"/>
    <col min="4611" max="4611" width="47.140625" style="19" customWidth="1"/>
    <col min="4612" max="4612" width="6.140625" style="19" customWidth="1"/>
    <col min="4613" max="4613" width="7.85546875" style="19" customWidth="1"/>
    <col min="4614" max="4614" width="7.42578125" style="19" customWidth="1"/>
    <col min="4615" max="4615" width="7.5703125" style="19" customWidth="1"/>
    <col min="4616" max="4616" width="9.42578125" style="19" bestFit="1" customWidth="1"/>
    <col min="4617" max="4617" width="8.28515625" style="19" bestFit="1" customWidth="1"/>
    <col min="4618" max="4618" width="9.5703125" style="19" bestFit="1" customWidth="1"/>
    <col min="4619" max="4619" width="8.28515625" style="19" bestFit="1" customWidth="1"/>
    <col min="4620" max="4620" width="8.85546875" style="19" bestFit="1" customWidth="1"/>
    <col min="4621" max="4621" width="10.42578125" style="19" bestFit="1" customWidth="1"/>
    <col min="4622" max="4622" width="8.42578125" style="19" bestFit="1" customWidth="1"/>
    <col min="4623" max="4863" width="9" style="19"/>
    <col min="4864" max="4864" width="2.28515625" style="19" customWidth="1"/>
    <col min="4865" max="4865" width="2.42578125" style="19" customWidth="1"/>
    <col min="4866" max="4866" width="11" style="19" customWidth="1"/>
    <col min="4867" max="4867" width="47.140625" style="19" customWidth="1"/>
    <col min="4868" max="4868" width="6.140625" style="19" customWidth="1"/>
    <col min="4869" max="4869" width="7.85546875" style="19" customWidth="1"/>
    <col min="4870" max="4870" width="7.42578125" style="19" customWidth="1"/>
    <col min="4871" max="4871" width="7.5703125" style="19" customWidth="1"/>
    <col min="4872" max="4872" width="9.42578125" style="19" bestFit="1" customWidth="1"/>
    <col min="4873" max="4873" width="8.28515625" style="19" bestFit="1" customWidth="1"/>
    <col min="4874" max="4874" width="9.5703125" style="19" bestFit="1" customWidth="1"/>
    <col min="4875" max="4875" width="8.28515625" style="19" bestFit="1" customWidth="1"/>
    <col min="4876" max="4876" width="8.85546875" style="19" bestFit="1" customWidth="1"/>
    <col min="4877" max="4877" width="10.42578125" style="19" bestFit="1" customWidth="1"/>
    <col min="4878" max="4878" width="8.42578125" style="19" bestFit="1" customWidth="1"/>
    <col min="4879" max="5119" width="9" style="19"/>
    <col min="5120" max="5120" width="2.28515625" style="19" customWidth="1"/>
    <col min="5121" max="5121" width="2.42578125" style="19" customWidth="1"/>
    <col min="5122" max="5122" width="11" style="19" customWidth="1"/>
    <col min="5123" max="5123" width="47.140625" style="19" customWidth="1"/>
    <col min="5124" max="5124" width="6.140625" style="19" customWidth="1"/>
    <col min="5125" max="5125" width="7.85546875" style="19" customWidth="1"/>
    <col min="5126" max="5126" width="7.42578125" style="19" customWidth="1"/>
    <col min="5127" max="5127" width="7.5703125" style="19" customWidth="1"/>
    <col min="5128" max="5128" width="9.42578125" style="19" bestFit="1" customWidth="1"/>
    <col min="5129" max="5129" width="8.28515625" style="19" bestFit="1" customWidth="1"/>
    <col min="5130" max="5130" width="9.5703125" style="19" bestFit="1" customWidth="1"/>
    <col min="5131" max="5131" width="8.28515625" style="19" bestFit="1" customWidth="1"/>
    <col min="5132" max="5132" width="8.85546875" style="19" bestFit="1" customWidth="1"/>
    <col min="5133" max="5133" width="10.42578125" style="19" bestFit="1" customWidth="1"/>
    <col min="5134" max="5134" width="8.42578125" style="19" bestFit="1" customWidth="1"/>
    <col min="5135" max="5375" width="9" style="19"/>
    <col min="5376" max="5376" width="2.28515625" style="19" customWidth="1"/>
    <col min="5377" max="5377" width="2.42578125" style="19" customWidth="1"/>
    <col min="5378" max="5378" width="11" style="19" customWidth="1"/>
    <col min="5379" max="5379" width="47.140625" style="19" customWidth="1"/>
    <col min="5380" max="5380" width="6.140625" style="19" customWidth="1"/>
    <col min="5381" max="5381" width="7.85546875" style="19" customWidth="1"/>
    <col min="5382" max="5382" width="7.42578125" style="19" customWidth="1"/>
    <col min="5383" max="5383" width="7.5703125" style="19" customWidth="1"/>
    <col min="5384" max="5384" width="9.42578125" style="19" bestFit="1" customWidth="1"/>
    <col min="5385" max="5385" width="8.28515625" style="19" bestFit="1" customWidth="1"/>
    <col min="5386" max="5386" width="9.5703125" style="19" bestFit="1" customWidth="1"/>
    <col min="5387" max="5387" width="8.28515625" style="19" bestFit="1" customWidth="1"/>
    <col min="5388" max="5388" width="8.85546875" style="19" bestFit="1" customWidth="1"/>
    <col min="5389" max="5389" width="10.42578125" style="19" bestFit="1" customWidth="1"/>
    <col min="5390" max="5390" width="8.42578125" style="19" bestFit="1" customWidth="1"/>
    <col min="5391" max="5631" width="9" style="19"/>
    <col min="5632" max="5632" width="2.28515625" style="19" customWidth="1"/>
    <col min="5633" max="5633" width="2.42578125" style="19" customWidth="1"/>
    <col min="5634" max="5634" width="11" style="19" customWidth="1"/>
    <col min="5635" max="5635" width="47.140625" style="19" customWidth="1"/>
    <col min="5636" max="5636" width="6.140625" style="19" customWidth="1"/>
    <col min="5637" max="5637" width="7.85546875" style="19" customWidth="1"/>
    <col min="5638" max="5638" width="7.42578125" style="19" customWidth="1"/>
    <col min="5639" max="5639" width="7.5703125" style="19" customWidth="1"/>
    <col min="5640" max="5640" width="9.42578125" style="19" bestFit="1" customWidth="1"/>
    <col min="5641" max="5641" width="8.28515625" style="19" bestFit="1" customWidth="1"/>
    <col min="5642" max="5642" width="9.5703125" style="19" bestFit="1" customWidth="1"/>
    <col min="5643" max="5643" width="8.28515625" style="19" bestFit="1" customWidth="1"/>
    <col min="5644" max="5644" width="8.85546875" style="19" bestFit="1" customWidth="1"/>
    <col min="5645" max="5645" width="10.42578125" style="19" bestFit="1" customWidth="1"/>
    <col min="5646" max="5646" width="8.42578125" style="19" bestFit="1" customWidth="1"/>
    <col min="5647" max="5887" width="9" style="19"/>
    <col min="5888" max="5888" width="2.28515625" style="19" customWidth="1"/>
    <col min="5889" max="5889" width="2.42578125" style="19" customWidth="1"/>
    <col min="5890" max="5890" width="11" style="19" customWidth="1"/>
    <col min="5891" max="5891" width="47.140625" style="19" customWidth="1"/>
    <col min="5892" max="5892" width="6.140625" style="19" customWidth="1"/>
    <col min="5893" max="5893" width="7.85546875" style="19" customWidth="1"/>
    <col min="5894" max="5894" width="7.42578125" style="19" customWidth="1"/>
    <col min="5895" max="5895" width="7.5703125" style="19" customWidth="1"/>
    <col min="5896" max="5896" width="9.42578125" style="19" bestFit="1" customWidth="1"/>
    <col min="5897" max="5897" width="8.28515625" style="19" bestFit="1" customWidth="1"/>
    <col min="5898" max="5898" width="9.5703125" style="19" bestFit="1" customWidth="1"/>
    <col min="5899" max="5899" width="8.28515625" style="19" bestFit="1" customWidth="1"/>
    <col min="5900" max="5900" width="8.85546875" style="19" bestFit="1" customWidth="1"/>
    <col min="5901" max="5901" width="10.42578125" style="19" bestFit="1" customWidth="1"/>
    <col min="5902" max="5902" width="8.42578125" style="19" bestFit="1" customWidth="1"/>
    <col min="5903" max="6143" width="9" style="19"/>
    <col min="6144" max="6144" width="2.28515625" style="19" customWidth="1"/>
    <col min="6145" max="6145" width="2.42578125" style="19" customWidth="1"/>
    <col min="6146" max="6146" width="11" style="19" customWidth="1"/>
    <col min="6147" max="6147" width="47.140625" style="19" customWidth="1"/>
    <col min="6148" max="6148" width="6.140625" style="19" customWidth="1"/>
    <col min="6149" max="6149" width="7.85546875" style="19" customWidth="1"/>
    <col min="6150" max="6150" width="7.42578125" style="19" customWidth="1"/>
    <col min="6151" max="6151" width="7.5703125" style="19" customWidth="1"/>
    <col min="6152" max="6152" width="9.42578125" style="19" bestFit="1" customWidth="1"/>
    <col min="6153" max="6153" width="8.28515625" style="19" bestFit="1" customWidth="1"/>
    <col min="6154" max="6154" width="9.5703125" style="19" bestFit="1" customWidth="1"/>
    <col min="6155" max="6155" width="8.28515625" style="19" bestFit="1" customWidth="1"/>
    <col min="6156" max="6156" width="8.85546875" style="19" bestFit="1" customWidth="1"/>
    <col min="6157" max="6157" width="10.42578125" style="19" bestFit="1" customWidth="1"/>
    <col min="6158" max="6158" width="8.42578125" style="19" bestFit="1" customWidth="1"/>
    <col min="6159" max="6399" width="9" style="19"/>
    <col min="6400" max="6400" width="2.28515625" style="19" customWidth="1"/>
    <col min="6401" max="6401" width="2.42578125" style="19" customWidth="1"/>
    <col min="6402" max="6402" width="11" style="19" customWidth="1"/>
    <col min="6403" max="6403" width="47.140625" style="19" customWidth="1"/>
    <col min="6404" max="6404" width="6.140625" style="19" customWidth="1"/>
    <col min="6405" max="6405" width="7.85546875" style="19" customWidth="1"/>
    <col min="6406" max="6406" width="7.42578125" style="19" customWidth="1"/>
    <col min="6407" max="6407" width="7.5703125" style="19" customWidth="1"/>
    <col min="6408" max="6408" width="9.42578125" style="19" bestFit="1" customWidth="1"/>
    <col min="6409" max="6409" width="8.28515625" style="19" bestFit="1" customWidth="1"/>
    <col min="6410" max="6410" width="9.5703125" style="19" bestFit="1" customWidth="1"/>
    <col min="6411" max="6411" width="8.28515625" style="19" bestFit="1" customWidth="1"/>
    <col min="6412" max="6412" width="8.85546875" style="19" bestFit="1" customWidth="1"/>
    <col min="6413" max="6413" width="10.42578125" style="19" bestFit="1" customWidth="1"/>
    <col min="6414" max="6414" width="8.42578125" style="19" bestFit="1" customWidth="1"/>
    <col min="6415" max="6655" width="9" style="19"/>
    <col min="6656" max="6656" width="2.28515625" style="19" customWidth="1"/>
    <col min="6657" max="6657" width="2.42578125" style="19" customWidth="1"/>
    <col min="6658" max="6658" width="11" style="19" customWidth="1"/>
    <col min="6659" max="6659" width="47.140625" style="19" customWidth="1"/>
    <col min="6660" max="6660" width="6.140625" style="19" customWidth="1"/>
    <col min="6661" max="6661" width="7.85546875" style="19" customWidth="1"/>
    <col min="6662" max="6662" width="7.42578125" style="19" customWidth="1"/>
    <col min="6663" max="6663" width="7.5703125" style="19" customWidth="1"/>
    <col min="6664" max="6664" width="9.42578125" style="19" bestFit="1" customWidth="1"/>
    <col min="6665" max="6665" width="8.28515625" style="19" bestFit="1" customWidth="1"/>
    <col min="6666" max="6666" width="9.5703125" style="19" bestFit="1" customWidth="1"/>
    <col min="6667" max="6667" width="8.28515625" style="19" bestFit="1" customWidth="1"/>
    <col min="6668" max="6668" width="8.85546875" style="19" bestFit="1" customWidth="1"/>
    <col min="6669" max="6669" width="10.42578125" style="19" bestFit="1" customWidth="1"/>
    <col min="6670" max="6670" width="8.42578125" style="19" bestFit="1" customWidth="1"/>
    <col min="6671" max="6911" width="9" style="19"/>
    <col min="6912" max="6912" width="2.28515625" style="19" customWidth="1"/>
    <col min="6913" max="6913" width="2.42578125" style="19" customWidth="1"/>
    <col min="6914" max="6914" width="11" style="19" customWidth="1"/>
    <col min="6915" max="6915" width="47.140625" style="19" customWidth="1"/>
    <col min="6916" max="6916" width="6.140625" style="19" customWidth="1"/>
    <col min="6917" max="6917" width="7.85546875" style="19" customWidth="1"/>
    <col min="6918" max="6918" width="7.42578125" style="19" customWidth="1"/>
    <col min="6919" max="6919" width="7.5703125" style="19" customWidth="1"/>
    <col min="6920" max="6920" width="9.42578125" style="19" bestFit="1" customWidth="1"/>
    <col min="6921" max="6921" width="8.28515625" style="19" bestFit="1" customWidth="1"/>
    <col min="6922" max="6922" width="9.5703125" style="19" bestFit="1" customWidth="1"/>
    <col min="6923" max="6923" width="8.28515625" style="19" bestFit="1" customWidth="1"/>
    <col min="6924" max="6924" width="8.85546875" style="19" bestFit="1" customWidth="1"/>
    <col min="6925" max="6925" width="10.42578125" style="19" bestFit="1" customWidth="1"/>
    <col min="6926" max="6926" width="8.42578125" style="19" bestFit="1" customWidth="1"/>
    <col min="6927" max="7167" width="9" style="19"/>
    <col min="7168" max="7168" width="2.28515625" style="19" customWidth="1"/>
    <col min="7169" max="7169" width="2.42578125" style="19" customWidth="1"/>
    <col min="7170" max="7170" width="11" style="19" customWidth="1"/>
    <col min="7171" max="7171" width="47.140625" style="19" customWidth="1"/>
    <col min="7172" max="7172" width="6.140625" style="19" customWidth="1"/>
    <col min="7173" max="7173" width="7.85546875" style="19" customWidth="1"/>
    <col min="7174" max="7174" width="7.42578125" style="19" customWidth="1"/>
    <col min="7175" max="7175" width="7.5703125" style="19" customWidth="1"/>
    <col min="7176" max="7176" width="9.42578125" style="19" bestFit="1" customWidth="1"/>
    <col min="7177" max="7177" width="8.28515625" style="19" bestFit="1" customWidth="1"/>
    <col min="7178" max="7178" width="9.5703125" style="19" bestFit="1" customWidth="1"/>
    <col min="7179" max="7179" width="8.28515625" style="19" bestFit="1" customWidth="1"/>
    <col min="7180" max="7180" width="8.85546875" style="19" bestFit="1" customWidth="1"/>
    <col min="7181" max="7181" width="10.42578125" style="19" bestFit="1" customWidth="1"/>
    <col min="7182" max="7182" width="8.42578125" style="19" bestFit="1" customWidth="1"/>
    <col min="7183" max="7423" width="9" style="19"/>
    <col min="7424" max="7424" width="2.28515625" style="19" customWidth="1"/>
    <col min="7425" max="7425" width="2.42578125" style="19" customWidth="1"/>
    <col min="7426" max="7426" width="11" style="19" customWidth="1"/>
    <col min="7427" max="7427" width="47.140625" style="19" customWidth="1"/>
    <col min="7428" max="7428" width="6.140625" style="19" customWidth="1"/>
    <col min="7429" max="7429" width="7.85546875" style="19" customWidth="1"/>
    <col min="7430" max="7430" width="7.42578125" style="19" customWidth="1"/>
    <col min="7431" max="7431" width="7.5703125" style="19" customWidth="1"/>
    <col min="7432" max="7432" width="9.42578125" style="19" bestFit="1" customWidth="1"/>
    <col min="7433" max="7433" width="8.28515625" style="19" bestFit="1" customWidth="1"/>
    <col min="7434" max="7434" width="9.5703125" style="19" bestFit="1" customWidth="1"/>
    <col min="7435" max="7435" width="8.28515625" style="19" bestFit="1" customWidth="1"/>
    <col min="7436" max="7436" width="8.85546875" style="19" bestFit="1" customWidth="1"/>
    <col min="7437" max="7437" width="10.42578125" style="19" bestFit="1" customWidth="1"/>
    <col min="7438" max="7438" width="8.42578125" style="19" bestFit="1" customWidth="1"/>
    <col min="7439" max="7679" width="9" style="19"/>
    <col min="7680" max="7680" width="2.28515625" style="19" customWidth="1"/>
    <col min="7681" max="7681" width="2.42578125" style="19" customWidth="1"/>
    <col min="7682" max="7682" width="11" style="19" customWidth="1"/>
    <col min="7683" max="7683" width="47.140625" style="19" customWidth="1"/>
    <col min="7684" max="7684" width="6.140625" style="19" customWidth="1"/>
    <col min="7685" max="7685" width="7.85546875" style="19" customWidth="1"/>
    <col min="7686" max="7686" width="7.42578125" style="19" customWidth="1"/>
    <col min="7687" max="7687" width="7.5703125" style="19" customWidth="1"/>
    <col min="7688" max="7688" width="9.42578125" style="19" bestFit="1" customWidth="1"/>
    <col min="7689" max="7689" width="8.28515625" style="19" bestFit="1" customWidth="1"/>
    <col min="7690" max="7690" width="9.5703125" style="19" bestFit="1" customWidth="1"/>
    <col min="7691" max="7691" width="8.28515625" style="19" bestFit="1" customWidth="1"/>
    <col min="7692" max="7692" width="8.85546875" style="19" bestFit="1" customWidth="1"/>
    <col min="7693" max="7693" width="10.42578125" style="19" bestFit="1" customWidth="1"/>
    <col min="7694" max="7694" width="8.42578125" style="19" bestFit="1" customWidth="1"/>
    <col min="7695" max="7935" width="9" style="19"/>
    <col min="7936" max="7936" width="2.28515625" style="19" customWidth="1"/>
    <col min="7937" max="7937" width="2.42578125" style="19" customWidth="1"/>
    <col min="7938" max="7938" width="11" style="19" customWidth="1"/>
    <col min="7939" max="7939" width="47.140625" style="19" customWidth="1"/>
    <col min="7940" max="7940" width="6.140625" style="19" customWidth="1"/>
    <col min="7941" max="7941" width="7.85546875" style="19" customWidth="1"/>
    <col min="7942" max="7942" width="7.42578125" style="19" customWidth="1"/>
    <col min="7943" max="7943" width="7.5703125" style="19" customWidth="1"/>
    <col min="7944" max="7944" width="9.42578125" style="19" bestFit="1" customWidth="1"/>
    <col min="7945" max="7945" width="8.28515625" style="19" bestFit="1" customWidth="1"/>
    <col min="7946" max="7946" width="9.5703125" style="19" bestFit="1" customWidth="1"/>
    <col min="7947" max="7947" width="8.28515625" style="19" bestFit="1" customWidth="1"/>
    <col min="7948" max="7948" width="8.85546875" style="19" bestFit="1" customWidth="1"/>
    <col min="7949" max="7949" width="10.42578125" style="19" bestFit="1" customWidth="1"/>
    <col min="7950" max="7950" width="8.42578125" style="19" bestFit="1" customWidth="1"/>
    <col min="7951" max="8191" width="9" style="19"/>
    <col min="8192" max="8192" width="2.28515625" style="19" customWidth="1"/>
    <col min="8193" max="8193" width="2.42578125" style="19" customWidth="1"/>
    <col min="8194" max="8194" width="11" style="19" customWidth="1"/>
    <col min="8195" max="8195" width="47.140625" style="19" customWidth="1"/>
    <col min="8196" max="8196" width="6.140625" style="19" customWidth="1"/>
    <col min="8197" max="8197" width="7.85546875" style="19" customWidth="1"/>
    <col min="8198" max="8198" width="7.42578125" style="19" customWidth="1"/>
    <col min="8199" max="8199" width="7.5703125" style="19" customWidth="1"/>
    <col min="8200" max="8200" width="9.42578125" style="19" bestFit="1" customWidth="1"/>
    <col min="8201" max="8201" width="8.28515625" style="19" bestFit="1" customWidth="1"/>
    <col min="8202" max="8202" width="9.5703125" style="19" bestFit="1" customWidth="1"/>
    <col min="8203" max="8203" width="8.28515625" style="19" bestFit="1" customWidth="1"/>
    <col min="8204" max="8204" width="8.85546875" style="19" bestFit="1" customWidth="1"/>
    <col min="8205" max="8205" width="10.42578125" style="19" bestFit="1" customWidth="1"/>
    <col min="8206" max="8206" width="8.42578125" style="19" bestFit="1" customWidth="1"/>
    <col min="8207" max="8447" width="9" style="19"/>
    <col min="8448" max="8448" width="2.28515625" style="19" customWidth="1"/>
    <col min="8449" max="8449" width="2.42578125" style="19" customWidth="1"/>
    <col min="8450" max="8450" width="11" style="19" customWidth="1"/>
    <col min="8451" max="8451" width="47.140625" style="19" customWidth="1"/>
    <col min="8452" max="8452" width="6.140625" style="19" customWidth="1"/>
    <col min="8453" max="8453" width="7.85546875" style="19" customWidth="1"/>
    <col min="8454" max="8454" width="7.42578125" style="19" customWidth="1"/>
    <col min="8455" max="8455" width="7.5703125" style="19" customWidth="1"/>
    <col min="8456" max="8456" width="9.42578125" style="19" bestFit="1" customWidth="1"/>
    <col min="8457" max="8457" width="8.28515625" style="19" bestFit="1" customWidth="1"/>
    <col min="8458" max="8458" width="9.5703125" style="19" bestFit="1" customWidth="1"/>
    <col min="8459" max="8459" width="8.28515625" style="19" bestFit="1" customWidth="1"/>
    <col min="8460" max="8460" width="8.85546875" style="19" bestFit="1" customWidth="1"/>
    <col min="8461" max="8461" width="10.42578125" style="19" bestFit="1" customWidth="1"/>
    <col min="8462" max="8462" width="8.42578125" style="19" bestFit="1" customWidth="1"/>
    <col min="8463" max="8703" width="9" style="19"/>
    <col min="8704" max="8704" width="2.28515625" style="19" customWidth="1"/>
    <col min="8705" max="8705" width="2.42578125" style="19" customWidth="1"/>
    <col min="8706" max="8706" width="11" style="19" customWidth="1"/>
    <col min="8707" max="8707" width="47.140625" style="19" customWidth="1"/>
    <col min="8708" max="8708" width="6.140625" style="19" customWidth="1"/>
    <col min="8709" max="8709" width="7.85546875" style="19" customWidth="1"/>
    <col min="8710" max="8710" width="7.42578125" style="19" customWidth="1"/>
    <col min="8711" max="8711" width="7.5703125" style="19" customWidth="1"/>
    <col min="8712" max="8712" width="9.42578125" style="19" bestFit="1" customWidth="1"/>
    <col min="8713" max="8713" width="8.28515625" style="19" bestFit="1" customWidth="1"/>
    <col min="8714" max="8714" width="9.5703125" style="19" bestFit="1" customWidth="1"/>
    <col min="8715" max="8715" width="8.28515625" style="19" bestFit="1" customWidth="1"/>
    <col min="8716" max="8716" width="8.85546875" style="19" bestFit="1" customWidth="1"/>
    <col min="8717" max="8717" width="10.42578125" style="19" bestFit="1" customWidth="1"/>
    <col min="8718" max="8718" width="8.42578125" style="19" bestFit="1" customWidth="1"/>
    <col min="8719" max="8959" width="9" style="19"/>
    <col min="8960" max="8960" width="2.28515625" style="19" customWidth="1"/>
    <col min="8961" max="8961" width="2.42578125" style="19" customWidth="1"/>
    <col min="8962" max="8962" width="11" style="19" customWidth="1"/>
    <col min="8963" max="8963" width="47.140625" style="19" customWidth="1"/>
    <col min="8964" max="8964" width="6.140625" style="19" customWidth="1"/>
    <col min="8965" max="8965" width="7.85546875" style="19" customWidth="1"/>
    <col min="8966" max="8966" width="7.42578125" style="19" customWidth="1"/>
    <col min="8967" max="8967" width="7.5703125" style="19" customWidth="1"/>
    <col min="8968" max="8968" width="9.42578125" style="19" bestFit="1" customWidth="1"/>
    <col min="8969" max="8969" width="8.28515625" style="19" bestFit="1" customWidth="1"/>
    <col min="8970" max="8970" width="9.5703125" style="19" bestFit="1" customWidth="1"/>
    <col min="8971" max="8971" width="8.28515625" style="19" bestFit="1" customWidth="1"/>
    <col min="8972" max="8972" width="8.85546875" style="19" bestFit="1" customWidth="1"/>
    <col min="8973" max="8973" width="10.42578125" style="19" bestFit="1" customWidth="1"/>
    <col min="8974" max="8974" width="8.42578125" style="19" bestFit="1" customWidth="1"/>
    <col min="8975" max="9215" width="9" style="19"/>
    <col min="9216" max="9216" width="2.28515625" style="19" customWidth="1"/>
    <col min="9217" max="9217" width="2.42578125" style="19" customWidth="1"/>
    <col min="9218" max="9218" width="11" style="19" customWidth="1"/>
    <col min="9219" max="9219" width="47.140625" style="19" customWidth="1"/>
    <col min="9220" max="9220" width="6.140625" style="19" customWidth="1"/>
    <col min="9221" max="9221" width="7.85546875" style="19" customWidth="1"/>
    <col min="9222" max="9222" width="7.42578125" style="19" customWidth="1"/>
    <col min="9223" max="9223" width="7.5703125" style="19" customWidth="1"/>
    <col min="9224" max="9224" width="9.42578125" style="19" bestFit="1" customWidth="1"/>
    <col min="9225" max="9225" width="8.28515625" style="19" bestFit="1" customWidth="1"/>
    <col min="9226" max="9226" width="9.5703125" style="19" bestFit="1" customWidth="1"/>
    <col min="9227" max="9227" width="8.28515625" style="19" bestFit="1" customWidth="1"/>
    <col min="9228" max="9228" width="8.85546875" style="19" bestFit="1" customWidth="1"/>
    <col min="9229" max="9229" width="10.42578125" style="19" bestFit="1" customWidth="1"/>
    <col min="9230" max="9230" width="8.42578125" style="19" bestFit="1" customWidth="1"/>
    <col min="9231" max="9471" width="9" style="19"/>
    <col min="9472" max="9472" width="2.28515625" style="19" customWidth="1"/>
    <col min="9473" max="9473" width="2.42578125" style="19" customWidth="1"/>
    <col min="9474" max="9474" width="11" style="19" customWidth="1"/>
    <col min="9475" max="9475" width="47.140625" style="19" customWidth="1"/>
    <col min="9476" max="9476" width="6.140625" style="19" customWidth="1"/>
    <col min="9477" max="9477" width="7.85546875" style="19" customWidth="1"/>
    <col min="9478" max="9478" width="7.42578125" style="19" customWidth="1"/>
    <col min="9479" max="9479" width="7.5703125" style="19" customWidth="1"/>
    <col min="9480" max="9480" width="9.42578125" style="19" bestFit="1" customWidth="1"/>
    <col min="9481" max="9481" width="8.28515625" style="19" bestFit="1" customWidth="1"/>
    <col min="9482" max="9482" width="9.5703125" style="19" bestFit="1" customWidth="1"/>
    <col min="9483" max="9483" width="8.28515625" style="19" bestFit="1" customWidth="1"/>
    <col min="9484" max="9484" width="8.85546875" style="19" bestFit="1" customWidth="1"/>
    <col min="9485" max="9485" width="10.42578125" style="19" bestFit="1" customWidth="1"/>
    <col min="9486" max="9486" width="8.42578125" style="19" bestFit="1" customWidth="1"/>
    <col min="9487" max="9727" width="9" style="19"/>
    <col min="9728" max="9728" width="2.28515625" style="19" customWidth="1"/>
    <col min="9729" max="9729" width="2.42578125" style="19" customWidth="1"/>
    <col min="9730" max="9730" width="11" style="19" customWidth="1"/>
    <col min="9731" max="9731" width="47.140625" style="19" customWidth="1"/>
    <col min="9732" max="9732" width="6.140625" style="19" customWidth="1"/>
    <col min="9733" max="9733" width="7.85546875" style="19" customWidth="1"/>
    <col min="9734" max="9734" width="7.42578125" style="19" customWidth="1"/>
    <col min="9735" max="9735" width="7.5703125" style="19" customWidth="1"/>
    <col min="9736" max="9736" width="9.42578125" style="19" bestFit="1" customWidth="1"/>
    <col min="9737" max="9737" width="8.28515625" style="19" bestFit="1" customWidth="1"/>
    <col min="9738" max="9738" width="9.5703125" style="19" bestFit="1" customWidth="1"/>
    <col min="9739" max="9739" width="8.28515625" style="19" bestFit="1" customWidth="1"/>
    <col min="9740" max="9740" width="8.85546875" style="19" bestFit="1" customWidth="1"/>
    <col min="9741" max="9741" width="10.42578125" style="19" bestFit="1" customWidth="1"/>
    <col min="9742" max="9742" width="8.42578125" style="19" bestFit="1" customWidth="1"/>
    <col min="9743" max="9983" width="9" style="19"/>
    <col min="9984" max="9984" width="2.28515625" style="19" customWidth="1"/>
    <col min="9985" max="9985" width="2.42578125" style="19" customWidth="1"/>
    <col min="9986" max="9986" width="11" style="19" customWidth="1"/>
    <col min="9987" max="9987" width="47.140625" style="19" customWidth="1"/>
    <col min="9988" max="9988" width="6.140625" style="19" customWidth="1"/>
    <col min="9989" max="9989" width="7.85546875" style="19" customWidth="1"/>
    <col min="9990" max="9990" width="7.42578125" style="19" customWidth="1"/>
    <col min="9991" max="9991" width="7.5703125" style="19" customWidth="1"/>
    <col min="9992" max="9992" width="9.42578125" style="19" bestFit="1" customWidth="1"/>
    <col min="9993" max="9993" width="8.28515625" style="19" bestFit="1" customWidth="1"/>
    <col min="9994" max="9994" width="9.5703125" style="19" bestFit="1" customWidth="1"/>
    <col min="9995" max="9995" width="8.28515625" style="19" bestFit="1" customWidth="1"/>
    <col min="9996" max="9996" width="8.85546875" style="19" bestFit="1" customWidth="1"/>
    <col min="9997" max="9997" width="10.42578125" style="19" bestFit="1" customWidth="1"/>
    <col min="9998" max="9998" width="8.42578125" style="19" bestFit="1" customWidth="1"/>
    <col min="9999" max="10239" width="9" style="19"/>
    <col min="10240" max="10240" width="2.28515625" style="19" customWidth="1"/>
    <col min="10241" max="10241" width="2.42578125" style="19" customWidth="1"/>
    <col min="10242" max="10242" width="11" style="19" customWidth="1"/>
    <col min="10243" max="10243" width="47.140625" style="19" customWidth="1"/>
    <col min="10244" max="10244" width="6.140625" style="19" customWidth="1"/>
    <col min="10245" max="10245" width="7.85546875" style="19" customWidth="1"/>
    <col min="10246" max="10246" width="7.42578125" style="19" customWidth="1"/>
    <col min="10247" max="10247" width="7.5703125" style="19" customWidth="1"/>
    <col min="10248" max="10248" width="9.42578125" style="19" bestFit="1" customWidth="1"/>
    <col min="10249" max="10249" width="8.28515625" style="19" bestFit="1" customWidth="1"/>
    <col min="10250" max="10250" width="9.5703125" style="19" bestFit="1" customWidth="1"/>
    <col min="10251" max="10251" width="8.28515625" style="19" bestFit="1" customWidth="1"/>
    <col min="10252" max="10252" width="8.85546875" style="19" bestFit="1" customWidth="1"/>
    <col min="10253" max="10253" width="10.42578125" style="19" bestFit="1" customWidth="1"/>
    <col min="10254" max="10254" width="8.42578125" style="19" bestFit="1" customWidth="1"/>
    <col min="10255" max="10495" width="9" style="19"/>
    <col min="10496" max="10496" width="2.28515625" style="19" customWidth="1"/>
    <col min="10497" max="10497" width="2.42578125" style="19" customWidth="1"/>
    <col min="10498" max="10498" width="11" style="19" customWidth="1"/>
    <col min="10499" max="10499" width="47.140625" style="19" customWidth="1"/>
    <col min="10500" max="10500" width="6.140625" style="19" customWidth="1"/>
    <col min="10501" max="10501" width="7.85546875" style="19" customWidth="1"/>
    <col min="10502" max="10502" width="7.42578125" style="19" customWidth="1"/>
    <col min="10503" max="10503" width="7.5703125" style="19" customWidth="1"/>
    <col min="10504" max="10504" width="9.42578125" style="19" bestFit="1" customWidth="1"/>
    <col min="10505" max="10505" width="8.28515625" style="19" bestFit="1" customWidth="1"/>
    <col min="10506" max="10506" width="9.5703125" style="19" bestFit="1" customWidth="1"/>
    <col min="10507" max="10507" width="8.28515625" style="19" bestFit="1" customWidth="1"/>
    <col min="10508" max="10508" width="8.85546875" style="19" bestFit="1" customWidth="1"/>
    <col min="10509" max="10509" width="10.42578125" style="19" bestFit="1" customWidth="1"/>
    <col min="10510" max="10510" width="8.42578125" style="19" bestFit="1" customWidth="1"/>
    <col min="10511" max="10751" width="9" style="19"/>
    <col min="10752" max="10752" width="2.28515625" style="19" customWidth="1"/>
    <col min="10753" max="10753" width="2.42578125" style="19" customWidth="1"/>
    <col min="10754" max="10754" width="11" style="19" customWidth="1"/>
    <col min="10755" max="10755" width="47.140625" style="19" customWidth="1"/>
    <col min="10756" max="10756" width="6.140625" style="19" customWidth="1"/>
    <col min="10757" max="10757" width="7.85546875" style="19" customWidth="1"/>
    <col min="10758" max="10758" width="7.42578125" style="19" customWidth="1"/>
    <col min="10759" max="10759" width="7.5703125" style="19" customWidth="1"/>
    <col min="10760" max="10760" width="9.42578125" style="19" bestFit="1" customWidth="1"/>
    <col min="10761" max="10761" width="8.28515625" style="19" bestFit="1" customWidth="1"/>
    <col min="10762" max="10762" width="9.5703125" style="19" bestFit="1" customWidth="1"/>
    <col min="10763" max="10763" width="8.28515625" style="19" bestFit="1" customWidth="1"/>
    <col min="10764" max="10764" width="8.85546875" style="19" bestFit="1" customWidth="1"/>
    <col min="10765" max="10765" width="10.42578125" style="19" bestFit="1" customWidth="1"/>
    <col min="10766" max="10766" width="8.42578125" style="19" bestFit="1" customWidth="1"/>
    <col min="10767" max="11007" width="9" style="19"/>
    <col min="11008" max="11008" width="2.28515625" style="19" customWidth="1"/>
    <col min="11009" max="11009" width="2.42578125" style="19" customWidth="1"/>
    <col min="11010" max="11010" width="11" style="19" customWidth="1"/>
    <col min="11011" max="11011" width="47.140625" style="19" customWidth="1"/>
    <col min="11012" max="11012" width="6.140625" style="19" customWidth="1"/>
    <col min="11013" max="11013" width="7.85546875" style="19" customWidth="1"/>
    <col min="11014" max="11014" width="7.42578125" style="19" customWidth="1"/>
    <col min="11015" max="11015" width="7.5703125" style="19" customWidth="1"/>
    <col min="11016" max="11016" width="9.42578125" style="19" bestFit="1" customWidth="1"/>
    <col min="11017" max="11017" width="8.28515625" style="19" bestFit="1" customWidth="1"/>
    <col min="11018" max="11018" width="9.5703125" style="19" bestFit="1" customWidth="1"/>
    <col min="11019" max="11019" width="8.28515625" style="19" bestFit="1" customWidth="1"/>
    <col min="11020" max="11020" width="8.85546875" style="19" bestFit="1" customWidth="1"/>
    <col min="11021" max="11021" width="10.42578125" style="19" bestFit="1" customWidth="1"/>
    <col min="11022" max="11022" width="8.42578125" style="19" bestFit="1" customWidth="1"/>
    <col min="11023" max="11263" width="9" style="19"/>
    <col min="11264" max="11264" width="2.28515625" style="19" customWidth="1"/>
    <col min="11265" max="11265" width="2.42578125" style="19" customWidth="1"/>
    <col min="11266" max="11266" width="11" style="19" customWidth="1"/>
    <col min="11267" max="11267" width="47.140625" style="19" customWidth="1"/>
    <col min="11268" max="11268" width="6.140625" style="19" customWidth="1"/>
    <col min="11269" max="11269" width="7.85546875" style="19" customWidth="1"/>
    <col min="11270" max="11270" width="7.42578125" style="19" customWidth="1"/>
    <col min="11271" max="11271" width="7.5703125" style="19" customWidth="1"/>
    <col min="11272" max="11272" width="9.42578125" style="19" bestFit="1" customWidth="1"/>
    <col min="11273" max="11273" width="8.28515625" style="19" bestFit="1" customWidth="1"/>
    <col min="11274" max="11274" width="9.5703125" style="19" bestFit="1" customWidth="1"/>
    <col min="11275" max="11275" width="8.28515625" style="19" bestFit="1" customWidth="1"/>
    <col min="11276" max="11276" width="8.85546875" style="19" bestFit="1" customWidth="1"/>
    <col min="11277" max="11277" width="10.42578125" style="19" bestFit="1" customWidth="1"/>
    <col min="11278" max="11278" width="8.42578125" style="19" bestFit="1" customWidth="1"/>
    <col min="11279" max="11519" width="9" style="19"/>
    <col min="11520" max="11520" width="2.28515625" style="19" customWidth="1"/>
    <col min="11521" max="11521" width="2.42578125" style="19" customWidth="1"/>
    <col min="11522" max="11522" width="11" style="19" customWidth="1"/>
    <col min="11523" max="11523" width="47.140625" style="19" customWidth="1"/>
    <col min="11524" max="11524" width="6.140625" style="19" customWidth="1"/>
    <col min="11525" max="11525" width="7.85546875" style="19" customWidth="1"/>
    <col min="11526" max="11526" width="7.42578125" style="19" customWidth="1"/>
    <col min="11527" max="11527" width="7.5703125" style="19" customWidth="1"/>
    <col min="11528" max="11528" width="9.42578125" style="19" bestFit="1" customWidth="1"/>
    <col min="11529" max="11529" width="8.28515625" style="19" bestFit="1" customWidth="1"/>
    <col min="11530" max="11530" width="9.5703125" style="19" bestFit="1" customWidth="1"/>
    <col min="11531" max="11531" width="8.28515625" style="19" bestFit="1" customWidth="1"/>
    <col min="11532" max="11532" width="8.85546875" style="19" bestFit="1" customWidth="1"/>
    <col min="11533" max="11533" width="10.42578125" style="19" bestFit="1" customWidth="1"/>
    <col min="11534" max="11534" width="8.42578125" style="19" bestFit="1" customWidth="1"/>
    <col min="11535" max="11775" width="9" style="19"/>
    <col min="11776" max="11776" width="2.28515625" style="19" customWidth="1"/>
    <col min="11777" max="11777" width="2.42578125" style="19" customWidth="1"/>
    <col min="11778" max="11778" width="11" style="19" customWidth="1"/>
    <col min="11779" max="11779" width="47.140625" style="19" customWidth="1"/>
    <col min="11780" max="11780" width="6.140625" style="19" customWidth="1"/>
    <col min="11781" max="11781" width="7.85546875" style="19" customWidth="1"/>
    <col min="11782" max="11782" width="7.42578125" style="19" customWidth="1"/>
    <col min="11783" max="11783" width="7.5703125" style="19" customWidth="1"/>
    <col min="11784" max="11784" width="9.42578125" style="19" bestFit="1" customWidth="1"/>
    <col min="11785" max="11785" width="8.28515625" style="19" bestFit="1" customWidth="1"/>
    <col min="11786" max="11786" width="9.5703125" style="19" bestFit="1" customWidth="1"/>
    <col min="11787" max="11787" width="8.28515625" style="19" bestFit="1" customWidth="1"/>
    <col min="11788" max="11788" width="8.85546875" style="19" bestFit="1" customWidth="1"/>
    <col min="11789" max="11789" width="10.42578125" style="19" bestFit="1" customWidth="1"/>
    <col min="11790" max="11790" width="8.42578125" style="19" bestFit="1" customWidth="1"/>
    <col min="11791" max="12031" width="9" style="19"/>
    <col min="12032" max="12032" width="2.28515625" style="19" customWidth="1"/>
    <col min="12033" max="12033" width="2.42578125" style="19" customWidth="1"/>
    <col min="12034" max="12034" width="11" style="19" customWidth="1"/>
    <col min="12035" max="12035" width="47.140625" style="19" customWidth="1"/>
    <col min="12036" max="12036" width="6.140625" style="19" customWidth="1"/>
    <col min="12037" max="12037" width="7.85546875" style="19" customWidth="1"/>
    <col min="12038" max="12038" width="7.42578125" style="19" customWidth="1"/>
    <col min="12039" max="12039" width="7.5703125" style="19" customWidth="1"/>
    <col min="12040" max="12040" width="9.42578125" style="19" bestFit="1" customWidth="1"/>
    <col min="12041" max="12041" width="8.28515625" style="19" bestFit="1" customWidth="1"/>
    <col min="12042" max="12042" width="9.5703125" style="19" bestFit="1" customWidth="1"/>
    <col min="12043" max="12043" width="8.28515625" style="19" bestFit="1" customWidth="1"/>
    <col min="12044" max="12044" width="8.85546875" style="19" bestFit="1" customWidth="1"/>
    <col min="12045" max="12045" width="10.42578125" style="19" bestFit="1" customWidth="1"/>
    <col min="12046" max="12046" width="8.42578125" style="19" bestFit="1" customWidth="1"/>
    <col min="12047" max="12287" width="9" style="19"/>
    <col min="12288" max="12288" width="2.28515625" style="19" customWidth="1"/>
    <col min="12289" max="12289" width="2.42578125" style="19" customWidth="1"/>
    <col min="12290" max="12290" width="11" style="19" customWidth="1"/>
    <col min="12291" max="12291" width="47.140625" style="19" customWidth="1"/>
    <col min="12292" max="12292" width="6.140625" style="19" customWidth="1"/>
    <col min="12293" max="12293" width="7.85546875" style="19" customWidth="1"/>
    <col min="12294" max="12294" width="7.42578125" style="19" customWidth="1"/>
    <col min="12295" max="12295" width="7.5703125" style="19" customWidth="1"/>
    <col min="12296" max="12296" width="9.42578125" style="19" bestFit="1" customWidth="1"/>
    <col min="12297" max="12297" width="8.28515625" style="19" bestFit="1" customWidth="1"/>
    <col min="12298" max="12298" width="9.5703125" style="19" bestFit="1" customWidth="1"/>
    <col min="12299" max="12299" width="8.28515625" style="19" bestFit="1" customWidth="1"/>
    <col min="12300" max="12300" width="8.85546875" style="19" bestFit="1" customWidth="1"/>
    <col min="12301" max="12301" width="10.42578125" style="19" bestFit="1" customWidth="1"/>
    <col min="12302" max="12302" width="8.42578125" style="19" bestFit="1" customWidth="1"/>
    <col min="12303" max="12543" width="9" style="19"/>
    <col min="12544" max="12544" width="2.28515625" style="19" customWidth="1"/>
    <col min="12545" max="12545" width="2.42578125" style="19" customWidth="1"/>
    <col min="12546" max="12546" width="11" style="19" customWidth="1"/>
    <col min="12547" max="12547" width="47.140625" style="19" customWidth="1"/>
    <col min="12548" max="12548" width="6.140625" style="19" customWidth="1"/>
    <col min="12549" max="12549" width="7.85546875" style="19" customWidth="1"/>
    <col min="12550" max="12550" width="7.42578125" style="19" customWidth="1"/>
    <col min="12551" max="12551" width="7.5703125" style="19" customWidth="1"/>
    <col min="12552" max="12552" width="9.42578125" style="19" bestFit="1" customWidth="1"/>
    <col min="12553" max="12553" width="8.28515625" style="19" bestFit="1" customWidth="1"/>
    <col min="12554" max="12554" width="9.5703125" style="19" bestFit="1" customWidth="1"/>
    <col min="12555" max="12555" width="8.28515625" style="19" bestFit="1" customWidth="1"/>
    <col min="12556" max="12556" width="8.85546875" style="19" bestFit="1" customWidth="1"/>
    <col min="12557" max="12557" width="10.42578125" style="19" bestFit="1" customWidth="1"/>
    <col min="12558" max="12558" width="8.42578125" style="19" bestFit="1" customWidth="1"/>
    <col min="12559" max="12799" width="9" style="19"/>
    <col min="12800" max="12800" width="2.28515625" style="19" customWidth="1"/>
    <col min="12801" max="12801" width="2.42578125" style="19" customWidth="1"/>
    <col min="12802" max="12802" width="11" style="19" customWidth="1"/>
    <col min="12803" max="12803" width="47.140625" style="19" customWidth="1"/>
    <col min="12804" max="12804" width="6.140625" style="19" customWidth="1"/>
    <col min="12805" max="12805" width="7.85546875" style="19" customWidth="1"/>
    <col min="12806" max="12806" width="7.42578125" style="19" customWidth="1"/>
    <col min="12807" max="12807" width="7.5703125" style="19" customWidth="1"/>
    <col min="12808" max="12808" width="9.42578125" style="19" bestFit="1" customWidth="1"/>
    <col min="12809" max="12809" width="8.28515625" style="19" bestFit="1" customWidth="1"/>
    <col min="12810" max="12810" width="9.5703125" style="19" bestFit="1" customWidth="1"/>
    <col min="12811" max="12811" width="8.28515625" style="19" bestFit="1" customWidth="1"/>
    <col min="12812" max="12812" width="8.85546875" style="19" bestFit="1" customWidth="1"/>
    <col min="12813" max="12813" width="10.42578125" style="19" bestFit="1" customWidth="1"/>
    <col min="12814" max="12814" width="8.42578125" style="19" bestFit="1" customWidth="1"/>
    <col min="12815" max="13055" width="9" style="19"/>
    <col min="13056" max="13056" width="2.28515625" style="19" customWidth="1"/>
    <col min="13057" max="13057" width="2.42578125" style="19" customWidth="1"/>
    <col min="13058" max="13058" width="11" style="19" customWidth="1"/>
    <col min="13059" max="13059" width="47.140625" style="19" customWidth="1"/>
    <col min="13060" max="13060" width="6.140625" style="19" customWidth="1"/>
    <col min="13061" max="13061" width="7.85546875" style="19" customWidth="1"/>
    <col min="13062" max="13062" width="7.42578125" style="19" customWidth="1"/>
    <col min="13063" max="13063" width="7.5703125" style="19" customWidth="1"/>
    <col min="13064" max="13064" width="9.42578125" style="19" bestFit="1" customWidth="1"/>
    <col min="13065" max="13065" width="8.28515625" style="19" bestFit="1" customWidth="1"/>
    <col min="13066" max="13066" width="9.5703125" style="19" bestFit="1" customWidth="1"/>
    <col min="13067" max="13067" width="8.28515625" style="19" bestFit="1" customWidth="1"/>
    <col min="13068" max="13068" width="8.85546875" style="19" bestFit="1" customWidth="1"/>
    <col min="13069" max="13069" width="10.42578125" style="19" bestFit="1" customWidth="1"/>
    <col min="13070" max="13070" width="8.42578125" style="19" bestFit="1" customWidth="1"/>
    <col min="13071" max="13311" width="9" style="19"/>
    <col min="13312" max="13312" width="2.28515625" style="19" customWidth="1"/>
    <col min="13313" max="13313" width="2.42578125" style="19" customWidth="1"/>
    <col min="13314" max="13314" width="11" style="19" customWidth="1"/>
    <col min="13315" max="13315" width="47.140625" style="19" customWidth="1"/>
    <col min="13316" max="13316" width="6.140625" style="19" customWidth="1"/>
    <col min="13317" max="13317" width="7.85546875" style="19" customWidth="1"/>
    <col min="13318" max="13318" width="7.42578125" style="19" customWidth="1"/>
    <col min="13319" max="13319" width="7.5703125" style="19" customWidth="1"/>
    <col min="13320" max="13320" width="9.42578125" style="19" bestFit="1" customWidth="1"/>
    <col min="13321" max="13321" width="8.28515625" style="19" bestFit="1" customWidth="1"/>
    <col min="13322" max="13322" width="9.5703125" style="19" bestFit="1" customWidth="1"/>
    <col min="13323" max="13323" width="8.28515625" style="19" bestFit="1" customWidth="1"/>
    <col min="13324" max="13324" width="8.85546875" style="19" bestFit="1" customWidth="1"/>
    <col min="13325" max="13325" width="10.42578125" style="19" bestFit="1" customWidth="1"/>
    <col min="13326" max="13326" width="8.42578125" style="19" bestFit="1" customWidth="1"/>
    <col min="13327" max="13567" width="9" style="19"/>
    <col min="13568" max="13568" width="2.28515625" style="19" customWidth="1"/>
    <col min="13569" max="13569" width="2.42578125" style="19" customWidth="1"/>
    <col min="13570" max="13570" width="11" style="19" customWidth="1"/>
    <col min="13571" max="13571" width="47.140625" style="19" customWidth="1"/>
    <col min="13572" max="13572" width="6.140625" style="19" customWidth="1"/>
    <col min="13573" max="13573" width="7.85546875" style="19" customWidth="1"/>
    <col min="13574" max="13574" width="7.42578125" style="19" customWidth="1"/>
    <col min="13575" max="13575" width="7.5703125" style="19" customWidth="1"/>
    <col min="13576" max="13576" width="9.42578125" style="19" bestFit="1" customWidth="1"/>
    <col min="13577" max="13577" width="8.28515625" style="19" bestFit="1" customWidth="1"/>
    <col min="13578" max="13578" width="9.5703125" style="19" bestFit="1" customWidth="1"/>
    <col min="13579" max="13579" width="8.28515625" style="19" bestFit="1" customWidth="1"/>
    <col min="13580" max="13580" width="8.85546875" style="19" bestFit="1" customWidth="1"/>
    <col min="13581" max="13581" width="10.42578125" style="19" bestFit="1" customWidth="1"/>
    <col min="13582" max="13582" width="8.42578125" style="19" bestFit="1" customWidth="1"/>
    <col min="13583" max="13823" width="9" style="19"/>
    <col min="13824" max="13824" width="2.28515625" style="19" customWidth="1"/>
    <col min="13825" max="13825" width="2.42578125" style="19" customWidth="1"/>
    <col min="13826" max="13826" width="11" style="19" customWidth="1"/>
    <col min="13827" max="13827" width="47.140625" style="19" customWidth="1"/>
    <col min="13828" max="13828" width="6.140625" style="19" customWidth="1"/>
    <col min="13829" max="13829" width="7.85546875" style="19" customWidth="1"/>
    <col min="13830" max="13830" width="7.42578125" style="19" customWidth="1"/>
    <col min="13831" max="13831" width="7.5703125" style="19" customWidth="1"/>
    <col min="13832" max="13832" width="9.42578125" style="19" bestFit="1" customWidth="1"/>
    <col min="13833" max="13833" width="8.28515625" style="19" bestFit="1" customWidth="1"/>
    <col min="13834" max="13834" width="9.5703125" style="19" bestFit="1" customWidth="1"/>
    <col min="13835" max="13835" width="8.28515625" style="19" bestFit="1" customWidth="1"/>
    <col min="13836" max="13836" width="8.85546875" style="19" bestFit="1" customWidth="1"/>
    <col min="13837" max="13837" width="10.42578125" style="19" bestFit="1" customWidth="1"/>
    <col min="13838" max="13838" width="8.42578125" style="19" bestFit="1" customWidth="1"/>
    <col min="13839" max="14079" width="9" style="19"/>
    <col min="14080" max="14080" width="2.28515625" style="19" customWidth="1"/>
    <col min="14081" max="14081" width="2.42578125" style="19" customWidth="1"/>
    <col min="14082" max="14082" width="11" style="19" customWidth="1"/>
    <col min="14083" max="14083" width="47.140625" style="19" customWidth="1"/>
    <col min="14084" max="14084" width="6.140625" style="19" customWidth="1"/>
    <col min="14085" max="14085" width="7.85546875" style="19" customWidth="1"/>
    <col min="14086" max="14086" width="7.42578125" style="19" customWidth="1"/>
    <col min="14087" max="14087" width="7.5703125" style="19" customWidth="1"/>
    <col min="14088" max="14088" width="9.42578125" style="19" bestFit="1" customWidth="1"/>
    <col min="14089" max="14089" width="8.28515625" style="19" bestFit="1" customWidth="1"/>
    <col min="14090" max="14090" width="9.5703125" style="19" bestFit="1" customWidth="1"/>
    <col min="14091" max="14091" width="8.28515625" style="19" bestFit="1" customWidth="1"/>
    <col min="14092" max="14092" width="8.85546875" style="19" bestFit="1" customWidth="1"/>
    <col min="14093" max="14093" width="10.42578125" style="19" bestFit="1" customWidth="1"/>
    <col min="14094" max="14094" width="8.42578125" style="19" bestFit="1" customWidth="1"/>
    <col min="14095" max="14335" width="9" style="19"/>
    <col min="14336" max="14336" width="2.28515625" style="19" customWidth="1"/>
    <col min="14337" max="14337" width="2.42578125" style="19" customWidth="1"/>
    <col min="14338" max="14338" width="11" style="19" customWidth="1"/>
    <col min="14339" max="14339" width="47.140625" style="19" customWidth="1"/>
    <col min="14340" max="14340" width="6.140625" style="19" customWidth="1"/>
    <col min="14341" max="14341" width="7.85546875" style="19" customWidth="1"/>
    <col min="14342" max="14342" width="7.42578125" style="19" customWidth="1"/>
    <col min="14343" max="14343" width="7.5703125" style="19" customWidth="1"/>
    <col min="14344" max="14344" width="9.42578125" style="19" bestFit="1" customWidth="1"/>
    <col min="14345" max="14345" width="8.28515625" style="19" bestFit="1" customWidth="1"/>
    <col min="14346" max="14346" width="9.5703125" style="19" bestFit="1" customWidth="1"/>
    <col min="14347" max="14347" width="8.28515625" style="19" bestFit="1" customWidth="1"/>
    <col min="14348" max="14348" width="8.85546875" style="19" bestFit="1" customWidth="1"/>
    <col min="14349" max="14349" width="10.42578125" style="19" bestFit="1" customWidth="1"/>
    <col min="14350" max="14350" width="8.42578125" style="19" bestFit="1" customWidth="1"/>
    <col min="14351" max="14591" width="9" style="19"/>
    <col min="14592" max="14592" width="2.28515625" style="19" customWidth="1"/>
    <col min="14593" max="14593" width="2.42578125" style="19" customWidth="1"/>
    <col min="14594" max="14594" width="11" style="19" customWidth="1"/>
    <col min="14595" max="14595" width="47.140625" style="19" customWidth="1"/>
    <col min="14596" max="14596" width="6.140625" style="19" customWidth="1"/>
    <col min="14597" max="14597" width="7.85546875" style="19" customWidth="1"/>
    <col min="14598" max="14598" width="7.42578125" style="19" customWidth="1"/>
    <col min="14599" max="14599" width="7.5703125" style="19" customWidth="1"/>
    <col min="14600" max="14600" width="9.42578125" style="19" bestFit="1" customWidth="1"/>
    <col min="14601" max="14601" width="8.28515625" style="19" bestFit="1" customWidth="1"/>
    <col min="14602" max="14602" width="9.5703125" style="19" bestFit="1" customWidth="1"/>
    <col min="14603" max="14603" width="8.28515625" style="19" bestFit="1" customWidth="1"/>
    <col min="14604" max="14604" width="8.85546875" style="19" bestFit="1" customWidth="1"/>
    <col min="14605" max="14605" width="10.42578125" style="19" bestFit="1" customWidth="1"/>
    <col min="14606" max="14606" width="8.42578125" style="19" bestFit="1" customWidth="1"/>
    <col min="14607" max="14847" width="9" style="19"/>
    <col min="14848" max="14848" width="2.28515625" style="19" customWidth="1"/>
    <col min="14849" max="14849" width="2.42578125" style="19" customWidth="1"/>
    <col min="14850" max="14850" width="11" style="19" customWidth="1"/>
    <col min="14851" max="14851" width="47.140625" style="19" customWidth="1"/>
    <col min="14852" max="14852" width="6.140625" style="19" customWidth="1"/>
    <col min="14853" max="14853" width="7.85546875" style="19" customWidth="1"/>
    <col min="14854" max="14854" width="7.42578125" style="19" customWidth="1"/>
    <col min="14855" max="14855" width="7.5703125" style="19" customWidth="1"/>
    <col min="14856" max="14856" width="9.42578125" style="19" bestFit="1" customWidth="1"/>
    <col min="14857" max="14857" width="8.28515625" style="19" bestFit="1" customWidth="1"/>
    <col min="14858" max="14858" width="9.5703125" style="19" bestFit="1" customWidth="1"/>
    <col min="14859" max="14859" width="8.28515625" style="19" bestFit="1" customWidth="1"/>
    <col min="14860" max="14860" width="8.85546875" style="19" bestFit="1" customWidth="1"/>
    <col min="14861" max="14861" width="10.42578125" style="19" bestFit="1" customWidth="1"/>
    <col min="14862" max="14862" width="8.42578125" style="19" bestFit="1" customWidth="1"/>
    <col min="14863" max="15103" width="9" style="19"/>
    <col min="15104" max="15104" width="2.28515625" style="19" customWidth="1"/>
    <col min="15105" max="15105" width="2.42578125" style="19" customWidth="1"/>
    <col min="15106" max="15106" width="11" style="19" customWidth="1"/>
    <col min="15107" max="15107" width="47.140625" style="19" customWidth="1"/>
    <col min="15108" max="15108" width="6.140625" style="19" customWidth="1"/>
    <col min="15109" max="15109" width="7.85546875" style="19" customWidth="1"/>
    <col min="15110" max="15110" width="7.42578125" style="19" customWidth="1"/>
    <col min="15111" max="15111" width="7.5703125" style="19" customWidth="1"/>
    <col min="15112" max="15112" width="9.42578125" style="19" bestFit="1" customWidth="1"/>
    <col min="15113" max="15113" width="8.28515625" style="19" bestFit="1" customWidth="1"/>
    <col min="15114" max="15114" width="9.5703125" style="19" bestFit="1" customWidth="1"/>
    <col min="15115" max="15115" width="8.28515625" style="19" bestFit="1" customWidth="1"/>
    <col min="15116" max="15116" width="8.85546875" style="19" bestFit="1" customWidth="1"/>
    <col min="15117" max="15117" width="10.42578125" style="19" bestFit="1" customWidth="1"/>
    <col min="15118" max="15118" width="8.42578125" style="19" bestFit="1" customWidth="1"/>
    <col min="15119" max="15359" width="9" style="19"/>
    <col min="15360" max="15360" width="2.28515625" style="19" customWidth="1"/>
    <col min="15361" max="15361" width="2.42578125" style="19" customWidth="1"/>
    <col min="15362" max="15362" width="11" style="19" customWidth="1"/>
    <col min="15363" max="15363" width="47.140625" style="19" customWidth="1"/>
    <col min="15364" max="15364" width="6.140625" style="19" customWidth="1"/>
    <col min="15365" max="15365" width="7.85546875" style="19" customWidth="1"/>
    <col min="15366" max="15366" width="7.42578125" style="19" customWidth="1"/>
    <col min="15367" max="15367" width="7.5703125" style="19" customWidth="1"/>
    <col min="15368" max="15368" width="9.42578125" style="19" bestFit="1" customWidth="1"/>
    <col min="15369" max="15369" width="8.28515625" style="19" bestFit="1" customWidth="1"/>
    <col min="15370" max="15370" width="9.5703125" style="19" bestFit="1" customWidth="1"/>
    <col min="15371" max="15371" width="8.28515625" style="19" bestFit="1" customWidth="1"/>
    <col min="15372" max="15372" width="8.85546875" style="19" bestFit="1" customWidth="1"/>
    <col min="15373" max="15373" width="10.42578125" style="19" bestFit="1" customWidth="1"/>
    <col min="15374" max="15374" width="8.42578125" style="19" bestFit="1" customWidth="1"/>
    <col min="15375" max="15615" width="9" style="19"/>
    <col min="15616" max="15616" width="2.28515625" style="19" customWidth="1"/>
    <col min="15617" max="15617" width="2.42578125" style="19" customWidth="1"/>
    <col min="15618" max="15618" width="11" style="19" customWidth="1"/>
    <col min="15619" max="15619" width="47.140625" style="19" customWidth="1"/>
    <col min="15620" max="15620" width="6.140625" style="19" customWidth="1"/>
    <col min="15621" max="15621" width="7.85546875" style="19" customWidth="1"/>
    <col min="15622" max="15622" width="7.42578125" style="19" customWidth="1"/>
    <col min="15623" max="15623" width="7.5703125" style="19" customWidth="1"/>
    <col min="15624" max="15624" width="9.42578125" style="19" bestFit="1" customWidth="1"/>
    <col min="15625" max="15625" width="8.28515625" style="19" bestFit="1" customWidth="1"/>
    <col min="15626" max="15626" width="9.5703125" style="19" bestFit="1" customWidth="1"/>
    <col min="15627" max="15627" width="8.28515625" style="19" bestFit="1" customWidth="1"/>
    <col min="15628" max="15628" width="8.85546875" style="19" bestFit="1" customWidth="1"/>
    <col min="15629" max="15629" width="10.42578125" style="19" bestFit="1" customWidth="1"/>
    <col min="15630" max="15630" width="8.42578125" style="19" bestFit="1" customWidth="1"/>
    <col min="15631" max="15871" width="9" style="19"/>
    <col min="15872" max="15872" width="2.28515625" style="19" customWidth="1"/>
    <col min="15873" max="15873" width="2.42578125" style="19" customWidth="1"/>
    <col min="15874" max="15874" width="11" style="19" customWidth="1"/>
    <col min="15875" max="15875" width="47.140625" style="19" customWidth="1"/>
    <col min="15876" max="15876" width="6.140625" style="19" customWidth="1"/>
    <col min="15877" max="15877" width="7.85546875" style="19" customWidth="1"/>
    <col min="15878" max="15878" width="7.42578125" style="19" customWidth="1"/>
    <col min="15879" max="15879" width="7.5703125" style="19" customWidth="1"/>
    <col min="15880" max="15880" width="9.42578125" style="19" bestFit="1" customWidth="1"/>
    <col min="15881" max="15881" width="8.28515625" style="19" bestFit="1" customWidth="1"/>
    <col min="15882" max="15882" width="9.5703125" style="19" bestFit="1" customWidth="1"/>
    <col min="15883" max="15883" width="8.28515625" style="19" bestFit="1" customWidth="1"/>
    <col min="15884" max="15884" width="8.85546875" style="19" bestFit="1" customWidth="1"/>
    <col min="15885" max="15885" width="10.42578125" style="19" bestFit="1" customWidth="1"/>
    <col min="15886" max="15886" width="8.42578125" style="19" bestFit="1" customWidth="1"/>
    <col min="15887" max="16127" width="9" style="19"/>
    <col min="16128" max="16128" width="2.28515625" style="19" customWidth="1"/>
    <col min="16129" max="16129" width="2.42578125" style="19" customWidth="1"/>
    <col min="16130" max="16130" width="11" style="19" customWidth="1"/>
    <col min="16131" max="16131" width="47.140625" style="19" customWidth="1"/>
    <col min="16132" max="16132" width="6.140625" style="19" customWidth="1"/>
    <col min="16133" max="16133" width="7.85546875" style="19" customWidth="1"/>
    <col min="16134" max="16134" width="7.42578125" style="19" customWidth="1"/>
    <col min="16135" max="16135" width="7.5703125" style="19" customWidth="1"/>
    <col min="16136" max="16136" width="9.42578125" style="19" bestFit="1" customWidth="1"/>
    <col min="16137" max="16137" width="8.28515625" style="19" bestFit="1" customWidth="1"/>
    <col min="16138" max="16138" width="9.5703125" style="19" bestFit="1" customWidth="1"/>
    <col min="16139" max="16139" width="8.28515625" style="19" bestFit="1" customWidth="1"/>
    <col min="16140" max="16140" width="8.85546875" style="19" bestFit="1" customWidth="1"/>
    <col min="16141" max="16141" width="10.42578125" style="19" bestFit="1" customWidth="1"/>
    <col min="16142" max="16142" width="8.42578125" style="19" bestFit="1" customWidth="1"/>
    <col min="16143" max="16384" width="9" style="19"/>
  </cols>
  <sheetData>
    <row r="1" spans="1:17" ht="16.5">
      <c r="A1" s="683" t="s">
        <v>232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147"/>
      <c r="O1" s="147"/>
      <c r="P1" s="147"/>
      <c r="Q1" s="147"/>
    </row>
    <row r="2" spans="1:17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</row>
    <row r="3" spans="1:17" ht="21">
      <c r="A3" s="148"/>
      <c r="B3" s="684" t="s">
        <v>131</v>
      </c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</row>
    <row r="4" spans="1:17">
      <c r="G4" s="685"/>
      <c r="H4" s="685"/>
      <c r="I4" s="685"/>
      <c r="J4" s="685"/>
      <c r="K4" s="153"/>
      <c r="L4" s="153"/>
    </row>
    <row r="6" spans="1:17" ht="32.25" customHeight="1">
      <c r="A6" s="686" t="s">
        <v>0</v>
      </c>
      <c r="B6" s="687" t="s">
        <v>38</v>
      </c>
      <c r="C6" s="686" t="s">
        <v>132</v>
      </c>
      <c r="D6" s="688" t="s">
        <v>1</v>
      </c>
      <c r="E6" s="681" t="s">
        <v>133</v>
      </c>
      <c r="F6" s="681"/>
      <c r="G6" s="682" t="s">
        <v>32</v>
      </c>
      <c r="H6" s="682"/>
      <c r="I6" s="682" t="s">
        <v>33</v>
      </c>
      <c r="J6" s="682"/>
      <c r="K6" s="681" t="s">
        <v>134</v>
      </c>
      <c r="L6" s="681"/>
      <c r="M6" s="682" t="s">
        <v>2</v>
      </c>
    </row>
    <row r="7" spans="1:17" ht="32.25" customHeight="1">
      <c r="A7" s="686"/>
      <c r="B7" s="687"/>
      <c r="C7" s="686"/>
      <c r="D7" s="688"/>
      <c r="E7" s="7" t="s">
        <v>135</v>
      </c>
      <c r="F7" s="216" t="s">
        <v>34</v>
      </c>
      <c r="G7" s="216" t="s">
        <v>135</v>
      </c>
      <c r="H7" s="216" t="s">
        <v>34</v>
      </c>
      <c r="I7" s="216" t="s">
        <v>135</v>
      </c>
      <c r="J7" s="216" t="s">
        <v>34</v>
      </c>
      <c r="K7" s="216" t="s">
        <v>135</v>
      </c>
      <c r="L7" s="216" t="s">
        <v>34</v>
      </c>
      <c r="M7" s="682"/>
    </row>
    <row r="8" spans="1:17">
      <c r="A8" s="51">
        <v>1</v>
      </c>
      <c r="B8" s="217">
        <v>2</v>
      </c>
      <c r="C8" s="217">
        <v>3</v>
      </c>
      <c r="D8" s="51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7" ht="16.5">
      <c r="A9" s="51"/>
      <c r="B9" s="217"/>
      <c r="C9" s="154" t="s">
        <v>136</v>
      </c>
      <c r="D9" s="51"/>
      <c r="E9" s="7"/>
      <c r="F9" s="216"/>
      <c r="G9" s="155"/>
      <c r="H9" s="155"/>
      <c r="I9" s="155"/>
      <c r="J9" s="155"/>
      <c r="K9" s="155"/>
      <c r="L9" s="155"/>
      <c r="M9" s="155"/>
    </row>
    <row r="10" spans="1:17" s="162" customFormat="1" ht="27">
      <c r="A10" s="156">
        <v>1</v>
      </c>
      <c r="B10" s="157" t="s">
        <v>137</v>
      </c>
      <c r="C10" s="158" t="s">
        <v>221</v>
      </c>
      <c r="D10" s="159" t="s">
        <v>14</v>
      </c>
      <c r="E10" s="159"/>
      <c r="F10" s="160">
        <v>6</v>
      </c>
      <c r="G10" s="161"/>
      <c r="H10" s="161"/>
      <c r="I10" s="161"/>
      <c r="J10" s="161"/>
      <c r="K10" s="161"/>
      <c r="L10" s="161"/>
      <c r="M10" s="161"/>
      <c r="O10" s="162" t="s">
        <v>138</v>
      </c>
    </row>
    <row r="11" spans="1:17">
      <c r="A11" s="51"/>
      <c r="B11" s="9"/>
      <c r="C11" s="163" t="s">
        <v>97</v>
      </c>
      <c r="D11" s="216" t="s">
        <v>4</v>
      </c>
      <c r="E11" s="216">
        <v>2.16</v>
      </c>
      <c r="F11" s="216">
        <f>E11*F10</f>
        <v>12.96</v>
      </c>
      <c r="G11" s="155"/>
      <c r="H11" s="155"/>
      <c r="I11" s="155"/>
      <c r="J11" s="155"/>
      <c r="K11" s="155"/>
      <c r="L11" s="155"/>
      <c r="M11" s="155"/>
    </row>
    <row r="12" spans="1:17">
      <c r="A12" s="51"/>
      <c r="B12" s="9"/>
      <c r="C12" s="163" t="s">
        <v>139</v>
      </c>
      <c r="D12" s="216" t="s">
        <v>100</v>
      </c>
      <c r="E12" s="216">
        <v>0.85</v>
      </c>
      <c r="F12" s="216">
        <f>E12*F10</f>
        <v>5.0999999999999996</v>
      </c>
      <c r="G12" s="155"/>
      <c r="H12" s="155"/>
      <c r="I12" s="155"/>
      <c r="J12" s="155"/>
      <c r="K12" s="155"/>
      <c r="L12" s="155"/>
      <c r="M12" s="155"/>
    </row>
    <row r="13" spans="1:17">
      <c r="A13" s="51"/>
      <c r="B13" s="9"/>
      <c r="C13" s="163" t="s">
        <v>140</v>
      </c>
      <c r="D13" s="216" t="s">
        <v>100</v>
      </c>
      <c r="E13" s="216">
        <v>1.25</v>
      </c>
      <c r="F13" s="216">
        <f>E13*F10</f>
        <v>7.5</v>
      </c>
      <c r="G13" s="155"/>
      <c r="H13" s="155"/>
      <c r="I13" s="155"/>
      <c r="J13" s="155"/>
      <c r="K13" s="155"/>
      <c r="L13" s="155"/>
      <c r="M13" s="155"/>
    </row>
    <row r="14" spans="1:17">
      <c r="A14" s="51"/>
      <c r="B14" s="9"/>
      <c r="C14" s="4" t="s">
        <v>141</v>
      </c>
      <c r="D14" s="216" t="s">
        <v>7</v>
      </c>
      <c r="E14" s="7">
        <v>0.11</v>
      </c>
      <c r="F14" s="7">
        <v>0.55000000000000004</v>
      </c>
      <c r="G14" s="155"/>
      <c r="H14" s="155"/>
      <c r="I14" s="155"/>
      <c r="J14" s="155"/>
      <c r="K14" s="155"/>
      <c r="L14" s="155"/>
      <c r="M14" s="155"/>
    </row>
    <row r="15" spans="1:17" s="162" customFormat="1" ht="15.75">
      <c r="A15" s="156">
        <v>2</v>
      </c>
      <c r="B15" s="164" t="s">
        <v>142</v>
      </c>
      <c r="C15" s="16" t="s">
        <v>143</v>
      </c>
      <c r="D15" s="159" t="s">
        <v>144</v>
      </c>
      <c r="E15" s="165"/>
      <c r="F15" s="160">
        <v>0.66</v>
      </c>
      <c r="G15" s="161"/>
      <c r="H15" s="161"/>
      <c r="I15" s="161"/>
      <c r="J15" s="161"/>
      <c r="K15" s="161"/>
      <c r="L15" s="161"/>
      <c r="M15" s="161"/>
    </row>
    <row r="16" spans="1:17">
      <c r="A16" s="51"/>
      <c r="B16" s="166"/>
      <c r="C16" s="4" t="s">
        <v>145</v>
      </c>
      <c r="D16" s="34" t="s">
        <v>4</v>
      </c>
      <c r="E16" s="216">
        <v>1.39</v>
      </c>
      <c r="F16" s="216">
        <f>E16*F15</f>
        <v>0.91739999999999999</v>
      </c>
      <c r="G16" s="155"/>
      <c r="H16" s="155"/>
      <c r="I16" s="155"/>
      <c r="J16" s="155"/>
      <c r="K16" s="155"/>
      <c r="L16" s="155"/>
      <c r="M16" s="155"/>
    </row>
    <row r="17" spans="1:14">
      <c r="A17" s="51"/>
      <c r="B17" s="9"/>
      <c r="C17" s="4" t="s">
        <v>146</v>
      </c>
      <c r="D17" s="18" t="s">
        <v>100</v>
      </c>
      <c r="E17" s="51">
        <v>0.68</v>
      </c>
      <c r="F17" s="216">
        <f>E17*F15</f>
        <v>0.44880000000000003</v>
      </c>
      <c r="G17" s="155"/>
      <c r="H17" s="155"/>
      <c r="I17" s="155"/>
      <c r="J17" s="155"/>
      <c r="K17" s="155"/>
      <c r="L17" s="155"/>
      <c r="M17" s="155"/>
    </row>
    <row r="18" spans="1:14" ht="15.75">
      <c r="A18" s="51"/>
      <c r="B18" s="9"/>
      <c r="C18" s="4" t="s">
        <v>147</v>
      </c>
      <c r="D18" s="51" t="s">
        <v>26</v>
      </c>
      <c r="E18" s="51">
        <v>1.02</v>
      </c>
      <c r="F18" s="216">
        <f>E18*F15</f>
        <v>0.67320000000000002</v>
      </c>
      <c r="G18" s="155"/>
      <c r="H18" s="155"/>
      <c r="I18" s="155"/>
      <c r="J18" s="155"/>
      <c r="K18" s="155"/>
      <c r="L18" s="155"/>
      <c r="M18" s="155"/>
    </row>
    <row r="19" spans="1:14" ht="40.5">
      <c r="A19" s="51">
        <v>3</v>
      </c>
      <c r="B19" s="157" t="s">
        <v>148</v>
      </c>
      <c r="C19" s="16" t="s">
        <v>222</v>
      </c>
      <c r="D19" s="51" t="s">
        <v>149</v>
      </c>
      <c r="E19" s="51"/>
      <c r="F19" s="160">
        <v>0.66</v>
      </c>
      <c r="G19" s="155"/>
      <c r="H19" s="155"/>
      <c r="I19" s="155"/>
      <c r="J19" s="155"/>
      <c r="K19" s="155"/>
      <c r="L19" s="155"/>
      <c r="M19" s="155"/>
    </row>
    <row r="20" spans="1:14">
      <c r="A20" s="51"/>
      <c r="B20" s="166"/>
      <c r="C20" s="163" t="s">
        <v>97</v>
      </c>
      <c r="D20" s="216" t="s">
        <v>4</v>
      </c>
      <c r="E20" s="216">
        <v>2.56</v>
      </c>
      <c r="F20" s="216">
        <f>E20*F19</f>
        <v>1.6896000000000002</v>
      </c>
      <c r="G20" s="155"/>
      <c r="H20" s="155"/>
      <c r="I20" s="155"/>
      <c r="J20" s="155"/>
      <c r="K20" s="155"/>
      <c r="L20" s="155"/>
      <c r="M20" s="155"/>
    </row>
    <row r="21" spans="1:14">
      <c r="A21" s="51"/>
      <c r="B21" s="166"/>
      <c r="C21" s="4" t="s">
        <v>150</v>
      </c>
      <c r="D21" s="18" t="s">
        <v>100</v>
      </c>
      <c r="E21" s="51">
        <v>1.24</v>
      </c>
      <c r="F21" s="216">
        <f>E21*F19</f>
        <v>0.81840000000000002</v>
      </c>
      <c r="G21" s="155"/>
      <c r="H21" s="155"/>
      <c r="I21" s="155"/>
      <c r="J21" s="155"/>
      <c r="K21" s="155"/>
      <c r="L21" s="155"/>
      <c r="M21" s="155"/>
    </row>
    <row r="22" spans="1:14">
      <c r="A22" s="51"/>
      <c r="B22" s="9"/>
      <c r="C22" s="4" t="s">
        <v>151</v>
      </c>
      <c r="D22" s="216" t="s">
        <v>19</v>
      </c>
      <c r="E22" s="216">
        <v>2.23</v>
      </c>
      <c r="F22" s="216">
        <f>E22*F19</f>
        <v>1.4718</v>
      </c>
      <c r="G22" s="155"/>
      <c r="H22" s="155"/>
      <c r="I22" s="155"/>
      <c r="J22" s="155"/>
      <c r="K22" s="155"/>
      <c r="L22" s="155"/>
      <c r="M22" s="155"/>
    </row>
    <row r="23" spans="1:14">
      <c r="A23" s="51"/>
      <c r="B23" s="166"/>
      <c r="C23" s="4" t="s">
        <v>152</v>
      </c>
      <c r="D23" s="51" t="s">
        <v>9</v>
      </c>
      <c r="E23" s="51">
        <v>0.13</v>
      </c>
      <c r="F23" s="216">
        <f>E23*F19</f>
        <v>8.5800000000000001E-2</v>
      </c>
      <c r="G23" s="155"/>
      <c r="H23" s="155"/>
      <c r="I23" s="155"/>
      <c r="J23" s="155"/>
      <c r="K23" s="155"/>
      <c r="L23" s="155"/>
      <c r="M23" s="155"/>
    </row>
    <row r="24" spans="1:14" ht="36.75" customHeight="1">
      <c r="A24" s="51">
        <v>4</v>
      </c>
      <c r="B24" s="167" t="s">
        <v>153</v>
      </c>
      <c r="C24" s="16" t="s">
        <v>154</v>
      </c>
      <c r="D24" s="51" t="s">
        <v>20</v>
      </c>
      <c r="E24" s="51"/>
      <c r="F24" s="160">
        <v>4.5199999999999996</v>
      </c>
      <c r="G24" s="155"/>
      <c r="H24" s="155"/>
      <c r="I24" s="155"/>
      <c r="J24" s="155"/>
      <c r="K24" s="155"/>
      <c r="L24" s="155"/>
      <c r="M24" s="155"/>
    </row>
    <row r="25" spans="1:14">
      <c r="A25" s="51"/>
      <c r="B25" s="166"/>
      <c r="C25" s="163" t="s">
        <v>97</v>
      </c>
      <c r="D25" s="216" t="s">
        <v>4</v>
      </c>
      <c r="E25" s="7">
        <f>19.7/100</f>
        <v>0.19699999999999998</v>
      </c>
      <c r="F25" s="216">
        <f>E25*F24</f>
        <v>0.89043999999999979</v>
      </c>
      <c r="G25" s="155"/>
      <c r="H25" s="155"/>
      <c r="I25" s="155"/>
      <c r="J25" s="155"/>
      <c r="K25" s="155"/>
      <c r="L25" s="155"/>
      <c r="M25" s="155"/>
    </row>
    <row r="26" spans="1:14">
      <c r="A26" s="51"/>
      <c r="B26" s="166"/>
      <c r="C26" s="4" t="s">
        <v>155</v>
      </c>
      <c r="D26" s="18" t="s">
        <v>9</v>
      </c>
      <c r="E26" s="51">
        <f>0.06/100</f>
        <v>5.9999999999999995E-4</v>
      </c>
      <c r="F26" s="216">
        <f>E26*F24</f>
        <v>2.7119999999999996E-3</v>
      </c>
      <c r="G26" s="155"/>
      <c r="H26" s="155"/>
      <c r="I26" s="155"/>
      <c r="J26" s="155"/>
      <c r="K26" s="155"/>
      <c r="L26" s="155"/>
      <c r="M26" s="155"/>
    </row>
    <row r="27" spans="1:14">
      <c r="A27" s="51"/>
      <c r="B27" s="9"/>
      <c r="C27" s="4" t="s">
        <v>156</v>
      </c>
      <c r="D27" s="216" t="s">
        <v>19</v>
      </c>
      <c r="E27" s="216">
        <f>45/100</f>
        <v>0.45</v>
      </c>
      <c r="F27" s="216">
        <f>E27*F24</f>
        <v>2.0339999999999998</v>
      </c>
      <c r="G27" s="155"/>
      <c r="H27" s="155"/>
      <c r="I27" s="155"/>
      <c r="J27" s="155"/>
      <c r="K27" s="155"/>
      <c r="L27" s="155"/>
      <c r="M27" s="155"/>
    </row>
    <row r="28" spans="1:14">
      <c r="A28" s="51"/>
      <c r="B28" s="166"/>
      <c r="C28" s="4" t="s">
        <v>152</v>
      </c>
      <c r="D28" s="51" t="s">
        <v>9</v>
      </c>
      <c r="E28" s="51">
        <f>0.13/100</f>
        <v>1.2999999999999999E-3</v>
      </c>
      <c r="F28" s="216">
        <f>E28*F24</f>
        <v>5.8759999999999993E-3</v>
      </c>
      <c r="G28" s="155"/>
      <c r="H28" s="155"/>
      <c r="I28" s="155"/>
      <c r="J28" s="155"/>
      <c r="K28" s="155"/>
      <c r="L28" s="155"/>
      <c r="M28" s="155"/>
    </row>
    <row r="29" spans="1:14">
      <c r="A29" s="156"/>
      <c r="B29" s="17"/>
      <c r="C29" s="17" t="s">
        <v>34</v>
      </c>
      <c r="D29" s="156" t="s">
        <v>9</v>
      </c>
      <c r="E29" s="168"/>
      <c r="F29" s="159"/>
      <c r="G29" s="161"/>
      <c r="H29" s="161"/>
      <c r="I29" s="161"/>
      <c r="J29" s="161"/>
      <c r="K29" s="161"/>
      <c r="L29" s="161"/>
      <c r="M29" s="161"/>
      <c r="N29" s="19" t="s">
        <v>157</v>
      </c>
    </row>
    <row r="30" spans="1:14" s="162" customFormat="1" ht="14.25" customHeight="1">
      <c r="A30" s="156"/>
      <c r="B30" s="17"/>
      <c r="C30" s="17" t="s">
        <v>158</v>
      </c>
      <c r="D30" s="156" t="s">
        <v>9</v>
      </c>
      <c r="E30" s="169">
        <v>0.02</v>
      </c>
      <c r="F30" s="159"/>
      <c r="G30" s="161"/>
      <c r="H30" s="161"/>
      <c r="I30" s="161"/>
      <c r="J30" s="161"/>
      <c r="K30" s="161"/>
      <c r="L30" s="161"/>
      <c r="M30" s="161"/>
    </row>
    <row r="31" spans="1:14" s="162" customFormat="1">
      <c r="A31" s="156"/>
      <c r="B31" s="17"/>
      <c r="C31" s="17" t="s">
        <v>159</v>
      </c>
      <c r="D31" s="156" t="s">
        <v>9</v>
      </c>
      <c r="E31" s="169"/>
      <c r="F31" s="159"/>
      <c r="G31" s="161"/>
      <c r="H31" s="161"/>
      <c r="I31" s="161"/>
      <c r="J31" s="161"/>
      <c r="K31" s="161"/>
      <c r="L31" s="161"/>
      <c r="M31" s="161"/>
      <c r="N31" s="170"/>
    </row>
    <row r="32" spans="1:14" s="162" customFormat="1">
      <c r="A32" s="156"/>
      <c r="B32" s="17"/>
      <c r="C32" s="17" t="s">
        <v>160</v>
      </c>
      <c r="D32" s="156"/>
      <c r="E32" s="169"/>
      <c r="F32" s="159"/>
      <c r="G32" s="161"/>
      <c r="H32" s="161"/>
      <c r="I32" s="161"/>
      <c r="J32" s="161"/>
      <c r="K32" s="161"/>
      <c r="L32" s="161"/>
      <c r="M32" s="161"/>
      <c r="N32" s="170"/>
    </row>
    <row r="33" spans="1:14">
      <c r="A33" s="156"/>
      <c r="B33" s="17"/>
      <c r="C33" s="17" t="s">
        <v>161</v>
      </c>
      <c r="D33" s="156" t="s">
        <v>9</v>
      </c>
      <c r="E33" s="169">
        <v>0.1</v>
      </c>
      <c r="F33" s="159"/>
      <c r="G33" s="161"/>
      <c r="H33" s="161"/>
      <c r="I33" s="161"/>
      <c r="J33" s="161"/>
      <c r="K33" s="161"/>
      <c r="L33" s="161"/>
      <c r="M33" s="161"/>
    </row>
    <row r="34" spans="1:14">
      <c r="A34" s="156"/>
      <c r="B34" s="17"/>
      <c r="C34" s="17" t="s">
        <v>162</v>
      </c>
      <c r="D34" s="156" t="s">
        <v>9</v>
      </c>
      <c r="E34" s="169">
        <v>0.08</v>
      </c>
      <c r="F34" s="159"/>
      <c r="G34" s="161"/>
      <c r="H34" s="161"/>
      <c r="I34" s="161"/>
      <c r="J34" s="161"/>
      <c r="K34" s="161"/>
      <c r="L34" s="161"/>
      <c r="M34" s="161"/>
    </row>
    <row r="35" spans="1:14">
      <c r="A35" s="156"/>
      <c r="B35" s="17"/>
      <c r="C35" s="17" t="s">
        <v>34</v>
      </c>
      <c r="D35" s="156" t="s">
        <v>9</v>
      </c>
      <c r="E35" s="169"/>
      <c r="F35" s="159"/>
      <c r="G35" s="161"/>
      <c r="H35" s="161"/>
      <c r="I35" s="161"/>
      <c r="J35" s="161"/>
      <c r="K35" s="161"/>
      <c r="L35" s="161"/>
      <c r="M35" s="161"/>
    </row>
    <row r="36" spans="1:14">
      <c r="A36" s="156"/>
      <c r="B36" s="17"/>
      <c r="C36" s="17" t="s">
        <v>163</v>
      </c>
      <c r="D36" s="156" t="s">
        <v>9</v>
      </c>
      <c r="E36" s="169">
        <v>0.08</v>
      </c>
      <c r="F36" s="159"/>
      <c r="G36" s="161"/>
      <c r="H36" s="161"/>
      <c r="I36" s="161"/>
      <c r="J36" s="161"/>
      <c r="K36" s="161"/>
      <c r="L36" s="161"/>
      <c r="M36" s="161"/>
      <c r="N36" s="19" t="s">
        <v>157</v>
      </c>
    </row>
    <row r="37" spans="1:14">
      <c r="A37" s="156"/>
      <c r="B37" s="17"/>
      <c r="C37" s="17" t="s">
        <v>164</v>
      </c>
      <c r="D37" s="156" t="s">
        <v>9</v>
      </c>
      <c r="E37" s="168"/>
      <c r="F37" s="159"/>
      <c r="G37" s="161"/>
      <c r="H37" s="161"/>
      <c r="I37" s="161"/>
      <c r="J37" s="161"/>
      <c r="K37" s="161"/>
      <c r="L37" s="161"/>
      <c r="M37" s="161"/>
    </row>
    <row r="38" spans="1:14" ht="16.5">
      <c r="A38" s="51"/>
      <c r="B38" s="217"/>
      <c r="C38" s="154" t="s">
        <v>165</v>
      </c>
      <c r="D38" s="51"/>
      <c r="E38" s="7"/>
      <c r="F38" s="216"/>
      <c r="G38" s="155"/>
      <c r="H38" s="155"/>
      <c r="I38" s="155"/>
      <c r="J38" s="155"/>
      <c r="K38" s="155"/>
      <c r="L38" s="155"/>
      <c r="M38" s="155"/>
    </row>
    <row r="39" spans="1:14" ht="27">
      <c r="A39" s="51">
        <v>1</v>
      </c>
      <c r="B39" s="9" t="s">
        <v>166</v>
      </c>
      <c r="C39" s="158" t="s">
        <v>167</v>
      </c>
      <c r="D39" s="216" t="s">
        <v>14</v>
      </c>
      <c r="E39" s="216"/>
      <c r="F39" s="160">
        <v>6</v>
      </c>
      <c r="G39" s="155"/>
      <c r="H39" s="155"/>
      <c r="I39" s="155"/>
      <c r="J39" s="155"/>
      <c r="K39" s="155"/>
      <c r="L39" s="155"/>
      <c r="M39" s="155"/>
    </row>
    <row r="40" spans="1:14">
      <c r="A40" s="51"/>
      <c r="B40" s="9"/>
      <c r="C40" s="163" t="s">
        <v>97</v>
      </c>
      <c r="D40" s="216" t="s">
        <v>4</v>
      </c>
      <c r="E40" s="216">
        <v>2</v>
      </c>
      <c r="F40" s="216">
        <f>E40*F39</f>
        <v>12</v>
      </c>
      <c r="G40" s="155"/>
      <c r="H40" s="155"/>
      <c r="I40" s="155"/>
      <c r="J40" s="155"/>
      <c r="K40" s="155"/>
      <c r="L40" s="155"/>
      <c r="M40" s="155"/>
    </row>
    <row r="41" spans="1:14">
      <c r="A41" s="51"/>
      <c r="B41" s="9"/>
      <c r="C41" s="163" t="s">
        <v>168</v>
      </c>
      <c r="D41" s="216" t="s">
        <v>9</v>
      </c>
      <c r="E41" s="216">
        <v>0.05</v>
      </c>
      <c r="F41" s="216">
        <f>E41*F39</f>
        <v>0.30000000000000004</v>
      </c>
      <c r="G41" s="155"/>
      <c r="H41" s="155"/>
      <c r="I41" s="155"/>
      <c r="J41" s="155"/>
      <c r="K41" s="155"/>
      <c r="L41" s="155"/>
      <c r="M41" s="155"/>
    </row>
    <row r="42" spans="1:14">
      <c r="A42" s="51"/>
      <c r="B42" s="9"/>
      <c r="C42" s="163" t="s">
        <v>8</v>
      </c>
      <c r="D42" s="216" t="s">
        <v>9</v>
      </c>
      <c r="E42" s="7">
        <v>2.2000000000000002</v>
      </c>
      <c r="F42" s="216">
        <f>E42*F39</f>
        <v>13.200000000000001</v>
      </c>
      <c r="G42" s="155"/>
      <c r="H42" s="155"/>
      <c r="I42" s="155"/>
      <c r="J42" s="155"/>
      <c r="K42" s="155"/>
      <c r="L42" s="155"/>
      <c r="M42" s="155"/>
    </row>
    <row r="43" spans="1:14" ht="27">
      <c r="A43" s="51">
        <v>2</v>
      </c>
      <c r="B43" s="9" t="s">
        <v>169</v>
      </c>
      <c r="C43" s="158" t="s">
        <v>170</v>
      </c>
      <c r="D43" s="216" t="s">
        <v>14</v>
      </c>
      <c r="E43" s="216"/>
      <c r="F43" s="160">
        <v>6</v>
      </c>
      <c r="G43" s="155"/>
      <c r="H43" s="155"/>
      <c r="I43" s="155"/>
      <c r="J43" s="155"/>
      <c r="K43" s="155"/>
      <c r="L43" s="155"/>
      <c r="M43" s="155"/>
    </row>
    <row r="44" spans="1:14">
      <c r="A44" s="51"/>
      <c r="B44" s="9"/>
      <c r="C44" s="163" t="s">
        <v>97</v>
      </c>
      <c r="D44" s="216" t="s">
        <v>4</v>
      </c>
      <c r="E44" s="216">
        <v>1</v>
      </c>
      <c r="F44" s="216">
        <f>E44*F43</f>
        <v>6</v>
      </c>
      <c r="G44" s="155"/>
      <c r="H44" s="155"/>
      <c r="I44" s="155"/>
      <c r="J44" s="155"/>
      <c r="K44" s="155"/>
      <c r="L44" s="155"/>
      <c r="M44" s="155"/>
    </row>
    <row r="45" spans="1:14">
      <c r="A45" s="51"/>
      <c r="B45" s="9"/>
      <c r="C45" s="163" t="s">
        <v>168</v>
      </c>
      <c r="D45" s="216" t="s">
        <v>9</v>
      </c>
      <c r="E45" s="216">
        <v>1.1000000000000001</v>
      </c>
      <c r="F45" s="216">
        <f>E45*F43</f>
        <v>6.6000000000000005</v>
      </c>
      <c r="G45" s="155"/>
      <c r="H45" s="155"/>
      <c r="I45" s="155"/>
      <c r="J45" s="155"/>
      <c r="K45" s="155"/>
      <c r="L45" s="155"/>
      <c r="M45" s="155"/>
    </row>
    <row r="46" spans="1:14" ht="27">
      <c r="A46" s="51">
        <v>3</v>
      </c>
      <c r="B46" s="9" t="s">
        <v>171</v>
      </c>
      <c r="C46" s="16" t="s">
        <v>172</v>
      </c>
      <c r="D46" s="216" t="s">
        <v>14</v>
      </c>
      <c r="E46" s="216"/>
      <c r="F46" s="160">
        <v>6</v>
      </c>
      <c r="G46" s="155"/>
      <c r="H46" s="155"/>
      <c r="I46" s="155"/>
      <c r="J46" s="155"/>
      <c r="K46" s="155"/>
      <c r="L46" s="155"/>
      <c r="M46" s="155"/>
    </row>
    <row r="47" spans="1:14">
      <c r="A47" s="51"/>
      <c r="B47" s="9"/>
      <c r="C47" s="163" t="s">
        <v>97</v>
      </c>
      <c r="D47" s="216" t="s">
        <v>4</v>
      </c>
      <c r="E47" s="216">
        <f>9/10</f>
        <v>0.9</v>
      </c>
      <c r="F47" s="216">
        <f>E47*F46</f>
        <v>5.4</v>
      </c>
      <c r="G47" s="155"/>
      <c r="H47" s="155"/>
      <c r="I47" s="155"/>
      <c r="J47" s="155"/>
      <c r="K47" s="155"/>
      <c r="L47" s="155"/>
      <c r="M47" s="155"/>
    </row>
    <row r="48" spans="1:14">
      <c r="A48" s="51"/>
      <c r="B48" s="9"/>
      <c r="C48" s="163" t="s">
        <v>168</v>
      </c>
      <c r="D48" s="216" t="s">
        <v>9</v>
      </c>
      <c r="E48" s="216">
        <f>14/10</f>
        <v>1.4</v>
      </c>
      <c r="F48" s="216">
        <f>E48*F46</f>
        <v>8.3999999999999986</v>
      </c>
      <c r="G48" s="155"/>
      <c r="H48" s="155"/>
      <c r="I48" s="155"/>
      <c r="J48" s="155"/>
      <c r="K48" s="155"/>
      <c r="L48" s="155"/>
      <c r="M48" s="155"/>
    </row>
    <row r="49" spans="1:14">
      <c r="A49" s="51"/>
      <c r="B49" s="9"/>
      <c r="C49" s="163" t="s">
        <v>8</v>
      </c>
      <c r="D49" s="216" t="s">
        <v>9</v>
      </c>
      <c r="E49" s="216">
        <f>0.7/10</f>
        <v>6.9999999999999993E-2</v>
      </c>
      <c r="F49" s="216">
        <f>E49*F46</f>
        <v>0.41999999999999993</v>
      </c>
      <c r="G49" s="155"/>
      <c r="H49" s="155"/>
      <c r="I49" s="155"/>
      <c r="J49" s="155"/>
      <c r="K49" s="155"/>
      <c r="L49" s="155"/>
      <c r="M49" s="155"/>
    </row>
    <row r="50" spans="1:14" ht="35.25" customHeight="1">
      <c r="A50" s="51">
        <v>4</v>
      </c>
      <c r="B50" s="9" t="s">
        <v>173</v>
      </c>
      <c r="C50" s="158" t="s">
        <v>174</v>
      </c>
      <c r="D50" s="216" t="s">
        <v>175</v>
      </c>
      <c r="E50" s="216"/>
      <c r="F50" s="160">
        <v>6</v>
      </c>
      <c r="G50" s="155"/>
      <c r="H50" s="155"/>
      <c r="I50" s="155"/>
      <c r="J50" s="155"/>
      <c r="K50" s="155"/>
      <c r="L50" s="155"/>
      <c r="M50" s="155"/>
    </row>
    <row r="51" spans="1:14">
      <c r="A51" s="51"/>
      <c r="B51" s="9"/>
      <c r="C51" s="163" t="s">
        <v>97</v>
      </c>
      <c r="D51" s="216" t="s">
        <v>4</v>
      </c>
      <c r="E51" s="216">
        <f>14/100</f>
        <v>0.14000000000000001</v>
      </c>
      <c r="F51" s="216">
        <f>E51*F50</f>
        <v>0.84000000000000008</v>
      </c>
      <c r="G51" s="155"/>
      <c r="H51" s="155"/>
      <c r="I51" s="155"/>
      <c r="J51" s="155"/>
      <c r="K51" s="155"/>
      <c r="L51" s="155"/>
      <c r="M51" s="155"/>
    </row>
    <row r="52" spans="1:14">
      <c r="A52" s="51"/>
      <c r="B52" s="9"/>
      <c r="C52" s="163" t="s">
        <v>168</v>
      </c>
      <c r="D52" s="216" t="s">
        <v>9</v>
      </c>
      <c r="E52" s="171">
        <f>3.28/100</f>
        <v>3.2799999999999996E-2</v>
      </c>
      <c r="F52" s="216">
        <f>E52*F50</f>
        <v>0.19679999999999997</v>
      </c>
      <c r="G52" s="155"/>
      <c r="H52" s="155"/>
      <c r="I52" s="155"/>
      <c r="J52" s="155"/>
      <c r="K52" s="155"/>
      <c r="L52" s="155"/>
      <c r="M52" s="155"/>
    </row>
    <row r="53" spans="1:14">
      <c r="A53" s="51"/>
      <c r="B53" s="9"/>
      <c r="C53" s="163" t="s">
        <v>8</v>
      </c>
      <c r="D53" s="216" t="s">
        <v>9</v>
      </c>
      <c r="E53" s="171">
        <f>5.15/100</f>
        <v>5.1500000000000004E-2</v>
      </c>
      <c r="F53" s="216">
        <f>E53*F50</f>
        <v>0.30900000000000005</v>
      </c>
      <c r="G53" s="155"/>
      <c r="H53" s="155"/>
      <c r="I53" s="155"/>
      <c r="J53" s="155"/>
      <c r="K53" s="155"/>
      <c r="L53" s="155"/>
      <c r="M53" s="155"/>
    </row>
    <row r="54" spans="1:14" ht="27">
      <c r="A54" s="51">
        <v>5</v>
      </c>
      <c r="B54" s="9" t="s">
        <v>176</v>
      </c>
      <c r="C54" s="158" t="s">
        <v>177</v>
      </c>
      <c r="D54" s="216" t="s">
        <v>175</v>
      </c>
      <c r="E54" s="216"/>
      <c r="F54" s="160">
        <v>210</v>
      </c>
      <c r="G54" s="155"/>
      <c r="H54" s="155"/>
      <c r="I54" s="155"/>
      <c r="J54" s="155"/>
      <c r="K54" s="155"/>
      <c r="L54" s="155"/>
      <c r="M54" s="155"/>
    </row>
    <row r="55" spans="1:14">
      <c r="A55" s="51"/>
      <c r="B55" s="9"/>
      <c r="C55" s="163" t="s">
        <v>97</v>
      </c>
      <c r="D55" s="216" t="s">
        <v>4</v>
      </c>
      <c r="E55" s="216">
        <f>4*0.01</f>
        <v>0.04</v>
      </c>
      <c r="F55" s="216">
        <f>E55*F54</f>
        <v>8.4</v>
      </c>
      <c r="G55" s="155"/>
      <c r="H55" s="155"/>
      <c r="I55" s="155"/>
      <c r="J55" s="155"/>
      <c r="K55" s="155"/>
      <c r="L55" s="155"/>
      <c r="M55" s="155"/>
    </row>
    <row r="56" spans="1:14">
      <c r="A56" s="51"/>
      <c r="B56" s="9"/>
      <c r="C56" s="163" t="s">
        <v>168</v>
      </c>
      <c r="D56" s="216" t="s">
        <v>9</v>
      </c>
      <c r="E56" s="171">
        <f>0.19/100</f>
        <v>1.9E-3</v>
      </c>
      <c r="F56" s="216">
        <f>E56*F54</f>
        <v>0.39900000000000002</v>
      </c>
      <c r="G56" s="155"/>
      <c r="H56" s="155"/>
      <c r="I56" s="155"/>
      <c r="J56" s="155"/>
      <c r="K56" s="155"/>
      <c r="L56" s="155"/>
      <c r="M56" s="155"/>
    </row>
    <row r="57" spans="1:14">
      <c r="A57" s="51"/>
      <c r="B57" s="9"/>
      <c r="C57" s="163" t="s">
        <v>8</v>
      </c>
      <c r="D57" s="216" t="s">
        <v>9</v>
      </c>
      <c r="E57" s="171">
        <f>2.33/100</f>
        <v>2.3300000000000001E-2</v>
      </c>
      <c r="F57" s="216">
        <f>E57*F54</f>
        <v>4.8930000000000007</v>
      </c>
      <c r="G57" s="155"/>
      <c r="H57" s="155"/>
      <c r="I57" s="155"/>
      <c r="J57" s="155"/>
      <c r="K57" s="155"/>
      <c r="L57" s="155"/>
      <c r="M57" s="155"/>
    </row>
    <row r="58" spans="1:14">
      <c r="A58" s="156"/>
      <c r="B58" s="17"/>
      <c r="C58" s="17" t="s">
        <v>34</v>
      </c>
      <c r="D58" s="156" t="s">
        <v>9</v>
      </c>
      <c r="E58" s="168"/>
      <c r="F58" s="159"/>
      <c r="G58" s="161"/>
      <c r="H58" s="161"/>
      <c r="I58" s="161"/>
      <c r="J58" s="161"/>
      <c r="K58" s="161"/>
      <c r="L58" s="161"/>
      <c r="M58" s="161"/>
    </row>
    <row r="59" spans="1:14" s="162" customFormat="1">
      <c r="A59" s="156"/>
      <c r="B59" s="17"/>
      <c r="C59" s="17" t="s">
        <v>158</v>
      </c>
      <c r="D59" s="156" t="s">
        <v>9</v>
      </c>
      <c r="E59" s="172">
        <v>0.02</v>
      </c>
      <c r="F59" s="159"/>
      <c r="G59" s="161"/>
      <c r="H59" s="161"/>
      <c r="I59" s="161"/>
      <c r="J59" s="161"/>
      <c r="K59" s="161"/>
      <c r="L59" s="161"/>
      <c r="M59" s="161"/>
    </row>
    <row r="60" spans="1:14" s="162" customFormat="1">
      <c r="A60" s="156"/>
      <c r="B60" s="17"/>
      <c r="C60" s="17" t="s">
        <v>159</v>
      </c>
      <c r="D60" s="156" t="s">
        <v>9</v>
      </c>
      <c r="E60" s="172"/>
      <c r="F60" s="159"/>
      <c r="G60" s="161"/>
      <c r="H60" s="161"/>
      <c r="I60" s="161"/>
      <c r="J60" s="161"/>
      <c r="K60" s="161"/>
      <c r="L60" s="161"/>
      <c r="M60" s="161"/>
      <c r="N60" s="170"/>
    </row>
    <row r="61" spans="1:14">
      <c r="A61" s="156"/>
      <c r="B61" s="17"/>
      <c r="C61" s="17" t="s">
        <v>178</v>
      </c>
      <c r="D61" s="156" t="s">
        <v>9</v>
      </c>
      <c r="E61" s="172">
        <v>0.75</v>
      </c>
      <c r="F61" s="159"/>
      <c r="G61" s="161"/>
      <c r="H61" s="161"/>
      <c r="I61" s="161"/>
      <c r="J61" s="161"/>
      <c r="K61" s="161"/>
      <c r="L61" s="161"/>
      <c r="M61" s="161"/>
    </row>
    <row r="62" spans="1:14">
      <c r="A62" s="156"/>
      <c r="B62" s="17"/>
      <c r="C62" s="17" t="s">
        <v>34</v>
      </c>
      <c r="D62" s="156" t="s">
        <v>9</v>
      </c>
      <c r="E62" s="172"/>
      <c r="F62" s="159"/>
      <c r="G62" s="161"/>
      <c r="H62" s="161"/>
      <c r="I62" s="161"/>
      <c r="J62" s="161"/>
      <c r="K62" s="161"/>
      <c r="L62" s="161"/>
      <c r="M62" s="161"/>
    </row>
    <row r="63" spans="1:14">
      <c r="A63" s="156"/>
      <c r="B63" s="17"/>
      <c r="C63" s="17" t="s">
        <v>163</v>
      </c>
      <c r="D63" s="156" t="s">
        <v>9</v>
      </c>
      <c r="E63" s="172">
        <v>0.08</v>
      </c>
      <c r="F63" s="159"/>
      <c r="G63" s="161"/>
      <c r="H63" s="161"/>
      <c r="I63" s="161"/>
      <c r="J63" s="161"/>
      <c r="K63" s="161"/>
      <c r="L63" s="161"/>
      <c r="M63" s="161"/>
    </row>
    <row r="64" spans="1:14">
      <c r="A64" s="156"/>
      <c r="B64" s="17"/>
      <c r="C64" s="17" t="s">
        <v>179</v>
      </c>
      <c r="D64" s="156" t="s">
        <v>9</v>
      </c>
      <c r="E64" s="168"/>
      <c r="F64" s="159"/>
      <c r="G64" s="161"/>
      <c r="H64" s="161"/>
      <c r="I64" s="161"/>
      <c r="J64" s="161"/>
      <c r="K64" s="161"/>
      <c r="L64" s="161"/>
      <c r="M64" s="161"/>
    </row>
    <row r="65" spans="1:13" ht="16.5">
      <c r="A65" s="51"/>
      <c r="B65" s="217"/>
      <c r="C65" s="154" t="s">
        <v>180</v>
      </c>
      <c r="D65" s="51"/>
      <c r="E65" s="7"/>
      <c r="F65" s="216"/>
      <c r="G65" s="155"/>
      <c r="H65" s="155"/>
      <c r="I65" s="155"/>
      <c r="J65" s="155"/>
      <c r="K65" s="155"/>
      <c r="L65" s="155"/>
      <c r="M65" s="155"/>
    </row>
    <row r="66" spans="1:13" ht="29.25">
      <c r="A66" s="51">
        <v>1</v>
      </c>
      <c r="B66" s="217"/>
      <c r="C66" s="158" t="s">
        <v>181</v>
      </c>
      <c r="D66" s="51" t="s">
        <v>175</v>
      </c>
      <c r="E66" s="7"/>
      <c r="F66" s="160">
        <v>210</v>
      </c>
      <c r="G66" s="155"/>
      <c r="H66" s="155"/>
      <c r="I66" s="155"/>
      <c r="J66" s="155"/>
      <c r="K66" s="155"/>
      <c r="L66" s="155"/>
      <c r="M66" s="155"/>
    </row>
    <row r="67" spans="1:13" ht="29.25">
      <c r="A67" s="51">
        <v>2</v>
      </c>
      <c r="B67" s="217"/>
      <c r="C67" s="158" t="s">
        <v>182</v>
      </c>
      <c r="D67" s="51" t="s">
        <v>175</v>
      </c>
      <c r="E67" s="7"/>
      <c r="F67" s="160">
        <f>F39</f>
        <v>6</v>
      </c>
      <c r="G67" s="155"/>
      <c r="H67" s="155"/>
      <c r="I67" s="155"/>
      <c r="J67" s="155"/>
      <c r="K67" s="155"/>
      <c r="L67" s="155"/>
      <c r="M67" s="155"/>
    </row>
    <row r="68" spans="1:13" ht="27">
      <c r="A68" s="51">
        <v>3</v>
      </c>
      <c r="B68" s="217"/>
      <c r="C68" s="158" t="s">
        <v>223</v>
      </c>
      <c r="D68" s="51" t="s">
        <v>14</v>
      </c>
      <c r="E68" s="7"/>
      <c r="F68" s="160">
        <f>F67</f>
        <v>6</v>
      </c>
      <c r="G68" s="173"/>
      <c r="H68" s="155"/>
      <c r="I68" s="155"/>
      <c r="J68" s="155"/>
      <c r="K68" s="155"/>
      <c r="L68" s="155"/>
      <c r="M68" s="155"/>
    </row>
    <row r="69" spans="1:13">
      <c r="A69" s="51">
        <v>5</v>
      </c>
      <c r="B69" s="217"/>
      <c r="C69" s="158" t="s">
        <v>224</v>
      </c>
      <c r="D69" s="51" t="s">
        <v>14</v>
      </c>
      <c r="E69" s="174"/>
      <c r="F69" s="160">
        <f>F67</f>
        <v>6</v>
      </c>
      <c r="G69" s="155"/>
      <c r="H69" s="155"/>
      <c r="I69" s="155"/>
      <c r="J69" s="155"/>
      <c r="K69" s="155"/>
      <c r="L69" s="155"/>
      <c r="M69" s="155"/>
    </row>
    <row r="70" spans="1:13">
      <c r="A70" s="51">
        <v>6</v>
      </c>
      <c r="B70" s="217"/>
      <c r="C70" s="16" t="s">
        <v>183</v>
      </c>
      <c r="D70" s="51" t="s">
        <v>184</v>
      </c>
      <c r="E70" s="7"/>
      <c r="F70" s="160">
        <v>22.5</v>
      </c>
      <c r="G70" s="155"/>
      <c r="H70" s="155"/>
      <c r="I70" s="155"/>
      <c r="J70" s="155"/>
      <c r="K70" s="155"/>
      <c r="L70" s="155"/>
      <c r="M70" s="155"/>
    </row>
    <row r="71" spans="1:13" ht="40.5">
      <c r="A71" s="51">
        <v>7</v>
      </c>
      <c r="B71" s="217"/>
      <c r="C71" s="16" t="s">
        <v>185</v>
      </c>
      <c r="D71" s="51" t="s">
        <v>186</v>
      </c>
      <c r="E71" s="7"/>
      <c r="F71" s="160">
        <v>5.8</v>
      </c>
      <c r="G71" s="155"/>
      <c r="H71" s="155"/>
      <c r="I71" s="155"/>
      <c r="J71" s="155"/>
      <c r="K71" s="155"/>
      <c r="L71" s="155"/>
      <c r="M71" s="155"/>
    </row>
    <row r="72" spans="1:13" s="162" customFormat="1">
      <c r="A72" s="156"/>
      <c r="B72" s="17"/>
      <c r="C72" s="17" t="s">
        <v>34</v>
      </c>
      <c r="D72" s="156" t="s">
        <v>9</v>
      </c>
      <c r="E72" s="168"/>
      <c r="F72" s="159"/>
      <c r="G72" s="161"/>
      <c r="H72" s="161">
        <f>SUM(H66:H71)</f>
        <v>0</v>
      </c>
      <c r="I72" s="161"/>
      <c r="J72" s="161">
        <f>SUM(J66:J71)</f>
        <v>0</v>
      </c>
      <c r="K72" s="161"/>
      <c r="L72" s="161">
        <f>SUM(L66:L71)</f>
        <v>0</v>
      </c>
      <c r="M72" s="161">
        <f>SUM(M66:M71)</f>
        <v>0</v>
      </c>
    </row>
    <row r="73" spans="1:13">
      <c r="A73" s="51"/>
      <c r="B73" s="217"/>
      <c r="C73" s="217" t="s">
        <v>158</v>
      </c>
      <c r="D73" s="51" t="s">
        <v>9</v>
      </c>
      <c r="E73" s="169">
        <v>0.02</v>
      </c>
      <c r="F73" s="216"/>
      <c r="G73" s="155"/>
      <c r="H73" s="155">
        <f>H72*E73</f>
        <v>0</v>
      </c>
      <c r="I73" s="155"/>
      <c r="J73" s="155">
        <f>J72*3%</f>
        <v>0</v>
      </c>
      <c r="K73" s="155"/>
      <c r="L73" s="155">
        <f>L72*3%</f>
        <v>0</v>
      </c>
      <c r="M73" s="155">
        <f>H73</f>
        <v>0</v>
      </c>
    </row>
    <row r="74" spans="1:13" s="162" customFormat="1">
      <c r="A74" s="156"/>
      <c r="B74" s="17"/>
      <c r="C74" s="17" t="s">
        <v>159</v>
      </c>
      <c r="D74" s="156" t="s">
        <v>9</v>
      </c>
      <c r="E74" s="169"/>
      <c r="F74" s="159"/>
      <c r="G74" s="161"/>
      <c r="H74" s="161">
        <f>SUM(H72:H73)</f>
        <v>0</v>
      </c>
      <c r="I74" s="161"/>
      <c r="J74" s="161">
        <f>SUM(J72:J73)</f>
        <v>0</v>
      </c>
      <c r="K74" s="161"/>
      <c r="L74" s="161">
        <f>SUM(L72:L73)</f>
        <v>0</v>
      </c>
      <c r="M74" s="161">
        <f>SUM(M72:M73)</f>
        <v>0</v>
      </c>
    </row>
    <row r="75" spans="1:13">
      <c r="A75" s="51"/>
      <c r="B75" s="217"/>
      <c r="C75" s="217" t="s">
        <v>163</v>
      </c>
      <c r="D75" s="51" t="s">
        <v>9</v>
      </c>
      <c r="E75" s="169">
        <v>0.08</v>
      </c>
      <c r="F75" s="216"/>
      <c r="G75" s="155"/>
      <c r="H75" s="155">
        <f>H74*E75</f>
        <v>0</v>
      </c>
      <c r="I75" s="155"/>
      <c r="J75" s="155">
        <f>J74*8%</f>
        <v>0</v>
      </c>
      <c r="K75" s="155"/>
      <c r="L75" s="155">
        <f>L74*8%</f>
        <v>0</v>
      </c>
      <c r="M75" s="155">
        <f>M74*E75</f>
        <v>0</v>
      </c>
    </row>
    <row r="76" spans="1:13" s="162" customFormat="1">
      <c r="A76" s="156"/>
      <c r="B76" s="17"/>
      <c r="C76" s="17" t="s">
        <v>179</v>
      </c>
      <c r="D76" s="156" t="s">
        <v>9</v>
      </c>
      <c r="E76" s="169"/>
      <c r="F76" s="159"/>
      <c r="G76" s="161"/>
      <c r="H76" s="161">
        <f>SUM(H74:H75)</f>
        <v>0</v>
      </c>
      <c r="I76" s="161"/>
      <c r="J76" s="161">
        <f>SUM(J74:J75)</f>
        <v>0</v>
      </c>
      <c r="K76" s="161"/>
      <c r="L76" s="161">
        <f>SUM(L74:L75)</f>
        <v>0</v>
      </c>
      <c r="M76" s="161">
        <f>SUM(M74:M75)</f>
        <v>0</v>
      </c>
    </row>
    <row r="77" spans="1:13" ht="27">
      <c r="A77" s="51"/>
      <c r="B77" s="217"/>
      <c r="C77" s="17" t="s">
        <v>187</v>
      </c>
      <c r="D77" s="156" t="s">
        <v>9</v>
      </c>
      <c r="E77" s="169"/>
      <c r="F77" s="159"/>
      <c r="G77" s="161"/>
      <c r="H77" s="161">
        <f>H37+H64+H76</f>
        <v>0</v>
      </c>
      <c r="I77" s="161"/>
      <c r="J77" s="161">
        <f>J37+J64+J76</f>
        <v>0</v>
      </c>
      <c r="K77" s="161"/>
      <c r="L77" s="161">
        <f>L37+L64+L76</f>
        <v>0</v>
      </c>
      <c r="M77" s="161">
        <f>M37+M64+M76</f>
        <v>0</v>
      </c>
    </row>
    <row r="78" spans="1:13">
      <c r="A78" s="51"/>
      <c r="B78" s="217"/>
      <c r="C78" s="217" t="s">
        <v>188</v>
      </c>
      <c r="D78" s="51"/>
      <c r="E78" s="169">
        <v>0.03</v>
      </c>
      <c r="F78" s="216"/>
      <c r="G78" s="155"/>
      <c r="H78" s="155"/>
      <c r="I78" s="155"/>
      <c r="J78" s="155"/>
      <c r="K78" s="155"/>
      <c r="L78" s="155"/>
      <c r="M78" s="155">
        <f>M77*E78</f>
        <v>0</v>
      </c>
    </row>
    <row r="79" spans="1:13" s="162" customFormat="1">
      <c r="A79" s="156"/>
      <c r="B79" s="17"/>
      <c r="C79" s="17" t="s">
        <v>2</v>
      </c>
      <c r="D79" s="156"/>
      <c r="E79" s="169"/>
      <c r="F79" s="159"/>
      <c r="G79" s="161"/>
      <c r="H79" s="161"/>
      <c r="I79" s="161"/>
      <c r="J79" s="161"/>
      <c r="K79" s="161"/>
      <c r="L79" s="161"/>
      <c r="M79" s="161">
        <f>SUM(M77:M78)</f>
        <v>0</v>
      </c>
    </row>
    <row r="80" spans="1:13">
      <c r="A80" s="51"/>
      <c r="B80" s="217"/>
      <c r="C80" s="217" t="s">
        <v>189</v>
      </c>
      <c r="D80" s="51" t="s">
        <v>9</v>
      </c>
      <c r="E80" s="169">
        <v>0.18</v>
      </c>
      <c r="F80" s="216"/>
      <c r="G80" s="155"/>
      <c r="H80" s="155"/>
      <c r="I80" s="155"/>
      <c r="J80" s="155"/>
      <c r="K80" s="155"/>
      <c r="L80" s="155"/>
      <c r="M80" s="155">
        <f>M79*E80</f>
        <v>0</v>
      </c>
    </row>
    <row r="81" spans="1:15" s="162" customFormat="1">
      <c r="A81" s="156"/>
      <c r="B81" s="17"/>
      <c r="C81" s="17" t="s">
        <v>2</v>
      </c>
      <c r="D81" s="156" t="s">
        <v>9</v>
      </c>
      <c r="E81" s="168"/>
      <c r="F81" s="159"/>
      <c r="G81" s="161"/>
      <c r="H81" s="161"/>
      <c r="I81" s="161"/>
      <c r="J81" s="161"/>
      <c r="K81" s="161"/>
      <c r="L81" s="161"/>
      <c r="M81" s="161">
        <f>SUM(M79:M80)</f>
        <v>0</v>
      </c>
      <c r="O81" s="175"/>
    </row>
    <row r="82" spans="1:15" ht="13.5" customHeight="1">
      <c r="A82" s="176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</row>
    <row r="83" spans="1:15" ht="13.5" customHeight="1">
      <c r="A83" s="177"/>
      <c r="B83" s="177"/>
      <c r="C83" s="177"/>
      <c r="D83" s="177"/>
      <c r="E83" s="177"/>
      <c r="F83" s="177"/>
      <c r="G83" s="177"/>
      <c r="H83" s="178"/>
      <c r="I83" s="178"/>
      <c r="J83" s="178"/>
      <c r="K83" s="178"/>
      <c r="L83" s="178"/>
      <c r="M83" s="178"/>
      <c r="N83" s="178"/>
    </row>
    <row r="84" spans="1:15" ht="13.5" customHeight="1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</row>
    <row r="85" spans="1:15" ht="13.5" customHeight="1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</row>
    <row r="86" spans="1:15" ht="15">
      <c r="C86" s="179"/>
      <c r="D86" s="179"/>
      <c r="E86" s="180"/>
      <c r="F86" s="32"/>
      <c r="G86" s="3"/>
      <c r="H86" s="3"/>
      <c r="I86" s="3"/>
      <c r="J86" s="3"/>
      <c r="K86" s="3"/>
    </row>
    <row r="87" spans="1:15" ht="15">
      <c r="C87" s="179"/>
      <c r="D87" s="179"/>
      <c r="E87" s="180"/>
      <c r="F87" s="32"/>
      <c r="G87" s="3"/>
      <c r="H87" s="3"/>
      <c r="I87" s="3"/>
      <c r="J87" s="3"/>
      <c r="K87" s="3"/>
    </row>
    <row r="88" spans="1:15" ht="15">
      <c r="C88" s="179"/>
      <c r="D88" s="179"/>
      <c r="E88" s="180"/>
      <c r="F88" s="3"/>
      <c r="G88" s="3"/>
      <c r="H88" s="3"/>
      <c r="I88" s="3"/>
      <c r="J88" s="3"/>
      <c r="K88" s="180"/>
    </row>
    <row r="92" spans="1:15">
      <c r="M92" s="181"/>
    </row>
    <row r="93" spans="1:15">
      <c r="M93" s="181"/>
    </row>
    <row r="94" spans="1:15">
      <c r="M94" s="181"/>
    </row>
    <row r="95" spans="1:15">
      <c r="M95" s="181"/>
    </row>
    <row r="96" spans="1:15">
      <c r="M96" s="181"/>
    </row>
    <row r="97" spans="13:13">
      <c r="M97" s="181"/>
    </row>
  </sheetData>
  <mergeCells count="12">
    <mergeCell ref="K6:L6"/>
    <mergeCell ref="M6:M7"/>
    <mergeCell ref="A1:M2"/>
    <mergeCell ref="B3:M3"/>
    <mergeCell ref="G4:J4"/>
    <mergeCell ref="A6:A7"/>
    <mergeCell ref="B6:B7"/>
    <mergeCell ref="C6:C7"/>
    <mergeCell ref="D6:D7"/>
    <mergeCell ref="E6:F6"/>
    <mergeCell ref="G6:H6"/>
    <mergeCell ref="I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2"/>
  <sheetViews>
    <sheetView tabSelected="1" workbookViewId="0">
      <selection activeCell="O15" sqref="O15"/>
    </sheetView>
  </sheetViews>
  <sheetFormatPr defaultColWidth="9.140625" defaultRowHeight="15"/>
  <cols>
    <col min="1" max="1" width="5.7109375" style="3" customWidth="1"/>
    <col min="2" max="2" width="11.5703125" style="3" customWidth="1"/>
    <col min="3" max="3" width="58.85546875" style="3" customWidth="1"/>
    <col min="4" max="4" width="8.42578125" style="3" customWidth="1"/>
    <col min="5" max="5" width="8.7109375" style="3" customWidth="1"/>
    <col min="6" max="6" width="8.42578125" style="3" bestFit="1" customWidth="1"/>
    <col min="7" max="7" width="9.28515625" style="3" customWidth="1"/>
    <col min="8" max="8" width="8.7109375" style="3" customWidth="1"/>
    <col min="9" max="9" width="6.7109375" style="3" customWidth="1"/>
    <col min="10" max="10" width="8.7109375" style="3" customWidth="1"/>
    <col min="11" max="11" width="6.7109375" style="3" customWidth="1"/>
    <col min="12" max="12" width="8.7109375" style="3" customWidth="1"/>
    <col min="13" max="13" width="10" style="3" customWidth="1"/>
    <col min="14" max="14" width="21.7109375" style="3" customWidth="1"/>
    <col min="15" max="15" width="34.85546875" style="3" customWidth="1"/>
    <col min="16" max="255" width="9.140625" style="3"/>
    <col min="256" max="256" width="5.7109375" style="3" customWidth="1"/>
    <col min="257" max="257" width="11.5703125" style="3" customWidth="1"/>
    <col min="258" max="258" width="58.85546875" style="3" customWidth="1"/>
    <col min="259" max="259" width="8.42578125" style="3" customWidth="1"/>
    <col min="260" max="260" width="8.7109375" style="3" customWidth="1"/>
    <col min="261" max="261" width="8.42578125" style="3" bestFit="1" customWidth="1"/>
    <col min="262" max="262" width="6.7109375" style="3" customWidth="1"/>
    <col min="263" max="263" width="8.7109375" style="3" customWidth="1"/>
    <col min="264" max="264" width="6.7109375" style="3" customWidth="1"/>
    <col min="265" max="265" width="8.7109375" style="3" customWidth="1"/>
    <col min="266" max="266" width="6.7109375" style="3" customWidth="1"/>
    <col min="267" max="267" width="8.7109375" style="3" customWidth="1"/>
    <col min="268" max="268" width="10" style="3" customWidth="1"/>
    <col min="269" max="269" width="9.42578125" style="3" bestFit="1" customWidth="1"/>
    <col min="270" max="270" width="21.7109375" style="3" customWidth="1"/>
    <col min="271" max="271" width="34.85546875" style="3" customWidth="1"/>
    <col min="272" max="511" width="9.140625" style="3"/>
    <col min="512" max="512" width="5.7109375" style="3" customWidth="1"/>
    <col min="513" max="513" width="11.5703125" style="3" customWidth="1"/>
    <col min="514" max="514" width="58.85546875" style="3" customWidth="1"/>
    <col min="515" max="515" width="8.42578125" style="3" customWidth="1"/>
    <col min="516" max="516" width="8.7109375" style="3" customWidth="1"/>
    <col min="517" max="517" width="8.42578125" style="3" bestFit="1" customWidth="1"/>
    <col min="518" max="518" width="6.7109375" style="3" customWidth="1"/>
    <col min="519" max="519" width="8.7109375" style="3" customWidth="1"/>
    <col min="520" max="520" width="6.7109375" style="3" customWidth="1"/>
    <col min="521" max="521" width="8.7109375" style="3" customWidth="1"/>
    <col min="522" max="522" width="6.7109375" style="3" customWidth="1"/>
    <col min="523" max="523" width="8.7109375" style="3" customWidth="1"/>
    <col min="524" max="524" width="10" style="3" customWidth="1"/>
    <col min="525" max="525" width="9.42578125" style="3" bestFit="1" customWidth="1"/>
    <col min="526" max="526" width="21.7109375" style="3" customWidth="1"/>
    <col min="527" max="527" width="34.85546875" style="3" customWidth="1"/>
    <col min="528" max="767" width="9.140625" style="3"/>
    <col min="768" max="768" width="5.7109375" style="3" customWidth="1"/>
    <col min="769" max="769" width="11.5703125" style="3" customWidth="1"/>
    <col min="770" max="770" width="58.85546875" style="3" customWidth="1"/>
    <col min="771" max="771" width="8.42578125" style="3" customWidth="1"/>
    <col min="772" max="772" width="8.7109375" style="3" customWidth="1"/>
    <col min="773" max="773" width="8.42578125" style="3" bestFit="1" customWidth="1"/>
    <col min="774" max="774" width="6.7109375" style="3" customWidth="1"/>
    <col min="775" max="775" width="8.7109375" style="3" customWidth="1"/>
    <col min="776" max="776" width="6.7109375" style="3" customWidth="1"/>
    <col min="777" max="777" width="8.7109375" style="3" customWidth="1"/>
    <col min="778" max="778" width="6.7109375" style="3" customWidth="1"/>
    <col min="779" max="779" width="8.7109375" style="3" customWidth="1"/>
    <col min="780" max="780" width="10" style="3" customWidth="1"/>
    <col min="781" max="781" width="9.42578125" style="3" bestFit="1" customWidth="1"/>
    <col min="782" max="782" width="21.7109375" style="3" customWidth="1"/>
    <col min="783" max="783" width="34.85546875" style="3" customWidth="1"/>
    <col min="784" max="1023" width="9.140625" style="3"/>
    <col min="1024" max="1024" width="5.7109375" style="3" customWidth="1"/>
    <col min="1025" max="1025" width="11.5703125" style="3" customWidth="1"/>
    <col min="1026" max="1026" width="58.85546875" style="3" customWidth="1"/>
    <col min="1027" max="1027" width="8.42578125" style="3" customWidth="1"/>
    <col min="1028" max="1028" width="8.7109375" style="3" customWidth="1"/>
    <col min="1029" max="1029" width="8.42578125" style="3" bestFit="1" customWidth="1"/>
    <col min="1030" max="1030" width="6.7109375" style="3" customWidth="1"/>
    <col min="1031" max="1031" width="8.7109375" style="3" customWidth="1"/>
    <col min="1032" max="1032" width="6.7109375" style="3" customWidth="1"/>
    <col min="1033" max="1033" width="8.7109375" style="3" customWidth="1"/>
    <col min="1034" max="1034" width="6.7109375" style="3" customWidth="1"/>
    <col min="1035" max="1035" width="8.7109375" style="3" customWidth="1"/>
    <col min="1036" max="1036" width="10" style="3" customWidth="1"/>
    <col min="1037" max="1037" width="9.42578125" style="3" bestFit="1" customWidth="1"/>
    <col min="1038" max="1038" width="21.7109375" style="3" customWidth="1"/>
    <col min="1039" max="1039" width="34.85546875" style="3" customWidth="1"/>
    <col min="1040" max="1279" width="9.140625" style="3"/>
    <col min="1280" max="1280" width="5.7109375" style="3" customWidth="1"/>
    <col min="1281" max="1281" width="11.5703125" style="3" customWidth="1"/>
    <col min="1282" max="1282" width="58.85546875" style="3" customWidth="1"/>
    <col min="1283" max="1283" width="8.42578125" style="3" customWidth="1"/>
    <col min="1284" max="1284" width="8.7109375" style="3" customWidth="1"/>
    <col min="1285" max="1285" width="8.42578125" style="3" bestFit="1" customWidth="1"/>
    <col min="1286" max="1286" width="6.7109375" style="3" customWidth="1"/>
    <col min="1287" max="1287" width="8.7109375" style="3" customWidth="1"/>
    <col min="1288" max="1288" width="6.7109375" style="3" customWidth="1"/>
    <col min="1289" max="1289" width="8.7109375" style="3" customWidth="1"/>
    <col min="1290" max="1290" width="6.7109375" style="3" customWidth="1"/>
    <col min="1291" max="1291" width="8.7109375" style="3" customWidth="1"/>
    <col min="1292" max="1292" width="10" style="3" customWidth="1"/>
    <col min="1293" max="1293" width="9.42578125" style="3" bestFit="1" customWidth="1"/>
    <col min="1294" max="1294" width="21.7109375" style="3" customWidth="1"/>
    <col min="1295" max="1295" width="34.85546875" style="3" customWidth="1"/>
    <col min="1296" max="1535" width="9.140625" style="3"/>
    <col min="1536" max="1536" width="5.7109375" style="3" customWidth="1"/>
    <col min="1537" max="1537" width="11.5703125" style="3" customWidth="1"/>
    <col min="1538" max="1538" width="58.85546875" style="3" customWidth="1"/>
    <col min="1539" max="1539" width="8.42578125" style="3" customWidth="1"/>
    <col min="1540" max="1540" width="8.7109375" style="3" customWidth="1"/>
    <col min="1541" max="1541" width="8.42578125" style="3" bestFit="1" customWidth="1"/>
    <col min="1542" max="1542" width="6.7109375" style="3" customWidth="1"/>
    <col min="1543" max="1543" width="8.7109375" style="3" customWidth="1"/>
    <col min="1544" max="1544" width="6.7109375" style="3" customWidth="1"/>
    <col min="1545" max="1545" width="8.7109375" style="3" customWidth="1"/>
    <col min="1546" max="1546" width="6.7109375" style="3" customWidth="1"/>
    <col min="1547" max="1547" width="8.7109375" style="3" customWidth="1"/>
    <col min="1548" max="1548" width="10" style="3" customWidth="1"/>
    <col min="1549" max="1549" width="9.42578125" style="3" bestFit="1" customWidth="1"/>
    <col min="1550" max="1550" width="21.7109375" style="3" customWidth="1"/>
    <col min="1551" max="1551" width="34.85546875" style="3" customWidth="1"/>
    <col min="1552" max="1791" width="9.140625" style="3"/>
    <col min="1792" max="1792" width="5.7109375" style="3" customWidth="1"/>
    <col min="1793" max="1793" width="11.5703125" style="3" customWidth="1"/>
    <col min="1794" max="1794" width="58.85546875" style="3" customWidth="1"/>
    <col min="1795" max="1795" width="8.42578125" style="3" customWidth="1"/>
    <col min="1796" max="1796" width="8.7109375" style="3" customWidth="1"/>
    <col min="1797" max="1797" width="8.42578125" style="3" bestFit="1" customWidth="1"/>
    <col min="1798" max="1798" width="6.7109375" style="3" customWidth="1"/>
    <col min="1799" max="1799" width="8.7109375" style="3" customWidth="1"/>
    <col min="1800" max="1800" width="6.7109375" style="3" customWidth="1"/>
    <col min="1801" max="1801" width="8.7109375" style="3" customWidth="1"/>
    <col min="1802" max="1802" width="6.7109375" style="3" customWidth="1"/>
    <col min="1803" max="1803" width="8.7109375" style="3" customWidth="1"/>
    <col min="1804" max="1804" width="10" style="3" customWidth="1"/>
    <col min="1805" max="1805" width="9.42578125" style="3" bestFit="1" customWidth="1"/>
    <col min="1806" max="1806" width="21.7109375" style="3" customWidth="1"/>
    <col min="1807" max="1807" width="34.85546875" style="3" customWidth="1"/>
    <col min="1808" max="2047" width="9.140625" style="3"/>
    <col min="2048" max="2048" width="5.7109375" style="3" customWidth="1"/>
    <col min="2049" max="2049" width="11.5703125" style="3" customWidth="1"/>
    <col min="2050" max="2050" width="58.85546875" style="3" customWidth="1"/>
    <col min="2051" max="2051" width="8.42578125" style="3" customWidth="1"/>
    <col min="2052" max="2052" width="8.7109375" style="3" customWidth="1"/>
    <col min="2053" max="2053" width="8.42578125" style="3" bestFit="1" customWidth="1"/>
    <col min="2054" max="2054" width="6.7109375" style="3" customWidth="1"/>
    <col min="2055" max="2055" width="8.7109375" style="3" customWidth="1"/>
    <col min="2056" max="2056" width="6.7109375" style="3" customWidth="1"/>
    <col min="2057" max="2057" width="8.7109375" style="3" customWidth="1"/>
    <col min="2058" max="2058" width="6.7109375" style="3" customWidth="1"/>
    <col min="2059" max="2059" width="8.7109375" style="3" customWidth="1"/>
    <col min="2060" max="2060" width="10" style="3" customWidth="1"/>
    <col min="2061" max="2061" width="9.42578125" style="3" bestFit="1" customWidth="1"/>
    <col min="2062" max="2062" width="21.7109375" style="3" customWidth="1"/>
    <col min="2063" max="2063" width="34.85546875" style="3" customWidth="1"/>
    <col min="2064" max="2303" width="9.140625" style="3"/>
    <col min="2304" max="2304" width="5.7109375" style="3" customWidth="1"/>
    <col min="2305" max="2305" width="11.5703125" style="3" customWidth="1"/>
    <col min="2306" max="2306" width="58.85546875" style="3" customWidth="1"/>
    <col min="2307" max="2307" width="8.42578125" style="3" customWidth="1"/>
    <col min="2308" max="2308" width="8.7109375" style="3" customWidth="1"/>
    <col min="2309" max="2309" width="8.42578125" style="3" bestFit="1" customWidth="1"/>
    <col min="2310" max="2310" width="6.7109375" style="3" customWidth="1"/>
    <col min="2311" max="2311" width="8.7109375" style="3" customWidth="1"/>
    <col min="2312" max="2312" width="6.7109375" style="3" customWidth="1"/>
    <col min="2313" max="2313" width="8.7109375" style="3" customWidth="1"/>
    <col min="2314" max="2314" width="6.7109375" style="3" customWidth="1"/>
    <col min="2315" max="2315" width="8.7109375" style="3" customWidth="1"/>
    <col min="2316" max="2316" width="10" style="3" customWidth="1"/>
    <col min="2317" max="2317" width="9.42578125" style="3" bestFit="1" customWidth="1"/>
    <col min="2318" max="2318" width="21.7109375" style="3" customWidth="1"/>
    <col min="2319" max="2319" width="34.85546875" style="3" customWidth="1"/>
    <col min="2320" max="2559" width="9.140625" style="3"/>
    <col min="2560" max="2560" width="5.7109375" style="3" customWidth="1"/>
    <col min="2561" max="2561" width="11.5703125" style="3" customWidth="1"/>
    <col min="2562" max="2562" width="58.85546875" style="3" customWidth="1"/>
    <col min="2563" max="2563" width="8.42578125" style="3" customWidth="1"/>
    <col min="2564" max="2564" width="8.7109375" style="3" customWidth="1"/>
    <col min="2565" max="2565" width="8.42578125" style="3" bestFit="1" customWidth="1"/>
    <col min="2566" max="2566" width="6.7109375" style="3" customWidth="1"/>
    <col min="2567" max="2567" width="8.7109375" style="3" customWidth="1"/>
    <col min="2568" max="2568" width="6.7109375" style="3" customWidth="1"/>
    <col min="2569" max="2569" width="8.7109375" style="3" customWidth="1"/>
    <col min="2570" max="2570" width="6.7109375" style="3" customWidth="1"/>
    <col min="2571" max="2571" width="8.7109375" style="3" customWidth="1"/>
    <col min="2572" max="2572" width="10" style="3" customWidth="1"/>
    <col min="2573" max="2573" width="9.42578125" style="3" bestFit="1" customWidth="1"/>
    <col min="2574" max="2574" width="21.7109375" style="3" customWidth="1"/>
    <col min="2575" max="2575" width="34.85546875" style="3" customWidth="1"/>
    <col min="2576" max="2815" width="9.140625" style="3"/>
    <col min="2816" max="2816" width="5.7109375" style="3" customWidth="1"/>
    <col min="2817" max="2817" width="11.5703125" style="3" customWidth="1"/>
    <col min="2818" max="2818" width="58.85546875" style="3" customWidth="1"/>
    <col min="2819" max="2819" width="8.42578125" style="3" customWidth="1"/>
    <col min="2820" max="2820" width="8.7109375" style="3" customWidth="1"/>
    <col min="2821" max="2821" width="8.42578125" style="3" bestFit="1" customWidth="1"/>
    <col min="2822" max="2822" width="6.7109375" style="3" customWidth="1"/>
    <col min="2823" max="2823" width="8.7109375" style="3" customWidth="1"/>
    <col min="2824" max="2824" width="6.7109375" style="3" customWidth="1"/>
    <col min="2825" max="2825" width="8.7109375" style="3" customWidth="1"/>
    <col min="2826" max="2826" width="6.7109375" style="3" customWidth="1"/>
    <col min="2827" max="2827" width="8.7109375" style="3" customWidth="1"/>
    <col min="2828" max="2828" width="10" style="3" customWidth="1"/>
    <col min="2829" max="2829" width="9.42578125" style="3" bestFit="1" customWidth="1"/>
    <col min="2830" max="2830" width="21.7109375" style="3" customWidth="1"/>
    <col min="2831" max="2831" width="34.85546875" style="3" customWidth="1"/>
    <col min="2832" max="3071" width="9.140625" style="3"/>
    <col min="3072" max="3072" width="5.7109375" style="3" customWidth="1"/>
    <col min="3073" max="3073" width="11.5703125" style="3" customWidth="1"/>
    <col min="3074" max="3074" width="58.85546875" style="3" customWidth="1"/>
    <col min="3075" max="3075" width="8.42578125" style="3" customWidth="1"/>
    <col min="3076" max="3076" width="8.7109375" style="3" customWidth="1"/>
    <col min="3077" max="3077" width="8.42578125" style="3" bestFit="1" customWidth="1"/>
    <col min="3078" max="3078" width="6.7109375" style="3" customWidth="1"/>
    <col min="3079" max="3079" width="8.7109375" style="3" customWidth="1"/>
    <col min="3080" max="3080" width="6.7109375" style="3" customWidth="1"/>
    <col min="3081" max="3081" width="8.7109375" style="3" customWidth="1"/>
    <col min="3082" max="3082" width="6.7109375" style="3" customWidth="1"/>
    <col min="3083" max="3083" width="8.7109375" style="3" customWidth="1"/>
    <col min="3084" max="3084" width="10" style="3" customWidth="1"/>
    <col min="3085" max="3085" width="9.42578125" style="3" bestFit="1" customWidth="1"/>
    <col min="3086" max="3086" width="21.7109375" style="3" customWidth="1"/>
    <col min="3087" max="3087" width="34.85546875" style="3" customWidth="1"/>
    <col min="3088" max="3327" width="9.140625" style="3"/>
    <col min="3328" max="3328" width="5.7109375" style="3" customWidth="1"/>
    <col min="3329" max="3329" width="11.5703125" style="3" customWidth="1"/>
    <col min="3330" max="3330" width="58.85546875" style="3" customWidth="1"/>
    <col min="3331" max="3331" width="8.42578125" style="3" customWidth="1"/>
    <col min="3332" max="3332" width="8.7109375" style="3" customWidth="1"/>
    <col min="3333" max="3333" width="8.42578125" style="3" bestFit="1" customWidth="1"/>
    <col min="3334" max="3334" width="6.7109375" style="3" customWidth="1"/>
    <col min="3335" max="3335" width="8.7109375" style="3" customWidth="1"/>
    <col min="3336" max="3336" width="6.7109375" style="3" customWidth="1"/>
    <col min="3337" max="3337" width="8.7109375" style="3" customWidth="1"/>
    <col min="3338" max="3338" width="6.7109375" style="3" customWidth="1"/>
    <col min="3339" max="3339" width="8.7109375" style="3" customWidth="1"/>
    <col min="3340" max="3340" width="10" style="3" customWidth="1"/>
    <col min="3341" max="3341" width="9.42578125" style="3" bestFit="1" customWidth="1"/>
    <col min="3342" max="3342" width="21.7109375" style="3" customWidth="1"/>
    <col min="3343" max="3343" width="34.85546875" style="3" customWidth="1"/>
    <col min="3344" max="3583" width="9.140625" style="3"/>
    <col min="3584" max="3584" width="5.7109375" style="3" customWidth="1"/>
    <col min="3585" max="3585" width="11.5703125" style="3" customWidth="1"/>
    <col min="3586" max="3586" width="58.85546875" style="3" customWidth="1"/>
    <col min="3587" max="3587" width="8.42578125" style="3" customWidth="1"/>
    <col min="3588" max="3588" width="8.7109375" style="3" customWidth="1"/>
    <col min="3589" max="3589" width="8.42578125" style="3" bestFit="1" customWidth="1"/>
    <col min="3590" max="3590" width="6.7109375" style="3" customWidth="1"/>
    <col min="3591" max="3591" width="8.7109375" style="3" customWidth="1"/>
    <col min="3592" max="3592" width="6.7109375" style="3" customWidth="1"/>
    <col min="3593" max="3593" width="8.7109375" style="3" customWidth="1"/>
    <col min="3594" max="3594" width="6.7109375" style="3" customWidth="1"/>
    <col min="3595" max="3595" width="8.7109375" style="3" customWidth="1"/>
    <col min="3596" max="3596" width="10" style="3" customWidth="1"/>
    <col min="3597" max="3597" width="9.42578125" style="3" bestFit="1" customWidth="1"/>
    <col min="3598" max="3598" width="21.7109375" style="3" customWidth="1"/>
    <col min="3599" max="3599" width="34.85546875" style="3" customWidth="1"/>
    <col min="3600" max="3839" width="9.140625" style="3"/>
    <col min="3840" max="3840" width="5.7109375" style="3" customWidth="1"/>
    <col min="3841" max="3841" width="11.5703125" style="3" customWidth="1"/>
    <col min="3842" max="3842" width="58.85546875" style="3" customWidth="1"/>
    <col min="3843" max="3843" width="8.42578125" style="3" customWidth="1"/>
    <col min="3844" max="3844" width="8.7109375" style="3" customWidth="1"/>
    <col min="3845" max="3845" width="8.42578125" style="3" bestFit="1" customWidth="1"/>
    <col min="3846" max="3846" width="6.7109375" style="3" customWidth="1"/>
    <col min="3847" max="3847" width="8.7109375" style="3" customWidth="1"/>
    <col min="3848" max="3848" width="6.7109375" style="3" customWidth="1"/>
    <col min="3849" max="3849" width="8.7109375" style="3" customWidth="1"/>
    <col min="3850" max="3850" width="6.7109375" style="3" customWidth="1"/>
    <col min="3851" max="3851" width="8.7109375" style="3" customWidth="1"/>
    <col min="3852" max="3852" width="10" style="3" customWidth="1"/>
    <col min="3853" max="3853" width="9.42578125" style="3" bestFit="1" customWidth="1"/>
    <col min="3854" max="3854" width="21.7109375" style="3" customWidth="1"/>
    <col min="3855" max="3855" width="34.85546875" style="3" customWidth="1"/>
    <col min="3856" max="4095" width="9.140625" style="3"/>
    <col min="4096" max="4096" width="5.7109375" style="3" customWidth="1"/>
    <col min="4097" max="4097" width="11.5703125" style="3" customWidth="1"/>
    <col min="4098" max="4098" width="58.85546875" style="3" customWidth="1"/>
    <col min="4099" max="4099" width="8.42578125" style="3" customWidth="1"/>
    <col min="4100" max="4100" width="8.7109375" style="3" customWidth="1"/>
    <col min="4101" max="4101" width="8.42578125" style="3" bestFit="1" customWidth="1"/>
    <col min="4102" max="4102" width="6.7109375" style="3" customWidth="1"/>
    <col min="4103" max="4103" width="8.7109375" style="3" customWidth="1"/>
    <col min="4104" max="4104" width="6.7109375" style="3" customWidth="1"/>
    <col min="4105" max="4105" width="8.7109375" style="3" customWidth="1"/>
    <col min="4106" max="4106" width="6.7109375" style="3" customWidth="1"/>
    <col min="4107" max="4107" width="8.7109375" style="3" customWidth="1"/>
    <col min="4108" max="4108" width="10" style="3" customWidth="1"/>
    <col min="4109" max="4109" width="9.42578125" style="3" bestFit="1" customWidth="1"/>
    <col min="4110" max="4110" width="21.7109375" style="3" customWidth="1"/>
    <col min="4111" max="4111" width="34.85546875" style="3" customWidth="1"/>
    <col min="4112" max="4351" width="9.140625" style="3"/>
    <col min="4352" max="4352" width="5.7109375" style="3" customWidth="1"/>
    <col min="4353" max="4353" width="11.5703125" style="3" customWidth="1"/>
    <col min="4354" max="4354" width="58.85546875" style="3" customWidth="1"/>
    <col min="4355" max="4355" width="8.42578125" style="3" customWidth="1"/>
    <col min="4356" max="4356" width="8.7109375" style="3" customWidth="1"/>
    <col min="4357" max="4357" width="8.42578125" style="3" bestFit="1" customWidth="1"/>
    <col min="4358" max="4358" width="6.7109375" style="3" customWidth="1"/>
    <col min="4359" max="4359" width="8.7109375" style="3" customWidth="1"/>
    <col min="4360" max="4360" width="6.7109375" style="3" customWidth="1"/>
    <col min="4361" max="4361" width="8.7109375" style="3" customWidth="1"/>
    <col min="4362" max="4362" width="6.7109375" style="3" customWidth="1"/>
    <col min="4363" max="4363" width="8.7109375" style="3" customWidth="1"/>
    <col min="4364" max="4364" width="10" style="3" customWidth="1"/>
    <col min="4365" max="4365" width="9.42578125" style="3" bestFit="1" customWidth="1"/>
    <col min="4366" max="4366" width="21.7109375" style="3" customWidth="1"/>
    <col min="4367" max="4367" width="34.85546875" style="3" customWidth="1"/>
    <col min="4368" max="4607" width="9.140625" style="3"/>
    <col min="4608" max="4608" width="5.7109375" style="3" customWidth="1"/>
    <col min="4609" max="4609" width="11.5703125" style="3" customWidth="1"/>
    <col min="4610" max="4610" width="58.85546875" style="3" customWidth="1"/>
    <col min="4611" max="4611" width="8.42578125" style="3" customWidth="1"/>
    <col min="4612" max="4612" width="8.7109375" style="3" customWidth="1"/>
    <col min="4613" max="4613" width="8.42578125" style="3" bestFit="1" customWidth="1"/>
    <col min="4614" max="4614" width="6.7109375" style="3" customWidth="1"/>
    <col min="4615" max="4615" width="8.7109375" style="3" customWidth="1"/>
    <col min="4616" max="4616" width="6.7109375" style="3" customWidth="1"/>
    <col min="4617" max="4617" width="8.7109375" style="3" customWidth="1"/>
    <col min="4618" max="4618" width="6.7109375" style="3" customWidth="1"/>
    <col min="4619" max="4619" width="8.7109375" style="3" customWidth="1"/>
    <col min="4620" max="4620" width="10" style="3" customWidth="1"/>
    <col min="4621" max="4621" width="9.42578125" style="3" bestFit="1" customWidth="1"/>
    <col min="4622" max="4622" width="21.7109375" style="3" customWidth="1"/>
    <col min="4623" max="4623" width="34.85546875" style="3" customWidth="1"/>
    <col min="4624" max="4863" width="9.140625" style="3"/>
    <col min="4864" max="4864" width="5.7109375" style="3" customWidth="1"/>
    <col min="4865" max="4865" width="11.5703125" style="3" customWidth="1"/>
    <col min="4866" max="4866" width="58.85546875" style="3" customWidth="1"/>
    <col min="4867" max="4867" width="8.42578125" style="3" customWidth="1"/>
    <col min="4868" max="4868" width="8.7109375" style="3" customWidth="1"/>
    <col min="4869" max="4869" width="8.42578125" style="3" bestFit="1" customWidth="1"/>
    <col min="4870" max="4870" width="6.7109375" style="3" customWidth="1"/>
    <col min="4871" max="4871" width="8.7109375" style="3" customWidth="1"/>
    <col min="4872" max="4872" width="6.7109375" style="3" customWidth="1"/>
    <col min="4873" max="4873" width="8.7109375" style="3" customWidth="1"/>
    <col min="4874" max="4874" width="6.7109375" style="3" customWidth="1"/>
    <col min="4875" max="4875" width="8.7109375" style="3" customWidth="1"/>
    <col min="4876" max="4876" width="10" style="3" customWidth="1"/>
    <col min="4877" max="4877" width="9.42578125" style="3" bestFit="1" customWidth="1"/>
    <col min="4878" max="4878" width="21.7109375" style="3" customWidth="1"/>
    <col min="4879" max="4879" width="34.85546875" style="3" customWidth="1"/>
    <col min="4880" max="5119" width="9.140625" style="3"/>
    <col min="5120" max="5120" width="5.7109375" style="3" customWidth="1"/>
    <col min="5121" max="5121" width="11.5703125" style="3" customWidth="1"/>
    <col min="5122" max="5122" width="58.85546875" style="3" customWidth="1"/>
    <col min="5123" max="5123" width="8.42578125" style="3" customWidth="1"/>
    <col min="5124" max="5124" width="8.7109375" style="3" customWidth="1"/>
    <col min="5125" max="5125" width="8.42578125" style="3" bestFit="1" customWidth="1"/>
    <col min="5126" max="5126" width="6.7109375" style="3" customWidth="1"/>
    <col min="5127" max="5127" width="8.7109375" style="3" customWidth="1"/>
    <col min="5128" max="5128" width="6.7109375" style="3" customWidth="1"/>
    <col min="5129" max="5129" width="8.7109375" style="3" customWidth="1"/>
    <col min="5130" max="5130" width="6.7109375" style="3" customWidth="1"/>
    <col min="5131" max="5131" width="8.7109375" style="3" customWidth="1"/>
    <col min="5132" max="5132" width="10" style="3" customWidth="1"/>
    <col min="5133" max="5133" width="9.42578125" style="3" bestFit="1" customWidth="1"/>
    <col min="5134" max="5134" width="21.7109375" style="3" customWidth="1"/>
    <col min="5135" max="5135" width="34.85546875" style="3" customWidth="1"/>
    <col min="5136" max="5375" width="9.140625" style="3"/>
    <col min="5376" max="5376" width="5.7109375" style="3" customWidth="1"/>
    <col min="5377" max="5377" width="11.5703125" style="3" customWidth="1"/>
    <col min="5378" max="5378" width="58.85546875" style="3" customWidth="1"/>
    <col min="5379" max="5379" width="8.42578125" style="3" customWidth="1"/>
    <col min="5380" max="5380" width="8.7109375" style="3" customWidth="1"/>
    <col min="5381" max="5381" width="8.42578125" style="3" bestFit="1" customWidth="1"/>
    <col min="5382" max="5382" width="6.7109375" style="3" customWidth="1"/>
    <col min="5383" max="5383" width="8.7109375" style="3" customWidth="1"/>
    <col min="5384" max="5384" width="6.7109375" style="3" customWidth="1"/>
    <col min="5385" max="5385" width="8.7109375" style="3" customWidth="1"/>
    <col min="5386" max="5386" width="6.7109375" style="3" customWidth="1"/>
    <col min="5387" max="5387" width="8.7109375" style="3" customWidth="1"/>
    <col min="5388" max="5388" width="10" style="3" customWidth="1"/>
    <col min="5389" max="5389" width="9.42578125" style="3" bestFit="1" customWidth="1"/>
    <col min="5390" max="5390" width="21.7109375" style="3" customWidth="1"/>
    <col min="5391" max="5391" width="34.85546875" style="3" customWidth="1"/>
    <col min="5392" max="5631" width="9.140625" style="3"/>
    <col min="5632" max="5632" width="5.7109375" style="3" customWidth="1"/>
    <col min="5633" max="5633" width="11.5703125" style="3" customWidth="1"/>
    <col min="5634" max="5634" width="58.85546875" style="3" customWidth="1"/>
    <col min="5635" max="5635" width="8.42578125" style="3" customWidth="1"/>
    <col min="5636" max="5636" width="8.7109375" style="3" customWidth="1"/>
    <col min="5637" max="5637" width="8.42578125" style="3" bestFit="1" customWidth="1"/>
    <col min="5638" max="5638" width="6.7109375" style="3" customWidth="1"/>
    <col min="5639" max="5639" width="8.7109375" style="3" customWidth="1"/>
    <col min="5640" max="5640" width="6.7109375" style="3" customWidth="1"/>
    <col min="5641" max="5641" width="8.7109375" style="3" customWidth="1"/>
    <col min="5642" max="5642" width="6.7109375" style="3" customWidth="1"/>
    <col min="5643" max="5643" width="8.7109375" style="3" customWidth="1"/>
    <col min="5644" max="5644" width="10" style="3" customWidth="1"/>
    <col min="5645" max="5645" width="9.42578125" style="3" bestFit="1" customWidth="1"/>
    <col min="5646" max="5646" width="21.7109375" style="3" customWidth="1"/>
    <col min="5647" max="5647" width="34.85546875" style="3" customWidth="1"/>
    <col min="5648" max="5887" width="9.140625" style="3"/>
    <col min="5888" max="5888" width="5.7109375" style="3" customWidth="1"/>
    <col min="5889" max="5889" width="11.5703125" style="3" customWidth="1"/>
    <col min="5890" max="5890" width="58.85546875" style="3" customWidth="1"/>
    <col min="5891" max="5891" width="8.42578125" style="3" customWidth="1"/>
    <col min="5892" max="5892" width="8.7109375" style="3" customWidth="1"/>
    <col min="5893" max="5893" width="8.42578125" style="3" bestFit="1" customWidth="1"/>
    <col min="5894" max="5894" width="6.7109375" style="3" customWidth="1"/>
    <col min="5895" max="5895" width="8.7109375" style="3" customWidth="1"/>
    <col min="5896" max="5896" width="6.7109375" style="3" customWidth="1"/>
    <col min="5897" max="5897" width="8.7109375" style="3" customWidth="1"/>
    <col min="5898" max="5898" width="6.7109375" style="3" customWidth="1"/>
    <col min="5899" max="5899" width="8.7109375" style="3" customWidth="1"/>
    <col min="5900" max="5900" width="10" style="3" customWidth="1"/>
    <col min="5901" max="5901" width="9.42578125" style="3" bestFit="1" customWidth="1"/>
    <col min="5902" max="5902" width="21.7109375" style="3" customWidth="1"/>
    <col min="5903" max="5903" width="34.85546875" style="3" customWidth="1"/>
    <col min="5904" max="6143" width="9.140625" style="3"/>
    <col min="6144" max="6144" width="5.7109375" style="3" customWidth="1"/>
    <col min="6145" max="6145" width="11.5703125" style="3" customWidth="1"/>
    <col min="6146" max="6146" width="58.85546875" style="3" customWidth="1"/>
    <col min="6147" max="6147" width="8.42578125" style="3" customWidth="1"/>
    <col min="6148" max="6148" width="8.7109375" style="3" customWidth="1"/>
    <col min="6149" max="6149" width="8.42578125" style="3" bestFit="1" customWidth="1"/>
    <col min="6150" max="6150" width="6.7109375" style="3" customWidth="1"/>
    <col min="6151" max="6151" width="8.7109375" style="3" customWidth="1"/>
    <col min="6152" max="6152" width="6.7109375" style="3" customWidth="1"/>
    <col min="6153" max="6153" width="8.7109375" style="3" customWidth="1"/>
    <col min="6154" max="6154" width="6.7109375" style="3" customWidth="1"/>
    <col min="6155" max="6155" width="8.7109375" style="3" customWidth="1"/>
    <col min="6156" max="6156" width="10" style="3" customWidth="1"/>
    <col min="6157" max="6157" width="9.42578125" style="3" bestFit="1" customWidth="1"/>
    <col min="6158" max="6158" width="21.7109375" style="3" customWidth="1"/>
    <col min="6159" max="6159" width="34.85546875" style="3" customWidth="1"/>
    <col min="6160" max="6399" width="9.140625" style="3"/>
    <col min="6400" max="6400" width="5.7109375" style="3" customWidth="1"/>
    <col min="6401" max="6401" width="11.5703125" style="3" customWidth="1"/>
    <col min="6402" max="6402" width="58.85546875" style="3" customWidth="1"/>
    <col min="6403" max="6403" width="8.42578125" style="3" customWidth="1"/>
    <col min="6404" max="6404" width="8.7109375" style="3" customWidth="1"/>
    <col min="6405" max="6405" width="8.42578125" style="3" bestFit="1" customWidth="1"/>
    <col min="6406" max="6406" width="6.7109375" style="3" customWidth="1"/>
    <col min="6407" max="6407" width="8.7109375" style="3" customWidth="1"/>
    <col min="6408" max="6408" width="6.7109375" style="3" customWidth="1"/>
    <col min="6409" max="6409" width="8.7109375" style="3" customWidth="1"/>
    <col min="6410" max="6410" width="6.7109375" style="3" customWidth="1"/>
    <col min="6411" max="6411" width="8.7109375" style="3" customWidth="1"/>
    <col min="6412" max="6412" width="10" style="3" customWidth="1"/>
    <col min="6413" max="6413" width="9.42578125" style="3" bestFit="1" customWidth="1"/>
    <col min="6414" max="6414" width="21.7109375" style="3" customWidth="1"/>
    <col min="6415" max="6415" width="34.85546875" style="3" customWidth="1"/>
    <col min="6416" max="6655" width="9.140625" style="3"/>
    <col min="6656" max="6656" width="5.7109375" style="3" customWidth="1"/>
    <col min="6657" max="6657" width="11.5703125" style="3" customWidth="1"/>
    <col min="6658" max="6658" width="58.85546875" style="3" customWidth="1"/>
    <col min="6659" max="6659" width="8.42578125" style="3" customWidth="1"/>
    <col min="6660" max="6660" width="8.7109375" style="3" customWidth="1"/>
    <col min="6661" max="6661" width="8.42578125" style="3" bestFit="1" customWidth="1"/>
    <col min="6662" max="6662" width="6.7109375" style="3" customWidth="1"/>
    <col min="6663" max="6663" width="8.7109375" style="3" customWidth="1"/>
    <col min="6664" max="6664" width="6.7109375" style="3" customWidth="1"/>
    <col min="6665" max="6665" width="8.7109375" style="3" customWidth="1"/>
    <col min="6666" max="6666" width="6.7109375" style="3" customWidth="1"/>
    <col min="6667" max="6667" width="8.7109375" style="3" customWidth="1"/>
    <col min="6668" max="6668" width="10" style="3" customWidth="1"/>
    <col min="6669" max="6669" width="9.42578125" style="3" bestFit="1" customWidth="1"/>
    <col min="6670" max="6670" width="21.7109375" style="3" customWidth="1"/>
    <col min="6671" max="6671" width="34.85546875" style="3" customWidth="1"/>
    <col min="6672" max="6911" width="9.140625" style="3"/>
    <col min="6912" max="6912" width="5.7109375" style="3" customWidth="1"/>
    <col min="6913" max="6913" width="11.5703125" style="3" customWidth="1"/>
    <col min="6914" max="6914" width="58.85546875" style="3" customWidth="1"/>
    <col min="6915" max="6915" width="8.42578125" style="3" customWidth="1"/>
    <col min="6916" max="6916" width="8.7109375" style="3" customWidth="1"/>
    <col min="6917" max="6917" width="8.42578125" style="3" bestFit="1" customWidth="1"/>
    <col min="6918" max="6918" width="6.7109375" style="3" customWidth="1"/>
    <col min="6919" max="6919" width="8.7109375" style="3" customWidth="1"/>
    <col min="6920" max="6920" width="6.7109375" style="3" customWidth="1"/>
    <col min="6921" max="6921" width="8.7109375" style="3" customWidth="1"/>
    <col min="6922" max="6922" width="6.7109375" style="3" customWidth="1"/>
    <col min="6923" max="6923" width="8.7109375" style="3" customWidth="1"/>
    <col min="6924" max="6924" width="10" style="3" customWidth="1"/>
    <col min="6925" max="6925" width="9.42578125" style="3" bestFit="1" customWidth="1"/>
    <col min="6926" max="6926" width="21.7109375" style="3" customWidth="1"/>
    <col min="6927" max="6927" width="34.85546875" style="3" customWidth="1"/>
    <col min="6928" max="7167" width="9.140625" style="3"/>
    <col min="7168" max="7168" width="5.7109375" style="3" customWidth="1"/>
    <col min="7169" max="7169" width="11.5703125" style="3" customWidth="1"/>
    <col min="7170" max="7170" width="58.85546875" style="3" customWidth="1"/>
    <col min="7171" max="7171" width="8.42578125" style="3" customWidth="1"/>
    <col min="7172" max="7172" width="8.7109375" style="3" customWidth="1"/>
    <col min="7173" max="7173" width="8.42578125" style="3" bestFit="1" customWidth="1"/>
    <col min="7174" max="7174" width="6.7109375" style="3" customWidth="1"/>
    <col min="7175" max="7175" width="8.7109375" style="3" customWidth="1"/>
    <col min="7176" max="7176" width="6.7109375" style="3" customWidth="1"/>
    <col min="7177" max="7177" width="8.7109375" style="3" customWidth="1"/>
    <col min="7178" max="7178" width="6.7109375" style="3" customWidth="1"/>
    <col min="7179" max="7179" width="8.7109375" style="3" customWidth="1"/>
    <col min="7180" max="7180" width="10" style="3" customWidth="1"/>
    <col min="7181" max="7181" width="9.42578125" style="3" bestFit="1" customWidth="1"/>
    <col min="7182" max="7182" width="21.7109375" style="3" customWidth="1"/>
    <col min="7183" max="7183" width="34.85546875" style="3" customWidth="1"/>
    <col min="7184" max="7423" width="9.140625" style="3"/>
    <col min="7424" max="7424" width="5.7109375" style="3" customWidth="1"/>
    <col min="7425" max="7425" width="11.5703125" style="3" customWidth="1"/>
    <col min="7426" max="7426" width="58.85546875" style="3" customWidth="1"/>
    <col min="7427" max="7427" width="8.42578125" style="3" customWidth="1"/>
    <col min="7428" max="7428" width="8.7109375" style="3" customWidth="1"/>
    <col min="7429" max="7429" width="8.42578125" style="3" bestFit="1" customWidth="1"/>
    <col min="7430" max="7430" width="6.7109375" style="3" customWidth="1"/>
    <col min="7431" max="7431" width="8.7109375" style="3" customWidth="1"/>
    <col min="7432" max="7432" width="6.7109375" style="3" customWidth="1"/>
    <col min="7433" max="7433" width="8.7109375" style="3" customWidth="1"/>
    <col min="7434" max="7434" width="6.7109375" style="3" customWidth="1"/>
    <col min="7435" max="7435" width="8.7109375" style="3" customWidth="1"/>
    <col min="7436" max="7436" width="10" style="3" customWidth="1"/>
    <col min="7437" max="7437" width="9.42578125" style="3" bestFit="1" customWidth="1"/>
    <col min="7438" max="7438" width="21.7109375" style="3" customWidth="1"/>
    <col min="7439" max="7439" width="34.85546875" style="3" customWidth="1"/>
    <col min="7440" max="7679" width="9.140625" style="3"/>
    <col min="7680" max="7680" width="5.7109375" style="3" customWidth="1"/>
    <col min="7681" max="7681" width="11.5703125" style="3" customWidth="1"/>
    <col min="7682" max="7682" width="58.85546875" style="3" customWidth="1"/>
    <col min="7683" max="7683" width="8.42578125" style="3" customWidth="1"/>
    <col min="7684" max="7684" width="8.7109375" style="3" customWidth="1"/>
    <col min="7685" max="7685" width="8.42578125" style="3" bestFit="1" customWidth="1"/>
    <col min="7686" max="7686" width="6.7109375" style="3" customWidth="1"/>
    <col min="7687" max="7687" width="8.7109375" style="3" customWidth="1"/>
    <col min="7688" max="7688" width="6.7109375" style="3" customWidth="1"/>
    <col min="7689" max="7689" width="8.7109375" style="3" customWidth="1"/>
    <col min="7690" max="7690" width="6.7109375" style="3" customWidth="1"/>
    <col min="7691" max="7691" width="8.7109375" style="3" customWidth="1"/>
    <col min="7692" max="7692" width="10" style="3" customWidth="1"/>
    <col min="7693" max="7693" width="9.42578125" style="3" bestFit="1" customWidth="1"/>
    <col min="7694" max="7694" width="21.7109375" style="3" customWidth="1"/>
    <col min="7695" max="7695" width="34.85546875" style="3" customWidth="1"/>
    <col min="7696" max="7935" width="9.140625" style="3"/>
    <col min="7936" max="7936" width="5.7109375" style="3" customWidth="1"/>
    <col min="7937" max="7937" width="11.5703125" style="3" customWidth="1"/>
    <col min="7938" max="7938" width="58.85546875" style="3" customWidth="1"/>
    <col min="7939" max="7939" width="8.42578125" style="3" customWidth="1"/>
    <col min="7940" max="7940" width="8.7109375" style="3" customWidth="1"/>
    <col min="7941" max="7941" width="8.42578125" style="3" bestFit="1" customWidth="1"/>
    <col min="7942" max="7942" width="6.7109375" style="3" customWidth="1"/>
    <col min="7943" max="7943" width="8.7109375" style="3" customWidth="1"/>
    <col min="7944" max="7944" width="6.7109375" style="3" customWidth="1"/>
    <col min="7945" max="7945" width="8.7109375" style="3" customWidth="1"/>
    <col min="7946" max="7946" width="6.7109375" style="3" customWidth="1"/>
    <col min="7947" max="7947" width="8.7109375" style="3" customWidth="1"/>
    <col min="7948" max="7948" width="10" style="3" customWidth="1"/>
    <col min="7949" max="7949" width="9.42578125" style="3" bestFit="1" customWidth="1"/>
    <col min="7950" max="7950" width="21.7109375" style="3" customWidth="1"/>
    <col min="7951" max="7951" width="34.85546875" style="3" customWidth="1"/>
    <col min="7952" max="8191" width="9.140625" style="3"/>
    <col min="8192" max="8192" width="5.7109375" style="3" customWidth="1"/>
    <col min="8193" max="8193" width="11.5703125" style="3" customWidth="1"/>
    <col min="8194" max="8194" width="58.85546875" style="3" customWidth="1"/>
    <col min="8195" max="8195" width="8.42578125" style="3" customWidth="1"/>
    <col min="8196" max="8196" width="8.7109375" style="3" customWidth="1"/>
    <col min="8197" max="8197" width="8.42578125" style="3" bestFit="1" customWidth="1"/>
    <col min="8198" max="8198" width="6.7109375" style="3" customWidth="1"/>
    <col min="8199" max="8199" width="8.7109375" style="3" customWidth="1"/>
    <col min="8200" max="8200" width="6.7109375" style="3" customWidth="1"/>
    <col min="8201" max="8201" width="8.7109375" style="3" customWidth="1"/>
    <col min="8202" max="8202" width="6.7109375" style="3" customWidth="1"/>
    <col min="8203" max="8203" width="8.7109375" style="3" customWidth="1"/>
    <col min="8204" max="8204" width="10" style="3" customWidth="1"/>
    <col min="8205" max="8205" width="9.42578125" style="3" bestFit="1" customWidth="1"/>
    <col min="8206" max="8206" width="21.7109375" style="3" customWidth="1"/>
    <col min="8207" max="8207" width="34.85546875" style="3" customWidth="1"/>
    <col min="8208" max="8447" width="9.140625" style="3"/>
    <col min="8448" max="8448" width="5.7109375" style="3" customWidth="1"/>
    <col min="8449" max="8449" width="11.5703125" style="3" customWidth="1"/>
    <col min="8450" max="8450" width="58.85546875" style="3" customWidth="1"/>
    <col min="8451" max="8451" width="8.42578125" style="3" customWidth="1"/>
    <col min="8452" max="8452" width="8.7109375" style="3" customWidth="1"/>
    <col min="8453" max="8453" width="8.42578125" style="3" bestFit="1" customWidth="1"/>
    <col min="8454" max="8454" width="6.7109375" style="3" customWidth="1"/>
    <col min="8455" max="8455" width="8.7109375" style="3" customWidth="1"/>
    <col min="8456" max="8456" width="6.7109375" style="3" customWidth="1"/>
    <col min="8457" max="8457" width="8.7109375" style="3" customWidth="1"/>
    <col min="8458" max="8458" width="6.7109375" style="3" customWidth="1"/>
    <col min="8459" max="8459" width="8.7109375" style="3" customWidth="1"/>
    <col min="8460" max="8460" width="10" style="3" customWidth="1"/>
    <col min="8461" max="8461" width="9.42578125" style="3" bestFit="1" customWidth="1"/>
    <col min="8462" max="8462" width="21.7109375" style="3" customWidth="1"/>
    <col min="8463" max="8463" width="34.85546875" style="3" customWidth="1"/>
    <col min="8464" max="8703" width="9.140625" style="3"/>
    <col min="8704" max="8704" width="5.7109375" style="3" customWidth="1"/>
    <col min="8705" max="8705" width="11.5703125" style="3" customWidth="1"/>
    <col min="8706" max="8706" width="58.85546875" style="3" customWidth="1"/>
    <col min="8707" max="8707" width="8.42578125" style="3" customWidth="1"/>
    <col min="8708" max="8708" width="8.7109375" style="3" customWidth="1"/>
    <col min="8709" max="8709" width="8.42578125" style="3" bestFit="1" customWidth="1"/>
    <col min="8710" max="8710" width="6.7109375" style="3" customWidth="1"/>
    <col min="8711" max="8711" width="8.7109375" style="3" customWidth="1"/>
    <col min="8712" max="8712" width="6.7109375" style="3" customWidth="1"/>
    <col min="8713" max="8713" width="8.7109375" style="3" customWidth="1"/>
    <col min="8714" max="8714" width="6.7109375" style="3" customWidth="1"/>
    <col min="8715" max="8715" width="8.7109375" style="3" customWidth="1"/>
    <col min="8716" max="8716" width="10" style="3" customWidth="1"/>
    <col min="8717" max="8717" width="9.42578125" style="3" bestFit="1" customWidth="1"/>
    <col min="8718" max="8718" width="21.7109375" style="3" customWidth="1"/>
    <col min="8719" max="8719" width="34.85546875" style="3" customWidth="1"/>
    <col min="8720" max="8959" width="9.140625" style="3"/>
    <col min="8960" max="8960" width="5.7109375" style="3" customWidth="1"/>
    <col min="8961" max="8961" width="11.5703125" style="3" customWidth="1"/>
    <col min="8962" max="8962" width="58.85546875" style="3" customWidth="1"/>
    <col min="8963" max="8963" width="8.42578125" style="3" customWidth="1"/>
    <col min="8964" max="8964" width="8.7109375" style="3" customWidth="1"/>
    <col min="8965" max="8965" width="8.42578125" style="3" bestFit="1" customWidth="1"/>
    <col min="8966" max="8966" width="6.7109375" style="3" customWidth="1"/>
    <col min="8967" max="8967" width="8.7109375" style="3" customWidth="1"/>
    <col min="8968" max="8968" width="6.7109375" style="3" customWidth="1"/>
    <col min="8969" max="8969" width="8.7109375" style="3" customWidth="1"/>
    <col min="8970" max="8970" width="6.7109375" style="3" customWidth="1"/>
    <col min="8971" max="8971" width="8.7109375" style="3" customWidth="1"/>
    <col min="8972" max="8972" width="10" style="3" customWidth="1"/>
    <col min="8973" max="8973" width="9.42578125" style="3" bestFit="1" customWidth="1"/>
    <col min="8974" max="8974" width="21.7109375" style="3" customWidth="1"/>
    <col min="8975" max="8975" width="34.85546875" style="3" customWidth="1"/>
    <col min="8976" max="9215" width="9.140625" style="3"/>
    <col min="9216" max="9216" width="5.7109375" style="3" customWidth="1"/>
    <col min="9217" max="9217" width="11.5703125" style="3" customWidth="1"/>
    <col min="9218" max="9218" width="58.85546875" style="3" customWidth="1"/>
    <col min="9219" max="9219" width="8.42578125" style="3" customWidth="1"/>
    <col min="9220" max="9220" width="8.7109375" style="3" customWidth="1"/>
    <col min="9221" max="9221" width="8.42578125" style="3" bestFit="1" customWidth="1"/>
    <col min="9222" max="9222" width="6.7109375" style="3" customWidth="1"/>
    <col min="9223" max="9223" width="8.7109375" style="3" customWidth="1"/>
    <col min="9224" max="9224" width="6.7109375" style="3" customWidth="1"/>
    <col min="9225" max="9225" width="8.7109375" style="3" customWidth="1"/>
    <col min="9226" max="9226" width="6.7109375" style="3" customWidth="1"/>
    <col min="9227" max="9227" width="8.7109375" style="3" customWidth="1"/>
    <col min="9228" max="9228" width="10" style="3" customWidth="1"/>
    <col min="9229" max="9229" width="9.42578125" style="3" bestFit="1" customWidth="1"/>
    <col min="9230" max="9230" width="21.7109375" style="3" customWidth="1"/>
    <col min="9231" max="9231" width="34.85546875" style="3" customWidth="1"/>
    <col min="9232" max="9471" width="9.140625" style="3"/>
    <col min="9472" max="9472" width="5.7109375" style="3" customWidth="1"/>
    <col min="9473" max="9473" width="11.5703125" style="3" customWidth="1"/>
    <col min="9474" max="9474" width="58.85546875" style="3" customWidth="1"/>
    <col min="9475" max="9475" width="8.42578125" style="3" customWidth="1"/>
    <col min="9476" max="9476" width="8.7109375" style="3" customWidth="1"/>
    <col min="9477" max="9477" width="8.42578125" style="3" bestFit="1" customWidth="1"/>
    <col min="9478" max="9478" width="6.7109375" style="3" customWidth="1"/>
    <col min="9479" max="9479" width="8.7109375" style="3" customWidth="1"/>
    <col min="9480" max="9480" width="6.7109375" style="3" customWidth="1"/>
    <col min="9481" max="9481" width="8.7109375" style="3" customWidth="1"/>
    <col min="9482" max="9482" width="6.7109375" style="3" customWidth="1"/>
    <col min="9483" max="9483" width="8.7109375" style="3" customWidth="1"/>
    <col min="9484" max="9484" width="10" style="3" customWidth="1"/>
    <col min="9485" max="9485" width="9.42578125" style="3" bestFit="1" customWidth="1"/>
    <col min="9486" max="9486" width="21.7109375" style="3" customWidth="1"/>
    <col min="9487" max="9487" width="34.85546875" style="3" customWidth="1"/>
    <col min="9488" max="9727" width="9.140625" style="3"/>
    <col min="9728" max="9728" width="5.7109375" style="3" customWidth="1"/>
    <col min="9729" max="9729" width="11.5703125" style="3" customWidth="1"/>
    <col min="9730" max="9730" width="58.85546875" style="3" customWidth="1"/>
    <col min="9731" max="9731" width="8.42578125" style="3" customWidth="1"/>
    <col min="9732" max="9732" width="8.7109375" style="3" customWidth="1"/>
    <col min="9733" max="9733" width="8.42578125" style="3" bestFit="1" customWidth="1"/>
    <col min="9734" max="9734" width="6.7109375" style="3" customWidth="1"/>
    <col min="9735" max="9735" width="8.7109375" style="3" customWidth="1"/>
    <col min="9736" max="9736" width="6.7109375" style="3" customWidth="1"/>
    <col min="9737" max="9737" width="8.7109375" style="3" customWidth="1"/>
    <col min="9738" max="9738" width="6.7109375" style="3" customWidth="1"/>
    <col min="9739" max="9739" width="8.7109375" style="3" customWidth="1"/>
    <col min="9740" max="9740" width="10" style="3" customWidth="1"/>
    <col min="9741" max="9741" width="9.42578125" style="3" bestFit="1" customWidth="1"/>
    <col min="9742" max="9742" width="21.7109375" style="3" customWidth="1"/>
    <col min="9743" max="9743" width="34.85546875" style="3" customWidth="1"/>
    <col min="9744" max="9983" width="9.140625" style="3"/>
    <col min="9984" max="9984" width="5.7109375" style="3" customWidth="1"/>
    <col min="9985" max="9985" width="11.5703125" style="3" customWidth="1"/>
    <col min="9986" max="9986" width="58.85546875" style="3" customWidth="1"/>
    <col min="9987" max="9987" width="8.42578125" style="3" customWidth="1"/>
    <col min="9988" max="9988" width="8.7109375" style="3" customWidth="1"/>
    <col min="9989" max="9989" width="8.42578125" style="3" bestFit="1" customWidth="1"/>
    <col min="9990" max="9990" width="6.7109375" style="3" customWidth="1"/>
    <col min="9991" max="9991" width="8.7109375" style="3" customWidth="1"/>
    <col min="9992" max="9992" width="6.7109375" style="3" customWidth="1"/>
    <col min="9993" max="9993" width="8.7109375" style="3" customWidth="1"/>
    <col min="9994" max="9994" width="6.7109375" style="3" customWidth="1"/>
    <col min="9995" max="9995" width="8.7109375" style="3" customWidth="1"/>
    <col min="9996" max="9996" width="10" style="3" customWidth="1"/>
    <col min="9997" max="9997" width="9.42578125" style="3" bestFit="1" customWidth="1"/>
    <col min="9998" max="9998" width="21.7109375" style="3" customWidth="1"/>
    <col min="9999" max="9999" width="34.85546875" style="3" customWidth="1"/>
    <col min="10000" max="10239" width="9.140625" style="3"/>
    <col min="10240" max="10240" width="5.7109375" style="3" customWidth="1"/>
    <col min="10241" max="10241" width="11.5703125" style="3" customWidth="1"/>
    <col min="10242" max="10242" width="58.85546875" style="3" customWidth="1"/>
    <col min="10243" max="10243" width="8.42578125" style="3" customWidth="1"/>
    <col min="10244" max="10244" width="8.7109375" style="3" customWidth="1"/>
    <col min="10245" max="10245" width="8.42578125" style="3" bestFit="1" customWidth="1"/>
    <col min="10246" max="10246" width="6.7109375" style="3" customWidth="1"/>
    <col min="10247" max="10247" width="8.7109375" style="3" customWidth="1"/>
    <col min="10248" max="10248" width="6.7109375" style="3" customWidth="1"/>
    <col min="10249" max="10249" width="8.7109375" style="3" customWidth="1"/>
    <col min="10250" max="10250" width="6.7109375" style="3" customWidth="1"/>
    <col min="10251" max="10251" width="8.7109375" style="3" customWidth="1"/>
    <col min="10252" max="10252" width="10" style="3" customWidth="1"/>
    <col min="10253" max="10253" width="9.42578125" style="3" bestFit="1" customWidth="1"/>
    <col min="10254" max="10254" width="21.7109375" style="3" customWidth="1"/>
    <col min="10255" max="10255" width="34.85546875" style="3" customWidth="1"/>
    <col min="10256" max="10495" width="9.140625" style="3"/>
    <col min="10496" max="10496" width="5.7109375" style="3" customWidth="1"/>
    <col min="10497" max="10497" width="11.5703125" style="3" customWidth="1"/>
    <col min="10498" max="10498" width="58.85546875" style="3" customWidth="1"/>
    <col min="10499" max="10499" width="8.42578125" style="3" customWidth="1"/>
    <col min="10500" max="10500" width="8.7109375" style="3" customWidth="1"/>
    <col min="10501" max="10501" width="8.42578125" style="3" bestFit="1" customWidth="1"/>
    <col min="10502" max="10502" width="6.7109375" style="3" customWidth="1"/>
    <col min="10503" max="10503" width="8.7109375" style="3" customWidth="1"/>
    <col min="10504" max="10504" width="6.7109375" style="3" customWidth="1"/>
    <col min="10505" max="10505" width="8.7109375" style="3" customWidth="1"/>
    <col min="10506" max="10506" width="6.7109375" style="3" customWidth="1"/>
    <col min="10507" max="10507" width="8.7109375" style="3" customWidth="1"/>
    <col min="10508" max="10508" width="10" style="3" customWidth="1"/>
    <col min="10509" max="10509" width="9.42578125" style="3" bestFit="1" customWidth="1"/>
    <col min="10510" max="10510" width="21.7109375" style="3" customWidth="1"/>
    <col min="10511" max="10511" width="34.85546875" style="3" customWidth="1"/>
    <col min="10512" max="10751" width="9.140625" style="3"/>
    <col min="10752" max="10752" width="5.7109375" style="3" customWidth="1"/>
    <col min="10753" max="10753" width="11.5703125" style="3" customWidth="1"/>
    <col min="10754" max="10754" width="58.85546875" style="3" customWidth="1"/>
    <col min="10755" max="10755" width="8.42578125" style="3" customWidth="1"/>
    <col min="10756" max="10756" width="8.7109375" style="3" customWidth="1"/>
    <col min="10757" max="10757" width="8.42578125" style="3" bestFit="1" customWidth="1"/>
    <col min="10758" max="10758" width="6.7109375" style="3" customWidth="1"/>
    <col min="10759" max="10759" width="8.7109375" style="3" customWidth="1"/>
    <col min="10760" max="10760" width="6.7109375" style="3" customWidth="1"/>
    <col min="10761" max="10761" width="8.7109375" style="3" customWidth="1"/>
    <col min="10762" max="10762" width="6.7109375" style="3" customWidth="1"/>
    <col min="10763" max="10763" width="8.7109375" style="3" customWidth="1"/>
    <col min="10764" max="10764" width="10" style="3" customWidth="1"/>
    <col min="10765" max="10765" width="9.42578125" style="3" bestFit="1" customWidth="1"/>
    <col min="10766" max="10766" width="21.7109375" style="3" customWidth="1"/>
    <col min="10767" max="10767" width="34.85546875" style="3" customWidth="1"/>
    <col min="10768" max="11007" width="9.140625" style="3"/>
    <col min="11008" max="11008" width="5.7109375" style="3" customWidth="1"/>
    <col min="11009" max="11009" width="11.5703125" style="3" customWidth="1"/>
    <col min="11010" max="11010" width="58.85546875" style="3" customWidth="1"/>
    <col min="11011" max="11011" width="8.42578125" style="3" customWidth="1"/>
    <col min="11012" max="11012" width="8.7109375" style="3" customWidth="1"/>
    <col min="11013" max="11013" width="8.42578125" style="3" bestFit="1" customWidth="1"/>
    <col min="11014" max="11014" width="6.7109375" style="3" customWidth="1"/>
    <col min="11015" max="11015" width="8.7109375" style="3" customWidth="1"/>
    <col min="11016" max="11016" width="6.7109375" style="3" customWidth="1"/>
    <col min="11017" max="11017" width="8.7109375" style="3" customWidth="1"/>
    <col min="11018" max="11018" width="6.7109375" style="3" customWidth="1"/>
    <col min="11019" max="11019" width="8.7109375" style="3" customWidth="1"/>
    <col min="11020" max="11020" width="10" style="3" customWidth="1"/>
    <col min="11021" max="11021" width="9.42578125" style="3" bestFit="1" customWidth="1"/>
    <col min="11022" max="11022" width="21.7109375" style="3" customWidth="1"/>
    <col min="11023" max="11023" width="34.85546875" style="3" customWidth="1"/>
    <col min="11024" max="11263" width="9.140625" style="3"/>
    <col min="11264" max="11264" width="5.7109375" style="3" customWidth="1"/>
    <col min="11265" max="11265" width="11.5703125" style="3" customWidth="1"/>
    <col min="11266" max="11266" width="58.85546875" style="3" customWidth="1"/>
    <col min="11267" max="11267" width="8.42578125" style="3" customWidth="1"/>
    <col min="11268" max="11268" width="8.7109375" style="3" customWidth="1"/>
    <col min="11269" max="11269" width="8.42578125" style="3" bestFit="1" customWidth="1"/>
    <col min="11270" max="11270" width="6.7109375" style="3" customWidth="1"/>
    <col min="11271" max="11271" width="8.7109375" style="3" customWidth="1"/>
    <col min="11272" max="11272" width="6.7109375" style="3" customWidth="1"/>
    <col min="11273" max="11273" width="8.7109375" style="3" customWidth="1"/>
    <col min="11274" max="11274" width="6.7109375" style="3" customWidth="1"/>
    <col min="11275" max="11275" width="8.7109375" style="3" customWidth="1"/>
    <col min="11276" max="11276" width="10" style="3" customWidth="1"/>
    <col min="11277" max="11277" width="9.42578125" style="3" bestFit="1" customWidth="1"/>
    <col min="11278" max="11278" width="21.7109375" style="3" customWidth="1"/>
    <col min="11279" max="11279" width="34.85546875" style="3" customWidth="1"/>
    <col min="11280" max="11519" width="9.140625" style="3"/>
    <col min="11520" max="11520" width="5.7109375" style="3" customWidth="1"/>
    <col min="11521" max="11521" width="11.5703125" style="3" customWidth="1"/>
    <col min="11522" max="11522" width="58.85546875" style="3" customWidth="1"/>
    <col min="11523" max="11523" width="8.42578125" style="3" customWidth="1"/>
    <col min="11524" max="11524" width="8.7109375" style="3" customWidth="1"/>
    <col min="11525" max="11525" width="8.42578125" style="3" bestFit="1" customWidth="1"/>
    <col min="11526" max="11526" width="6.7109375" style="3" customWidth="1"/>
    <col min="11527" max="11527" width="8.7109375" style="3" customWidth="1"/>
    <col min="11528" max="11528" width="6.7109375" style="3" customWidth="1"/>
    <col min="11529" max="11529" width="8.7109375" style="3" customWidth="1"/>
    <col min="11530" max="11530" width="6.7109375" style="3" customWidth="1"/>
    <col min="11531" max="11531" width="8.7109375" style="3" customWidth="1"/>
    <col min="11532" max="11532" width="10" style="3" customWidth="1"/>
    <col min="11533" max="11533" width="9.42578125" style="3" bestFit="1" customWidth="1"/>
    <col min="11534" max="11534" width="21.7109375" style="3" customWidth="1"/>
    <col min="11535" max="11535" width="34.85546875" style="3" customWidth="1"/>
    <col min="11536" max="11775" width="9.140625" style="3"/>
    <col min="11776" max="11776" width="5.7109375" style="3" customWidth="1"/>
    <col min="11777" max="11777" width="11.5703125" style="3" customWidth="1"/>
    <col min="11778" max="11778" width="58.85546875" style="3" customWidth="1"/>
    <col min="11779" max="11779" width="8.42578125" style="3" customWidth="1"/>
    <col min="11780" max="11780" width="8.7109375" style="3" customWidth="1"/>
    <col min="11781" max="11781" width="8.42578125" style="3" bestFit="1" customWidth="1"/>
    <col min="11782" max="11782" width="6.7109375" style="3" customWidth="1"/>
    <col min="11783" max="11783" width="8.7109375" style="3" customWidth="1"/>
    <col min="11784" max="11784" width="6.7109375" style="3" customWidth="1"/>
    <col min="11785" max="11785" width="8.7109375" style="3" customWidth="1"/>
    <col min="11786" max="11786" width="6.7109375" style="3" customWidth="1"/>
    <col min="11787" max="11787" width="8.7109375" style="3" customWidth="1"/>
    <col min="11788" max="11788" width="10" style="3" customWidth="1"/>
    <col min="11789" max="11789" width="9.42578125" style="3" bestFit="1" customWidth="1"/>
    <col min="11790" max="11790" width="21.7109375" style="3" customWidth="1"/>
    <col min="11791" max="11791" width="34.85546875" style="3" customWidth="1"/>
    <col min="11792" max="12031" width="9.140625" style="3"/>
    <col min="12032" max="12032" width="5.7109375" style="3" customWidth="1"/>
    <col min="12033" max="12033" width="11.5703125" style="3" customWidth="1"/>
    <col min="12034" max="12034" width="58.85546875" style="3" customWidth="1"/>
    <col min="12035" max="12035" width="8.42578125" style="3" customWidth="1"/>
    <col min="12036" max="12036" width="8.7109375" style="3" customWidth="1"/>
    <col min="12037" max="12037" width="8.42578125" style="3" bestFit="1" customWidth="1"/>
    <col min="12038" max="12038" width="6.7109375" style="3" customWidth="1"/>
    <col min="12039" max="12039" width="8.7109375" style="3" customWidth="1"/>
    <col min="12040" max="12040" width="6.7109375" style="3" customWidth="1"/>
    <col min="12041" max="12041" width="8.7109375" style="3" customWidth="1"/>
    <col min="12042" max="12042" width="6.7109375" style="3" customWidth="1"/>
    <col min="12043" max="12043" width="8.7109375" style="3" customWidth="1"/>
    <col min="12044" max="12044" width="10" style="3" customWidth="1"/>
    <col min="12045" max="12045" width="9.42578125" style="3" bestFit="1" customWidth="1"/>
    <col min="12046" max="12046" width="21.7109375" style="3" customWidth="1"/>
    <col min="12047" max="12047" width="34.85546875" style="3" customWidth="1"/>
    <col min="12048" max="12287" width="9.140625" style="3"/>
    <col min="12288" max="12288" width="5.7109375" style="3" customWidth="1"/>
    <col min="12289" max="12289" width="11.5703125" style="3" customWidth="1"/>
    <col min="12290" max="12290" width="58.85546875" style="3" customWidth="1"/>
    <col min="12291" max="12291" width="8.42578125" style="3" customWidth="1"/>
    <col min="12292" max="12292" width="8.7109375" style="3" customWidth="1"/>
    <col min="12293" max="12293" width="8.42578125" style="3" bestFit="1" customWidth="1"/>
    <col min="12294" max="12294" width="6.7109375" style="3" customWidth="1"/>
    <col min="12295" max="12295" width="8.7109375" style="3" customWidth="1"/>
    <col min="12296" max="12296" width="6.7109375" style="3" customWidth="1"/>
    <col min="12297" max="12297" width="8.7109375" style="3" customWidth="1"/>
    <col min="12298" max="12298" width="6.7109375" style="3" customWidth="1"/>
    <col min="12299" max="12299" width="8.7109375" style="3" customWidth="1"/>
    <col min="12300" max="12300" width="10" style="3" customWidth="1"/>
    <col min="12301" max="12301" width="9.42578125" style="3" bestFit="1" customWidth="1"/>
    <col min="12302" max="12302" width="21.7109375" style="3" customWidth="1"/>
    <col min="12303" max="12303" width="34.85546875" style="3" customWidth="1"/>
    <col min="12304" max="12543" width="9.140625" style="3"/>
    <col min="12544" max="12544" width="5.7109375" style="3" customWidth="1"/>
    <col min="12545" max="12545" width="11.5703125" style="3" customWidth="1"/>
    <col min="12546" max="12546" width="58.85546875" style="3" customWidth="1"/>
    <col min="12547" max="12547" width="8.42578125" style="3" customWidth="1"/>
    <col min="12548" max="12548" width="8.7109375" style="3" customWidth="1"/>
    <col min="12549" max="12549" width="8.42578125" style="3" bestFit="1" customWidth="1"/>
    <col min="12550" max="12550" width="6.7109375" style="3" customWidth="1"/>
    <col min="12551" max="12551" width="8.7109375" style="3" customWidth="1"/>
    <col min="12552" max="12552" width="6.7109375" style="3" customWidth="1"/>
    <col min="12553" max="12553" width="8.7109375" style="3" customWidth="1"/>
    <col min="12554" max="12554" width="6.7109375" style="3" customWidth="1"/>
    <col min="12555" max="12555" width="8.7109375" style="3" customWidth="1"/>
    <col min="12556" max="12556" width="10" style="3" customWidth="1"/>
    <col min="12557" max="12557" width="9.42578125" style="3" bestFit="1" customWidth="1"/>
    <col min="12558" max="12558" width="21.7109375" style="3" customWidth="1"/>
    <col min="12559" max="12559" width="34.85546875" style="3" customWidth="1"/>
    <col min="12560" max="12799" width="9.140625" style="3"/>
    <col min="12800" max="12800" width="5.7109375" style="3" customWidth="1"/>
    <col min="12801" max="12801" width="11.5703125" style="3" customWidth="1"/>
    <col min="12802" max="12802" width="58.85546875" style="3" customWidth="1"/>
    <col min="12803" max="12803" width="8.42578125" style="3" customWidth="1"/>
    <col min="12804" max="12804" width="8.7109375" style="3" customWidth="1"/>
    <col min="12805" max="12805" width="8.42578125" style="3" bestFit="1" customWidth="1"/>
    <col min="12806" max="12806" width="6.7109375" style="3" customWidth="1"/>
    <col min="12807" max="12807" width="8.7109375" style="3" customWidth="1"/>
    <col min="12808" max="12808" width="6.7109375" style="3" customWidth="1"/>
    <col min="12809" max="12809" width="8.7109375" style="3" customWidth="1"/>
    <col min="12810" max="12810" width="6.7109375" style="3" customWidth="1"/>
    <col min="12811" max="12811" width="8.7109375" style="3" customWidth="1"/>
    <col min="12812" max="12812" width="10" style="3" customWidth="1"/>
    <col min="12813" max="12813" width="9.42578125" style="3" bestFit="1" customWidth="1"/>
    <col min="12814" max="12814" width="21.7109375" style="3" customWidth="1"/>
    <col min="12815" max="12815" width="34.85546875" style="3" customWidth="1"/>
    <col min="12816" max="13055" width="9.140625" style="3"/>
    <col min="13056" max="13056" width="5.7109375" style="3" customWidth="1"/>
    <col min="13057" max="13057" width="11.5703125" style="3" customWidth="1"/>
    <col min="13058" max="13058" width="58.85546875" style="3" customWidth="1"/>
    <col min="13059" max="13059" width="8.42578125" style="3" customWidth="1"/>
    <col min="13060" max="13060" width="8.7109375" style="3" customWidth="1"/>
    <col min="13061" max="13061" width="8.42578125" style="3" bestFit="1" customWidth="1"/>
    <col min="13062" max="13062" width="6.7109375" style="3" customWidth="1"/>
    <col min="13063" max="13063" width="8.7109375" style="3" customWidth="1"/>
    <col min="13064" max="13064" width="6.7109375" style="3" customWidth="1"/>
    <col min="13065" max="13065" width="8.7109375" style="3" customWidth="1"/>
    <col min="13066" max="13066" width="6.7109375" style="3" customWidth="1"/>
    <col min="13067" max="13067" width="8.7109375" style="3" customWidth="1"/>
    <col min="13068" max="13068" width="10" style="3" customWidth="1"/>
    <col min="13069" max="13069" width="9.42578125" style="3" bestFit="1" customWidth="1"/>
    <col min="13070" max="13070" width="21.7109375" style="3" customWidth="1"/>
    <col min="13071" max="13071" width="34.85546875" style="3" customWidth="1"/>
    <col min="13072" max="13311" width="9.140625" style="3"/>
    <col min="13312" max="13312" width="5.7109375" style="3" customWidth="1"/>
    <col min="13313" max="13313" width="11.5703125" style="3" customWidth="1"/>
    <col min="13314" max="13314" width="58.85546875" style="3" customWidth="1"/>
    <col min="13315" max="13315" width="8.42578125" style="3" customWidth="1"/>
    <col min="13316" max="13316" width="8.7109375" style="3" customWidth="1"/>
    <col min="13317" max="13317" width="8.42578125" style="3" bestFit="1" customWidth="1"/>
    <col min="13318" max="13318" width="6.7109375" style="3" customWidth="1"/>
    <col min="13319" max="13319" width="8.7109375" style="3" customWidth="1"/>
    <col min="13320" max="13320" width="6.7109375" style="3" customWidth="1"/>
    <col min="13321" max="13321" width="8.7109375" style="3" customWidth="1"/>
    <col min="13322" max="13322" width="6.7109375" style="3" customWidth="1"/>
    <col min="13323" max="13323" width="8.7109375" style="3" customWidth="1"/>
    <col min="13324" max="13324" width="10" style="3" customWidth="1"/>
    <col min="13325" max="13325" width="9.42578125" style="3" bestFit="1" customWidth="1"/>
    <col min="13326" max="13326" width="21.7109375" style="3" customWidth="1"/>
    <col min="13327" max="13327" width="34.85546875" style="3" customWidth="1"/>
    <col min="13328" max="13567" width="9.140625" style="3"/>
    <col min="13568" max="13568" width="5.7109375" style="3" customWidth="1"/>
    <col min="13569" max="13569" width="11.5703125" style="3" customWidth="1"/>
    <col min="13570" max="13570" width="58.85546875" style="3" customWidth="1"/>
    <col min="13571" max="13571" width="8.42578125" style="3" customWidth="1"/>
    <col min="13572" max="13572" width="8.7109375" style="3" customWidth="1"/>
    <col min="13573" max="13573" width="8.42578125" style="3" bestFit="1" customWidth="1"/>
    <col min="13574" max="13574" width="6.7109375" style="3" customWidth="1"/>
    <col min="13575" max="13575" width="8.7109375" style="3" customWidth="1"/>
    <col min="13576" max="13576" width="6.7109375" style="3" customWidth="1"/>
    <col min="13577" max="13577" width="8.7109375" style="3" customWidth="1"/>
    <col min="13578" max="13578" width="6.7109375" style="3" customWidth="1"/>
    <col min="13579" max="13579" width="8.7109375" style="3" customWidth="1"/>
    <col min="13580" max="13580" width="10" style="3" customWidth="1"/>
    <col min="13581" max="13581" width="9.42578125" style="3" bestFit="1" customWidth="1"/>
    <col min="13582" max="13582" width="21.7109375" style="3" customWidth="1"/>
    <col min="13583" max="13583" width="34.85546875" style="3" customWidth="1"/>
    <col min="13584" max="13823" width="9.140625" style="3"/>
    <col min="13824" max="13824" width="5.7109375" style="3" customWidth="1"/>
    <col min="13825" max="13825" width="11.5703125" style="3" customWidth="1"/>
    <col min="13826" max="13826" width="58.85546875" style="3" customWidth="1"/>
    <col min="13827" max="13827" width="8.42578125" style="3" customWidth="1"/>
    <col min="13828" max="13828" width="8.7109375" style="3" customWidth="1"/>
    <col min="13829" max="13829" width="8.42578125" style="3" bestFit="1" customWidth="1"/>
    <col min="13830" max="13830" width="6.7109375" style="3" customWidth="1"/>
    <col min="13831" max="13831" width="8.7109375" style="3" customWidth="1"/>
    <col min="13832" max="13832" width="6.7109375" style="3" customWidth="1"/>
    <col min="13833" max="13833" width="8.7109375" style="3" customWidth="1"/>
    <col min="13834" max="13834" width="6.7109375" style="3" customWidth="1"/>
    <col min="13835" max="13835" width="8.7109375" style="3" customWidth="1"/>
    <col min="13836" max="13836" width="10" style="3" customWidth="1"/>
    <col min="13837" max="13837" width="9.42578125" style="3" bestFit="1" customWidth="1"/>
    <col min="13838" max="13838" width="21.7109375" style="3" customWidth="1"/>
    <col min="13839" max="13839" width="34.85546875" style="3" customWidth="1"/>
    <col min="13840" max="14079" width="9.140625" style="3"/>
    <col min="14080" max="14080" width="5.7109375" style="3" customWidth="1"/>
    <col min="14081" max="14081" width="11.5703125" style="3" customWidth="1"/>
    <col min="14082" max="14082" width="58.85546875" style="3" customWidth="1"/>
    <col min="14083" max="14083" width="8.42578125" style="3" customWidth="1"/>
    <col min="14084" max="14084" width="8.7109375" style="3" customWidth="1"/>
    <col min="14085" max="14085" width="8.42578125" style="3" bestFit="1" customWidth="1"/>
    <col min="14086" max="14086" width="6.7109375" style="3" customWidth="1"/>
    <col min="14087" max="14087" width="8.7109375" style="3" customWidth="1"/>
    <col min="14088" max="14088" width="6.7109375" style="3" customWidth="1"/>
    <col min="14089" max="14089" width="8.7109375" style="3" customWidth="1"/>
    <col min="14090" max="14090" width="6.7109375" style="3" customWidth="1"/>
    <col min="14091" max="14091" width="8.7109375" style="3" customWidth="1"/>
    <col min="14092" max="14092" width="10" style="3" customWidth="1"/>
    <col min="14093" max="14093" width="9.42578125" style="3" bestFit="1" customWidth="1"/>
    <col min="14094" max="14094" width="21.7109375" style="3" customWidth="1"/>
    <col min="14095" max="14095" width="34.85546875" style="3" customWidth="1"/>
    <col min="14096" max="14335" width="9.140625" style="3"/>
    <col min="14336" max="14336" width="5.7109375" style="3" customWidth="1"/>
    <col min="14337" max="14337" width="11.5703125" style="3" customWidth="1"/>
    <col min="14338" max="14338" width="58.85546875" style="3" customWidth="1"/>
    <col min="14339" max="14339" width="8.42578125" style="3" customWidth="1"/>
    <col min="14340" max="14340" width="8.7109375" style="3" customWidth="1"/>
    <col min="14341" max="14341" width="8.42578125" style="3" bestFit="1" customWidth="1"/>
    <col min="14342" max="14342" width="6.7109375" style="3" customWidth="1"/>
    <col min="14343" max="14343" width="8.7109375" style="3" customWidth="1"/>
    <col min="14344" max="14344" width="6.7109375" style="3" customWidth="1"/>
    <col min="14345" max="14345" width="8.7109375" style="3" customWidth="1"/>
    <col min="14346" max="14346" width="6.7109375" style="3" customWidth="1"/>
    <col min="14347" max="14347" width="8.7109375" style="3" customWidth="1"/>
    <col min="14348" max="14348" width="10" style="3" customWidth="1"/>
    <col min="14349" max="14349" width="9.42578125" style="3" bestFit="1" customWidth="1"/>
    <col min="14350" max="14350" width="21.7109375" style="3" customWidth="1"/>
    <col min="14351" max="14351" width="34.85546875" style="3" customWidth="1"/>
    <col min="14352" max="14591" width="9.140625" style="3"/>
    <col min="14592" max="14592" width="5.7109375" style="3" customWidth="1"/>
    <col min="14593" max="14593" width="11.5703125" style="3" customWidth="1"/>
    <col min="14594" max="14594" width="58.85546875" style="3" customWidth="1"/>
    <col min="14595" max="14595" width="8.42578125" style="3" customWidth="1"/>
    <col min="14596" max="14596" width="8.7109375" style="3" customWidth="1"/>
    <col min="14597" max="14597" width="8.42578125" style="3" bestFit="1" customWidth="1"/>
    <col min="14598" max="14598" width="6.7109375" style="3" customWidth="1"/>
    <col min="14599" max="14599" width="8.7109375" style="3" customWidth="1"/>
    <col min="14600" max="14600" width="6.7109375" style="3" customWidth="1"/>
    <col min="14601" max="14601" width="8.7109375" style="3" customWidth="1"/>
    <col min="14602" max="14602" width="6.7109375" style="3" customWidth="1"/>
    <col min="14603" max="14603" width="8.7109375" style="3" customWidth="1"/>
    <col min="14604" max="14604" width="10" style="3" customWidth="1"/>
    <col min="14605" max="14605" width="9.42578125" style="3" bestFit="1" customWidth="1"/>
    <col min="14606" max="14606" width="21.7109375" style="3" customWidth="1"/>
    <col min="14607" max="14607" width="34.85546875" style="3" customWidth="1"/>
    <col min="14608" max="14847" width="9.140625" style="3"/>
    <col min="14848" max="14848" width="5.7109375" style="3" customWidth="1"/>
    <col min="14849" max="14849" width="11.5703125" style="3" customWidth="1"/>
    <col min="14850" max="14850" width="58.85546875" style="3" customWidth="1"/>
    <col min="14851" max="14851" width="8.42578125" style="3" customWidth="1"/>
    <col min="14852" max="14852" width="8.7109375" style="3" customWidth="1"/>
    <col min="14853" max="14853" width="8.42578125" style="3" bestFit="1" customWidth="1"/>
    <col min="14854" max="14854" width="6.7109375" style="3" customWidth="1"/>
    <col min="14855" max="14855" width="8.7109375" style="3" customWidth="1"/>
    <col min="14856" max="14856" width="6.7109375" style="3" customWidth="1"/>
    <col min="14857" max="14857" width="8.7109375" style="3" customWidth="1"/>
    <col min="14858" max="14858" width="6.7109375" style="3" customWidth="1"/>
    <col min="14859" max="14859" width="8.7109375" style="3" customWidth="1"/>
    <col min="14860" max="14860" width="10" style="3" customWidth="1"/>
    <col min="14861" max="14861" width="9.42578125" style="3" bestFit="1" customWidth="1"/>
    <col min="14862" max="14862" width="21.7109375" style="3" customWidth="1"/>
    <col min="14863" max="14863" width="34.85546875" style="3" customWidth="1"/>
    <col min="14864" max="15103" width="9.140625" style="3"/>
    <col min="15104" max="15104" width="5.7109375" style="3" customWidth="1"/>
    <col min="15105" max="15105" width="11.5703125" style="3" customWidth="1"/>
    <col min="15106" max="15106" width="58.85546875" style="3" customWidth="1"/>
    <col min="15107" max="15107" width="8.42578125" style="3" customWidth="1"/>
    <col min="15108" max="15108" width="8.7109375" style="3" customWidth="1"/>
    <col min="15109" max="15109" width="8.42578125" style="3" bestFit="1" customWidth="1"/>
    <col min="15110" max="15110" width="6.7109375" style="3" customWidth="1"/>
    <col min="15111" max="15111" width="8.7109375" style="3" customWidth="1"/>
    <col min="15112" max="15112" width="6.7109375" style="3" customWidth="1"/>
    <col min="15113" max="15113" width="8.7109375" style="3" customWidth="1"/>
    <col min="15114" max="15114" width="6.7109375" style="3" customWidth="1"/>
    <col min="15115" max="15115" width="8.7109375" style="3" customWidth="1"/>
    <col min="15116" max="15116" width="10" style="3" customWidth="1"/>
    <col min="15117" max="15117" width="9.42578125" style="3" bestFit="1" customWidth="1"/>
    <col min="15118" max="15118" width="21.7109375" style="3" customWidth="1"/>
    <col min="15119" max="15119" width="34.85546875" style="3" customWidth="1"/>
    <col min="15120" max="15359" width="9.140625" style="3"/>
    <col min="15360" max="15360" width="5.7109375" style="3" customWidth="1"/>
    <col min="15361" max="15361" width="11.5703125" style="3" customWidth="1"/>
    <col min="15362" max="15362" width="58.85546875" style="3" customWidth="1"/>
    <col min="15363" max="15363" width="8.42578125" style="3" customWidth="1"/>
    <col min="15364" max="15364" width="8.7109375" style="3" customWidth="1"/>
    <col min="15365" max="15365" width="8.42578125" style="3" bestFit="1" customWidth="1"/>
    <col min="15366" max="15366" width="6.7109375" style="3" customWidth="1"/>
    <col min="15367" max="15367" width="8.7109375" style="3" customWidth="1"/>
    <col min="15368" max="15368" width="6.7109375" style="3" customWidth="1"/>
    <col min="15369" max="15369" width="8.7109375" style="3" customWidth="1"/>
    <col min="15370" max="15370" width="6.7109375" style="3" customWidth="1"/>
    <col min="15371" max="15371" width="8.7109375" style="3" customWidth="1"/>
    <col min="15372" max="15372" width="10" style="3" customWidth="1"/>
    <col min="15373" max="15373" width="9.42578125" style="3" bestFit="1" customWidth="1"/>
    <col min="15374" max="15374" width="21.7109375" style="3" customWidth="1"/>
    <col min="15375" max="15375" width="34.85546875" style="3" customWidth="1"/>
    <col min="15376" max="15615" width="9.140625" style="3"/>
    <col min="15616" max="15616" width="5.7109375" style="3" customWidth="1"/>
    <col min="15617" max="15617" width="11.5703125" style="3" customWidth="1"/>
    <col min="15618" max="15618" width="58.85546875" style="3" customWidth="1"/>
    <col min="15619" max="15619" width="8.42578125" style="3" customWidth="1"/>
    <col min="15620" max="15620" width="8.7109375" style="3" customWidth="1"/>
    <col min="15621" max="15621" width="8.42578125" style="3" bestFit="1" customWidth="1"/>
    <col min="15622" max="15622" width="6.7109375" style="3" customWidth="1"/>
    <col min="15623" max="15623" width="8.7109375" style="3" customWidth="1"/>
    <col min="15624" max="15624" width="6.7109375" style="3" customWidth="1"/>
    <col min="15625" max="15625" width="8.7109375" style="3" customWidth="1"/>
    <col min="15626" max="15626" width="6.7109375" style="3" customWidth="1"/>
    <col min="15627" max="15627" width="8.7109375" style="3" customWidth="1"/>
    <col min="15628" max="15628" width="10" style="3" customWidth="1"/>
    <col min="15629" max="15629" width="9.42578125" style="3" bestFit="1" customWidth="1"/>
    <col min="15630" max="15630" width="21.7109375" style="3" customWidth="1"/>
    <col min="15631" max="15631" width="34.85546875" style="3" customWidth="1"/>
    <col min="15632" max="15871" width="9.140625" style="3"/>
    <col min="15872" max="15872" width="5.7109375" style="3" customWidth="1"/>
    <col min="15873" max="15873" width="11.5703125" style="3" customWidth="1"/>
    <col min="15874" max="15874" width="58.85546875" style="3" customWidth="1"/>
    <col min="15875" max="15875" width="8.42578125" style="3" customWidth="1"/>
    <col min="15876" max="15876" width="8.7109375" style="3" customWidth="1"/>
    <col min="15877" max="15877" width="8.42578125" style="3" bestFit="1" customWidth="1"/>
    <col min="15878" max="15878" width="6.7109375" style="3" customWidth="1"/>
    <col min="15879" max="15879" width="8.7109375" style="3" customWidth="1"/>
    <col min="15880" max="15880" width="6.7109375" style="3" customWidth="1"/>
    <col min="15881" max="15881" width="8.7109375" style="3" customWidth="1"/>
    <col min="15882" max="15882" width="6.7109375" style="3" customWidth="1"/>
    <col min="15883" max="15883" width="8.7109375" style="3" customWidth="1"/>
    <col min="15884" max="15884" width="10" style="3" customWidth="1"/>
    <col min="15885" max="15885" width="9.42578125" style="3" bestFit="1" customWidth="1"/>
    <col min="15886" max="15886" width="21.7109375" style="3" customWidth="1"/>
    <col min="15887" max="15887" width="34.85546875" style="3" customWidth="1"/>
    <col min="15888" max="16127" width="9.140625" style="3"/>
    <col min="16128" max="16128" width="5.7109375" style="3" customWidth="1"/>
    <col min="16129" max="16129" width="11.5703125" style="3" customWidth="1"/>
    <col min="16130" max="16130" width="58.85546875" style="3" customWidth="1"/>
    <col min="16131" max="16131" width="8.42578125" style="3" customWidth="1"/>
    <col min="16132" max="16132" width="8.7109375" style="3" customWidth="1"/>
    <col min="16133" max="16133" width="8.42578125" style="3" bestFit="1" customWidth="1"/>
    <col min="16134" max="16134" width="6.7109375" style="3" customWidth="1"/>
    <col min="16135" max="16135" width="8.7109375" style="3" customWidth="1"/>
    <col min="16136" max="16136" width="6.7109375" style="3" customWidth="1"/>
    <col min="16137" max="16137" width="8.7109375" style="3" customWidth="1"/>
    <col min="16138" max="16138" width="6.7109375" style="3" customWidth="1"/>
    <col min="16139" max="16139" width="8.7109375" style="3" customWidth="1"/>
    <col min="16140" max="16140" width="10" style="3" customWidth="1"/>
    <col min="16141" max="16141" width="9.42578125" style="3" bestFit="1" customWidth="1"/>
    <col min="16142" max="16142" width="21.7109375" style="3" customWidth="1"/>
    <col min="16143" max="16143" width="34.85546875" style="3" customWidth="1"/>
    <col min="16144" max="16384" width="9.140625" style="3"/>
  </cols>
  <sheetData>
    <row r="1" spans="1:13" s="238" customFormat="1" ht="21">
      <c r="A1" s="689"/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</row>
    <row r="2" spans="1:13" s="238" customFormat="1" ht="33.75" customHeight="1" thickBot="1">
      <c r="A2" s="690" t="s">
        <v>248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</row>
    <row r="3" spans="1:13" s="238" customFormat="1" ht="15.75" thickBot="1">
      <c r="A3" s="691" t="s">
        <v>37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3"/>
    </row>
    <row r="4" spans="1:13" ht="33.75" customHeight="1">
      <c r="A4" s="698" t="s">
        <v>0</v>
      </c>
      <c r="B4" s="700" t="s">
        <v>38</v>
      </c>
      <c r="C4" s="700" t="s">
        <v>39</v>
      </c>
      <c r="D4" s="702" t="s">
        <v>40</v>
      </c>
      <c r="E4" s="704" t="s">
        <v>31</v>
      </c>
      <c r="F4" s="704"/>
      <c r="G4" s="700" t="s">
        <v>41</v>
      </c>
      <c r="H4" s="700"/>
      <c r="I4" s="700" t="s">
        <v>42</v>
      </c>
      <c r="J4" s="700"/>
      <c r="K4" s="700" t="s">
        <v>43</v>
      </c>
      <c r="L4" s="700"/>
      <c r="M4" s="694" t="s">
        <v>25</v>
      </c>
    </row>
    <row r="5" spans="1:13" ht="33.75" customHeight="1" thickBot="1">
      <c r="A5" s="699"/>
      <c r="B5" s="701"/>
      <c r="C5" s="701"/>
      <c r="D5" s="703"/>
      <c r="E5" s="239" t="s">
        <v>44</v>
      </c>
      <c r="F5" s="240" t="s">
        <v>34</v>
      </c>
      <c r="G5" s="239" t="s">
        <v>35</v>
      </c>
      <c r="H5" s="239" t="s">
        <v>2</v>
      </c>
      <c r="I5" s="239" t="s">
        <v>35</v>
      </c>
      <c r="J5" s="239" t="s">
        <v>2</v>
      </c>
      <c r="K5" s="239" t="s">
        <v>35</v>
      </c>
      <c r="L5" s="239" t="s">
        <v>2</v>
      </c>
      <c r="M5" s="695"/>
    </row>
    <row r="6" spans="1:13">
      <c r="A6" s="241"/>
      <c r="B6" s="242"/>
      <c r="C6" s="242"/>
      <c r="D6" s="243"/>
      <c r="E6" s="242"/>
      <c r="F6" s="244"/>
      <c r="G6" s="242"/>
      <c r="H6" s="242"/>
      <c r="I6" s="242"/>
      <c r="J6" s="242"/>
      <c r="K6" s="242"/>
      <c r="L6" s="242"/>
      <c r="M6" s="245"/>
    </row>
    <row r="7" spans="1:13" ht="25.5">
      <c r="A7" s="241">
        <v>1</v>
      </c>
      <c r="B7" s="218" t="s">
        <v>215</v>
      </c>
      <c r="C7" s="44" t="s">
        <v>226</v>
      </c>
      <c r="D7" s="20" t="s">
        <v>30</v>
      </c>
      <c r="E7" s="27"/>
      <c r="F7" s="246">
        <v>10</v>
      </c>
      <c r="G7" s="26"/>
      <c r="H7" s="26"/>
      <c r="I7" s="26"/>
      <c r="J7" s="26"/>
      <c r="K7" s="26"/>
      <c r="L7" s="26"/>
      <c r="M7" s="26"/>
    </row>
    <row r="8" spans="1:13">
      <c r="A8" s="241"/>
      <c r="B8" s="20"/>
      <c r="C8" s="219" t="s">
        <v>3</v>
      </c>
      <c r="D8" s="24" t="s">
        <v>4</v>
      </c>
      <c r="E8" s="24">
        <v>1.01</v>
      </c>
      <c r="F8" s="28">
        <f>F7*E8</f>
        <v>10.1</v>
      </c>
      <c r="G8" s="22"/>
      <c r="H8" s="22"/>
      <c r="I8" s="22"/>
      <c r="J8" s="22"/>
      <c r="K8" s="22"/>
      <c r="L8" s="22"/>
      <c r="M8" s="22"/>
    </row>
    <row r="9" spans="1:13">
      <c r="A9" s="241"/>
      <c r="B9" s="20"/>
      <c r="C9" s="219" t="s">
        <v>5</v>
      </c>
      <c r="D9" s="21" t="s">
        <v>9</v>
      </c>
      <c r="E9" s="24">
        <v>2.7E-2</v>
      </c>
      <c r="F9" s="29">
        <f>E9*F7</f>
        <v>0.27</v>
      </c>
      <c r="G9" s="22"/>
      <c r="H9" s="22"/>
      <c r="I9" s="22"/>
      <c r="J9" s="22"/>
      <c r="K9" s="22"/>
      <c r="L9" s="22"/>
      <c r="M9" s="22"/>
    </row>
    <row r="10" spans="1:13">
      <c r="A10" s="241"/>
      <c r="B10" s="20"/>
      <c r="C10" s="21" t="s">
        <v>10</v>
      </c>
      <c r="D10" s="21"/>
      <c r="E10" s="21"/>
      <c r="F10" s="30"/>
      <c r="G10" s="220"/>
      <c r="H10" s="220"/>
      <c r="I10" s="22"/>
      <c r="J10" s="220"/>
      <c r="K10" s="220"/>
      <c r="L10" s="220"/>
      <c r="M10" s="220"/>
    </row>
    <row r="11" spans="1:13">
      <c r="A11" s="241"/>
      <c r="B11" s="6" t="s">
        <v>216</v>
      </c>
      <c r="C11" s="23" t="s">
        <v>214</v>
      </c>
      <c r="D11" s="21" t="s">
        <v>29</v>
      </c>
      <c r="E11" s="21">
        <v>2.3800000000000002E-2</v>
      </c>
      <c r="F11" s="30">
        <f>E11*F7</f>
        <v>0.23800000000000002</v>
      </c>
      <c r="G11" s="220"/>
      <c r="H11" s="220"/>
      <c r="I11" s="22"/>
      <c r="J11" s="220"/>
      <c r="K11" s="220"/>
      <c r="L11" s="220"/>
      <c r="M11" s="220"/>
    </row>
    <row r="12" spans="1:13">
      <c r="A12" s="241"/>
      <c r="B12" s="6"/>
      <c r="C12" s="23" t="s">
        <v>227</v>
      </c>
      <c r="D12" s="21" t="s">
        <v>20</v>
      </c>
      <c r="E12" s="21"/>
      <c r="F12" s="30">
        <v>1.2</v>
      </c>
      <c r="G12" s="220"/>
      <c r="H12" s="220"/>
      <c r="I12" s="22"/>
      <c r="J12" s="220"/>
      <c r="K12" s="220"/>
      <c r="L12" s="220"/>
      <c r="M12" s="220"/>
    </row>
    <row r="13" spans="1:13">
      <c r="A13" s="241"/>
      <c r="B13" s="20"/>
      <c r="C13" s="219" t="s">
        <v>11</v>
      </c>
      <c r="D13" s="21" t="s">
        <v>9</v>
      </c>
      <c r="E13" s="21">
        <v>3.0000000000000001E-3</v>
      </c>
      <c r="F13" s="25">
        <f>E13*F7</f>
        <v>0.03</v>
      </c>
      <c r="G13" s="220"/>
      <c r="H13" s="220"/>
      <c r="I13" s="22"/>
      <c r="J13" s="220"/>
      <c r="K13" s="220"/>
      <c r="L13" s="220"/>
      <c r="M13" s="220"/>
    </row>
    <row r="14" spans="1:13" ht="47.25">
      <c r="A14" s="253">
        <v>2</v>
      </c>
      <c r="B14" s="255" t="s">
        <v>233</v>
      </c>
      <c r="C14" s="254" t="s">
        <v>241</v>
      </c>
      <c r="D14" s="31" t="s">
        <v>20</v>
      </c>
      <c r="E14" s="256"/>
      <c r="F14" s="236">
        <v>2</v>
      </c>
      <c r="G14" s="257"/>
      <c r="H14" s="257"/>
      <c r="I14" s="257"/>
      <c r="J14" s="257"/>
      <c r="K14" s="257"/>
      <c r="L14" s="257"/>
      <c r="M14" s="235"/>
    </row>
    <row r="15" spans="1:13">
      <c r="A15" s="253"/>
      <c r="B15" s="259"/>
      <c r="C15" s="258" t="s">
        <v>3</v>
      </c>
      <c r="D15" s="10" t="s">
        <v>4</v>
      </c>
      <c r="E15" s="235">
        <v>1.01</v>
      </c>
      <c r="F15" s="235">
        <f>F14*E15</f>
        <v>2.02</v>
      </c>
      <c r="G15" s="235"/>
      <c r="H15" s="235"/>
      <c r="I15" s="235"/>
      <c r="J15" s="235"/>
      <c r="K15" s="235"/>
      <c r="L15" s="260"/>
      <c r="M15" s="235"/>
    </row>
    <row r="16" spans="1:13">
      <c r="A16" s="253"/>
      <c r="B16" s="259"/>
      <c r="C16" s="261" t="s">
        <v>234</v>
      </c>
      <c r="D16" s="262" t="s">
        <v>235</v>
      </c>
      <c r="E16" s="263">
        <v>4.1000000000000002E-2</v>
      </c>
      <c r="F16" s="235">
        <f>E16*F14</f>
        <v>8.2000000000000003E-2</v>
      </c>
      <c r="G16" s="235"/>
      <c r="H16" s="235"/>
      <c r="I16" s="235"/>
      <c r="J16" s="235"/>
      <c r="K16" s="235"/>
      <c r="L16" s="236"/>
      <c r="M16" s="235"/>
    </row>
    <row r="17" spans="1:13" ht="15.75">
      <c r="A17" s="253"/>
      <c r="B17" s="265"/>
      <c r="C17" s="264" t="s">
        <v>5</v>
      </c>
      <c r="D17" s="10" t="s">
        <v>9</v>
      </c>
      <c r="E17" s="10">
        <v>2.7E-2</v>
      </c>
      <c r="F17" s="234">
        <f>E17*F14</f>
        <v>5.3999999999999999E-2</v>
      </c>
      <c r="G17" s="235"/>
      <c r="H17" s="234"/>
      <c r="I17" s="235"/>
      <c r="J17" s="234"/>
      <c r="K17" s="266"/>
      <c r="L17" s="236"/>
      <c r="M17" s="235"/>
    </row>
    <row r="18" spans="1:13" ht="15.75">
      <c r="A18" s="253"/>
      <c r="B18" s="268" t="s">
        <v>237</v>
      </c>
      <c r="C18" s="267" t="s">
        <v>236</v>
      </c>
      <c r="D18" s="269" t="s">
        <v>6</v>
      </c>
      <c r="E18" s="270">
        <f>(2.12+0.26)/100</f>
        <v>2.3799999999999998E-2</v>
      </c>
      <c r="F18" s="266">
        <f>E18*F14</f>
        <v>4.7599999999999996E-2</v>
      </c>
      <c r="G18" s="235"/>
      <c r="H18" s="234"/>
      <c r="I18" s="266"/>
      <c r="J18" s="266"/>
      <c r="K18" s="266"/>
      <c r="L18" s="257"/>
      <c r="M18" s="235"/>
    </row>
    <row r="19" spans="1:13" ht="15.75">
      <c r="A19" s="253"/>
      <c r="B19" s="268"/>
      <c r="C19" s="261" t="s">
        <v>238</v>
      </c>
      <c r="D19" s="262" t="s">
        <v>20</v>
      </c>
      <c r="E19" s="271">
        <v>1</v>
      </c>
      <c r="F19" s="266">
        <f>F14*E19</f>
        <v>2</v>
      </c>
      <c r="G19" s="235"/>
      <c r="H19" s="234"/>
      <c r="I19" s="266"/>
      <c r="J19" s="266"/>
      <c r="K19" s="266"/>
      <c r="L19" s="257"/>
      <c r="M19" s="235"/>
    </row>
    <row r="20" spans="1:13" ht="15.75">
      <c r="A20" s="253"/>
      <c r="B20" s="268" t="s">
        <v>18</v>
      </c>
      <c r="C20" s="261" t="s">
        <v>239</v>
      </c>
      <c r="D20" s="262" t="s">
        <v>20</v>
      </c>
      <c r="E20" s="272">
        <f>2.58*0.01</f>
        <v>2.58E-2</v>
      </c>
      <c r="F20" s="266">
        <f>E20*F14</f>
        <v>5.16E-2</v>
      </c>
      <c r="G20" s="271"/>
      <c r="H20" s="234"/>
      <c r="I20" s="266"/>
      <c r="J20" s="266"/>
      <c r="K20" s="266"/>
      <c r="L20" s="257"/>
      <c r="M20" s="235"/>
    </row>
    <row r="21" spans="1:13">
      <c r="A21" s="253"/>
      <c r="B21" s="265"/>
      <c r="C21" s="258" t="s">
        <v>16</v>
      </c>
      <c r="D21" s="10" t="s">
        <v>240</v>
      </c>
      <c r="E21" s="10">
        <f>0.3/100</f>
        <v>3.0000000000000001E-3</v>
      </c>
      <c r="F21" s="234">
        <f>E21*F14</f>
        <v>6.0000000000000001E-3</v>
      </c>
      <c r="G21" s="235"/>
      <c r="H21" s="234"/>
      <c r="I21" s="235"/>
      <c r="J21" s="234"/>
      <c r="K21" s="235"/>
      <c r="L21" s="235"/>
      <c r="M21" s="235"/>
    </row>
    <row r="22" spans="1:13" ht="19.5" customHeight="1">
      <c r="A22" s="182"/>
      <c r="B22" s="182"/>
      <c r="C22" s="183" t="s">
        <v>245</v>
      </c>
      <c r="D22" s="184"/>
      <c r="E22" s="185"/>
      <c r="F22" s="186"/>
      <c r="G22" s="187"/>
      <c r="H22" s="159"/>
      <c r="I22" s="188"/>
      <c r="J22" s="159"/>
      <c r="K22" s="187"/>
      <c r="L22" s="159"/>
      <c r="M22" s="159"/>
    </row>
    <row r="23" spans="1:13">
      <c r="A23" s="35">
        <v>1</v>
      </c>
      <c r="B23" s="189" t="s">
        <v>190</v>
      </c>
      <c r="C23" s="191" t="s">
        <v>191</v>
      </c>
      <c r="D23" s="233" t="s">
        <v>6</v>
      </c>
      <c r="E23" s="233"/>
      <c r="F23" s="233">
        <v>2.1</v>
      </c>
      <c r="G23" s="233"/>
      <c r="H23" s="133"/>
      <c r="I23" s="133"/>
      <c r="J23" s="133"/>
      <c r="K23" s="133"/>
      <c r="L23" s="133"/>
      <c r="M23" s="133"/>
    </row>
    <row r="24" spans="1:13">
      <c r="A24" s="35"/>
      <c r="B24" s="189"/>
      <c r="C24" s="191" t="s">
        <v>3</v>
      </c>
      <c r="D24" s="233" t="s">
        <v>4</v>
      </c>
      <c r="E24" s="233">
        <v>3.88</v>
      </c>
      <c r="F24" s="133">
        <f>F23*E24</f>
        <v>8.1479999999999997</v>
      </c>
      <c r="G24" s="233"/>
      <c r="H24" s="133"/>
      <c r="I24" s="192"/>
      <c r="J24" s="133"/>
      <c r="K24" s="133"/>
      <c r="L24" s="133"/>
      <c r="M24" s="133"/>
    </row>
    <row r="25" spans="1:13">
      <c r="A25" s="35">
        <v>2</v>
      </c>
      <c r="B25" s="193" t="s">
        <v>192</v>
      </c>
      <c r="C25" s="194" t="s">
        <v>193</v>
      </c>
      <c r="D25" s="195" t="s">
        <v>6</v>
      </c>
      <c r="E25" s="195"/>
      <c r="F25" s="273">
        <v>0.8</v>
      </c>
      <c r="G25" s="195"/>
      <c r="H25" s="133"/>
      <c r="I25" s="192"/>
      <c r="J25" s="133"/>
      <c r="K25" s="192"/>
      <c r="L25" s="133"/>
      <c r="M25" s="133"/>
    </row>
    <row r="26" spans="1:13">
      <c r="A26" s="35"/>
      <c r="B26" s="35"/>
      <c r="C26" s="191" t="s">
        <v>3</v>
      </c>
      <c r="D26" s="196" t="s">
        <v>4</v>
      </c>
      <c r="E26" s="196">
        <v>0.89</v>
      </c>
      <c r="F26" s="197">
        <f>F25*E26</f>
        <v>0.71200000000000008</v>
      </c>
      <c r="G26" s="196"/>
      <c r="H26" s="133"/>
      <c r="I26" s="133"/>
      <c r="J26" s="133"/>
      <c r="K26" s="133"/>
      <c r="L26" s="133"/>
      <c r="M26" s="133"/>
    </row>
    <row r="27" spans="1:13">
      <c r="A27" s="35"/>
      <c r="B27" s="35"/>
      <c r="C27" s="191" t="s">
        <v>8</v>
      </c>
      <c r="D27" s="196" t="s">
        <v>9</v>
      </c>
      <c r="E27" s="196">
        <v>0.37</v>
      </c>
      <c r="F27" s="197">
        <f>E27*F25</f>
        <v>0.29599999999999999</v>
      </c>
      <c r="G27" s="196"/>
      <c r="H27" s="133"/>
      <c r="I27" s="133"/>
      <c r="J27" s="133"/>
      <c r="K27" s="133"/>
      <c r="L27" s="133"/>
      <c r="M27" s="133"/>
    </row>
    <row r="28" spans="1:13">
      <c r="A28" s="35"/>
      <c r="B28" s="35"/>
      <c r="C28" s="232" t="s">
        <v>13</v>
      </c>
      <c r="D28" s="196"/>
      <c r="E28" s="196"/>
      <c r="F28" s="197"/>
      <c r="G28" s="196"/>
      <c r="H28" s="133"/>
      <c r="I28" s="133"/>
      <c r="J28" s="133"/>
      <c r="K28" s="132"/>
      <c r="L28" s="133"/>
      <c r="M28" s="133"/>
    </row>
    <row r="29" spans="1:13">
      <c r="A29" s="35"/>
      <c r="B29" s="35"/>
      <c r="C29" s="198" t="s">
        <v>194</v>
      </c>
      <c r="D29" s="196" t="s">
        <v>6</v>
      </c>
      <c r="E29" s="196">
        <v>1.1499999999999999</v>
      </c>
      <c r="F29" s="197">
        <f>E29*F25</f>
        <v>0.91999999999999993</v>
      </c>
      <c r="G29" s="196"/>
      <c r="H29" s="133"/>
      <c r="I29" s="133"/>
      <c r="J29" s="133"/>
      <c r="K29" s="132"/>
      <c r="L29" s="133"/>
      <c r="M29" s="133"/>
    </row>
    <row r="30" spans="1:13">
      <c r="A30" s="35"/>
      <c r="B30" s="35"/>
      <c r="C30" s="191" t="s">
        <v>11</v>
      </c>
      <c r="D30" s="196" t="s">
        <v>9</v>
      </c>
      <c r="E30" s="196">
        <v>0.02</v>
      </c>
      <c r="F30" s="197">
        <f>E30*F25</f>
        <v>1.6E-2</v>
      </c>
      <c r="G30" s="196"/>
      <c r="H30" s="133"/>
      <c r="I30" s="133"/>
      <c r="J30" s="133"/>
      <c r="K30" s="132"/>
      <c r="L30" s="133"/>
      <c r="M30" s="133"/>
    </row>
    <row r="31" spans="1:13">
      <c r="A31" s="35">
        <v>3</v>
      </c>
      <c r="B31" s="189" t="s">
        <v>195</v>
      </c>
      <c r="C31" s="191" t="s">
        <v>196</v>
      </c>
      <c r="D31" s="233" t="s">
        <v>22</v>
      </c>
      <c r="E31" s="233"/>
      <c r="F31" s="274">
        <v>2.1000000000000001E-2</v>
      </c>
      <c r="G31" s="199"/>
      <c r="H31" s="133"/>
      <c r="I31" s="133"/>
      <c r="J31" s="133"/>
      <c r="K31" s="133"/>
      <c r="L31" s="133"/>
      <c r="M31" s="133"/>
    </row>
    <row r="32" spans="1:13">
      <c r="A32" s="35"/>
      <c r="B32" s="35"/>
      <c r="C32" s="200" t="s">
        <v>3</v>
      </c>
      <c r="D32" s="201" t="s">
        <v>4</v>
      </c>
      <c r="E32" s="201">
        <v>450</v>
      </c>
      <c r="F32" s="202">
        <f>F31*E32</f>
        <v>9.4500000000000011</v>
      </c>
      <c r="G32" s="201"/>
      <c r="H32" s="133"/>
      <c r="I32" s="202"/>
      <c r="J32" s="133"/>
      <c r="K32" s="202"/>
      <c r="L32" s="133"/>
      <c r="M32" s="133"/>
    </row>
    <row r="33" spans="1:13">
      <c r="A33" s="35"/>
      <c r="B33" s="35"/>
      <c r="C33" s="200" t="s">
        <v>8</v>
      </c>
      <c r="D33" s="203" t="s">
        <v>9</v>
      </c>
      <c r="E33" s="201">
        <v>37</v>
      </c>
      <c r="F33" s="204">
        <f>E33*F31</f>
        <v>0.77700000000000002</v>
      </c>
      <c r="G33" s="201"/>
      <c r="H33" s="133"/>
      <c r="I33" s="202"/>
      <c r="J33" s="133"/>
      <c r="K33" s="202"/>
      <c r="L33" s="133"/>
      <c r="M33" s="133"/>
    </row>
    <row r="34" spans="1:13">
      <c r="A34" s="35"/>
      <c r="B34" s="35"/>
      <c r="C34" s="203" t="s">
        <v>10</v>
      </c>
      <c r="D34" s="201"/>
      <c r="E34" s="201"/>
      <c r="F34" s="202"/>
      <c r="G34" s="201"/>
      <c r="H34" s="133"/>
      <c r="I34" s="202"/>
      <c r="J34" s="133"/>
      <c r="K34" s="202"/>
      <c r="L34" s="133"/>
      <c r="M34" s="133"/>
    </row>
    <row r="35" spans="1:13">
      <c r="A35" s="35"/>
      <c r="B35" s="35"/>
      <c r="C35" s="200" t="s">
        <v>197</v>
      </c>
      <c r="D35" s="201" t="s">
        <v>6</v>
      </c>
      <c r="E35" s="201">
        <v>102</v>
      </c>
      <c r="F35" s="202">
        <f>F31*E35</f>
        <v>2.1420000000000003</v>
      </c>
      <c r="G35" s="203"/>
      <c r="H35" s="133"/>
      <c r="I35" s="202"/>
      <c r="J35" s="133"/>
      <c r="K35" s="205"/>
      <c r="L35" s="133"/>
      <c r="M35" s="133"/>
    </row>
    <row r="36" spans="1:13">
      <c r="A36" s="35"/>
      <c r="B36" s="35"/>
      <c r="C36" s="200" t="s">
        <v>198</v>
      </c>
      <c r="D36" s="201" t="s">
        <v>20</v>
      </c>
      <c r="E36" s="201">
        <v>161</v>
      </c>
      <c r="F36" s="206">
        <f>F31*E36</f>
        <v>3.3810000000000002</v>
      </c>
      <c r="G36" s="203"/>
      <c r="H36" s="133"/>
      <c r="I36" s="202"/>
      <c r="J36" s="133"/>
      <c r="K36" s="205"/>
      <c r="L36" s="133"/>
      <c r="M36" s="133"/>
    </row>
    <row r="37" spans="1:13">
      <c r="A37" s="35"/>
      <c r="B37" s="35"/>
      <c r="C37" s="200" t="s">
        <v>199</v>
      </c>
      <c r="D37" s="201" t="s">
        <v>6</v>
      </c>
      <c r="E37" s="201">
        <v>1.72</v>
      </c>
      <c r="F37" s="206">
        <f>F31*E37</f>
        <v>3.6119999999999999E-2</v>
      </c>
      <c r="G37" s="203"/>
      <c r="H37" s="133"/>
      <c r="I37" s="202"/>
      <c r="J37" s="133"/>
      <c r="K37" s="205"/>
      <c r="L37" s="133"/>
      <c r="M37" s="133"/>
    </row>
    <row r="38" spans="1:13">
      <c r="A38" s="35"/>
      <c r="B38" s="35"/>
      <c r="C38" s="200" t="s">
        <v>11</v>
      </c>
      <c r="D38" s="203" t="s">
        <v>9</v>
      </c>
      <c r="E38" s="207">
        <v>28</v>
      </c>
      <c r="F38" s="205">
        <f>E38*F31</f>
        <v>0.58800000000000008</v>
      </c>
      <c r="G38" s="203"/>
      <c r="H38" s="133"/>
      <c r="I38" s="202"/>
      <c r="J38" s="133"/>
      <c r="K38" s="205"/>
      <c r="L38" s="133"/>
      <c r="M38" s="133"/>
    </row>
    <row r="39" spans="1:13" ht="25.5">
      <c r="A39" s="35">
        <v>4</v>
      </c>
      <c r="B39" s="189" t="s">
        <v>200</v>
      </c>
      <c r="C39" s="191" t="s">
        <v>225</v>
      </c>
      <c r="D39" s="233" t="s">
        <v>12</v>
      </c>
      <c r="E39" s="233"/>
      <c r="F39" s="132">
        <v>27</v>
      </c>
      <c r="G39" s="199"/>
      <c r="H39" s="230"/>
      <c r="I39" s="233"/>
      <c r="J39" s="230"/>
      <c r="K39" s="233"/>
      <c r="L39" s="230"/>
      <c r="M39" s="230"/>
    </row>
    <row r="40" spans="1:13">
      <c r="A40" s="35"/>
      <c r="B40" s="35"/>
      <c r="C40" s="190" t="s">
        <v>15</v>
      </c>
      <c r="D40" s="233" t="s">
        <v>4</v>
      </c>
      <c r="E40" s="232">
        <v>2.4900000000000002</v>
      </c>
      <c r="F40" s="132">
        <f>E40*F39</f>
        <v>67.23</v>
      </c>
      <c r="G40" s="232"/>
      <c r="H40" s="230"/>
      <c r="I40" s="232"/>
      <c r="J40" s="230"/>
      <c r="K40" s="232"/>
      <c r="L40" s="230"/>
      <c r="M40" s="230"/>
    </row>
    <row r="41" spans="1:13">
      <c r="A41" s="35"/>
      <c r="B41" s="35"/>
      <c r="C41" s="190" t="s">
        <v>201</v>
      </c>
      <c r="D41" s="233" t="s">
        <v>100</v>
      </c>
      <c r="E41" s="232">
        <v>0.18099999999999999</v>
      </c>
      <c r="F41" s="132">
        <f>E41*F39</f>
        <v>4.8869999999999996</v>
      </c>
      <c r="G41" s="232"/>
      <c r="H41" s="230"/>
      <c r="I41" s="232"/>
      <c r="J41" s="230"/>
      <c r="K41" s="232"/>
      <c r="L41" s="230"/>
      <c r="M41" s="230"/>
    </row>
    <row r="42" spans="1:13">
      <c r="A42" s="35"/>
      <c r="B42" s="35"/>
      <c r="C42" s="190" t="s">
        <v>5</v>
      </c>
      <c r="D42" s="233" t="s">
        <v>9</v>
      </c>
      <c r="E42" s="232">
        <v>0.06</v>
      </c>
      <c r="F42" s="132">
        <f>E42*F39</f>
        <v>1.6199999999999999</v>
      </c>
      <c r="G42" s="232"/>
      <c r="H42" s="230"/>
      <c r="I42" s="232"/>
      <c r="J42" s="230"/>
      <c r="K42" s="232"/>
      <c r="L42" s="230"/>
      <c r="M42" s="230"/>
    </row>
    <row r="43" spans="1:13">
      <c r="A43" s="35"/>
      <c r="B43" s="35"/>
      <c r="C43" s="232" t="s">
        <v>13</v>
      </c>
      <c r="D43" s="232"/>
      <c r="E43" s="232"/>
      <c r="F43" s="132"/>
      <c r="G43" s="232"/>
      <c r="H43" s="230"/>
      <c r="I43" s="232"/>
      <c r="J43" s="230"/>
      <c r="K43" s="232"/>
      <c r="L43" s="230"/>
      <c r="M43" s="230"/>
    </row>
    <row r="44" spans="1:13">
      <c r="A44" s="35"/>
      <c r="B44" s="35"/>
      <c r="C44" s="190" t="s">
        <v>202</v>
      </c>
      <c r="D44" s="233" t="s">
        <v>12</v>
      </c>
      <c r="E44" s="232"/>
      <c r="F44" s="132">
        <v>27</v>
      </c>
      <c r="G44" s="196"/>
      <c r="H44" s="230"/>
      <c r="I44" s="208"/>
      <c r="J44" s="230"/>
      <c r="K44" s="196"/>
      <c r="L44" s="230"/>
      <c r="M44" s="230"/>
    </row>
    <row r="45" spans="1:13">
      <c r="A45" s="35"/>
      <c r="B45" s="35"/>
      <c r="C45" s="190" t="s">
        <v>203</v>
      </c>
      <c r="D45" s="233" t="s">
        <v>12</v>
      </c>
      <c r="E45" s="232"/>
      <c r="F45" s="132">
        <v>54</v>
      </c>
      <c r="G45" s="196"/>
      <c r="H45" s="230"/>
      <c r="I45" s="208"/>
      <c r="J45" s="230"/>
      <c r="K45" s="196"/>
      <c r="L45" s="230"/>
      <c r="M45" s="230"/>
    </row>
    <row r="46" spans="1:13">
      <c r="A46" s="35"/>
      <c r="B46" s="35"/>
      <c r="C46" s="190" t="s">
        <v>204</v>
      </c>
      <c r="D46" s="233" t="s">
        <v>12</v>
      </c>
      <c r="E46" s="232"/>
      <c r="F46" s="132">
        <v>27</v>
      </c>
      <c r="G46" s="209"/>
      <c r="H46" s="230"/>
      <c r="I46" s="208"/>
      <c r="J46" s="230"/>
      <c r="K46" s="196"/>
      <c r="L46" s="230"/>
      <c r="M46" s="230"/>
    </row>
    <row r="47" spans="1:13">
      <c r="A47" s="35"/>
      <c r="B47" s="35"/>
      <c r="C47" s="190" t="s">
        <v>205</v>
      </c>
      <c r="D47" s="233" t="s">
        <v>12</v>
      </c>
      <c r="E47" s="232"/>
      <c r="F47" s="132">
        <v>27</v>
      </c>
      <c r="G47" s="209"/>
      <c r="H47" s="230"/>
      <c r="I47" s="208"/>
      <c r="J47" s="230"/>
      <c r="K47" s="196"/>
      <c r="L47" s="230"/>
      <c r="M47" s="230"/>
    </row>
    <row r="48" spans="1:13" ht="25.5">
      <c r="A48" s="35"/>
      <c r="B48" s="35"/>
      <c r="C48" s="190" t="s">
        <v>206</v>
      </c>
      <c r="D48" s="233" t="s">
        <v>207</v>
      </c>
      <c r="E48" s="232"/>
      <c r="F48" s="132">
        <v>0.36</v>
      </c>
      <c r="G48" s="209"/>
      <c r="H48" s="230"/>
      <c r="I48" s="208"/>
      <c r="J48" s="230"/>
      <c r="K48" s="196"/>
      <c r="L48" s="230"/>
      <c r="M48" s="230"/>
    </row>
    <row r="49" spans="1:13">
      <c r="A49" s="35"/>
      <c r="B49" s="35"/>
      <c r="C49" s="210" t="s">
        <v>16</v>
      </c>
      <c r="D49" s="211" t="s">
        <v>9</v>
      </c>
      <c r="E49" s="211">
        <v>0.19</v>
      </c>
      <c r="F49" s="212">
        <f>E49*F39</f>
        <v>5.13</v>
      </c>
      <c r="G49" s="211"/>
      <c r="H49" s="133"/>
      <c r="I49" s="133"/>
      <c r="J49" s="133"/>
      <c r="K49" s="213"/>
      <c r="L49" s="133"/>
      <c r="M49" s="133"/>
    </row>
    <row r="50" spans="1:13" ht="25.5">
      <c r="A50" s="182">
        <v>5</v>
      </c>
      <c r="B50" s="302" t="s">
        <v>208</v>
      </c>
      <c r="C50" s="221" t="s">
        <v>209</v>
      </c>
      <c r="D50" s="222" t="s">
        <v>24</v>
      </c>
      <c r="E50" s="222"/>
      <c r="F50" s="303">
        <v>0.27</v>
      </c>
      <c r="G50" s="233"/>
      <c r="H50" s="133"/>
      <c r="I50" s="133"/>
      <c r="J50" s="133"/>
      <c r="K50" s="133"/>
      <c r="L50" s="133"/>
      <c r="M50" s="133"/>
    </row>
    <row r="51" spans="1:13">
      <c r="A51" s="35"/>
      <c r="B51" s="35"/>
      <c r="C51" s="191" t="s">
        <v>3</v>
      </c>
      <c r="D51" s="233" t="s">
        <v>4</v>
      </c>
      <c r="E51" s="232">
        <v>68</v>
      </c>
      <c r="F51" s="132">
        <f>F50*E51</f>
        <v>18.36</v>
      </c>
      <c r="G51" s="232"/>
      <c r="H51" s="133"/>
      <c r="I51" s="133"/>
      <c r="J51" s="133"/>
      <c r="K51" s="213"/>
      <c r="L51" s="133"/>
      <c r="M51" s="133"/>
    </row>
    <row r="52" spans="1:13">
      <c r="A52" s="35"/>
      <c r="B52" s="35"/>
      <c r="C52" s="191" t="s">
        <v>5</v>
      </c>
      <c r="D52" s="232" t="s">
        <v>9</v>
      </c>
      <c r="E52" s="233">
        <v>0.03</v>
      </c>
      <c r="F52" s="214">
        <f>F50*E52</f>
        <v>8.0999999999999996E-3</v>
      </c>
      <c r="G52" s="233"/>
      <c r="H52" s="133"/>
      <c r="I52" s="133"/>
      <c r="J52" s="133"/>
      <c r="K52" s="133"/>
      <c r="L52" s="133"/>
      <c r="M52" s="133"/>
    </row>
    <row r="53" spans="1:13">
      <c r="A53" s="35"/>
      <c r="B53" s="35"/>
      <c r="C53" s="210" t="s">
        <v>210</v>
      </c>
      <c r="D53" s="211"/>
      <c r="E53" s="211"/>
      <c r="F53" s="211"/>
      <c r="G53" s="211"/>
      <c r="H53" s="133"/>
      <c r="I53" s="133"/>
      <c r="J53" s="133"/>
      <c r="K53" s="213"/>
      <c r="L53" s="133"/>
      <c r="M53" s="133"/>
    </row>
    <row r="54" spans="1:13">
      <c r="A54" s="35"/>
      <c r="B54" s="35"/>
      <c r="C54" s="210" t="s">
        <v>211</v>
      </c>
      <c r="D54" s="211" t="s">
        <v>19</v>
      </c>
      <c r="E54" s="211">
        <v>27.3</v>
      </c>
      <c r="F54" s="212">
        <f>E54*F50</f>
        <v>7.3710000000000004</v>
      </c>
      <c r="G54" s="211"/>
      <c r="H54" s="133"/>
      <c r="I54" s="133"/>
      <c r="J54" s="133"/>
      <c r="K54" s="213"/>
      <c r="L54" s="133"/>
      <c r="M54" s="133"/>
    </row>
    <row r="55" spans="1:13">
      <c r="A55" s="35"/>
      <c r="B55" s="35"/>
      <c r="C55" s="210" t="s">
        <v>16</v>
      </c>
      <c r="D55" s="211" t="s">
        <v>9</v>
      </c>
      <c r="E55" s="211">
        <v>0.19</v>
      </c>
      <c r="F55" s="212">
        <f>E55*F50</f>
        <v>5.1300000000000005E-2</v>
      </c>
      <c r="G55" s="211"/>
      <c r="H55" s="133"/>
      <c r="I55" s="133"/>
      <c r="J55" s="133"/>
      <c r="K55" s="213"/>
      <c r="L55" s="133"/>
      <c r="M55" s="133"/>
    </row>
    <row r="56" spans="1:13" ht="25.5">
      <c r="A56" s="299">
        <v>9</v>
      </c>
      <c r="B56" s="299" t="s">
        <v>46</v>
      </c>
      <c r="C56" s="300" t="s">
        <v>47</v>
      </c>
      <c r="D56" s="299" t="s">
        <v>17</v>
      </c>
      <c r="E56" s="301"/>
      <c r="F56" s="301">
        <v>3</v>
      </c>
      <c r="G56" s="248"/>
      <c r="H56" s="33"/>
      <c r="I56" s="33"/>
      <c r="J56" s="33"/>
      <c r="K56" s="33"/>
      <c r="L56" s="33"/>
      <c r="M56" s="215"/>
    </row>
    <row r="57" spans="1:13" ht="15" customHeight="1">
      <c r="A57" s="35"/>
      <c r="B57" s="249" t="s">
        <v>48</v>
      </c>
      <c r="C57" s="233" t="s">
        <v>49</v>
      </c>
      <c r="D57" s="35" t="s">
        <v>45</v>
      </c>
      <c r="E57" s="250">
        <v>3.47</v>
      </c>
      <c r="F57" s="250">
        <f>F56*E57</f>
        <v>10.41</v>
      </c>
      <c r="G57" s="251"/>
      <c r="H57" s="33"/>
      <c r="I57" s="33"/>
      <c r="J57" s="33"/>
      <c r="K57" s="33"/>
      <c r="L57" s="33"/>
      <c r="M57" s="215"/>
    </row>
    <row r="58" spans="1:13">
      <c r="A58" s="35"/>
      <c r="B58" s="35" t="s">
        <v>50</v>
      </c>
      <c r="C58" s="35" t="s">
        <v>51</v>
      </c>
      <c r="D58" s="35" t="s">
        <v>9</v>
      </c>
      <c r="E58" s="250">
        <v>0.08</v>
      </c>
      <c r="F58" s="250">
        <f>F56*E58</f>
        <v>0.24</v>
      </c>
      <c r="G58" s="252"/>
      <c r="H58" s="33"/>
      <c r="I58" s="33"/>
      <c r="J58" s="33"/>
      <c r="K58" s="33"/>
      <c r="L58" s="33"/>
      <c r="M58" s="215"/>
    </row>
    <row r="59" spans="1:13" ht="15" customHeight="1">
      <c r="A59" s="35"/>
      <c r="B59" s="35"/>
      <c r="C59" s="249" t="s">
        <v>52</v>
      </c>
      <c r="D59" s="35" t="s">
        <v>14</v>
      </c>
      <c r="E59" s="251">
        <v>1</v>
      </c>
      <c r="F59" s="251">
        <f>F56*E59</f>
        <v>3</v>
      </c>
      <c r="G59" s="252"/>
      <c r="H59" s="33"/>
      <c r="I59" s="33"/>
      <c r="J59" s="33"/>
      <c r="K59" s="33"/>
      <c r="L59" s="33"/>
      <c r="M59" s="215"/>
    </row>
    <row r="60" spans="1:13" ht="15" customHeight="1">
      <c r="A60" s="232"/>
      <c r="B60" s="232" t="s">
        <v>46</v>
      </c>
      <c r="C60" s="190" t="s">
        <v>53</v>
      </c>
      <c r="D60" s="232" t="s">
        <v>17</v>
      </c>
      <c r="E60" s="247"/>
      <c r="F60" s="247">
        <v>3</v>
      </c>
      <c r="G60" s="248"/>
      <c r="H60" s="33"/>
      <c r="I60" s="33"/>
      <c r="J60" s="33"/>
      <c r="K60" s="33"/>
      <c r="L60" s="33"/>
      <c r="M60" s="215"/>
    </row>
    <row r="61" spans="1:13" ht="15" customHeight="1">
      <c r="A61" s="35"/>
      <c r="B61" s="249" t="s">
        <v>48</v>
      </c>
      <c r="C61" s="35" t="s">
        <v>49</v>
      </c>
      <c r="D61" s="35" t="s">
        <v>45</v>
      </c>
      <c r="E61" s="250">
        <v>8.59</v>
      </c>
      <c r="F61" s="250">
        <f>F60*E61</f>
        <v>25.77</v>
      </c>
      <c r="G61" s="251"/>
      <c r="H61" s="33"/>
      <c r="I61" s="33"/>
      <c r="J61" s="33"/>
      <c r="K61" s="33"/>
      <c r="L61" s="33"/>
      <c r="M61" s="215"/>
    </row>
    <row r="62" spans="1:13">
      <c r="A62" s="35"/>
      <c r="B62" s="35" t="s">
        <v>54</v>
      </c>
      <c r="C62" s="35" t="s">
        <v>55</v>
      </c>
      <c r="D62" s="35" t="s">
        <v>14</v>
      </c>
      <c r="E62" s="251">
        <v>1</v>
      </c>
      <c r="F62" s="251">
        <f>F60*E62</f>
        <v>3</v>
      </c>
      <c r="G62" s="252"/>
      <c r="H62" s="33"/>
      <c r="I62" s="33"/>
      <c r="J62" s="33"/>
      <c r="K62" s="33"/>
      <c r="L62" s="33"/>
      <c r="M62" s="215"/>
    </row>
    <row r="63" spans="1:13" ht="63.75">
      <c r="A63" s="35">
        <v>10</v>
      </c>
      <c r="B63" s="189" t="s">
        <v>200</v>
      </c>
      <c r="C63" s="221" t="s">
        <v>242</v>
      </c>
      <c r="D63" s="222" t="s">
        <v>12</v>
      </c>
      <c r="E63" s="222"/>
      <c r="F63" s="223">
        <v>90</v>
      </c>
      <c r="G63" s="199"/>
      <c r="H63" s="230"/>
      <c r="I63" s="233"/>
      <c r="J63" s="230"/>
      <c r="K63" s="233"/>
      <c r="L63" s="230"/>
      <c r="M63" s="230"/>
    </row>
    <row r="64" spans="1:13">
      <c r="A64" s="35"/>
      <c r="B64" s="232"/>
      <c r="C64" s="190" t="s">
        <v>15</v>
      </c>
      <c r="D64" s="233" t="s">
        <v>4</v>
      </c>
      <c r="E64" s="232">
        <v>2.4900000000000002</v>
      </c>
      <c r="F64" s="132">
        <f>E64*F63</f>
        <v>224.10000000000002</v>
      </c>
      <c r="G64" s="232"/>
      <c r="H64" s="230"/>
      <c r="I64" s="232"/>
      <c r="J64" s="230"/>
      <c r="K64" s="232"/>
      <c r="L64" s="230"/>
      <c r="M64" s="230"/>
    </row>
    <row r="65" spans="1:13">
      <c r="A65" s="35"/>
      <c r="B65" s="232"/>
      <c r="C65" s="190" t="s">
        <v>201</v>
      </c>
      <c r="D65" s="233" t="s">
        <v>100</v>
      </c>
      <c r="E65" s="232">
        <v>0.18099999999999999</v>
      </c>
      <c r="F65" s="132">
        <f>E65*F63</f>
        <v>16.29</v>
      </c>
      <c r="G65" s="232"/>
      <c r="H65" s="230"/>
      <c r="I65" s="232"/>
      <c r="J65" s="230"/>
      <c r="K65" s="232"/>
      <c r="L65" s="230"/>
      <c r="M65" s="230"/>
    </row>
    <row r="66" spans="1:13">
      <c r="A66" s="35"/>
      <c r="B66" s="232"/>
      <c r="C66" s="190" t="s">
        <v>5</v>
      </c>
      <c r="D66" s="233" t="s">
        <v>9</v>
      </c>
      <c r="E66" s="232">
        <v>0.06</v>
      </c>
      <c r="F66" s="132">
        <f>E66*F63</f>
        <v>5.3999999999999995</v>
      </c>
      <c r="G66" s="232"/>
      <c r="H66" s="230"/>
      <c r="I66" s="232"/>
      <c r="J66" s="230"/>
      <c r="K66" s="232"/>
      <c r="L66" s="230"/>
      <c r="M66" s="230"/>
    </row>
    <row r="67" spans="1:13">
      <c r="A67" s="35"/>
      <c r="B67" s="275"/>
      <c r="C67" s="232" t="s">
        <v>13</v>
      </c>
      <c r="D67" s="232"/>
      <c r="E67" s="232"/>
      <c r="F67" s="132"/>
      <c r="G67" s="232"/>
      <c r="H67" s="230"/>
      <c r="I67" s="232"/>
      <c r="J67" s="230"/>
      <c r="K67" s="232"/>
      <c r="L67" s="230"/>
      <c r="M67" s="230"/>
    </row>
    <row r="68" spans="1:13" ht="25.5">
      <c r="A68" s="35"/>
      <c r="B68" s="276"/>
      <c r="C68" s="190" t="s">
        <v>243</v>
      </c>
      <c r="D68" s="233" t="s">
        <v>12</v>
      </c>
      <c r="E68" s="232"/>
      <c r="F68" s="132">
        <v>480</v>
      </c>
      <c r="G68" s="209"/>
      <c r="H68" s="230"/>
      <c r="I68" s="208"/>
      <c r="J68" s="230"/>
      <c r="K68" s="196"/>
      <c r="L68" s="230"/>
      <c r="M68" s="230"/>
    </row>
    <row r="69" spans="1:13" ht="25.5">
      <c r="A69" s="35"/>
      <c r="B69" s="276"/>
      <c r="C69" s="190" t="s">
        <v>217</v>
      </c>
      <c r="D69" s="233" t="s">
        <v>19</v>
      </c>
      <c r="E69" s="232"/>
      <c r="F69" s="132">
        <v>6.36</v>
      </c>
      <c r="G69" s="209"/>
      <c r="H69" s="230"/>
      <c r="I69" s="208"/>
      <c r="J69" s="230"/>
      <c r="K69" s="196"/>
      <c r="L69" s="230"/>
      <c r="M69" s="230"/>
    </row>
    <row r="70" spans="1:13" ht="25.5">
      <c r="A70" s="35"/>
      <c r="B70" s="276"/>
      <c r="C70" s="190" t="s">
        <v>244</v>
      </c>
      <c r="D70" s="233" t="s">
        <v>20</v>
      </c>
      <c r="E70" s="232"/>
      <c r="F70" s="132">
        <v>270</v>
      </c>
      <c r="G70" s="209"/>
      <c r="H70" s="230"/>
      <c r="I70" s="208"/>
      <c r="J70" s="230"/>
      <c r="K70" s="196"/>
      <c r="L70" s="230"/>
      <c r="M70" s="230"/>
    </row>
    <row r="71" spans="1:13">
      <c r="A71" s="35"/>
      <c r="B71" s="277"/>
      <c r="C71" s="190" t="s">
        <v>218</v>
      </c>
      <c r="D71" s="233" t="s">
        <v>7</v>
      </c>
      <c r="E71" s="232">
        <f>0.002/100</f>
        <v>2.0000000000000002E-5</v>
      </c>
      <c r="F71" s="274">
        <f>E71*F63</f>
        <v>1.8000000000000002E-3</v>
      </c>
      <c r="G71" s="196"/>
      <c r="H71" s="230"/>
      <c r="I71" s="208"/>
      <c r="J71" s="230"/>
      <c r="K71" s="196"/>
      <c r="L71" s="230"/>
      <c r="M71" s="230"/>
    </row>
    <row r="72" spans="1:13">
      <c r="A72" s="35"/>
      <c r="B72" s="278"/>
      <c r="C72" s="279" t="s">
        <v>11</v>
      </c>
      <c r="D72" s="280" t="s">
        <v>9</v>
      </c>
      <c r="E72" s="281">
        <v>0.04</v>
      </c>
      <c r="F72" s="282">
        <f>E72*F63</f>
        <v>3.6</v>
      </c>
      <c r="G72" s="283"/>
      <c r="H72" s="230"/>
      <c r="I72" s="284"/>
      <c r="J72" s="230"/>
      <c r="K72" s="283"/>
      <c r="L72" s="230"/>
      <c r="M72" s="230"/>
    </row>
    <row r="73" spans="1:13" ht="40.5">
      <c r="A73" s="35">
        <v>11</v>
      </c>
      <c r="B73" s="291" t="s">
        <v>249</v>
      </c>
      <c r="C73" s="290" t="s">
        <v>251</v>
      </c>
      <c r="D73" s="292" t="s">
        <v>12</v>
      </c>
      <c r="E73" s="292"/>
      <c r="F73" s="293">
        <v>600</v>
      </c>
      <c r="G73" s="294"/>
      <c r="H73" s="294"/>
      <c r="I73" s="294"/>
      <c r="J73" s="294"/>
      <c r="K73" s="294"/>
      <c r="L73" s="295"/>
      <c r="M73" s="294"/>
    </row>
    <row r="74" spans="1:13">
      <c r="A74" s="35"/>
      <c r="B74" s="289"/>
      <c r="C74" s="6" t="s">
        <v>3</v>
      </c>
      <c r="D74" s="51" t="s">
        <v>4</v>
      </c>
      <c r="E74" s="51">
        <v>0.18</v>
      </c>
      <c r="F74" s="288">
        <f>F73*E74</f>
        <v>108</v>
      </c>
      <c r="G74" s="45"/>
      <c r="H74" s="45"/>
      <c r="I74" s="45"/>
      <c r="J74" s="45"/>
      <c r="K74" s="45"/>
      <c r="L74" s="45"/>
      <c r="M74" s="45"/>
    </row>
    <row r="75" spans="1:13">
      <c r="A75" s="35"/>
      <c r="B75" s="289"/>
      <c r="C75" s="6" t="s">
        <v>8</v>
      </c>
      <c r="D75" s="289" t="s">
        <v>9</v>
      </c>
      <c r="E75" s="51">
        <v>5.2200000000000003E-2</v>
      </c>
      <c r="F75" s="7">
        <f>E75*F73</f>
        <v>31.32</v>
      </c>
      <c r="G75" s="45"/>
      <c r="H75" s="45"/>
      <c r="I75" s="45"/>
      <c r="J75" s="45"/>
      <c r="K75" s="45"/>
      <c r="L75" s="45"/>
      <c r="M75" s="45"/>
    </row>
    <row r="76" spans="1:13">
      <c r="A76" s="35"/>
      <c r="B76" s="296"/>
      <c r="C76" s="289" t="s">
        <v>13</v>
      </c>
      <c r="D76" s="289"/>
      <c r="E76" s="289"/>
      <c r="F76" s="287"/>
      <c r="G76" s="297"/>
      <c r="H76" s="45"/>
      <c r="I76" s="45"/>
      <c r="J76" s="297"/>
      <c r="K76" s="297"/>
      <c r="L76" s="297"/>
      <c r="M76" s="45"/>
    </row>
    <row r="77" spans="1:13">
      <c r="A77" s="35"/>
      <c r="B77" s="5" t="s">
        <v>250</v>
      </c>
      <c r="C77" s="298" t="s">
        <v>252</v>
      </c>
      <c r="D77" s="289" t="s">
        <v>12</v>
      </c>
      <c r="E77" s="289">
        <v>0</v>
      </c>
      <c r="F77" s="287">
        <f>E77*F73</f>
        <v>0</v>
      </c>
      <c r="G77" s="297"/>
      <c r="H77" s="45"/>
      <c r="I77" s="45"/>
      <c r="J77" s="297"/>
      <c r="K77" s="297"/>
      <c r="L77" s="297"/>
      <c r="M77" s="45"/>
    </row>
    <row r="78" spans="1:13">
      <c r="A78" s="35"/>
      <c r="B78" s="296"/>
      <c r="C78" s="6" t="s">
        <v>11</v>
      </c>
      <c r="D78" s="289" t="s">
        <v>9</v>
      </c>
      <c r="E78" s="289">
        <v>5.9999999999999995E-4</v>
      </c>
      <c r="F78" s="12">
        <f>E78*F73</f>
        <v>0.36</v>
      </c>
      <c r="G78" s="297"/>
      <c r="H78" s="45"/>
      <c r="I78" s="45"/>
      <c r="J78" s="297"/>
      <c r="K78" s="297"/>
      <c r="L78" s="297"/>
      <c r="M78" s="45"/>
    </row>
    <row r="79" spans="1:13">
      <c r="A79" s="6"/>
      <c r="B79" s="6"/>
      <c r="C79" s="6" t="s">
        <v>56</v>
      </c>
      <c r="D79" s="6"/>
      <c r="E79" s="6"/>
      <c r="F79" s="6"/>
      <c r="G79" s="6"/>
      <c r="H79" s="36"/>
      <c r="I79" s="6"/>
      <c r="J79" s="36"/>
      <c r="K79" s="6"/>
      <c r="L79" s="36"/>
      <c r="M79" s="37"/>
    </row>
    <row r="80" spans="1:13" ht="15" customHeight="1">
      <c r="A80" s="6"/>
      <c r="B80" s="6"/>
      <c r="C80" s="6" t="s">
        <v>57</v>
      </c>
      <c r="D80" s="286">
        <v>0.04</v>
      </c>
      <c r="E80" s="6"/>
      <c r="F80" s="6"/>
      <c r="G80" s="6"/>
      <c r="H80" s="6"/>
      <c r="I80" s="6"/>
      <c r="J80" s="6"/>
      <c r="K80" s="6"/>
      <c r="L80" s="6"/>
      <c r="M80" s="37">
        <f>D80*H79</f>
        <v>0</v>
      </c>
    </row>
    <row r="81" spans="1:13">
      <c r="A81" s="6"/>
      <c r="B81" s="6"/>
      <c r="C81" s="6" t="s">
        <v>25</v>
      </c>
      <c r="D81" s="285"/>
      <c r="E81" s="6"/>
      <c r="F81" s="6"/>
      <c r="G81" s="6"/>
      <c r="H81" s="6"/>
      <c r="I81" s="6"/>
      <c r="J81" s="6"/>
      <c r="K81" s="6"/>
      <c r="L81" s="6"/>
      <c r="M81" s="37">
        <f>SUM(M79:M80)</f>
        <v>0</v>
      </c>
    </row>
    <row r="82" spans="1:13">
      <c r="A82" s="6"/>
      <c r="B82" s="6"/>
      <c r="C82" s="6" t="s">
        <v>58</v>
      </c>
      <c r="D82" s="286">
        <v>0.1</v>
      </c>
      <c r="E82" s="6"/>
      <c r="F82" s="6"/>
      <c r="G82" s="6"/>
      <c r="H82" s="6"/>
      <c r="I82" s="6"/>
      <c r="J82" s="6"/>
      <c r="K82" s="6"/>
      <c r="L82" s="38"/>
      <c r="M82" s="37">
        <f>M81*D82</f>
        <v>0</v>
      </c>
    </row>
    <row r="83" spans="1:13">
      <c r="A83" s="6"/>
      <c r="B83" s="6"/>
      <c r="C83" s="6" t="s">
        <v>25</v>
      </c>
      <c r="D83" s="285"/>
      <c r="E83" s="6"/>
      <c r="F83" s="6"/>
      <c r="G83" s="6"/>
      <c r="H83" s="6"/>
      <c r="I83" s="6"/>
      <c r="J83" s="6"/>
      <c r="K83" s="6"/>
      <c r="L83" s="6"/>
      <c r="M83" s="37">
        <f>SUM(M81:M82)</f>
        <v>0</v>
      </c>
    </row>
    <row r="84" spans="1:13">
      <c r="A84" s="6"/>
      <c r="B84" s="6"/>
      <c r="C84" s="6" t="s">
        <v>59</v>
      </c>
      <c r="D84" s="286">
        <v>0.08</v>
      </c>
      <c r="E84" s="6"/>
      <c r="F84" s="6"/>
      <c r="G84" s="6"/>
      <c r="H84" s="6"/>
      <c r="I84" s="6"/>
      <c r="J84" s="6"/>
      <c r="K84" s="6"/>
      <c r="L84" s="38"/>
      <c r="M84" s="37">
        <f>M83*D84</f>
        <v>0</v>
      </c>
    </row>
    <row r="85" spans="1:13">
      <c r="A85" s="39"/>
      <c r="B85" s="40"/>
      <c r="C85" s="39" t="s">
        <v>25</v>
      </c>
      <c r="D85" s="285"/>
      <c r="E85" s="6"/>
      <c r="F85" s="6"/>
      <c r="G85" s="6"/>
      <c r="H85" s="6"/>
      <c r="I85" s="6"/>
      <c r="J85" s="6"/>
      <c r="K85" s="6"/>
      <c r="L85" s="6"/>
      <c r="M85" s="36">
        <f>SUM(M83:M84)</f>
        <v>0</v>
      </c>
    </row>
    <row r="86" spans="1:13">
      <c r="A86" s="6"/>
      <c r="B86" s="6"/>
      <c r="C86" s="6" t="s">
        <v>60</v>
      </c>
      <c r="D86" s="286">
        <v>0.03</v>
      </c>
      <c r="E86" s="6"/>
      <c r="F86" s="6"/>
      <c r="G86" s="6"/>
      <c r="H86" s="6"/>
      <c r="I86" s="6"/>
      <c r="J86" s="6"/>
      <c r="K86" s="6"/>
      <c r="L86" s="41"/>
      <c r="M86" s="37">
        <f>M85*D86</f>
        <v>0</v>
      </c>
    </row>
    <row r="87" spans="1:13">
      <c r="A87" s="6"/>
      <c r="B87" s="6"/>
      <c r="C87" s="6" t="s">
        <v>25</v>
      </c>
      <c r="D87" s="285"/>
      <c r="E87" s="6"/>
      <c r="F87" s="6"/>
      <c r="G87" s="6"/>
      <c r="H87" s="6"/>
      <c r="I87" s="6"/>
      <c r="J87" s="6"/>
      <c r="K87" s="6"/>
      <c r="L87" s="6"/>
      <c r="M87" s="37">
        <f>SUM(M85:M86)</f>
        <v>0</v>
      </c>
    </row>
    <row r="88" spans="1:13">
      <c r="A88" s="6"/>
      <c r="B88" s="6"/>
      <c r="C88" s="6" t="s">
        <v>27</v>
      </c>
      <c r="D88" s="286">
        <v>0.18</v>
      </c>
      <c r="E88" s="6"/>
      <c r="F88" s="6"/>
      <c r="G88" s="6"/>
      <c r="H88" s="6"/>
      <c r="I88" s="6"/>
      <c r="J88" s="6"/>
      <c r="K88" s="6"/>
      <c r="L88" s="42"/>
      <c r="M88" s="37">
        <f>M87*D88</f>
        <v>0</v>
      </c>
    </row>
    <row r="89" spans="1:13">
      <c r="A89" s="6"/>
      <c r="B89" s="6"/>
      <c r="C89" s="6" t="s">
        <v>61</v>
      </c>
      <c r="D89" s="285"/>
      <c r="E89" s="6"/>
      <c r="F89" s="6"/>
      <c r="G89" s="6"/>
      <c r="H89" s="6"/>
      <c r="I89" s="6"/>
      <c r="J89" s="6"/>
      <c r="K89" s="6"/>
      <c r="L89" s="6"/>
      <c r="M89" s="37">
        <f>SUM(M87:M88)</f>
        <v>0</v>
      </c>
    </row>
    <row r="91" spans="1:13">
      <c r="A91" s="696"/>
      <c r="B91" s="696"/>
      <c r="C91" s="696"/>
    </row>
    <row r="92" spans="1:13">
      <c r="A92" s="697" t="s">
        <v>62</v>
      </c>
      <c r="B92" s="697"/>
      <c r="C92" s="697"/>
      <c r="H92" s="697" t="s">
        <v>63</v>
      </c>
      <c r="I92" s="697"/>
      <c r="J92" s="697"/>
      <c r="K92" s="697"/>
    </row>
  </sheetData>
  <mergeCells count="15">
    <mergeCell ref="A92:C92"/>
    <mergeCell ref="H92:K92"/>
    <mergeCell ref="A4:A5"/>
    <mergeCell ref="B4:B5"/>
    <mergeCell ref="C4:C5"/>
    <mergeCell ref="D4:D5"/>
    <mergeCell ref="E4:F4"/>
    <mergeCell ref="I4:J4"/>
    <mergeCell ref="K4:L4"/>
    <mergeCell ref="G4:H4"/>
    <mergeCell ref="A1:M1"/>
    <mergeCell ref="A2:M2"/>
    <mergeCell ref="A3:M3"/>
    <mergeCell ref="M4:M5"/>
    <mergeCell ref="A91:C91"/>
  </mergeCells>
  <phoneticPr fontId="42" type="noConversion"/>
  <conditionalFormatting sqref="B14:B21 M14:M21 D15:L21">
    <cfRule type="cellIs" dxfId="2" priority="11" stopIfTrue="1" operator="equal">
      <formula>8223.307275</formula>
    </cfRule>
  </conditionalFormatting>
  <conditionalFormatting sqref="C17 C15 C21">
    <cfRule type="cellIs" dxfId="1" priority="5" stopIfTrue="1" operator="equal">
      <formula>8223.307275</formula>
    </cfRule>
  </conditionalFormatting>
  <conditionalFormatting sqref="D14:L14">
    <cfRule type="cellIs" dxfId="0" priority="2" stopIfTrue="1" operator="equal">
      <formula>8223.307275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krebsiTi</vt:lpstr>
      <vt:lpstr>წყაროს მოწყობა</vt:lpstr>
      <vt:lpstr>ცენტრის კეთილმოწყობა</vt:lpstr>
      <vt:lpstr>ფანჩატური</vt:lpstr>
      <vt:lpstr>gere perimetri</vt:lpstr>
      <vt:lpstr>gare ganateba</vt:lpstr>
      <vt:lpstr>perimetris keTilmowyoba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omari</cp:lastModifiedBy>
  <dcterms:created xsi:type="dcterms:W3CDTF">2015-06-05T18:17:20Z</dcterms:created>
  <dcterms:modified xsi:type="dcterms:W3CDTF">2021-02-09T06:11:08Z</dcterms:modified>
</cp:coreProperties>
</file>