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 tabRatio="818" activeTab="2"/>
  </bookViews>
  <sheets>
    <sheet name="კრებსითი" sheetId="8" r:id="rId1"/>
    <sheet name="#1" sheetId="16" r:id="rId2"/>
    <sheet name="#2" sheetId="17" r:id="rId3"/>
  </sheets>
  <definedNames>
    <definedName name="_xlnm.Print_Area" localSheetId="1">'#1'!$A$1:$N$70</definedName>
    <definedName name="_xlnm.Print_Area" localSheetId="2">'#2'!$A$1:$N$73</definedName>
    <definedName name="_xlnm.Print_Area" localSheetId="0">კრებსითი!$A$1:$D$12</definedName>
    <definedName name="_xlnm.Print_Titles" localSheetId="1">'#1'!$7:$7</definedName>
    <definedName name="_xlnm.Print_Titles" localSheetId="2">'#2'!$6:$6</definedName>
    <definedName name="_xlnm.Print_Titles" localSheetId="0">კრებსითი!$6:$6</definedName>
  </definedNames>
  <calcPr calcId="162913"/>
  <fileRecoveryPr autoRecover="0"/>
</workbook>
</file>

<file path=xl/calcChain.xml><?xml version="1.0" encoding="utf-8"?>
<calcChain xmlns="http://schemas.openxmlformats.org/spreadsheetml/2006/main">
  <c r="N56" i="17" l="1"/>
  <c r="N18" i="17"/>
  <c r="N54" i="16"/>
  <c r="G9" i="17" l="1"/>
  <c r="N9" i="17" s="1"/>
  <c r="G10" i="17"/>
  <c r="N10" i="17" s="1"/>
  <c r="G11" i="17"/>
  <c r="G12" i="17"/>
  <c r="G13" i="17"/>
  <c r="N13" i="17" s="1"/>
  <c r="G14" i="17"/>
  <c r="N14" i="17" s="1"/>
  <c r="G15" i="17"/>
  <c r="G16" i="17"/>
  <c r="G8" i="17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21" i="16"/>
  <c r="N10" i="16"/>
  <c r="N11" i="16"/>
  <c r="N12" i="16"/>
  <c r="N13" i="16"/>
  <c r="N14" i="16"/>
  <c r="N15" i="16"/>
  <c r="N16" i="16"/>
  <c r="N17" i="16"/>
  <c r="N18" i="16"/>
  <c r="N19" i="16"/>
  <c r="M10" i="16"/>
  <c r="M11" i="16"/>
  <c r="M12" i="16"/>
  <c r="M13" i="16"/>
  <c r="M14" i="16"/>
  <c r="M15" i="16"/>
  <c r="M16" i="16"/>
  <c r="M17" i="16"/>
  <c r="M18" i="16"/>
  <c r="M19" i="16"/>
  <c r="M9" i="16"/>
  <c r="J10" i="16"/>
  <c r="J11" i="16"/>
  <c r="J12" i="16"/>
  <c r="J13" i="16"/>
  <c r="J14" i="16"/>
  <c r="J15" i="16"/>
  <c r="J16" i="16"/>
  <c r="J17" i="16"/>
  <c r="J18" i="16"/>
  <c r="J19" i="16"/>
  <c r="J9" i="16"/>
  <c r="G10" i="16"/>
  <c r="G11" i="16"/>
  <c r="G12" i="16"/>
  <c r="G13" i="16"/>
  <c r="G14" i="16"/>
  <c r="G15" i="16"/>
  <c r="G16" i="16"/>
  <c r="G17" i="16"/>
  <c r="G18" i="16"/>
  <c r="G19" i="16"/>
  <c r="G9" i="16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1" i="17"/>
  <c r="N52" i="17"/>
  <c r="N53" i="17"/>
  <c r="N54" i="17"/>
  <c r="N23" i="17"/>
  <c r="M55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1" i="17"/>
  <c r="M52" i="17"/>
  <c r="M53" i="17"/>
  <c r="M54" i="17"/>
  <c r="M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1" i="17"/>
  <c r="J52" i="17"/>
  <c r="J53" i="17"/>
  <c r="J54" i="17"/>
  <c r="J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1" i="17"/>
  <c r="G52" i="17"/>
  <c r="G53" i="17"/>
  <c r="G54" i="17"/>
  <c r="G23" i="17"/>
  <c r="N11" i="17"/>
  <c r="N12" i="17"/>
  <c r="N15" i="17"/>
  <c r="N16" i="17"/>
  <c r="N8" i="17"/>
  <c r="M17" i="17"/>
  <c r="M9" i="17"/>
  <c r="M10" i="17"/>
  <c r="M11" i="17"/>
  <c r="M12" i="17"/>
  <c r="M13" i="17"/>
  <c r="M14" i="17"/>
  <c r="M15" i="17"/>
  <c r="M16" i="17"/>
  <c r="J9" i="17"/>
  <c r="J17" i="17" s="1"/>
  <c r="J10" i="17"/>
  <c r="J11" i="17"/>
  <c r="J12" i="17"/>
  <c r="J13" i="17"/>
  <c r="J14" i="17"/>
  <c r="J15" i="17"/>
  <c r="J16" i="17"/>
  <c r="J8" i="17"/>
  <c r="M8" i="17"/>
  <c r="G17" i="17" l="1"/>
  <c r="N17" i="17"/>
  <c r="N21" i="16"/>
  <c r="D41" i="16" l="1"/>
  <c r="N9" i="16" l="1"/>
  <c r="D48" i="17"/>
  <c r="D45" i="17"/>
  <c r="D41" i="17"/>
  <c r="D47" i="17" l="1"/>
  <c r="D44" i="17"/>
  <c r="D26" i="16" l="1"/>
  <c r="D49" i="16" l="1"/>
  <c r="D12" i="16" l="1"/>
  <c r="D37" i="16" l="1"/>
  <c r="D9" i="17" l="1"/>
  <c r="D51" i="16"/>
  <c r="D53" i="17"/>
  <c r="D51" i="17"/>
  <c r="D25" i="17"/>
  <c r="D24" i="17"/>
  <c r="D15" i="17"/>
  <c r="D14" i="17"/>
  <c r="D11" i="17"/>
  <c r="D10" i="17"/>
  <c r="G55" i="17" l="1"/>
  <c r="D23" i="17"/>
  <c r="N55" i="17" l="1"/>
  <c r="J55" i="17"/>
  <c r="N58" i="17" s="1"/>
  <c r="M241" i="16" l="1"/>
  <c r="J241" i="16"/>
  <c r="G241" i="16"/>
  <c r="M240" i="16"/>
  <c r="J240" i="16"/>
  <c r="G240" i="16"/>
  <c r="D239" i="16"/>
  <c r="J239" i="16" s="1"/>
  <c r="D238" i="16"/>
  <c r="D237" i="16"/>
  <c r="J237" i="16" s="1"/>
  <c r="D236" i="16"/>
  <c r="J236" i="16" s="1"/>
  <c r="D235" i="16"/>
  <c r="J235" i="16" s="1"/>
  <c r="D234" i="16"/>
  <c r="M233" i="16"/>
  <c r="J233" i="16"/>
  <c r="G233" i="16"/>
  <c r="M232" i="16"/>
  <c r="J232" i="16"/>
  <c r="G232" i="16"/>
  <c r="M228" i="16"/>
  <c r="J228" i="16"/>
  <c r="G228" i="16"/>
  <c r="D227" i="16"/>
  <c r="G227" i="16" s="1"/>
  <c r="D226" i="16"/>
  <c r="M226" i="16" s="1"/>
  <c r="D225" i="16"/>
  <c r="J225" i="16" s="1"/>
  <c r="D224" i="16"/>
  <c r="D223" i="16"/>
  <c r="D222" i="16"/>
  <c r="D221" i="16"/>
  <c r="D220" i="16"/>
  <c r="M219" i="16"/>
  <c r="J219" i="16"/>
  <c r="G219" i="16"/>
  <c r="D218" i="16"/>
  <c r="D217" i="16"/>
  <c r="M217" i="16" s="1"/>
  <c r="D216" i="16"/>
  <c r="D215" i="16"/>
  <c r="D214" i="16"/>
  <c r="M214" i="16" s="1"/>
  <c r="M213" i="16"/>
  <c r="J213" i="16"/>
  <c r="G213" i="16"/>
  <c r="M212" i="16"/>
  <c r="J212" i="16"/>
  <c r="G212" i="16"/>
  <c r="D211" i="16"/>
  <c r="G211" i="16" s="1"/>
  <c r="D210" i="16"/>
  <c r="J210" i="16" s="1"/>
  <c r="M209" i="16"/>
  <c r="J209" i="16"/>
  <c r="G209" i="16"/>
  <c r="D208" i="16"/>
  <c r="D207" i="16"/>
  <c r="J207" i="16" s="1"/>
  <c r="D206" i="16"/>
  <c r="D205" i="16"/>
  <c r="M204" i="16"/>
  <c r="J204" i="16"/>
  <c r="G204" i="16"/>
  <c r="M203" i="16"/>
  <c r="J203" i="16"/>
  <c r="G203" i="16"/>
  <c r="D202" i="16"/>
  <c r="J202" i="16" s="1"/>
  <c r="D201" i="16"/>
  <c r="G201" i="16" s="1"/>
  <c r="D200" i="16"/>
  <c r="J200" i="16" s="1"/>
  <c r="M199" i="16"/>
  <c r="J199" i="16"/>
  <c r="G199" i="16"/>
  <c r="M198" i="16"/>
  <c r="J198" i="16"/>
  <c r="G198" i="16"/>
  <c r="D197" i="16"/>
  <c r="D196" i="16"/>
  <c r="J196" i="16" s="1"/>
  <c r="D195" i="16"/>
  <c r="G195" i="16" s="1"/>
  <c r="D194" i="16"/>
  <c r="J194" i="16" s="1"/>
  <c r="D193" i="16"/>
  <c r="D192" i="16"/>
  <c r="J192" i="16" s="1"/>
  <c r="M191" i="16"/>
  <c r="J191" i="16"/>
  <c r="G191" i="16"/>
  <c r="D190" i="16"/>
  <c r="G190" i="16" s="1"/>
  <c r="D189" i="16"/>
  <c r="J189" i="16" s="1"/>
  <c r="D188" i="16"/>
  <c r="D187" i="16"/>
  <c r="J187" i="16" s="1"/>
  <c r="M186" i="16"/>
  <c r="J186" i="16"/>
  <c r="G186" i="16"/>
  <c r="D181" i="16"/>
  <c r="D182" i="16" s="1"/>
  <c r="D179" i="16"/>
  <c r="M178" i="16"/>
  <c r="J178" i="16"/>
  <c r="G178" i="16"/>
  <c r="M177" i="16"/>
  <c r="J177" i="16"/>
  <c r="G177" i="16"/>
  <c r="D176" i="16"/>
  <c r="J176" i="16" s="1"/>
  <c r="D175" i="16"/>
  <c r="G175" i="16" s="1"/>
  <c r="D174" i="16"/>
  <c r="D173" i="16"/>
  <c r="D172" i="16"/>
  <c r="D171" i="16"/>
  <c r="D170" i="16"/>
  <c r="M169" i="16"/>
  <c r="J169" i="16"/>
  <c r="G169" i="16"/>
  <c r="D168" i="16"/>
  <c r="G168" i="16" s="1"/>
  <c r="D167" i="16"/>
  <c r="J167" i="16" s="1"/>
  <c r="D166" i="16"/>
  <c r="D165" i="16"/>
  <c r="G165" i="16" s="1"/>
  <c r="D164" i="16"/>
  <c r="J164" i="16" s="1"/>
  <c r="M163" i="16"/>
  <c r="J163" i="16"/>
  <c r="G163" i="16"/>
  <c r="M162" i="16"/>
  <c r="J162" i="16"/>
  <c r="G162" i="16"/>
  <c r="D161" i="16"/>
  <c r="D160" i="16"/>
  <c r="J160" i="16" s="1"/>
  <c r="M159" i="16"/>
  <c r="J159" i="16"/>
  <c r="G159" i="16"/>
  <c r="M158" i="16"/>
  <c r="J158" i="16"/>
  <c r="G158" i="16"/>
  <c r="D157" i="16"/>
  <c r="G157" i="16" s="1"/>
  <c r="D156" i="16"/>
  <c r="J156" i="16" s="1"/>
  <c r="D155" i="16"/>
  <c r="D154" i="16"/>
  <c r="G154" i="16" s="1"/>
  <c r="D153" i="16"/>
  <c r="J153" i="16" s="1"/>
  <c r="M152" i="16"/>
  <c r="J152" i="16"/>
  <c r="G152" i="16"/>
  <c r="M151" i="16"/>
  <c r="J151" i="16"/>
  <c r="G151" i="16"/>
  <c r="D150" i="16"/>
  <c r="D149" i="16"/>
  <c r="J149" i="16" s="1"/>
  <c r="M148" i="16"/>
  <c r="J148" i="16"/>
  <c r="G148" i="16"/>
  <c r="M147" i="16"/>
  <c r="J147" i="16"/>
  <c r="G147" i="16"/>
  <c r="D146" i="16"/>
  <c r="G146" i="16" s="1"/>
  <c r="D145" i="16"/>
  <c r="J145" i="16" s="1"/>
  <c r="D144" i="16"/>
  <c r="D143" i="16"/>
  <c r="J143" i="16" s="1"/>
  <c r="M142" i="16"/>
  <c r="J142" i="16"/>
  <c r="G142" i="16"/>
  <c r="M141" i="16"/>
  <c r="J141" i="16"/>
  <c r="G141" i="16"/>
  <c r="M140" i="16"/>
  <c r="J140" i="16"/>
  <c r="G140" i="16"/>
  <c r="D139" i="16"/>
  <c r="D138" i="16"/>
  <c r="D137" i="16"/>
  <c r="D136" i="16"/>
  <c r="D135" i="16"/>
  <c r="D134" i="16"/>
  <c r="M133" i="16"/>
  <c r="J133" i="16"/>
  <c r="G133" i="16"/>
  <c r="M132" i="16"/>
  <c r="J132" i="16"/>
  <c r="G132" i="16"/>
  <c r="M128" i="16"/>
  <c r="J128" i="16"/>
  <c r="G128" i="16"/>
  <c r="D127" i="16"/>
  <c r="M127" i="16" s="1"/>
  <c r="D126" i="16"/>
  <c r="D125" i="16"/>
  <c r="D124" i="16"/>
  <c r="D123" i="16"/>
  <c r="D122" i="16"/>
  <c r="G122" i="16" s="1"/>
  <c r="D121" i="16"/>
  <c r="M120" i="16"/>
  <c r="J120" i="16"/>
  <c r="G120" i="16"/>
  <c r="D119" i="16"/>
  <c r="G119" i="16" s="1"/>
  <c r="D118" i="16"/>
  <c r="J118" i="16" s="1"/>
  <c r="D117" i="16"/>
  <c r="D116" i="16"/>
  <c r="G116" i="16" s="1"/>
  <c r="D115" i="16"/>
  <c r="J115" i="16" s="1"/>
  <c r="M114" i="16"/>
  <c r="J114" i="16"/>
  <c r="G114" i="16"/>
  <c r="M113" i="16"/>
  <c r="J113" i="16"/>
  <c r="G113" i="16"/>
  <c r="D112" i="16"/>
  <c r="D111" i="16"/>
  <c r="J111" i="16" s="1"/>
  <c r="M110" i="16"/>
  <c r="J110" i="16"/>
  <c r="G110" i="16"/>
  <c r="D109" i="16"/>
  <c r="G109" i="16" s="1"/>
  <c r="D108" i="16"/>
  <c r="J108" i="16" s="1"/>
  <c r="D107" i="16"/>
  <c r="D106" i="16"/>
  <c r="G106" i="16" s="1"/>
  <c r="M105" i="16"/>
  <c r="J105" i="16"/>
  <c r="G105" i="16"/>
  <c r="M104" i="16"/>
  <c r="J104" i="16"/>
  <c r="G104" i="16"/>
  <c r="D103" i="16"/>
  <c r="J103" i="16" s="1"/>
  <c r="D102" i="16"/>
  <c r="D101" i="16"/>
  <c r="M101" i="16" s="1"/>
  <c r="M100" i="16"/>
  <c r="J100" i="16"/>
  <c r="G100" i="16"/>
  <c r="M99" i="16"/>
  <c r="J99" i="16"/>
  <c r="G99" i="16"/>
  <c r="D98" i="16"/>
  <c r="G98" i="16" s="1"/>
  <c r="D97" i="16"/>
  <c r="J97" i="16" s="1"/>
  <c r="D96" i="16"/>
  <c r="D95" i="16"/>
  <c r="J95" i="16" s="1"/>
  <c r="D94" i="16"/>
  <c r="G94" i="16" s="1"/>
  <c r="D93" i="16"/>
  <c r="J93" i="16" s="1"/>
  <c r="M92" i="16"/>
  <c r="J92" i="16"/>
  <c r="G92" i="16"/>
  <c r="D91" i="16"/>
  <c r="D90" i="16"/>
  <c r="J90" i="16" s="1"/>
  <c r="D89" i="16"/>
  <c r="G89" i="16" s="1"/>
  <c r="D88" i="16"/>
  <c r="G88" i="16" s="1"/>
  <c r="M87" i="16"/>
  <c r="J87" i="16"/>
  <c r="G87" i="16"/>
  <c r="D82" i="16"/>
  <c r="D80" i="16"/>
  <c r="D81" i="16" s="1"/>
  <c r="G81" i="16" s="1"/>
  <c r="D52" i="16"/>
  <c r="N128" i="16" l="1"/>
  <c r="D183" i="16"/>
  <c r="M183" i="16" s="1"/>
  <c r="M196" i="16"/>
  <c r="N198" i="16"/>
  <c r="N209" i="16"/>
  <c r="N219" i="16"/>
  <c r="N92" i="16"/>
  <c r="N87" i="16"/>
  <c r="N204" i="16"/>
  <c r="G93" i="16"/>
  <c r="N152" i="16"/>
  <c r="N151" i="16"/>
  <c r="M160" i="16"/>
  <c r="G202" i="16"/>
  <c r="J89" i="16"/>
  <c r="N147" i="16"/>
  <c r="M202" i="16"/>
  <c r="J157" i="16"/>
  <c r="G160" i="16"/>
  <c r="J227" i="16"/>
  <c r="G239" i="16"/>
  <c r="J88" i="16"/>
  <c r="M145" i="16"/>
  <c r="J175" i="16"/>
  <c r="J211" i="16"/>
  <c r="G214" i="16"/>
  <c r="M88" i="16"/>
  <c r="G90" i="16"/>
  <c r="J94" i="16"/>
  <c r="N114" i="16"/>
  <c r="M115" i="16"/>
  <c r="M143" i="16"/>
  <c r="N163" i="16"/>
  <c r="G164" i="16"/>
  <c r="N169" i="16"/>
  <c r="J214" i="16"/>
  <c r="G217" i="16"/>
  <c r="M111" i="16"/>
  <c r="M200" i="16"/>
  <c r="J98" i="16"/>
  <c r="G101" i="16"/>
  <c r="N113" i="16"/>
  <c r="N133" i="16"/>
  <c r="N142" i="16"/>
  <c r="N162" i="16"/>
  <c r="M164" i="16"/>
  <c r="M167" i="16"/>
  <c r="N177" i="16"/>
  <c r="J181" i="16"/>
  <c r="N199" i="16"/>
  <c r="J217" i="16"/>
  <c r="M225" i="16"/>
  <c r="G235" i="16"/>
  <c r="G124" i="16"/>
  <c r="J124" i="16"/>
  <c r="G216" i="16"/>
  <c r="J216" i="16"/>
  <c r="G220" i="16"/>
  <c r="J220" i="16"/>
  <c r="G139" i="16"/>
  <c r="J139" i="16"/>
  <c r="G222" i="16"/>
  <c r="J222" i="16"/>
  <c r="G137" i="16"/>
  <c r="J137" i="16"/>
  <c r="G173" i="16"/>
  <c r="J173" i="16"/>
  <c r="G206" i="16"/>
  <c r="J206" i="16"/>
  <c r="G224" i="16"/>
  <c r="J224" i="16"/>
  <c r="G126" i="16"/>
  <c r="J126" i="16"/>
  <c r="G135" i="16"/>
  <c r="J135" i="16"/>
  <c r="G171" i="16"/>
  <c r="J171" i="16"/>
  <c r="M90" i="16"/>
  <c r="M93" i="16"/>
  <c r="G95" i="16"/>
  <c r="G97" i="16"/>
  <c r="N100" i="16"/>
  <c r="J101" i="16"/>
  <c r="G103" i="16"/>
  <c r="J109" i="16"/>
  <c r="J119" i="16"/>
  <c r="J122" i="16"/>
  <c r="G127" i="16"/>
  <c r="N132" i="16"/>
  <c r="N141" i="16"/>
  <c r="J154" i="16"/>
  <c r="G156" i="16"/>
  <c r="N159" i="16"/>
  <c r="J190" i="16"/>
  <c r="J195" i="16"/>
  <c r="G207" i="16"/>
  <c r="G210" i="16"/>
  <c r="N213" i="16"/>
  <c r="M235" i="16"/>
  <c r="G237" i="16"/>
  <c r="M239" i="16"/>
  <c r="N241" i="16"/>
  <c r="J80" i="16"/>
  <c r="M95" i="16"/>
  <c r="M97" i="16"/>
  <c r="N99" i="16"/>
  <c r="M103" i="16"/>
  <c r="N105" i="16"/>
  <c r="J106" i="16"/>
  <c r="G108" i="16"/>
  <c r="G111" i="16"/>
  <c r="J116" i="16"/>
  <c r="G118" i="16"/>
  <c r="J127" i="16"/>
  <c r="N140" i="16"/>
  <c r="J146" i="16"/>
  <c r="G149" i="16"/>
  <c r="G153" i="16"/>
  <c r="M156" i="16"/>
  <c r="N158" i="16"/>
  <c r="J168" i="16"/>
  <c r="G176" i="16"/>
  <c r="G187" i="16"/>
  <c r="G189" i="16"/>
  <c r="G192" i="16"/>
  <c r="G194" i="16"/>
  <c r="J201" i="16"/>
  <c r="N203" i="16"/>
  <c r="M207" i="16"/>
  <c r="M210" i="16"/>
  <c r="N212" i="16"/>
  <c r="G225" i="16"/>
  <c r="N228" i="16"/>
  <c r="M108" i="16"/>
  <c r="N110" i="16"/>
  <c r="G115" i="16"/>
  <c r="M118" i="16"/>
  <c r="N120" i="16"/>
  <c r="D129" i="16"/>
  <c r="D131" i="16" s="1"/>
  <c r="G143" i="16"/>
  <c r="G145" i="16"/>
  <c r="N148" i="16"/>
  <c r="M149" i="16"/>
  <c r="M153" i="16"/>
  <c r="J165" i="16"/>
  <c r="G167" i="16"/>
  <c r="M176" i="16"/>
  <c r="N178" i="16"/>
  <c r="N186" i="16"/>
  <c r="M187" i="16"/>
  <c r="M189" i="16"/>
  <c r="N191" i="16"/>
  <c r="M192" i="16"/>
  <c r="M194" i="16"/>
  <c r="G196" i="16"/>
  <c r="G200" i="16"/>
  <c r="N233" i="16"/>
  <c r="M236" i="16"/>
  <c r="M161" i="16"/>
  <c r="J161" i="16"/>
  <c r="G161" i="16"/>
  <c r="M155" i="16"/>
  <c r="J155" i="16"/>
  <c r="G155" i="16"/>
  <c r="M205" i="16"/>
  <c r="J205" i="16"/>
  <c r="G205" i="16"/>
  <c r="M221" i="16"/>
  <c r="J221" i="16"/>
  <c r="G221" i="16"/>
  <c r="J234" i="16"/>
  <c r="M234" i="16"/>
  <c r="G234" i="16"/>
  <c r="M96" i="16"/>
  <c r="J96" i="16"/>
  <c r="G96" i="16"/>
  <c r="M121" i="16"/>
  <c r="J121" i="16"/>
  <c r="G121" i="16"/>
  <c r="M150" i="16"/>
  <c r="J150" i="16"/>
  <c r="G150" i="16"/>
  <c r="M197" i="16"/>
  <c r="J197" i="16"/>
  <c r="G197" i="16"/>
  <c r="M125" i="16"/>
  <c r="J125" i="16"/>
  <c r="G125" i="16"/>
  <c r="M208" i="16"/>
  <c r="J208" i="16"/>
  <c r="G208" i="16"/>
  <c r="J238" i="16"/>
  <c r="M238" i="16"/>
  <c r="G238" i="16"/>
  <c r="M129" i="16"/>
  <c r="M144" i="16"/>
  <c r="J144" i="16"/>
  <c r="G144" i="16"/>
  <c r="M166" i="16"/>
  <c r="J166" i="16"/>
  <c r="G166" i="16"/>
  <c r="M182" i="16"/>
  <c r="J182" i="16"/>
  <c r="G182" i="16"/>
  <c r="M102" i="16"/>
  <c r="J102" i="16"/>
  <c r="G102" i="16"/>
  <c r="M112" i="16"/>
  <c r="J112" i="16"/>
  <c r="G112" i="16"/>
  <c r="M117" i="16"/>
  <c r="J117" i="16"/>
  <c r="G117" i="16"/>
  <c r="M136" i="16"/>
  <c r="J136" i="16"/>
  <c r="G136" i="16"/>
  <c r="M172" i="16"/>
  <c r="J172" i="16"/>
  <c r="G172" i="16"/>
  <c r="D229" i="16"/>
  <c r="M179" i="16"/>
  <c r="J179" i="16"/>
  <c r="D180" i="16"/>
  <c r="G179" i="16"/>
  <c r="M188" i="16"/>
  <c r="J188" i="16"/>
  <c r="G188" i="16"/>
  <c r="M215" i="16"/>
  <c r="J215" i="16"/>
  <c r="G215" i="16"/>
  <c r="D85" i="16"/>
  <c r="M82" i="16"/>
  <c r="D84" i="16"/>
  <c r="J82" i="16"/>
  <c r="D83" i="16"/>
  <c r="G82" i="16"/>
  <c r="M91" i="16"/>
  <c r="J91" i="16"/>
  <c r="G91" i="16"/>
  <c r="N104" i="16"/>
  <c r="M123" i="16"/>
  <c r="J123" i="16"/>
  <c r="G123" i="16"/>
  <c r="M193" i="16"/>
  <c r="J193" i="16"/>
  <c r="G193" i="16"/>
  <c r="M218" i="16"/>
  <c r="J218" i="16"/>
  <c r="G218" i="16"/>
  <c r="M223" i="16"/>
  <c r="J223" i="16"/>
  <c r="G223" i="16"/>
  <c r="M81" i="16"/>
  <c r="J81" i="16"/>
  <c r="D86" i="16"/>
  <c r="M107" i="16"/>
  <c r="J107" i="16"/>
  <c r="G107" i="16"/>
  <c r="M134" i="16"/>
  <c r="J134" i="16"/>
  <c r="G134" i="16"/>
  <c r="M138" i="16"/>
  <c r="J138" i="16"/>
  <c r="G138" i="16"/>
  <c r="M170" i="16"/>
  <c r="J170" i="16"/>
  <c r="G170" i="16"/>
  <c r="M174" i="16"/>
  <c r="J174" i="16"/>
  <c r="G174" i="16"/>
  <c r="J183" i="16"/>
  <c r="J226" i="16"/>
  <c r="G226" i="16"/>
  <c r="M80" i="16"/>
  <c r="M89" i="16"/>
  <c r="M94" i="16"/>
  <c r="M98" i="16"/>
  <c r="M106" i="16"/>
  <c r="M109" i="16"/>
  <c r="M116" i="16"/>
  <c r="M119" i="16"/>
  <c r="M122" i="16"/>
  <c r="M124" i="16"/>
  <c r="M126" i="16"/>
  <c r="M135" i="16"/>
  <c r="M137" i="16"/>
  <c r="M139" i="16"/>
  <c r="M146" i="16"/>
  <c r="M154" i="16"/>
  <c r="M157" i="16"/>
  <c r="M165" i="16"/>
  <c r="M168" i="16"/>
  <c r="M171" i="16"/>
  <c r="M173" i="16"/>
  <c r="M175" i="16"/>
  <c r="M181" i="16"/>
  <c r="D184" i="16"/>
  <c r="M190" i="16"/>
  <c r="M195" i="16"/>
  <c r="M201" i="16"/>
  <c r="M206" i="16"/>
  <c r="M211" i="16"/>
  <c r="M216" i="16"/>
  <c r="M220" i="16"/>
  <c r="M222" i="16"/>
  <c r="M224" i="16"/>
  <c r="M227" i="16"/>
  <c r="D185" i="16"/>
  <c r="N232" i="16"/>
  <c r="N240" i="16"/>
  <c r="G80" i="16"/>
  <c r="G181" i="16"/>
  <c r="G236" i="16"/>
  <c r="M237" i="16"/>
  <c r="N201" i="16" l="1"/>
  <c r="N187" i="16"/>
  <c r="N167" i="16"/>
  <c r="N157" i="16"/>
  <c r="N200" i="16"/>
  <c r="G183" i="16"/>
  <c r="N183" i="16" s="1"/>
  <c r="N168" i="16"/>
  <c r="N196" i="16"/>
  <c r="N153" i="16"/>
  <c r="N164" i="16"/>
  <c r="N119" i="16"/>
  <c r="N101" i="16"/>
  <c r="N239" i="16"/>
  <c r="N93" i="16"/>
  <c r="N222" i="16"/>
  <c r="N89" i="16"/>
  <c r="N176" i="16"/>
  <c r="N88" i="16"/>
  <c r="N146" i="16"/>
  <c r="N126" i="16"/>
  <c r="N116" i="16"/>
  <c r="N94" i="16"/>
  <c r="N109" i="16"/>
  <c r="N136" i="16"/>
  <c r="N165" i="16"/>
  <c r="N210" i="16"/>
  <c r="N194" i="16"/>
  <c r="N108" i="16"/>
  <c r="N235" i="16"/>
  <c r="N217" i="16"/>
  <c r="N211" i="16"/>
  <c r="N172" i="16"/>
  <c r="N97" i="16"/>
  <c r="N160" i="16"/>
  <c r="N80" i="16"/>
  <c r="N227" i="16"/>
  <c r="N195" i="16"/>
  <c r="N124" i="16"/>
  <c r="N220" i="16"/>
  <c r="N190" i="16"/>
  <c r="N111" i="16"/>
  <c r="N202" i="16"/>
  <c r="N145" i="16"/>
  <c r="N208" i="16"/>
  <c r="N121" i="16"/>
  <c r="N117" i="16"/>
  <c r="N144" i="16"/>
  <c r="N238" i="16"/>
  <c r="N237" i="16"/>
  <c r="N207" i="16"/>
  <c r="N156" i="16"/>
  <c r="N103" i="16"/>
  <c r="N95" i="16"/>
  <c r="N139" i="16"/>
  <c r="N214" i="16"/>
  <c r="J53" i="16"/>
  <c r="N175" i="16"/>
  <c r="N224" i="16"/>
  <c r="N173" i="16"/>
  <c r="N122" i="16"/>
  <c r="N106" i="16"/>
  <c r="N225" i="16"/>
  <c r="N90" i="16"/>
  <c r="N236" i="16"/>
  <c r="N154" i="16"/>
  <c r="N135" i="16"/>
  <c r="N98" i="16"/>
  <c r="N81" i="16"/>
  <c r="N91" i="16"/>
  <c r="N82" i="16"/>
  <c r="G129" i="16"/>
  <c r="N143" i="16"/>
  <c r="N115" i="16"/>
  <c r="D130" i="16"/>
  <c r="J130" i="16" s="1"/>
  <c r="N192" i="16"/>
  <c r="N149" i="16"/>
  <c r="N118" i="16"/>
  <c r="N127" i="16"/>
  <c r="N137" i="16"/>
  <c r="J129" i="16"/>
  <c r="N161" i="16"/>
  <c r="N189" i="16"/>
  <c r="N216" i="16"/>
  <c r="N181" i="16"/>
  <c r="N206" i="16"/>
  <c r="N171" i="16"/>
  <c r="N174" i="16"/>
  <c r="N223" i="16"/>
  <c r="N96" i="16"/>
  <c r="M86" i="16"/>
  <c r="J86" i="16"/>
  <c r="G86" i="16"/>
  <c r="J184" i="16"/>
  <c r="G184" i="16"/>
  <c r="M184" i="16"/>
  <c r="N226" i="16"/>
  <c r="J83" i="16"/>
  <c r="G83" i="16"/>
  <c r="M83" i="16"/>
  <c r="M85" i="16"/>
  <c r="J85" i="16"/>
  <c r="G85" i="16"/>
  <c r="N215" i="16"/>
  <c r="G131" i="16"/>
  <c r="M131" i="16"/>
  <c r="J131" i="16"/>
  <c r="G185" i="16"/>
  <c r="M185" i="16"/>
  <c r="J185" i="16"/>
  <c r="N134" i="16"/>
  <c r="N193" i="16"/>
  <c r="N123" i="16"/>
  <c r="N179" i="16"/>
  <c r="M229" i="16"/>
  <c r="D231" i="16"/>
  <c r="J229" i="16"/>
  <c r="D230" i="16"/>
  <c r="G229" i="16"/>
  <c r="N102" i="16"/>
  <c r="N166" i="16"/>
  <c r="N150" i="16"/>
  <c r="N205" i="16"/>
  <c r="N155" i="16"/>
  <c r="N170" i="16"/>
  <c r="N138" i="16"/>
  <c r="N107" i="16"/>
  <c r="N218" i="16"/>
  <c r="G84" i="16"/>
  <c r="M84" i="16"/>
  <c r="J84" i="16"/>
  <c r="N188" i="16"/>
  <c r="J180" i="16"/>
  <c r="G180" i="16"/>
  <c r="M180" i="16"/>
  <c r="N112" i="16"/>
  <c r="N182" i="16"/>
  <c r="N125" i="16"/>
  <c r="N197" i="16"/>
  <c r="N234" i="16"/>
  <c r="N221" i="16"/>
  <c r="M130" i="16" l="1"/>
  <c r="N129" i="16"/>
  <c r="G130" i="16"/>
  <c r="N86" i="16"/>
  <c r="N85" i="16"/>
  <c r="M230" i="16"/>
  <c r="J230" i="16"/>
  <c r="G230" i="16"/>
  <c r="N84" i="16"/>
  <c r="N185" i="16"/>
  <c r="N83" i="16"/>
  <c r="N184" i="16"/>
  <c r="J231" i="16"/>
  <c r="G231" i="16"/>
  <c r="M231" i="16"/>
  <c r="N180" i="16"/>
  <c r="N229" i="16"/>
  <c r="N131" i="16"/>
  <c r="N130" i="16" l="1"/>
  <c r="N230" i="16"/>
  <c r="N231" i="16"/>
  <c r="N53" i="16" l="1"/>
  <c r="M53" i="16" l="1"/>
  <c r="N19" i="17" l="1"/>
  <c r="N20" i="17" l="1"/>
  <c r="N21" i="17" s="1"/>
  <c r="G53" i="16"/>
  <c r="N55" i="16" l="1"/>
  <c r="N56" i="16" s="1"/>
  <c r="N57" i="16" l="1"/>
  <c r="N58" i="16" l="1"/>
  <c r="N59" i="16" s="1"/>
  <c r="N60" i="16" s="1"/>
  <c r="N61" i="16" s="1"/>
  <c r="N62" i="16" l="1"/>
  <c r="N63" i="16" s="1"/>
  <c r="D7" i="8" s="1"/>
  <c r="N57" i="17" l="1"/>
  <c r="N59" i="17" s="1"/>
  <c r="N60" i="17" s="1"/>
  <c r="N61" i="17" s="1"/>
  <c r="N62" i="17" l="1"/>
  <c r="N63" i="17" l="1"/>
  <c r="N64" i="17" s="1"/>
  <c r="N65" i="17" l="1"/>
  <c r="N66" i="17" s="1"/>
  <c r="D8" i="8" s="1"/>
  <c r="D9" i="8" s="1"/>
</calcChain>
</file>

<file path=xl/sharedStrings.xml><?xml version="1.0" encoding="utf-8"?>
<sst xmlns="http://schemas.openxmlformats.org/spreadsheetml/2006/main" count="633" uniqueCount="217">
  <si>
    <t>g/m</t>
  </si>
  <si>
    <t>gauTvaliswinebeli xarjebi</t>
  </si>
  <si>
    <t>dRg</t>
  </si>
  <si>
    <t>c</t>
  </si>
  <si>
    <t>kbm</t>
  </si>
  <si>
    <t>kvm</t>
  </si>
  <si>
    <t>kg</t>
  </si>
  <si>
    <t>tn</t>
  </si>
  <si>
    <t>sul</t>
  </si>
  <si>
    <t>lari</t>
  </si>
  <si>
    <t>ც</t>
  </si>
  <si>
    <t>Sromis danaxarjebi</t>
  </si>
  <si>
    <t>sxva manqanebi</t>
  </si>
  <si>
    <t>kac/sT</t>
  </si>
  <si>
    <t>sxva masala</t>
  </si>
  <si>
    <t>sxva masalebi</t>
  </si>
  <si>
    <t>5</t>
  </si>
  <si>
    <t>8</t>
  </si>
  <si>
    <t>gegmiuri dagroveba</t>
  </si>
  <si>
    <t>krebsiTi xarjTaRicxva</t>
  </si>
  <si>
    <t>saxarjTaRricxvo gaangariSebis #</t>
  </si>
  <si>
    <t>samSeneblo samuSaoebi</t>
  </si>
  <si>
    <t>jami</t>
  </si>
  <si>
    <t>I</t>
  </si>
  <si>
    <t>zednadebi xarjebi</t>
  </si>
  <si>
    <t>Sromis danaxarji</t>
  </si>
  <si>
    <t>eleqtrodi</t>
  </si>
  <si>
    <t>saerTo samSeneblo samuSaoebi</t>
  </si>
  <si>
    <t>3</t>
  </si>
  <si>
    <t>100 kvm</t>
  </si>
  <si>
    <t>betoni b.25</t>
  </si>
  <si>
    <t>samSeneblo nagvis datvirTva xeliT avtoTviTmclelze</t>
  </si>
  <si>
    <t>k/sT</t>
  </si>
  <si>
    <t>kg.</t>
  </si>
  <si>
    <t>გრძ.მ.</t>
  </si>
  <si>
    <t>SromiTi resursebi</t>
  </si>
  <si>
    <t>damiwebis konturis mowyoba</t>
  </si>
  <si>
    <t>tn.</t>
  </si>
  <si>
    <t>RorRi</t>
  </si>
  <si>
    <t>yalibis fari</t>
  </si>
  <si>
    <t>xe masala</t>
  </si>
  <si>
    <t>tona</t>
  </si>
  <si>
    <t>xis masala</t>
  </si>
  <si>
    <t>betoni b.7,5</t>
  </si>
  <si>
    <t>II</t>
  </si>
  <si>
    <t>18%</t>
  </si>
  <si>
    <t>6</t>
  </si>
  <si>
    <t>კომპლ.</t>
  </si>
  <si>
    <t>1</t>
  </si>
  <si>
    <t>2</t>
  </si>
  <si>
    <t>4</t>
  </si>
  <si>
    <t>7</t>
  </si>
  <si>
    <t>სპილენძის სადენების montaJi</t>
  </si>
  <si>
    <t>wertilovani saZirkvlis qvabulis mowyoba xeliT (Senobis SigniT - foieSi)</t>
  </si>
  <si>
    <t>RorRis fenilis mowyoba wertilovani saZirkvlis qveS</t>
  </si>
  <si>
    <t>betonis mosamzadebeli fenilis mowyoba wertilovani saZirkvlis qveS</t>
  </si>
  <si>
    <t>sayalibe fari 25mm sisqis</t>
  </si>
  <si>
    <t>sayalibe xe masala</t>
  </si>
  <si>
    <t>armatura a-III</t>
  </si>
  <si>
    <t>monoliTuri rk.betonis svetis mowyoba s-1</t>
  </si>
  <si>
    <t>monoliTuri rk.betonis rigelis mowyoba r-1</t>
  </si>
  <si>
    <t>monoliTuri rk.betonis rigelis mowyoba r-2</t>
  </si>
  <si>
    <t>monoliTuri rk.betonis gadaxurvis fila f-2 mowyoba</t>
  </si>
  <si>
    <t>monolituri gadaxurvis rk.betonis filis damuSaveba kalmatroniT (hidroizolacia)</t>
  </si>
  <si>
    <t>kalmatron E-10</t>
  </si>
  <si>
    <t>Ria verandis qveS,           ,,1-1" da ,,e-e" RerZebis
mimdebared, Riobis Tavze
zRudaris (r-4) mowyoba.</t>
  </si>
  <si>
    <t>monoliTuri rkinabetonis
rigelis mowyoba ,,r-3"</t>
  </si>
  <si>
    <t>monoliTuri rk.betonis gadaxurvis fila f-4 mowyoba</t>
  </si>
  <si>
    <t>monoliTuri rk.betonis rigelis mowyoba r-4</t>
  </si>
  <si>
    <t>monoliTuri rk.betonis gadaxurvis fila f-3 mowyoba</t>
  </si>
  <si>
    <t>gare saevakuacio kibis mowyoba</t>
  </si>
  <si>
    <t xml:space="preserve">wertilovani saZirkvlis qvabulis mowyoba xeliT </t>
  </si>
  <si>
    <t>monoliTuri rk.betonis wertilovani saZirkvlis mowyoba w-2</t>
  </si>
  <si>
    <t>monoliTuri rkinabetonis kibis    (k-1) mowyoba</t>
  </si>
  <si>
    <t>sadrenaJe arxis gadaxurvis anakrebi filebis mowyoba (darbazSi)  37c</t>
  </si>
  <si>
    <t>monoliTuri rk.betonis svetis mowyoba s-2</t>
  </si>
  <si>
    <t>Ria verandis filis
(f-3) SekeTeba.</t>
  </si>
  <si>
    <t>gruntis ukuCayra qvabulSi</t>
  </si>
  <si>
    <t>monoliTuri rk.betonis wertilovani saZirkvlis mowyoba   w-1</t>
  </si>
  <si>
    <t>12</t>
  </si>
  <si>
    <t>sul I Tavi</t>
  </si>
  <si>
    <t>Zalovani faris montaJi</t>
  </si>
  <si>
    <t>damiwebis Wa</t>
  </si>
  <si>
    <t>horizontaluri damiwebis konturis mowyoba (mrgvali  foladiT)</t>
  </si>
  <si>
    <t>გრძ/მ</t>
  </si>
  <si>
    <t>sul pirdapiri danaxarjebi</t>
  </si>
  <si>
    <t>samSeneblo samuSaoebis damTavrebis Semdeg teritoriis saboloo dasufTaveba, samSeneblo narCenebis Segroveba, gamotana, avtoTviTmclelze dasatvirTavad</t>
  </si>
  <si>
    <t>sul II Tavi</t>
  </si>
  <si>
    <t>sul xarjTaRricxva #1</t>
  </si>
  <si>
    <t>კბმ</t>
  </si>
  <si>
    <t>skeitbordis moednis rk.betonis filis mowyoba</t>
  </si>
  <si>
    <t>sayrdeni kedlebis mowyoba</t>
  </si>
  <si>
    <t>qviSis fenilis mowyoba skeitbordis moednis rk.betonis saZirkvlis filis qveS</t>
  </si>
  <si>
    <t>gruntis damuSaveba skeitbordis moednis rk.betonis saZirkvlis filis mosawyobad</t>
  </si>
  <si>
    <t>skeitbordis moednis rk.betonis saZirkvlis filis mowyoba</t>
  </si>
  <si>
    <t>skeitbordis rk.betonis filis wiboebze liTonis detalebis Caankereba</t>
  </si>
  <si>
    <t>liTonis kuTxovana #100*6,5  38g/m</t>
  </si>
  <si>
    <t>rk betonis filis morkinva</t>
  </si>
  <si>
    <t>teritoriis eleqtro montaJis samuSaoebi</t>
  </si>
  <si>
    <t>საკაბელო თხრილის მოწყობა ექსკავატორით, ჩამჩის მოც. 0,25 კუბ.მ. (კაბელებისთვის)</t>
  </si>
  <si>
    <t>1000 კბმ</t>
  </si>
  <si>
    <t>ქვაბულის მოწყობა სკვერის განათების ანძების ჩასაბეტონებლად (ხელით)</t>
  </si>
  <si>
    <t>ქვიშის საფარის მოწყობა მილებისთვის</t>
  </si>
  <si>
    <t>კუბ.მ</t>
  </si>
  <si>
    <t>კაბელის დაფარვა სასიგნალო ლენტით</t>
  </si>
  <si>
    <t>გრუნტის უკან ჩაყრა ხელით და მოსწორება</t>
  </si>
  <si>
    <t>სკვერის განათების ანძების დაბეტონება</t>
  </si>
  <si>
    <t>არმატურა Ф8 АIII ბ.150</t>
  </si>
  <si>
    <t>ტნ</t>
  </si>
  <si>
    <t>liTonis gamanawilebeli kolofi</t>
  </si>
  <si>
    <t>damiwebis vertikaluri eleqtrodebis Cawera</t>
  </si>
  <si>
    <t>sul I da II  Tavi</t>
  </si>
  <si>
    <t xml:space="preserve">გარე განათების dioduri proJeqtorebis მონტაჟი  </t>
  </si>
  <si>
    <t>სკვერის გარე განათების dioduri proJeqtorebis მონტაჟი</t>
  </si>
  <si>
    <t>saStefselo rozeti damiwebiT</t>
  </si>
  <si>
    <t xml:space="preserve">samSeneblo nagvis gatana 30 km-ze </t>
  </si>
  <si>
    <t>geoteqstilis fenis mowyoba</t>
  </si>
  <si>
    <t>7,1</t>
  </si>
  <si>
    <t>7,2</t>
  </si>
  <si>
    <t>7,3</t>
  </si>
  <si>
    <t>qviSis fenilis mowyoba, sisqiT 10sm</t>
  </si>
  <si>
    <t>betonis wyalsarinis mowyoba moednis garSemo</t>
  </si>
  <si>
    <t>9</t>
  </si>
  <si>
    <t>RorRis fenilis mowyoba skeitbordis moednis rk.betonis saZirkvlis filis qveS</t>
  </si>
  <si>
    <t>liTonis konstruqciebis SeRebva antikoroziuli saRebaviT</t>
  </si>
  <si>
    <t>8,1</t>
  </si>
  <si>
    <t>8,2</t>
  </si>
  <si>
    <t>7,4</t>
  </si>
  <si>
    <t>uJangavi liTonis mrgvali mili  d-51*3  45g/m</t>
  </si>
  <si>
    <t>liTonis mrgvali mili  d-52*4   15g/m</t>
  </si>
  <si>
    <t>liTonis gafarToebul Taviani ankeri d-8mm L=100mm   24 c</t>
  </si>
  <si>
    <t>liTonis kvadratuli mili momrgvalebuli kuTxeebiT, kveTiT 40*3 mm --- 128 g/m</t>
  </si>
  <si>
    <t>liTonis marTkuTxa mili momrgvalebuli kuTxeebiT, kveTiT 40*20*3 mm --- 180 g/m</t>
  </si>
  <si>
    <t>liTonis kvadratuli mili momrgvalebuli kuTxeebiT, kveTiT 20*2 mm --- 916 g/m</t>
  </si>
  <si>
    <t xml:space="preserve">skeit-parkis moednis rk.betonis filis mowyobis samuSaoebi </t>
  </si>
  <si>
    <t xml:space="preserve">skeitbordis moednis garSemo perimetrze betonis wyalsarinis mowyoba </t>
  </si>
  <si>
    <t>skeitbordis moednis liTonis SemoRobvis monTaJi rk/betonis filaSi</t>
  </si>
  <si>
    <t>granitis RorRis (fraqcia 0-5mm) fenilis mowyoba  rk.betonis filis  qveS</t>
  </si>
  <si>
    <t>8,3</t>
  </si>
  <si>
    <t>9,1</t>
  </si>
  <si>
    <t>9,2</t>
  </si>
  <si>
    <t>gare ganaTebis dioduri proJeqtori (sayrdeni anZiT) 250v 100vat</t>
  </si>
  <si>
    <t>cali</t>
  </si>
  <si>
    <t>ჩამრთველების montaJi</t>
  </si>
  <si>
    <t>სანათების მონტაჟი</t>
  </si>
  <si>
    <t>dioduri natebis sanaTi wriuli 25vat</t>
  </si>
  <si>
    <t>დანართი N1</t>
  </si>
  <si>
    <t>#</t>
  </si>
  <si>
    <t>ქ. თბილისში, ც. დადიანის ქ. 164-ში (ს/კ 01.12.12.003.059 და მიმდებარე ტერიტორია) სკეიტ-პარკის მოედნის მოწყობის სამუშაოები</t>
  </si>
  <si>
    <t>lokaluri xarjTaRricxva #1</t>
  </si>
  <si>
    <t>lokaluri xarjTaRricxva #2</t>
  </si>
  <si>
    <t>samuSaoebis dasaxeleba</t>
  </si>
  <si>
    <r>
      <t xml:space="preserve">armatura Ф12 </t>
    </r>
    <r>
      <rPr>
        <sz val="11"/>
        <color theme="1"/>
        <rFont val="Times New Roman"/>
        <family val="1"/>
        <charset val="204"/>
      </rPr>
      <t xml:space="preserve">A-III </t>
    </r>
  </si>
  <si>
    <r>
      <t xml:space="preserve">armatura Ф6 </t>
    </r>
    <r>
      <rPr>
        <sz val="11"/>
        <color theme="1"/>
        <rFont val="Times New Roman"/>
        <family val="1"/>
        <charset val="204"/>
      </rPr>
      <t xml:space="preserve">A-I </t>
    </r>
  </si>
  <si>
    <r>
      <t xml:space="preserve">armatura Ф8 </t>
    </r>
    <r>
      <rPr>
        <sz val="11"/>
        <color theme="1"/>
        <rFont val="Times New Roman"/>
        <family val="1"/>
        <charset val="204"/>
      </rPr>
      <t xml:space="preserve">A-III </t>
    </r>
  </si>
  <si>
    <r>
      <t xml:space="preserve">armatura Ф6 </t>
    </r>
    <r>
      <rPr>
        <sz val="11"/>
        <color theme="1"/>
        <rFont val="Times New Roman"/>
        <family val="1"/>
        <charset val="204"/>
      </rPr>
      <t xml:space="preserve">A-III </t>
    </r>
  </si>
  <si>
    <r>
      <t xml:space="preserve">skeitbordis moednis rk.betonis filis mowyoba    </t>
    </r>
    <r>
      <rPr>
        <sz val="11"/>
        <color theme="1"/>
        <rFont val="AcadNusx"/>
      </rPr>
      <t>fibrobetoni granitis Semavsebelze</t>
    </r>
    <r>
      <rPr>
        <sz val="11"/>
        <color theme="1"/>
        <rFont val="Calibri"/>
        <family val="2"/>
        <charset val="204"/>
        <scheme val="minor"/>
      </rPr>
      <t xml:space="preserve"> B35</t>
    </r>
    <r>
      <rPr>
        <sz val="11"/>
        <color theme="1"/>
        <rFont val="AcadNusx"/>
      </rPr>
      <t xml:space="preserve"> klasis   </t>
    </r>
    <r>
      <rPr>
        <sz val="11"/>
        <color theme="1"/>
        <rFont val="Calibri"/>
        <family val="2"/>
        <charset val="204"/>
        <scheme val="minor"/>
      </rPr>
      <t>(БСГ B35 П4 F300 w10)</t>
    </r>
  </si>
  <si>
    <r>
      <t xml:space="preserve">armatura Ф10 </t>
    </r>
    <r>
      <rPr>
        <sz val="11"/>
        <color theme="1"/>
        <rFont val="Times New Roman"/>
        <family val="1"/>
        <charset val="204"/>
      </rPr>
      <t>A-I</t>
    </r>
  </si>
  <si>
    <r>
      <t xml:space="preserve">liTonis furceli </t>
    </r>
    <r>
      <rPr>
        <sz val="11"/>
        <color theme="1"/>
        <rFont val="Calibri"/>
        <family val="2"/>
        <charset val="204"/>
        <scheme val="minor"/>
      </rPr>
      <t>t</t>
    </r>
    <r>
      <rPr>
        <sz val="11"/>
        <color theme="1"/>
        <rFont val="AcadNusx"/>
      </rPr>
      <t>=5mm, kveTi 150*150mm (6 c  0,142kvm)</t>
    </r>
  </si>
  <si>
    <r>
      <t xml:space="preserve">liTonis samkuTxa furceli </t>
    </r>
    <r>
      <rPr>
        <sz val="11"/>
        <color theme="1"/>
        <rFont val="Calibri"/>
        <family val="2"/>
        <charset val="204"/>
        <scheme val="minor"/>
      </rPr>
      <t>t</t>
    </r>
    <r>
      <rPr>
        <sz val="11"/>
        <color theme="1"/>
        <rFont val="AcadNusx"/>
      </rPr>
      <t>=3mm, kaTetebis zomiT 100 mm da 49 mm   (24 c  0,124kvm)</t>
    </r>
  </si>
  <si>
    <r>
      <t xml:space="preserve">armatura Ф6 </t>
    </r>
    <r>
      <rPr>
        <sz val="11"/>
        <color theme="1"/>
        <rFont val="Times New Roman"/>
        <family val="1"/>
        <charset val="204"/>
      </rPr>
      <t>A-III  1608</t>
    </r>
    <r>
      <rPr>
        <sz val="11"/>
        <color theme="1"/>
        <rFont val="AcadNusx"/>
      </rPr>
      <t>g/m</t>
    </r>
  </si>
  <si>
    <r>
      <t xml:space="preserve">liTonis moajiris mowyoba, montaJi rk.betonis filasa da sayrden kedlebSi             </t>
    </r>
    <r>
      <rPr>
        <sz val="11"/>
        <color theme="1"/>
        <rFont val="AcadNusx"/>
      </rPr>
      <t xml:space="preserve">(moc eskizis mixedviT)                </t>
    </r>
    <r>
      <rPr>
        <b/>
        <sz val="11"/>
        <color theme="1"/>
        <rFont val="AcadNusx"/>
      </rPr>
      <t>sul liTonis konstruqcia</t>
    </r>
  </si>
  <si>
    <r>
      <t xml:space="preserve">foladis furceli </t>
    </r>
    <r>
      <rPr>
        <sz val="11"/>
        <color theme="1"/>
        <rFont val="Calibri"/>
        <family val="2"/>
        <charset val="204"/>
        <scheme val="minor"/>
      </rPr>
      <t>t</t>
    </r>
    <r>
      <rPr>
        <sz val="11"/>
        <color theme="1"/>
        <rFont val="AcadNusx"/>
      </rPr>
      <t>=5mm  kveTiT 150*150 mm (90 c) --- 2,13kvm</t>
    </r>
  </si>
  <si>
    <r>
      <t xml:space="preserve">liTonis samkuTxa furceli, sisqiT </t>
    </r>
    <r>
      <rPr>
        <sz val="11"/>
        <color theme="1"/>
        <rFont val="Calibri"/>
        <family val="2"/>
        <charset val="204"/>
        <scheme val="minor"/>
      </rPr>
      <t>t</t>
    </r>
    <r>
      <rPr>
        <sz val="11"/>
        <color theme="1"/>
        <rFont val="AcadNusx"/>
      </rPr>
      <t>=3 mm, kaTetebis zomiT 100 mm da 55 mm (360 c) --- 1.04 m²</t>
    </r>
  </si>
  <si>
    <r>
      <t xml:space="preserve">liTonis gafarToebadTaviani ankeri d-8 </t>
    </r>
    <r>
      <rPr>
        <sz val="11"/>
        <color theme="1"/>
        <rFont val="Calibri"/>
        <family val="2"/>
        <charset val="204"/>
        <scheme val="minor"/>
      </rPr>
      <t>L</t>
    </r>
    <r>
      <rPr>
        <sz val="11"/>
        <color theme="1"/>
        <rFont val="AcadNusx"/>
      </rPr>
      <t>=100mm  360c=0,035tn</t>
    </r>
  </si>
  <si>
    <r>
      <t>m</t>
    </r>
    <r>
      <rPr>
        <b/>
        <vertAlign val="superscript"/>
        <sz val="11"/>
        <color theme="1"/>
        <rFont val="AcadNusx"/>
      </rPr>
      <t>2</t>
    </r>
  </si>
  <si>
    <r>
      <t>m</t>
    </r>
    <r>
      <rPr>
        <vertAlign val="superscript"/>
        <sz val="10"/>
        <color theme="1"/>
        <rFont val="AcadNusx"/>
      </rPr>
      <t>3</t>
    </r>
  </si>
  <si>
    <r>
      <t xml:space="preserve">betoni </t>
    </r>
    <r>
      <rPr>
        <sz val="11"/>
        <color theme="1"/>
        <rFont val="Arial"/>
        <family val="2"/>
        <charset val="204"/>
      </rPr>
      <t>B25</t>
    </r>
  </si>
  <si>
    <r>
      <t xml:space="preserve">armatura </t>
    </r>
    <r>
      <rPr>
        <sz val="11"/>
        <color theme="1"/>
        <rFont val="Arial"/>
        <family val="2"/>
        <charset val="204"/>
      </rPr>
      <t>A-III</t>
    </r>
  </si>
  <si>
    <r>
      <t xml:space="preserve">armatura </t>
    </r>
    <r>
      <rPr>
        <sz val="11"/>
        <color theme="1"/>
        <rFont val="Arial"/>
        <family val="2"/>
        <charset val="204"/>
      </rPr>
      <t>A-I</t>
    </r>
  </si>
  <si>
    <r>
      <t>m</t>
    </r>
    <r>
      <rPr>
        <vertAlign val="superscript"/>
        <sz val="10"/>
        <color theme="1"/>
        <rFont val="AcadNusx"/>
      </rPr>
      <t>2</t>
    </r>
  </si>
  <si>
    <r>
      <t xml:space="preserve"> betoni </t>
    </r>
    <r>
      <rPr>
        <sz val="11"/>
        <color theme="1"/>
        <rFont val="Arial"/>
        <family val="2"/>
        <charset val="204"/>
      </rPr>
      <t>B25</t>
    </r>
  </si>
  <si>
    <r>
      <t xml:space="preserve">armatura </t>
    </r>
    <r>
      <rPr>
        <sz val="11"/>
        <color theme="1"/>
        <rFont val="Times New Roman"/>
        <family val="1"/>
        <charset val="204"/>
      </rPr>
      <t xml:space="preserve">A-III </t>
    </r>
  </si>
  <si>
    <r>
      <t xml:space="preserve">armatura </t>
    </r>
    <r>
      <rPr>
        <sz val="11"/>
        <color theme="1"/>
        <rFont val="Times New Roman"/>
        <family val="1"/>
        <charset val="204"/>
      </rPr>
      <t xml:space="preserve">A-I </t>
    </r>
  </si>
  <si>
    <r>
      <t xml:space="preserve">armatura </t>
    </r>
    <r>
      <rPr>
        <sz val="11"/>
        <color theme="1"/>
        <rFont val="Times New Roman"/>
        <family val="1"/>
        <charset val="204"/>
      </rPr>
      <t>A-III d-8</t>
    </r>
  </si>
  <si>
    <r>
      <t>m</t>
    </r>
    <r>
      <rPr>
        <b/>
        <vertAlign val="superscript"/>
        <sz val="10"/>
        <color theme="1"/>
        <rFont val="AcadNusx"/>
      </rPr>
      <t>2</t>
    </r>
  </si>
  <si>
    <r>
      <t xml:space="preserve">sarTulSua gadaxurvis filis
(f-4) mowyoba                       II sarTulze                  </t>
    </r>
    <r>
      <rPr>
        <sz val="11"/>
        <color theme="1"/>
        <rFont val="AcadNusx"/>
      </rPr>
      <t>(yofili kibis ujredi)</t>
    </r>
  </si>
  <si>
    <r>
      <t xml:space="preserve">armatura </t>
    </r>
    <r>
      <rPr>
        <sz val="11"/>
        <color theme="1"/>
        <rFont val="Times New Roman"/>
        <family val="1"/>
        <charset val="204"/>
      </rPr>
      <t>A-III   Ф 8</t>
    </r>
  </si>
  <si>
    <r>
      <t>m</t>
    </r>
    <r>
      <rPr>
        <b/>
        <vertAlign val="superscript"/>
        <sz val="10"/>
        <color theme="1"/>
        <rFont val="AcadNusx"/>
      </rPr>
      <t>3</t>
    </r>
  </si>
  <si>
    <r>
      <t>armatura</t>
    </r>
    <r>
      <rPr>
        <sz val="11"/>
        <color theme="1"/>
        <rFont val="Times New Roman"/>
        <family val="1"/>
        <charset val="204"/>
      </rPr>
      <t xml:space="preserve"> A-I</t>
    </r>
  </si>
  <si>
    <r>
      <rPr>
        <b/>
        <sz val="11"/>
        <color theme="1"/>
        <rFont val="Calibri"/>
        <family val="2"/>
        <charset val="204"/>
      </rPr>
      <t>PVC ორკედლიანი გოფრირებული მილის</t>
    </r>
    <r>
      <rPr>
        <b/>
        <sz val="11"/>
        <color theme="1"/>
        <rFont val="AcadNusx"/>
      </rPr>
      <t xml:space="preserve"> </t>
    </r>
    <r>
      <rPr>
        <b/>
        <sz val="11"/>
        <color theme="1"/>
        <rFont val="Calibri"/>
        <family val="2"/>
        <charset val="204"/>
      </rPr>
      <t xml:space="preserve">Ø32 </t>
    </r>
    <r>
      <rPr>
        <b/>
        <sz val="11"/>
        <color theme="1"/>
        <rFont val="AcadNusx"/>
      </rPr>
      <t>მმ მოწყობა</t>
    </r>
  </si>
  <si>
    <r>
      <t xml:space="preserve">sp. sadeni </t>
    </r>
    <r>
      <rPr>
        <sz val="11"/>
        <color theme="1"/>
        <rFont val="Calibri"/>
        <family val="2"/>
        <charset val="204"/>
        <scheme val="minor"/>
      </rPr>
      <t xml:space="preserve">YMS </t>
    </r>
    <r>
      <rPr>
        <sz val="11"/>
        <color theme="1"/>
        <rFont val="AcadNusx"/>
      </rPr>
      <t>5*6</t>
    </r>
  </si>
  <si>
    <r>
      <t xml:space="preserve">სადენი </t>
    </r>
    <r>
      <rPr>
        <sz val="11"/>
        <color theme="1"/>
        <rFont val="Calibri"/>
        <family val="2"/>
        <charset val="204"/>
        <scheme val="minor"/>
      </rPr>
      <t xml:space="preserve">YMS  </t>
    </r>
    <r>
      <rPr>
        <sz val="11"/>
        <color theme="1"/>
        <rFont val="AcadNusx"/>
      </rPr>
      <t xml:space="preserve">3*2,5  </t>
    </r>
  </si>
  <si>
    <r>
      <t xml:space="preserve">სადენი </t>
    </r>
    <r>
      <rPr>
        <sz val="11"/>
        <color theme="1"/>
        <rFont val="Calibri"/>
        <family val="2"/>
        <charset val="204"/>
        <scheme val="minor"/>
      </rPr>
      <t xml:space="preserve">YMS  </t>
    </r>
    <r>
      <rPr>
        <sz val="11"/>
        <color theme="1"/>
        <rFont val="AcadNusx"/>
      </rPr>
      <t xml:space="preserve">3*1,5  </t>
    </r>
  </si>
  <si>
    <r>
      <t xml:space="preserve">ძალოვანი გამ.ფარი </t>
    </r>
    <r>
      <rPr>
        <sz val="11"/>
        <color theme="1"/>
        <rFont val="Calibri"/>
        <family val="2"/>
        <charset val="204"/>
        <scheme val="minor"/>
      </rPr>
      <t>GF01</t>
    </r>
    <r>
      <rPr>
        <sz val="11"/>
        <color theme="1"/>
        <rFont val="AcadNusx"/>
      </rPr>
      <t xml:space="preserve">, კედელზე ჩამოსაკიდი , მეტალის, ქარხნული შესრულებით, ზომები </t>
    </r>
    <r>
      <rPr>
        <sz val="11"/>
        <color theme="1"/>
        <rFont val="Calibri"/>
        <family val="2"/>
        <charset val="204"/>
        <scheme val="minor"/>
      </rPr>
      <t xml:space="preserve">200x200x100, </t>
    </r>
    <r>
      <rPr>
        <sz val="11"/>
        <color theme="1"/>
        <rFont val="AcadNusx"/>
      </rPr>
      <t>დაცვის კლასი</t>
    </r>
    <r>
      <rPr>
        <sz val="11"/>
        <color theme="1"/>
        <rFont val="Calibri"/>
        <family val="2"/>
        <charset val="204"/>
        <scheme val="minor"/>
      </rPr>
      <t xml:space="preserve"> IP67, IK08, </t>
    </r>
    <r>
      <rPr>
        <sz val="11"/>
        <color theme="1"/>
        <rFont val="AcadNusx"/>
      </rPr>
      <t>ნეიტრალის</t>
    </r>
    <r>
      <rPr>
        <sz val="11"/>
        <color theme="1"/>
        <rFont val="Calibri"/>
        <family val="2"/>
        <charset val="204"/>
        <scheme val="minor"/>
      </rPr>
      <t xml:space="preserve"> N </t>
    </r>
    <r>
      <rPr>
        <sz val="11"/>
        <color theme="1"/>
        <rFont val="AcadNusx"/>
      </rPr>
      <t>სალტით და დამიწების</t>
    </r>
    <r>
      <rPr>
        <sz val="11"/>
        <color theme="1"/>
        <rFont val="Calibri"/>
        <family val="2"/>
        <charset val="204"/>
        <scheme val="minor"/>
      </rPr>
      <t xml:space="preserve"> PE</t>
    </r>
    <r>
      <rPr>
        <sz val="11"/>
        <color theme="1"/>
        <rFont val="AcadNusx"/>
      </rPr>
      <t xml:space="preserve"> სალტით.</t>
    </r>
  </si>
  <si>
    <r>
      <t xml:space="preserve">amomrTveli avtomati ;
250v/6a ; erTpolusa                           </t>
    </r>
    <r>
      <rPr>
        <sz val="11"/>
        <color theme="1"/>
        <rFont val="Calibri"/>
        <family val="2"/>
        <charset val="204"/>
        <scheme val="minor"/>
      </rPr>
      <t xml:space="preserve">  1P 6A</t>
    </r>
  </si>
  <si>
    <r>
      <t xml:space="preserve">amomrTveli avtomati ;
250v/16a ; erTpolusa                      </t>
    </r>
    <r>
      <rPr>
        <sz val="11"/>
        <color theme="1"/>
        <rFont val="Calibri"/>
        <family val="2"/>
        <charset val="204"/>
        <scheme val="minor"/>
      </rPr>
      <t>1P 10A</t>
    </r>
  </si>
  <si>
    <r>
      <t xml:space="preserve">amomrTveli avtomati ;
250v/16a ; erTpolusa                         </t>
    </r>
    <r>
      <rPr>
        <sz val="11"/>
        <color theme="1"/>
        <rFont val="Calibri"/>
        <family val="2"/>
        <charset val="204"/>
        <scheme val="minor"/>
      </rPr>
      <t>1P 16A</t>
    </r>
  </si>
  <si>
    <r>
      <t xml:space="preserve">amomrTveli avtomati ;
400v/32a ; sampolusa                             </t>
    </r>
    <r>
      <rPr>
        <sz val="11"/>
        <color theme="1"/>
        <rFont val="Calibri"/>
        <family val="2"/>
        <charset val="204"/>
        <scheme val="minor"/>
      </rPr>
      <t>3P C32A</t>
    </r>
  </si>
  <si>
    <r>
      <t>კონტაქტორი</t>
    </r>
    <r>
      <rPr>
        <sz val="11"/>
        <color theme="1"/>
        <rFont val="Calibri"/>
        <family val="2"/>
        <charset val="204"/>
        <scheme val="minor"/>
      </rPr>
      <t xml:space="preserve"> , 3P, 32 A</t>
    </r>
  </si>
  <si>
    <r>
      <t>რელე</t>
    </r>
    <r>
      <rPr>
        <sz val="11"/>
        <color theme="1"/>
        <rFont val="Calibri"/>
        <family val="2"/>
        <charset val="204"/>
        <scheme val="minor"/>
      </rPr>
      <t xml:space="preserve"> 250v/5A</t>
    </r>
  </si>
  <si>
    <r>
      <t>ჩამრთველი</t>
    </r>
    <r>
      <rPr>
        <sz val="11"/>
        <color theme="1"/>
        <rFont val="Calibri"/>
        <family val="2"/>
        <charset val="204"/>
        <scheme val="minor"/>
      </rPr>
      <t xml:space="preserve"> 0‐1‐2, 1x20A</t>
    </r>
  </si>
  <si>
    <r>
      <t xml:space="preserve">ფოტორელე  </t>
    </r>
    <r>
      <rPr>
        <sz val="11"/>
        <color theme="1"/>
        <rFont val="Calibri"/>
        <family val="2"/>
        <charset val="204"/>
        <scheme val="minor"/>
      </rPr>
      <t>250V  5A</t>
    </r>
  </si>
  <si>
    <r>
      <t>saStefselo rozeti damiwebiT</t>
    </r>
    <r>
      <rPr>
        <sz val="11"/>
        <color theme="1"/>
        <rFont val="Calibri"/>
        <family val="2"/>
        <charset val="204"/>
        <scheme val="minor"/>
      </rPr>
      <t xml:space="preserve">  IP44</t>
    </r>
  </si>
  <si>
    <r>
      <t>saSrefselo komutaciis kolofi dacvis klasi</t>
    </r>
    <r>
      <rPr>
        <sz val="11"/>
        <color theme="1"/>
        <rFont val="Calibri"/>
        <family val="2"/>
        <charset val="204"/>
        <scheme val="minor"/>
      </rPr>
      <t xml:space="preserve">   IP 20</t>
    </r>
  </si>
  <si>
    <r>
      <t>erTklaviSiani CamrTveli
250v/10a; dacvis klasi</t>
    </r>
    <r>
      <rPr>
        <sz val="11"/>
        <color theme="1"/>
        <rFont val="Calibri"/>
        <family val="2"/>
        <charset val="204"/>
        <scheme val="minor"/>
      </rPr>
      <t xml:space="preserve"> IP 20</t>
    </r>
  </si>
  <si>
    <r>
      <t xml:space="preserve">დამიწების მოთუთიებული ღერო, </t>
    </r>
    <r>
      <rPr>
        <sz val="11"/>
        <color theme="1"/>
        <rFont val="Calibri"/>
        <family val="2"/>
        <charset val="204"/>
        <scheme val="minor"/>
      </rPr>
      <t>50x50x5mm, 1500mm</t>
    </r>
  </si>
  <si>
    <r>
      <t xml:space="preserve">მოთუთიებული გამტარი, </t>
    </r>
    <r>
      <rPr>
        <sz val="11"/>
        <color theme="1"/>
        <rFont val="Calibri"/>
        <family val="2"/>
        <charset val="204"/>
        <scheme val="minor"/>
      </rPr>
      <t>Ø</t>
    </r>
    <r>
      <rPr>
        <sz val="11"/>
        <color theme="1"/>
        <rFont val="AcadNusx"/>
      </rPr>
      <t>8mm</t>
    </r>
  </si>
  <si>
    <t>masalis transportirebis xarjebi (samS. masalis Rirebulebidan)</t>
  </si>
  <si>
    <t>zednadebi xarjebi                          (Ziridadi xelfasidan)</t>
  </si>
  <si>
    <t xml:space="preserve">samuSaos dasaxeleba </t>
  </si>
  <si>
    <t>ganz. erT.</t>
  </si>
  <si>
    <t>raode-noba</t>
  </si>
  <si>
    <t>xelfasi</t>
  </si>
  <si>
    <t>masala</t>
  </si>
  <si>
    <t>manq. meqanizmebi</t>
  </si>
  <si>
    <t>erT. zRvruli fasi</t>
  </si>
  <si>
    <t>erT. fasi</t>
  </si>
  <si>
    <t>(lari)</t>
  </si>
  <si>
    <t>1'</t>
  </si>
  <si>
    <t>10</t>
  </si>
  <si>
    <t>11</t>
  </si>
  <si>
    <t>%</t>
  </si>
  <si>
    <t>sul xarjTaRricxva #2</t>
  </si>
  <si>
    <t>saStefselo rozetebis montaJi</t>
  </si>
  <si>
    <t>samontaJo samuSaoebi</t>
  </si>
  <si>
    <r>
      <t xml:space="preserve">შენიშვნა:                                                                                                                                                      
1. 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                 
2. სავალდებულოა პრეტენდენტის მიერ ხარჯთაღრიცხვა ატვირთულ იქნას Excel-ის ფორმატის ფაილის სახით, დანართი N1–ის მიხედვით (ხარჯთაღრიცხვის განსაფასებელი პოზიციების რაოდენობის 1%-ზე მეტის განუფასებლად წარმოდგენა ან/და ხარჯთაღრიცხვის წარმოუდგენლობა დაზუსტებას არ დაექვემდებარება და გამოიწვევს პრეტენდენტის დისკვალიფიკაციას).
3. გაუთვალისწინებელი ხარჯი (5%) </t>
    </r>
    <r>
      <rPr>
        <b/>
        <sz val="11"/>
        <color rgb="FFFF0000"/>
        <rFont val="Calibri"/>
        <family val="2"/>
        <scheme val="minor"/>
      </rPr>
      <t xml:space="preserve">არის უცვლელი.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</si>
</sst>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\ _₾_-;\-* #,##0.00\ _₾_-;_-* &quot;-&quot;??\ _₾_-;_-@_-"/>
    <numFmt numFmtId="166" formatCode="0.0"/>
    <numFmt numFmtId="167" formatCode="0.000"/>
    <numFmt numFmtId="168" formatCode="_-* #,##0.00_р_._-;\-* #,##0.00_р_._-;_-* &quot;-&quot;??_р_._-;_-@_-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  <numFmt numFmtId="172" formatCode="#,##0.000"/>
    <numFmt numFmtId="173" formatCode="#,##0.0000"/>
    <numFmt numFmtId="174" formatCode="#,##0.00000"/>
    <numFmt numFmtId="175" formatCode="0.0000"/>
    <numFmt numFmtId="176" formatCode="0.00000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sz val="10"/>
      <name val="Calibri"/>
      <family val="2"/>
      <charset val="204"/>
      <scheme val="minor"/>
    </font>
    <font>
      <b/>
      <sz val="10"/>
      <color rgb="FFFF0000"/>
      <name val="Sylfae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vertAlign val="superscript"/>
      <sz val="11"/>
      <color theme="1"/>
      <name val="AcadNusx"/>
    </font>
    <font>
      <vertAlign val="superscript"/>
      <sz val="10"/>
      <color theme="1"/>
      <name val="AcadNusx"/>
    </font>
    <font>
      <sz val="11"/>
      <color theme="1"/>
      <name val="Arial"/>
      <family val="2"/>
      <charset val="204"/>
    </font>
    <font>
      <b/>
      <vertAlign val="superscript"/>
      <sz val="10"/>
      <color theme="1"/>
      <name val="AcadNusx"/>
    </font>
    <font>
      <b/>
      <sz val="11"/>
      <color theme="1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06">
    <xf numFmtId="0" fontId="0" fillId="0" borderId="0"/>
    <xf numFmtId="165" fontId="5" fillId="0" borderId="0" applyFont="0" applyFill="0" applyBorder="0" applyAlignment="0" applyProtection="0"/>
    <xf numFmtId="0" fontId="6" fillId="0" borderId="0"/>
    <xf numFmtId="0" fontId="12" fillId="0" borderId="0"/>
    <xf numFmtId="0" fontId="14" fillId="0" borderId="0"/>
    <xf numFmtId="0" fontId="17" fillId="0" borderId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3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8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8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8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8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8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8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8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8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9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0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22" fillId="25" borderId="8" applyNumberFormat="0" applyAlignment="0" applyProtection="0"/>
    <xf numFmtId="0" fontId="41" fillId="26" borderId="9" applyNumberFormat="0" applyAlignment="0" applyProtection="0"/>
    <xf numFmtId="0" fontId="23" fillId="26" borderId="9" applyNumberFormat="0" applyAlignment="0" applyProtection="0"/>
    <xf numFmtId="0" fontId="23" fillId="26" borderId="9" applyNumberFormat="0" applyAlignment="0" applyProtection="0"/>
    <xf numFmtId="0" fontId="23" fillId="26" borderId="9" applyNumberFormat="0" applyAlignment="0" applyProtection="0"/>
    <xf numFmtId="0" fontId="23" fillId="26" borderId="9" applyNumberFormat="0" applyAlignment="0" applyProtection="0"/>
    <xf numFmtId="0" fontId="23" fillId="26" borderId="9" applyNumberFormat="0" applyAlignment="0" applyProtection="0"/>
    <xf numFmtId="0" fontId="23" fillId="26" borderId="9" applyNumberFormat="0" applyAlignment="0" applyProtection="0"/>
    <xf numFmtId="0" fontId="23" fillId="26" borderId="9" applyNumberFormat="0" applyAlignment="0" applyProtection="0"/>
    <xf numFmtId="0" fontId="23" fillId="26" borderId="9" applyNumberFormat="0" applyAlignment="0" applyProtection="0"/>
    <xf numFmtId="0" fontId="23" fillId="26" borderId="9" applyNumberFormat="0" applyAlignment="0" applyProtection="0"/>
    <xf numFmtId="0" fontId="23" fillId="26" borderId="9" applyNumberFormat="0" applyAlignment="0" applyProtection="0"/>
    <xf numFmtId="0" fontId="23" fillId="26" borderId="9" applyNumberFormat="0" applyAlignment="0" applyProtection="0"/>
    <xf numFmtId="0" fontId="23" fillId="26" borderId="9" applyNumberFormat="0" applyAlignment="0" applyProtection="0"/>
    <xf numFmtId="0" fontId="23" fillId="26" borderId="9" applyNumberFormat="0" applyAlignment="0" applyProtection="0"/>
    <xf numFmtId="43" fontId="17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7" fillId="0" borderId="0" applyFont="0" applyFill="0" applyBorder="0" applyAlignment="0" applyProtection="0"/>
    <xf numFmtId="166" fontId="5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5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44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5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46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7" fillId="12" borderId="8" applyNumberFormat="0" applyAlignment="0" applyProtection="0"/>
    <xf numFmtId="0" fontId="29" fillId="12" borderId="8" applyNumberFormat="0" applyAlignment="0" applyProtection="0"/>
    <xf numFmtId="0" fontId="29" fillId="12" borderId="8" applyNumberFormat="0" applyAlignment="0" applyProtection="0"/>
    <xf numFmtId="0" fontId="29" fillId="12" borderId="8" applyNumberFormat="0" applyAlignment="0" applyProtection="0"/>
    <xf numFmtId="0" fontId="29" fillId="12" borderId="8" applyNumberFormat="0" applyAlignment="0" applyProtection="0"/>
    <xf numFmtId="0" fontId="29" fillId="12" borderId="8" applyNumberFormat="0" applyAlignment="0" applyProtection="0"/>
    <xf numFmtId="0" fontId="29" fillId="12" borderId="8" applyNumberFormat="0" applyAlignment="0" applyProtection="0"/>
    <xf numFmtId="0" fontId="29" fillId="12" borderId="8" applyNumberFormat="0" applyAlignment="0" applyProtection="0"/>
    <xf numFmtId="0" fontId="29" fillId="12" borderId="8" applyNumberFormat="0" applyAlignment="0" applyProtection="0"/>
    <xf numFmtId="0" fontId="29" fillId="12" borderId="8" applyNumberFormat="0" applyAlignment="0" applyProtection="0"/>
    <xf numFmtId="0" fontId="29" fillId="12" borderId="8" applyNumberFormat="0" applyAlignment="0" applyProtection="0"/>
    <xf numFmtId="0" fontId="29" fillId="12" borderId="8" applyNumberFormat="0" applyAlignment="0" applyProtection="0"/>
    <xf numFmtId="0" fontId="29" fillId="12" borderId="8" applyNumberFormat="0" applyAlignment="0" applyProtection="0"/>
    <xf numFmtId="0" fontId="29" fillId="12" borderId="8" applyNumberFormat="0" applyAlignment="0" applyProtection="0"/>
    <xf numFmtId="0" fontId="48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49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32" fillId="0" borderId="0"/>
    <xf numFmtId="0" fontId="17" fillId="0" borderId="0"/>
    <xf numFmtId="0" fontId="56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57" fillId="0" borderId="0"/>
    <xf numFmtId="0" fontId="12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2" fillId="0" borderId="0"/>
    <xf numFmtId="0" fontId="55" fillId="0" borderId="0"/>
    <xf numFmtId="0" fontId="12" fillId="0" borderId="0"/>
    <xf numFmtId="0" fontId="55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8" borderId="14" applyNumberFormat="0" applyFont="0" applyAlignment="0" applyProtection="0"/>
    <xf numFmtId="0" fontId="12" fillId="28" borderId="14" applyNumberFormat="0" applyFont="0" applyAlignment="0" applyProtection="0"/>
    <xf numFmtId="0" fontId="12" fillId="28" borderId="14" applyNumberFormat="0" applyFont="0" applyAlignment="0" applyProtection="0"/>
    <xf numFmtId="0" fontId="12" fillId="28" borderId="14" applyNumberFormat="0" applyFont="0" applyAlignment="0" applyProtection="0"/>
    <xf numFmtId="0" fontId="12" fillId="28" borderId="14" applyNumberFormat="0" applyFont="0" applyAlignment="0" applyProtection="0"/>
    <xf numFmtId="0" fontId="12" fillId="28" borderId="14" applyNumberFormat="0" applyFont="0" applyAlignment="0" applyProtection="0"/>
    <xf numFmtId="0" fontId="12" fillId="28" borderId="14" applyNumberFormat="0" applyFont="0" applyAlignment="0" applyProtection="0"/>
    <xf numFmtId="0" fontId="12" fillId="28" borderId="14" applyNumberFormat="0" applyFont="0" applyAlignment="0" applyProtection="0"/>
    <xf numFmtId="0" fontId="12" fillId="28" borderId="14" applyNumberFormat="0" applyFont="0" applyAlignment="0" applyProtection="0"/>
    <xf numFmtId="0" fontId="12" fillId="28" borderId="14" applyNumberFormat="0" applyFont="0" applyAlignment="0" applyProtection="0"/>
    <xf numFmtId="0" fontId="12" fillId="28" borderId="14" applyNumberFormat="0" applyFont="0" applyAlignment="0" applyProtection="0"/>
    <xf numFmtId="0" fontId="12" fillId="28" borderId="14" applyNumberFormat="0" applyFont="0" applyAlignment="0" applyProtection="0"/>
    <xf numFmtId="0" fontId="12" fillId="28" borderId="14" applyNumberFormat="0" applyFont="0" applyAlignment="0" applyProtection="0"/>
    <xf numFmtId="0" fontId="12" fillId="28" borderId="14" applyNumberFormat="0" applyFont="0" applyAlignment="0" applyProtection="0"/>
    <xf numFmtId="0" fontId="50" fillId="25" borderId="15" applyNumberFormat="0" applyAlignment="0" applyProtection="0"/>
    <xf numFmtId="0" fontId="33" fillId="25" borderId="15" applyNumberFormat="0" applyAlignment="0" applyProtection="0"/>
    <xf numFmtId="0" fontId="33" fillId="25" borderId="15" applyNumberFormat="0" applyAlignment="0" applyProtection="0"/>
    <xf numFmtId="0" fontId="33" fillId="25" borderId="15" applyNumberFormat="0" applyAlignment="0" applyProtection="0"/>
    <xf numFmtId="0" fontId="33" fillId="25" borderId="15" applyNumberFormat="0" applyAlignment="0" applyProtection="0"/>
    <xf numFmtId="0" fontId="33" fillId="25" borderId="15" applyNumberFormat="0" applyAlignment="0" applyProtection="0"/>
    <xf numFmtId="0" fontId="33" fillId="25" borderId="15" applyNumberFormat="0" applyAlignment="0" applyProtection="0"/>
    <xf numFmtId="0" fontId="33" fillId="25" borderId="15" applyNumberFormat="0" applyAlignment="0" applyProtection="0"/>
    <xf numFmtId="0" fontId="33" fillId="25" borderId="15" applyNumberFormat="0" applyAlignment="0" applyProtection="0"/>
    <xf numFmtId="0" fontId="33" fillId="25" borderId="15" applyNumberFormat="0" applyAlignment="0" applyProtection="0"/>
    <xf numFmtId="0" fontId="33" fillId="25" borderId="15" applyNumberFormat="0" applyAlignment="0" applyProtection="0"/>
    <xf numFmtId="0" fontId="33" fillId="25" borderId="15" applyNumberFormat="0" applyAlignment="0" applyProtection="0"/>
    <xf numFmtId="0" fontId="33" fillId="25" borderId="15" applyNumberFormat="0" applyAlignment="0" applyProtection="0"/>
    <xf numFmtId="0" fontId="33" fillId="25" borderId="15" applyNumberFormat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2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0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6" fillId="0" borderId="0"/>
    <xf numFmtId="0" fontId="17" fillId="0" borderId="0"/>
    <xf numFmtId="0" fontId="12" fillId="0" borderId="0"/>
    <xf numFmtId="0" fontId="12" fillId="0" borderId="0"/>
    <xf numFmtId="0" fontId="55" fillId="0" borderId="0"/>
    <xf numFmtId="0" fontId="2" fillId="0" borderId="0"/>
    <xf numFmtId="0" fontId="2" fillId="0" borderId="0"/>
    <xf numFmtId="0" fontId="12" fillId="0" borderId="0"/>
    <xf numFmtId="0" fontId="59" fillId="6" borderId="0" applyNumberFormat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55" fillId="0" borderId="0"/>
  </cellStyleXfs>
  <cellXfs count="290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49" fontId="61" fillId="0" borderId="0" xfId="0" applyNumberFormat="1" applyFont="1" applyFill="1"/>
    <xf numFmtId="2" fontId="7" fillId="0" borderId="0" xfId="0" applyNumberFormat="1" applyFont="1" applyFill="1" applyAlignment="1">
      <alignment horizontal="center" vertical="center" wrapText="1"/>
    </xf>
    <xf numFmtId="49" fontId="60" fillId="4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60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0" fillId="4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60" fillId="0" borderId="0" xfId="0" applyNumberFormat="1" applyFont="1" applyFill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49" fontId="9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49" fontId="60" fillId="4" borderId="7" xfId="0" applyNumberFormat="1" applyFont="1" applyFill="1" applyBorder="1" applyAlignment="1">
      <alignment horizontal="center" vertical="center" wrapText="1"/>
    </xf>
    <xf numFmtId="0" fontId="16" fillId="4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167" fontId="7" fillId="0" borderId="0" xfId="0" applyNumberFormat="1" applyFont="1" applyFill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right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62" fillId="5" borderId="0" xfId="2" applyFont="1" applyFill="1" applyAlignment="1">
      <alignment horizontal="right" vertical="center"/>
    </xf>
    <xf numFmtId="49" fontId="8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2" fontId="8" fillId="0" borderId="1" xfId="795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634" applyNumberFormat="1" applyFont="1" applyFill="1" applyBorder="1" applyAlignment="1">
      <alignment horizontal="center" vertical="center" wrapText="1"/>
    </xf>
    <xf numFmtId="49" fontId="9" fillId="0" borderId="1" xfId="634" applyNumberFormat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 applyProtection="1">
      <alignment horizontal="left"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wrapText="1"/>
    </xf>
    <xf numFmtId="49" fontId="15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vertical="center" wrapText="1"/>
    </xf>
    <xf numFmtId="49" fontId="11" fillId="0" borderId="0" xfId="0" applyNumberFormat="1" applyFont="1" applyFill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2" fontId="8" fillId="29" borderId="1" xfId="0" applyNumberFormat="1" applyFont="1" applyFill="1" applyBorder="1" applyAlignment="1">
      <alignment horizontal="center" vertical="center" wrapText="1"/>
    </xf>
    <xf numFmtId="49" fontId="8" fillId="30" borderId="1" xfId="0" applyNumberFormat="1" applyFont="1" applyFill="1" applyBorder="1" applyAlignment="1">
      <alignment vertical="center" wrapText="1"/>
    </xf>
    <xf numFmtId="49" fontId="3" fillId="30" borderId="6" xfId="0" applyNumberFormat="1" applyFont="1" applyFill="1" applyBorder="1" applyAlignment="1">
      <alignment horizontal="center" vertical="center" wrapText="1"/>
    </xf>
    <xf numFmtId="49" fontId="3" fillId="30" borderId="7" xfId="0" applyNumberFormat="1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vertical="center" wrapText="1"/>
    </xf>
    <xf numFmtId="0" fontId="8" fillId="5" borderId="3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1" xfId="796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2" fontId="8" fillId="29" borderId="1" xfId="3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vertical="center" wrapText="1"/>
    </xf>
    <xf numFmtId="0" fontId="9" fillId="2" borderId="1" xfId="3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2" fontId="8" fillId="29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1" fillId="0" borderId="1" xfId="796" applyNumberFormat="1" applyFont="1" applyFill="1" applyBorder="1" applyAlignment="1">
      <alignment horizontal="center" vertical="center" wrapText="1"/>
    </xf>
    <xf numFmtId="0" fontId="8" fillId="0" borderId="1" xfId="796" applyNumberFormat="1" applyFont="1" applyFill="1" applyBorder="1" applyAlignment="1">
      <alignment horizontal="center" vertical="center" wrapText="1"/>
    </xf>
    <xf numFmtId="2" fontId="8" fillId="0" borderId="1" xfId="902" applyNumberFormat="1" applyFont="1" applyFill="1" applyBorder="1" applyAlignment="1">
      <alignment horizontal="center" vertical="center" wrapText="1"/>
    </xf>
    <xf numFmtId="2" fontId="8" fillId="0" borderId="1" xfId="903" applyNumberFormat="1" applyFont="1" applyFill="1" applyBorder="1" applyAlignment="1">
      <alignment horizontal="center" vertical="center" wrapText="1"/>
    </xf>
    <xf numFmtId="49" fontId="9" fillId="0" borderId="1" xfId="904" applyNumberFormat="1" applyFont="1" applyFill="1" applyBorder="1" applyAlignment="1">
      <alignment horizontal="left" vertical="center" wrapText="1"/>
    </xf>
    <xf numFmtId="49" fontId="11" fillId="0" borderId="1" xfId="904" applyNumberFormat="1" applyFont="1" applyFill="1" applyBorder="1" applyAlignment="1">
      <alignment horizontal="center" vertical="center" wrapText="1"/>
    </xf>
    <xf numFmtId="49" fontId="9" fillId="0" borderId="1" xfId="655" applyNumberFormat="1" applyFont="1" applyFill="1" applyBorder="1" applyAlignment="1">
      <alignment horizontal="left" vertical="center" wrapText="1"/>
    </xf>
    <xf numFmtId="49" fontId="9" fillId="0" borderId="1" xfId="736" applyNumberFormat="1" applyFont="1" applyFill="1" applyBorder="1" applyAlignment="1">
      <alignment horizontal="left" vertical="center" wrapText="1"/>
    </xf>
    <xf numFmtId="49" fontId="11" fillId="0" borderId="1" xfId="736" applyNumberFormat="1" applyFont="1" applyFill="1" applyBorder="1" applyAlignment="1">
      <alignment horizontal="center" vertical="center" wrapText="1"/>
    </xf>
    <xf numFmtId="49" fontId="9" fillId="0" borderId="1" xfId="682" applyNumberFormat="1" applyFont="1" applyFill="1" applyBorder="1" applyAlignment="1">
      <alignment horizontal="left" vertical="center" wrapText="1"/>
    </xf>
    <xf numFmtId="49" fontId="11" fillId="0" borderId="1" xfId="634" applyNumberFormat="1" applyFont="1" applyFill="1" applyBorder="1" applyAlignment="1">
      <alignment horizontal="center" vertical="center" wrapText="1"/>
    </xf>
    <xf numFmtId="49" fontId="9" fillId="0" borderId="1" xfId="873" applyNumberFormat="1" applyFont="1" applyFill="1" applyBorder="1" applyAlignment="1">
      <alignment horizontal="left" vertical="center" wrapText="1"/>
    </xf>
    <xf numFmtId="49" fontId="11" fillId="0" borderId="1" xfId="873" applyNumberFormat="1" applyFont="1" applyFill="1" applyBorder="1" applyAlignment="1">
      <alignment horizontal="center" vertical="center" wrapText="1"/>
    </xf>
    <xf numFmtId="49" fontId="11" fillId="4" borderId="1" xfId="647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11" fillId="4" borderId="7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  <xf numFmtId="49" fontId="11" fillId="5" borderId="2" xfId="796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left" vertical="center" wrapText="1"/>
    </xf>
    <xf numFmtId="49" fontId="9" fillId="0" borderId="1" xfId="647" applyNumberFormat="1" applyFont="1" applyFill="1" applyBorder="1" applyAlignment="1">
      <alignment horizontal="left" vertical="center" wrapText="1"/>
    </xf>
    <xf numFmtId="49" fontId="9" fillId="0" borderId="1" xfId="647" applyNumberFormat="1" applyFont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justify"/>
    </xf>
    <xf numFmtId="2" fontId="7" fillId="5" borderId="1" xfId="0" applyNumberFormat="1" applyFont="1" applyFill="1" applyBorder="1" applyAlignment="1">
      <alignment horizontal="center" vertical="center"/>
    </xf>
    <xf numFmtId="0" fontId="9" fillId="5" borderId="2" xfId="796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 applyProtection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right" vertical="center" wrapText="1"/>
    </xf>
    <xf numFmtId="2" fontId="8" fillId="4" borderId="7" xfId="0" applyNumberFormat="1" applyFont="1" applyFill="1" applyBorder="1" applyAlignment="1">
      <alignment horizontal="center" vertical="center" wrapText="1"/>
    </xf>
    <xf numFmtId="2" fontId="9" fillId="31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9" fontId="9" fillId="0" borderId="7" xfId="0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1" xfId="634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172" fontId="9" fillId="0" borderId="1" xfId="3" applyNumberFormat="1" applyFont="1" applyFill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 wrapText="1"/>
    </xf>
    <xf numFmtId="173" fontId="9" fillId="0" borderId="1" xfId="0" applyNumberFormat="1" applyFont="1" applyBorder="1" applyAlignment="1">
      <alignment horizontal="center" vertical="center" wrapText="1"/>
    </xf>
    <xf numFmtId="174" fontId="9" fillId="0" borderId="1" xfId="0" applyNumberFormat="1" applyFont="1" applyBorder="1" applyAlignment="1">
      <alignment horizontal="center" vertical="center" wrapText="1"/>
    </xf>
    <xf numFmtId="172" fontId="9" fillId="0" borderId="3" xfId="0" applyNumberFormat="1" applyFont="1" applyFill="1" applyBorder="1" applyAlignment="1">
      <alignment horizontal="center" vertical="center" wrapText="1"/>
    </xf>
    <xf numFmtId="4" fontId="9" fillId="0" borderId="1" xfId="904" applyNumberFormat="1" applyFont="1" applyFill="1" applyBorder="1" applyAlignment="1">
      <alignment horizontal="center" vertical="center" wrapText="1"/>
    </xf>
    <xf numFmtId="4" fontId="9" fillId="0" borderId="1" xfId="736" applyNumberFormat="1" applyFont="1" applyFill="1" applyBorder="1" applyAlignment="1">
      <alignment horizontal="center" vertical="center" wrapText="1"/>
    </xf>
    <xf numFmtId="4" fontId="9" fillId="0" borderId="1" xfId="873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 wrapText="1"/>
    </xf>
    <xf numFmtId="172" fontId="9" fillId="0" borderId="1" xfId="904" applyNumberFormat="1" applyFont="1" applyFill="1" applyBorder="1" applyAlignment="1">
      <alignment horizontal="center" vertical="center" wrapText="1"/>
    </xf>
    <xf numFmtId="173" fontId="9" fillId="0" borderId="1" xfId="904" applyNumberFormat="1" applyFont="1" applyFill="1" applyBorder="1" applyAlignment="1">
      <alignment horizontal="center" vertical="center" wrapText="1"/>
    </xf>
    <xf numFmtId="172" fontId="9" fillId="0" borderId="1" xfId="655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11" fillId="0" borderId="2" xfId="904" applyNumberFormat="1" applyFont="1" applyFill="1" applyBorder="1" applyAlignment="1">
      <alignment horizontal="center" vertical="center" wrapText="1"/>
    </xf>
    <xf numFmtId="49" fontId="11" fillId="0" borderId="2" xfId="655" applyNumberFormat="1" applyFont="1" applyFill="1" applyBorder="1" applyAlignment="1">
      <alignment horizontal="center" vertical="center" wrapText="1"/>
    </xf>
    <xf numFmtId="49" fontId="11" fillId="0" borderId="2" xfId="736" applyNumberFormat="1" applyFont="1" applyFill="1" applyBorder="1" applyAlignment="1">
      <alignment horizontal="center" vertical="center" wrapText="1"/>
    </xf>
    <xf numFmtId="49" fontId="11" fillId="0" borderId="2" xfId="634" applyNumberFormat="1" applyFont="1" applyFill="1" applyBorder="1" applyAlignment="1">
      <alignment horizontal="center" vertical="center" wrapText="1"/>
    </xf>
    <xf numFmtId="49" fontId="11" fillId="0" borderId="2" xfId="873" applyNumberFormat="1" applyFont="1" applyFill="1" applyBorder="1" applyAlignment="1">
      <alignment horizontal="center" vertical="center" wrapText="1"/>
    </xf>
    <xf numFmtId="4" fontId="8" fillId="0" borderId="1" xfId="902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903" applyNumberFormat="1" applyFont="1" applyFill="1" applyBorder="1" applyAlignment="1">
      <alignment horizontal="center" vertical="center" wrapText="1"/>
    </xf>
    <xf numFmtId="4" fontId="9" fillId="4" borderId="1" xfId="902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" xfId="903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4" fontId="8" fillId="5" borderId="2" xfId="902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2" xfId="903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902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6" fillId="4" borderId="7" xfId="0" applyNumberFormat="1" applyFont="1" applyFill="1" applyBorder="1" applyAlignment="1">
      <alignment horizontal="center" vertical="center" wrapText="1"/>
    </xf>
    <xf numFmtId="49" fontId="9" fillId="4" borderId="2" xfId="796" applyNumberFormat="1" applyFont="1" applyFill="1" applyBorder="1" applyAlignment="1">
      <alignment horizontal="center" vertical="center" wrapText="1"/>
    </xf>
    <xf numFmtId="4" fontId="8" fillId="4" borderId="1" xfId="902" applyNumberFormat="1" applyFont="1" applyFill="1" applyBorder="1" applyAlignment="1">
      <alignment horizontal="center" vertical="center" wrapText="1"/>
    </xf>
    <xf numFmtId="174" fontId="8" fillId="4" borderId="1" xfId="902" applyNumberFormat="1" applyFont="1" applyFill="1" applyBorder="1" applyAlignment="1">
      <alignment horizontal="center" vertical="center" wrapText="1"/>
    </xf>
    <xf numFmtId="172" fontId="8" fillId="4" borderId="1" xfId="902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173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174" fontId="8" fillId="4" borderId="1" xfId="0" applyNumberFormat="1" applyFont="1" applyFill="1" applyBorder="1" applyAlignment="1">
      <alignment horizontal="center" vertical="center"/>
    </xf>
    <xf numFmtId="174" fontId="8" fillId="4" borderId="1" xfId="0" applyNumberFormat="1" applyFont="1" applyFill="1" applyBorder="1" applyAlignment="1">
      <alignment horizontal="center" vertical="center" wrapText="1"/>
    </xf>
    <xf numFmtId="172" fontId="8" fillId="4" borderId="1" xfId="1" applyNumberFormat="1" applyFont="1" applyFill="1" applyBorder="1" applyAlignment="1">
      <alignment horizontal="center" vertical="center" wrapText="1"/>
    </xf>
    <xf numFmtId="173" fontId="8" fillId="4" borderId="1" xfId="1" applyNumberFormat="1" applyFont="1" applyFill="1" applyBorder="1" applyAlignment="1">
      <alignment horizontal="center" vertical="center" wrapText="1"/>
    </xf>
    <xf numFmtId="0" fontId="8" fillId="4" borderId="1" xfId="796" applyFont="1" applyFill="1" applyBorder="1" applyAlignment="1">
      <alignment horizontal="center" vertical="center"/>
    </xf>
    <xf numFmtId="4" fontId="8" fillId="4" borderId="1" xfId="1" applyNumberFormat="1" applyFont="1" applyFill="1" applyBorder="1" applyAlignment="1">
      <alignment horizontal="center" vertical="center" wrapText="1"/>
    </xf>
    <xf numFmtId="4" fontId="8" fillId="4" borderId="1" xfId="903" applyNumberFormat="1" applyFont="1" applyFill="1" applyBorder="1" applyAlignment="1">
      <alignment horizontal="center" vertical="center" wrapText="1"/>
    </xf>
    <xf numFmtId="173" fontId="8" fillId="4" borderId="1" xfId="902" applyNumberFormat="1" applyFont="1" applyFill="1" applyBorder="1" applyAlignment="1">
      <alignment horizontal="center" vertical="center" wrapText="1"/>
    </xf>
    <xf numFmtId="172" fontId="8" fillId="4" borderId="1" xfId="0" applyNumberFormat="1" applyFont="1" applyFill="1" applyBorder="1" applyAlignment="1">
      <alignment horizontal="center" vertical="center" wrapText="1"/>
    </xf>
    <xf numFmtId="172" fontId="8" fillId="4" borderId="3" xfId="0" applyNumberFormat="1" applyFont="1" applyFill="1" applyBorder="1" applyAlignment="1">
      <alignment horizontal="center" vertical="center" wrapText="1"/>
    </xf>
    <xf numFmtId="173" fontId="8" fillId="4" borderId="1" xfId="903" applyNumberFormat="1" applyFont="1" applyFill="1" applyBorder="1" applyAlignment="1">
      <alignment horizontal="center" vertical="center" wrapText="1"/>
    </xf>
    <xf numFmtId="174" fontId="8" fillId="4" borderId="1" xfId="903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1" xfId="3" applyNumberFormat="1" applyFont="1" applyFill="1" applyBorder="1" applyAlignment="1">
      <alignment horizontal="center" vertical="center" wrapText="1"/>
    </xf>
    <xf numFmtId="2" fontId="8" fillId="4" borderId="1" xfId="1" applyNumberFormat="1" applyFont="1" applyFill="1" applyBorder="1" applyAlignment="1" applyProtection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175" fontId="8" fillId="4" borderId="1" xfId="0" applyNumberFormat="1" applyFont="1" applyFill="1" applyBorder="1" applyAlignment="1">
      <alignment horizontal="center" vertical="center" wrapText="1"/>
    </xf>
    <xf numFmtId="176" fontId="8" fillId="4" borderId="1" xfId="0" applyNumberFormat="1" applyFont="1" applyFill="1" applyBorder="1" applyAlignment="1">
      <alignment horizontal="center" vertical="center" wrapText="1"/>
    </xf>
    <xf numFmtId="167" fontId="8" fillId="4" borderId="1" xfId="795" applyNumberFormat="1" applyFont="1" applyFill="1" applyBorder="1" applyAlignment="1">
      <alignment horizontal="center" vertical="center" wrapText="1"/>
    </xf>
    <xf numFmtId="175" fontId="8" fillId="4" borderId="1" xfId="795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6" xfId="0" applyNumberFormat="1" applyFont="1" applyFill="1" applyBorder="1" applyAlignment="1">
      <alignment horizontal="center" vertical="center" wrapText="1"/>
    </xf>
    <xf numFmtId="9" fontId="16" fillId="4" borderId="1" xfId="0" applyNumberFormat="1" applyFont="1" applyFill="1" applyBorder="1" applyAlignment="1">
      <alignment horizontal="center" vertical="center" wrapText="1"/>
    </xf>
    <xf numFmtId="9" fontId="16" fillId="4" borderId="7" xfId="0" applyNumberFormat="1" applyFont="1" applyFill="1" applyBorder="1" applyAlignment="1">
      <alignment horizontal="center" vertical="center" wrapText="1"/>
    </xf>
    <xf numFmtId="9" fontId="9" fillId="4" borderId="7" xfId="0" applyNumberFormat="1" applyFont="1" applyFill="1" applyBorder="1" applyAlignment="1">
      <alignment horizontal="center" vertical="center" wrapText="1"/>
    </xf>
    <xf numFmtId="49" fontId="63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 vertical="center"/>
    </xf>
    <xf numFmtId="2" fontId="7" fillId="5" borderId="17" xfId="0" applyNumberFormat="1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 vertical="center" wrapText="1"/>
    </xf>
    <xf numFmtId="2" fontId="7" fillId="5" borderId="17" xfId="0" applyNumberFormat="1" applyFont="1" applyFill="1" applyBorder="1" applyAlignment="1">
      <alignment horizontal="center" vertical="center" wrapText="1"/>
    </xf>
    <xf numFmtId="2" fontId="7" fillId="5" borderId="6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 wrapText="1"/>
    </xf>
    <xf numFmtId="49" fontId="8" fillId="0" borderId="4" xfId="3" applyNumberFormat="1" applyFont="1" applyFill="1" applyBorder="1" applyAlignment="1">
      <alignment horizontal="center" vertical="center" wrapText="1"/>
    </xf>
    <xf numFmtId="49" fontId="8" fillId="0" borderId="3" xfId="3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2" xfId="904" applyNumberFormat="1" applyFont="1" applyFill="1" applyBorder="1" applyAlignment="1">
      <alignment horizontal="center" vertical="center" wrapText="1"/>
    </xf>
    <xf numFmtId="49" fontId="11" fillId="0" borderId="4" xfId="904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11" fillId="5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</cellXfs>
  <cellStyles count="906">
    <cellStyle name="20% - Accent1" xfId="6"/>
    <cellStyle name="20% - Accent1 2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3" xfId="17"/>
    <cellStyle name="20% - Accent1 3 2" xfId="18"/>
    <cellStyle name="20% - Accent1 4" xfId="19"/>
    <cellStyle name="20% - Accent1 4 2" xfId="20"/>
    <cellStyle name="20% - Accent1 4 2 2" xfId="21"/>
    <cellStyle name="20% - Accent1 4 3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_Q.W. ADMINISTRACIULI SENOBA" xfId="29"/>
    <cellStyle name="20% - Accent2" xfId="30"/>
    <cellStyle name="20% - Accent2 2" xfId="31"/>
    <cellStyle name="20% - Accent2 2 2" xfId="32"/>
    <cellStyle name="20% - Accent2 2 2 2" xfId="33"/>
    <cellStyle name="20% - Accent2 2 3" xfId="34"/>
    <cellStyle name="20% - Accent2 2 3 2" xfId="35"/>
    <cellStyle name="20% - Accent2 2 4" xfId="36"/>
    <cellStyle name="20% - Accent2 2 4 2" xfId="37"/>
    <cellStyle name="20% - Accent2 2 5" xfId="38"/>
    <cellStyle name="20% - Accent2 2 5 2" xfId="39"/>
    <cellStyle name="20% - Accent2 2 6" xfId="40"/>
    <cellStyle name="20% - Accent2 3" xfId="41"/>
    <cellStyle name="20% - Accent2 3 2" xfId="42"/>
    <cellStyle name="20% - Accent2 4" xfId="43"/>
    <cellStyle name="20% - Accent2 4 2" xfId="44"/>
    <cellStyle name="20% - Accent2 4 2 2" xfId="45"/>
    <cellStyle name="20% - Accent2 4 3" xfId="46"/>
    <cellStyle name="20% - Accent2 5" xfId="47"/>
    <cellStyle name="20% - Accent2 5 2" xfId="48"/>
    <cellStyle name="20% - Accent2 6" xfId="49"/>
    <cellStyle name="20% - Accent2 6 2" xfId="50"/>
    <cellStyle name="20% - Accent2 7" xfId="51"/>
    <cellStyle name="20% - Accent2 7 2" xfId="52"/>
    <cellStyle name="20% - Accent2_Q.W. ADMINISTRACIULI SENOBA" xfId="53"/>
    <cellStyle name="20% - Accent3" xfId="54"/>
    <cellStyle name="20% - Accent3 2" xfId="55"/>
    <cellStyle name="20% - Accent3 2 2" xfId="56"/>
    <cellStyle name="20% - Accent3 2 2 2" xfId="57"/>
    <cellStyle name="20% - Accent3 2 3" xfId="58"/>
    <cellStyle name="20% - Accent3 2 3 2" xfId="59"/>
    <cellStyle name="20% - Accent3 2 4" xfId="60"/>
    <cellStyle name="20% - Accent3 2 4 2" xfId="61"/>
    <cellStyle name="20% - Accent3 2 5" xfId="62"/>
    <cellStyle name="20% - Accent3 2 5 2" xfId="63"/>
    <cellStyle name="20% - Accent3 2 6" xfId="64"/>
    <cellStyle name="20% - Accent3 3" xfId="65"/>
    <cellStyle name="20% - Accent3 3 2" xfId="66"/>
    <cellStyle name="20% - Accent3 4" xfId="67"/>
    <cellStyle name="20% - Accent3 4 2" xfId="68"/>
    <cellStyle name="20% - Accent3 4 2 2" xfId="69"/>
    <cellStyle name="20% - Accent3 4 3" xfId="70"/>
    <cellStyle name="20% - Accent3 5" xfId="71"/>
    <cellStyle name="20% - Accent3 5 2" xfId="72"/>
    <cellStyle name="20% - Accent3 6" xfId="73"/>
    <cellStyle name="20% - Accent3 6 2" xfId="74"/>
    <cellStyle name="20% - Accent3 7" xfId="75"/>
    <cellStyle name="20% - Accent3 7 2" xfId="76"/>
    <cellStyle name="20% - Accent3_Q.W. ADMINISTRACIULI SENOBA" xfId="77"/>
    <cellStyle name="20% - Accent4" xfId="78"/>
    <cellStyle name="20% - Accent4 2" xfId="79"/>
    <cellStyle name="20% - Accent4 2 2" xfId="80"/>
    <cellStyle name="20% - Accent4 2 2 2" xfId="81"/>
    <cellStyle name="20% - Accent4 2 3" xfId="82"/>
    <cellStyle name="20% - Accent4 2 3 2" xfId="83"/>
    <cellStyle name="20% - Accent4 2 4" xfId="84"/>
    <cellStyle name="20% - Accent4 2 4 2" xfId="85"/>
    <cellStyle name="20% - Accent4 2 5" xfId="86"/>
    <cellStyle name="20% - Accent4 2 5 2" xfId="87"/>
    <cellStyle name="20% - Accent4 2 6" xfId="88"/>
    <cellStyle name="20% - Accent4 3" xfId="89"/>
    <cellStyle name="20% - Accent4 3 2" xfId="90"/>
    <cellStyle name="20% - Accent4 4" xfId="91"/>
    <cellStyle name="20% - Accent4 4 2" xfId="92"/>
    <cellStyle name="20% - Accent4 4 2 2" xfId="93"/>
    <cellStyle name="20% - Accent4 4 3" xfId="94"/>
    <cellStyle name="20% - Accent4 5" xfId="95"/>
    <cellStyle name="20% - Accent4 5 2" xfId="96"/>
    <cellStyle name="20% - Accent4 6" xfId="97"/>
    <cellStyle name="20% - Accent4 6 2" xfId="98"/>
    <cellStyle name="20% - Accent4 7" xfId="99"/>
    <cellStyle name="20% - Accent4 7 2" xfId="100"/>
    <cellStyle name="20% - Accent4_Q.W. ADMINISTRACIULI SENOBA" xfId="101"/>
    <cellStyle name="20% - Accent5" xfId="102"/>
    <cellStyle name="20% - Accent5 2" xfId="103"/>
    <cellStyle name="20% - Accent5 2 2" xfId="104"/>
    <cellStyle name="20% - Accent5 2 2 2" xfId="105"/>
    <cellStyle name="20% - Accent5 2 3" xfId="106"/>
    <cellStyle name="20% - Accent5 2 3 2" xfId="107"/>
    <cellStyle name="20% - Accent5 2 4" xfId="108"/>
    <cellStyle name="20% - Accent5 2 4 2" xfId="109"/>
    <cellStyle name="20% - Accent5 2 5" xfId="110"/>
    <cellStyle name="20% - Accent5 2 5 2" xfId="111"/>
    <cellStyle name="20% - Accent5 2 6" xfId="112"/>
    <cellStyle name="20% - Accent5 3" xfId="113"/>
    <cellStyle name="20% - Accent5 3 2" xfId="114"/>
    <cellStyle name="20% - Accent5 4" xfId="115"/>
    <cellStyle name="20% - Accent5 4 2" xfId="116"/>
    <cellStyle name="20% - Accent5 4 2 2" xfId="117"/>
    <cellStyle name="20% - Accent5 4 3" xfId="118"/>
    <cellStyle name="20% - Accent5 5" xfId="119"/>
    <cellStyle name="20% - Accent5 5 2" xfId="120"/>
    <cellStyle name="20% - Accent5 6" xfId="121"/>
    <cellStyle name="20% - Accent5 6 2" xfId="122"/>
    <cellStyle name="20% - Accent5 7" xfId="123"/>
    <cellStyle name="20% - Accent5 7 2" xfId="124"/>
    <cellStyle name="20% - Accent5_Q.W. ADMINISTRACIULI SENOBA" xfId="125"/>
    <cellStyle name="20% - Accent6" xfId="126"/>
    <cellStyle name="20% - Accent6 2" xfId="127"/>
    <cellStyle name="20% - Accent6 2 2" xfId="128"/>
    <cellStyle name="20% - Accent6 2 2 2" xfId="129"/>
    <cellStyle name="20% - Accent6 2 3" xfId="130"/>
    <cellStyle name="20% - Accent6 2 3 2" xfId="131"/>
    <cellStyle name="20% - Accent6 2 4" xfId="132"/>
    <cellStyle name="20% - Accent6 2 4 2" xfId="133"/>
    <cellStyle name="20% - Accent6 2 5" xfId="134"/>
    <cellStyle name="20% - Accent6 2 5 2" xfId="135"/>
    <cellStyle name="20% - Accent6 2 6" xfId="136"/>
    <cellStyle name="20% - Accent6 3" xfId="137"/>
    <cellStyle name="20% - Accent6 3 2" xfId="138"/>
    <cellStyle name="20% - Accent6 4" xfId="139"/>
    <cellStyle name="20% - Accent6 4 2" xfId="140"/>
    <cellStyle name="20% - Accent6 4 2 2" xfId="141"/>
    <cellStyle name="20% - Accent6 4 3" xfId="142"/>
    <cellStyle name="20% - Accent6 5" xfId="143"/>
    <cellStyle name="20% - Accent6 5 2" xfId="144"/>
    <cellStyle name="20% - Accent6 6" xfId="145"/>
    <cellStyle name="20% - Accent6 6 2" xfId="146"/>
    <cellStyle name="20% - Accent6 7" xfId="147"/>
    <cellStyle name="20% - Accent6 7 2" xfId="148"/>
    <cellStyle name="20% - Accent6_Q.W. ADMINISTRACIULI SENOBA" xfId="149"/>
    <cellStyle name="40% - Accent1" xfId="150"/>
    <cellStyle name="40% - Accent1 2" xfId="151"/>
    <cellStyle name="40% - Accent1 2 2" xfId="152"/>
    <cellStyle name="40% - Accent1 2 2 2" xfId="153"/>
    <cellStyle name="40% - Accent1 2 3" xfId="154"/>
    <cellStyle name="40% - Accent1 2 3 2" xfId="155"/>
    <cellStyle name="40% - Accent1 2 4" xfId="156"/>
    <cellStyle name="40% - Accent1 2 4 2" xfId="157"/>
    <cellStyle name="40% - Accent1 2 5" xfId="158"/>
    <cellStyle name="40% - Accent1 2 5 2" xfId="159"/>
    <cellStyle name="40% - Accent1 2 6" xfId="160"/>
    <cellStyle name="40% - Accent1 3" xfId="161"/>
    <cellStyle name="40% - Accent1 3 2" xfId="162"/>
    <cellStyle name="40% - Accent1 4" xfId="163"/>
    <cellStyle name="40% - Accent1 4 2" xfId="164"/>
    <cellStyle name="40% - Accent1 4 2 2" xfId="165"/>
    <cellStyle name="40% - Accent1 4 3" xfId="166"/>
    <cellStyle name="40% - Accent1 5" xfId="167"/>
    <cellStyle name="40% - Accent1 5 2" xfId="168"/>
    <cellStyle name="40% - Accent1 6" xfId="169"/>
    <cellStyle name="40% - Accent1 6 2" xfId="170"/>
    <cellStyle name="40% - Accent1 7" xfId="171"/>
    <cellStyle name="40% - Accent1 7 2" xfId="172"/>
    <cellStyle name="40% - Accent1_Q.W. ADMINISTRACIULI SENOBA" xfId="173"/>
    <cellStyle name="40% - Accent2" xfId="174"/>
    <cellStyle name="40% - Accent2 2" xfId="175"/>
    <cellStyle name="40% - Accent2 2 2" xfId="176"/>
    <cellStyle name="40% - Accent2 2 2 2" xfId="177"/>
    <cellStyle name="40% - Accent2 2 3" xfId="178"/>
    <cellStyle name="40% - Accent2 2 3 2" xfId="179"/>
    <cellStyle name="40% - Accent2 2 4" xfId="180"/>
    <cellStyle name="40% - Accent2 2 4 2" xfId="181"/>
    <cellStyle name="40% - Accent2 2 5" xfId="182"/>
    <cellStyle name="40% - Accent2 2 5 2" xfId="183"/>
    <cellStyle name="40% - Accent2 2 6" xfId="184"/>
    <cellStyle name="40% - Accent2 3" xfId="185"/>
    <cellStyle name="40% - Accent2 3 2" xfId="186"/>
    <cellStyle name="40% - Accent2 4" xfId="187"/>
    <cellStyle name="40% - Accent2 4 2" xfId="188"/>
    <cellStyle name="40% - Accent2 4 2 2" xfId="189"/>
    <cellStyle name="40% - Accent2 4 3" xfId="190"/>
    <cellStyle name="40% - Accent2 5" xfId="191"/>
    <cellStyle name="40% - Accent2 5 2" xfId="192"/>
    <cellStyle name="40% - Accent2 6" xfId="193"/>
    <cellStyle name="40% - Accent2 6 2" xfId="194"/>
    <cellStyle name="40% - Accent2 7" xfId="195"/>
    <cellStyle name="40% - Accent2 7 2" xfId="196"/>
    <cellStyle name="40% - Accent2_Q.W. ADMINISTRACIULI SENOBA" xfId="197"/>
    <cellStyle name="40% - Accent3" xfId="198"/>
    <cellStyle name="40% - Accent3 2" xfId="199"/>
    <cellStyle name="40% - Accent3 2 2" xfId="200"/>
    <cellStyle name="40% - Accent3 2 2 2" xfId="201"/>
    <cellStyle name="40% - Accent3 2 3" xfId="202"/>
    <cellStyle name="40% - Accent3 2 3 2" xfId="203"/>
    <cellStyle name="40% - Accent3 2 4" xfId="204"/>
    <cellStyle name="40% - Accent3 2 4 2" xfId="205"/>
    <cellStyle name="40% - Accent3 2 5" xfId="206"/>
    <cellStyle name="40% - Accent3 2 5 2" xfId="207"/>
    <cellStyle name="40% - Accent3 2 6" xfId="208"/>
    <cellStyle name="40% - Accent3 3" xfId="209"/>
    <cellStyle name="40% - Accent3 3 2" xfId="210"/>
    <cellStyle name="40% - Accent3 4" xfId="211"/>
    <cellStyle name="40% - Accent3 4 2" xfId="212"/>
    <cellStyle name="40% - Accent3 4 2 2" xfId="213"/>
    <cellStyle name="40% - Accent3 4 3" xfId="214"/>
    <cellStyle name="40% - Accent3 5" xfId="215"/>
    <cellStyle name="40% - Accent3 5 2" xfId="216"/>
    <cellStyle name="40% - Accent3 6" xfId="217"/>
    <cellStyle name="40% - Accent3 6 2" xfId="218"/>
    <cellStyle name="40% - Accent3 7" xfId="219"/>
    <cellStyle name="40% - Accent3 7 2" xfId="220"/>
    <cellStyle name="40% - Accent3_Q.W. ADMINISTRACIULI SENOBA" xfId="221"/>
    <cellStyle name="40% - Accent4" xfId="222"/>
    <cellStyle name="40% - Accent4 2" xfId="223"/>
    <cellStyle name="40% - Accent4 2 2" xfId="224"/>
    <cellStyle name="40% - Accent4 2 2 2" xfId="225"/>
    <cellStyle name="40% - Accent4 2 3" xfId="226"/>
    <cellStyle name="40% - Accent4 2 3 2" xfId="227"/>
    <cellStyle name="40% - Accent4 2 4" xfId="228"/>
    <cellStyle name="40% - Accent4 2 4 2" xfId="229"/>
    <cellStyle name="40% - Accent4 2 5" xfId="230"/>
    <cellStyle name="40% - Accent4 2 5 2" xfId="231"/>
    <cellStyle name="40% - Accent4 2 6" xfId="232"/>
    <cellStyle name="40% - Accent4 3" xfId="233"/>
    <cellStyle name="40% - Accent4 3 2" xfId="234"/>
    <cellStyle name="40% - Accent4 4" xfId="235"/>
    <cellStyle name="40% - Accent4 4 2" xfId="236"/>
    <cellStyle name="40% - Accent4 4 2 2" xfId="237"/>
    <cellStyle name="40% - Accent4 4 3" xfId="238"/>
    <cellStyle name="40% - Accent4 5" xfId="239"/>
    <cellStyle name="40% - Accent4 5 2" xfId="240"/>
    <cellStyle name="40% - Accent4 6" xfId="241"/>
    <cellStyle name="40% - Accent4 6 2" xfId="242"/>
    <cellStyle name="40% - Accent4 7" xfId="243"/>
    <cellStyle name="40% - Accent4 7 2" xfId="244"/>
    <cellStyle name="40% - Accent4_Q.W. ADMINISTRACIULI SENOBA" xfId="245"/>
    <cellStyle name="40% - Accent5" xfId="246"/>
    <cellStyle name="40% - Accent5 2" xfId="247"/>
    <cellStyle name="40% - Accent5 2 2" xfId="248"/>
    <cellStyle name="40% - Accent5 2 2 2" xfId="249"/>
    <cellStyle name="40% - Accent5 2 3" xfId="250"/>
    <cellStyle name="40% - Accent5 2 3 2" xfId="251"/>
    <cellStyle name="40% - Accent5 2 4" xfId="252"/>
    <cellStyle name="40% - Accent5 2 4 2" xfId="253"/>
    <cellStyle name="40% - Accent5 2 5" xfId="254"/>
    <cellStyle name="40% - Accent5 2 5 2" xfId="255"/>
    <cellStyle name="40% - Accent5 2 6" xfId="256"/>
    <cellStyle name="40% - Accent5 3" xfId="257"/>
    <cellStyle name="40% - Accent5 3 2" xfId="258"/>
    <cellStyle name="40% - Accent5 4" xfId="259"/>
    <cellStyle name="40% - Accent5 4 2" xfId="260"/>
    <cellStyle name="40% - Accent5 4 2 2" xfId="261"/>
    <cellStyle name="40% - Accent5 4 3" xfId="262"/>
    <cellStyle name="40% - Accent5 5" xfId="263"/>
    <cellStyle name="40% - Accent5 5 2" xfId="264"/>
    <cellStyle name="40% - Accent5 6" xfId="265"/>
    <cellStyle name="40% - Accent5 6 2" xfId="266"/>
    <cellStyle name="40% - Accent5 7" xfId="267"/>
    <cellStyle name="40% - Accent5 7 2" xfId="268"/>
    <cellStyle name="40% - Accent5_Q.W. ADMINISTRACIULI SENOBA" xfId="269"/>
    <cellStyle name="40% - Accent6" xfId="270"/>
    <cellStyle name="40% - Accent6 2" xfId="271"/>
    <cellStyle name="40% - Accent6 2 2" xfId="272"/>
    <cellStyle name="40% - Accent6 2 2 2" xfId="273"/>
    <cellStyle name="40% - Accent6 2 3" xfId="274"/>
    <cellStyle name="40% - Accent6 2 3 2" xfId="275"/>
    <cellStyle name="40% - Accent6 2 4" xfId="276"/>
    <cellStyle name="40% - Accent6 2 4 2" xfId="277"/>
    <cellStyle name="40% - Accent6 2 5" xfId="278"/>
    <cellStyle name="40% - Accent6 2 5 2" xfId="279"/>
    <cellStyle name="40% - Accent6 2 6" xfId="280"/>
    <cellStyle name="40% - Accent6 3" xfId="281"/>
    <cellStyle name="40% - Accent6 3 2" xfId="282"/>
    <cellStyle name="40% - Accent6 4" xfId="283"/>
    <cellStyle name="40% - Accent6 4 2" xfId="284"/>
    <cellStyle name="40% - Accent6 4 2 2" xfId="285"/>
    <cellStyle name="40% - Accent6 4 3" xfId="286"/>
    <cellStyle name="40% - Accent6 5" xfId="287"/>
    <cellStyle name="40% - Accent6 5 2" xfId="288"/>
    <cellStyle name="40% - Accent6 6" xfId="289"/>
    <cellStyle name="40% - Accent6 6 2" xfId="290"/>
    <cellStyle name="40% - Accent6 7" xfId="291"/>
    <cellStyle name="40% - Accent6 7 2" xfId="292"/>
    <cellStyle name="40% - Accent6_Q.W. ADMINISTRACIULI SENOBA" xfId="293"/>
    <cellStyle name="60% - Accent1" xfId="294"/>
    <cellStyle name="60% - Accent1 2" xfId="295"/>
    <cellStyle name="60% - Accent1 2 2" xfId="296"/>
    <cellStyle name="60% - Accent1 2 3" xfId="297"/>
    <cellStyle name="60% - Accent1 2 4" xfId="298"/>
    <cellStyle name="60% - Accent1 2 5" xfId="299"/>
    <cellStyle name="60% - Accent1 3" xfId="300"/>
    <cellStyle name="60% - Accent1 4" xfId="301"/>
    <cellStyle name="60% - Accent1 4 2" xfId="302"/>
    <cellStyle name="60% - Accent1 5" xfId="303"/>
    <cellStyle name="60% - Accent1 6" xfId="304"/>
    <cellStyle name="60% - Accent1 7" xfId="305"/>
    <cellStyle name="60% - Accent2" xfId="306"/>
    <cellStyle name="60% - Accent2 2" xfId="307"/>
    <cellStyle name="60% - Accent2 2 2" xfId="308"/>
    <cellStyle name="60% - Accent2 2 3" xfId="309"/>
    <cellStyle name="60% - Accent2 2 4" xfId="310"/>
    <cellStyle name="60% - Accent2 2 5" xfId="311"/>
    <cellStyle name="60% - Accent2 3" xfId="312"/>
    <cellStyle name="60% - Accent2 4" xfId="313"/>
    <cellStyle name="60% - Accent2 4 2" xfId="314"/>
    <cellStyle name="60% - Accent2 5" xfId="315"/>
    <cellStyle name="60% - Accent2 6" xfId="316"/>
    <cellStyle name="60% - Accent2 7" xfId="317"/>
    <cellStyle name="60% - Accent3" xfId="318"/>
    <cellStyle name="60% - Accent3 2" xfId="319"/>
    <cellStyle name="60% - Accent3 2 2" xfId="320"/>
    <cellStyle name="60% - Accent3 2 3" xfId="321"/>
    <cellStyle name="60% - Accent3 2 4" xfId="322"/>
    <cellStyle name="60% - Accent3 2 5" xfId="323"/>
    <cellStyle name="60% - Accent3 3" xfId="324"/>
    <cellStyle name="60% - Accent3 4" xfId="325"/>
    <cellStyle name="60% - Accent3 4 2" xfId="326"/>
    <cellStyle name="60% - Accent3 5" xfId="327"/>
    <cellStyle name="60% - Accent3 6" xfId="328"/>
    <cellStyle name="60% - Accent3 7" xfId="329"/>
    <cellStyle name="60% - Accent4" xfId="330"/>
    <cellStyle name="60% - Accent4 2" xfId="331"/>
    <cellStyle name="60% - Accent4 2 2" xfId="332"/>
    <cellStyle name="60% - Accent4 2 3" xfId="333"/>
    <cellStyle name="60% - Accent4 2 4" xfId="334"/>
    <cellStyle name="60% - Accent4 2 5" xfId="335"/>
    <cellStyle name="60% - Accent4 3" xfId="336"/>
    <cellStyle name="60% - Accent4 4" xfId="337"/>
    <cellStyle name="60% - Accent4 4 2" xfId="338"/>
    <cellStyle name="60% - Accent4 5" xfId="339"/>
    <cellStyle name="60% - Accent4 6" xfId="340"/>
    <cellStyle name="60% - Accent4 7" xfId="341"/>
    <cellStyle name="60% - Accent5" xfId="342"/>
    <cellStyle name="60% - Accent5 2" xfId="343"/>
    <cellStyle name="60% - Accent5 2 2" xfId="344"/>
    <cellStyle name="60% - Accent5 2 3" xfId="345"/>
    <cellStyle name="60% - Accent5 2 4" xfId="346"/>
    <cellStyle name="60% - Accent5 2 5" xfId="347"/>
    <cellStyle name="60% - Accent5 3" xfId="348"/>
    <cellStyle name="60% - Accent5 4" xfId="349"/>
    <cellStyle name="60% - Accent5 4 2" xfId="350"/>
    <cellStyle name="60% - Accent5 5" xfId="351"/>
    <cellStyle name="60% - Accent5 6" xfId="352"/>
    <cellStyle name="60% - Accent5 7" xfId="353"/>
    <cellStyle name="60% - Accent6" xfId="354"/>
    <cellStyle name="60% - Accent6 2" xfId="355"/>
    <cellStyle name="60% - Accent6 2 2" xfId="356"/>
    <cellStyle name="60% - Accent6 2 3" xfId="357"/>
    <cellStyle name="60% - Accent6 2 4" xfId="358"/>
    <cellStyle name="60% - Accent6 2 5" xfId="359"/>
    <cellStyle name="60% - Accent6 3" xfId="360"/>
    <cellStyle name="60% - Accent6 4" xfId="361"/>
    <cellStyle name="60% - Accent6 4 2" xfId="362"/>
    <cellStyle name="60% - Accent6 5" xfId="363"/>
    <cellStyle name="60% - Accent6 6" xfId="364"/>
    <cellStyle name="60% - Accent6 7" xfId="365"/>
    <cellStyle name="Accent1" xfId="366"/>
    <cellStyle name="Accent1 2" xfId="367"/>
    <cellStyle name="Accent1 2 2" xfId="368"/>
    <cellStyle name="Accent1 2 3" xfId="369"/>
    <cellStyle name="Accent1 2 4" xfId="370"/>
    <cellStyle name="Accent1 2 5" xfId="371"/>
    <cellStyle name="Accent1 3" xfId="372"/>
    <cellStyle name="Accent1 4" xfId="373"/>
    <cellStyle name="Accent1 4 2" xfId="374"/>
    <cellStyle name="Accent1 5" xfId="375"/>
    <cellStyle name="Accent1 6" xfId="376"/>
    <cellStyle name="Accent1 7" xfId="377"/>
    <cellStyle name="Accent2" xfId="378"/>
    <cellStyle name="Accent2 2" xfId="379"/>
    <cellStyle name="Accent2 2 2" xfId="380"/>
    <cellStyle name="Accent2 2 3" xfId="381"/>
    <cellStyle name="Accent2 2 4" xfId="382"/>
    <cellStyle name="Accent2 2 5" xfId="383"/>
    <cellStyle name="Accent2 3" xfId="384"/>
    <cellStyle name="Accent2 4" xfId="385"/>
    <cellStyle name="Accent2 4 2" xfId="386"/>
    <cellStyle name="Accent2 5" xfId="387"/>
    <cellStyle name="Accent2 6" xfId="388"/>
    <cellStyle name="Accent2 7" xfId="389"/>
    <cellStyle name="Accent3" xfId="390"/>
    <cellStyle name="Accent3 2" xfId="391"/>
    <cellStyle name="Accent3 2 2" xfId="392"/>
    <cellStyle name="Accent3 2 3" xfId="393"/>
    <cellStyle name="Accent3 2 4" xfId="394"/>
    <cellStyle name="Accent3 2 5" xfId="395"/>
    <cellStyle name="Accent3 3" xfId="396"/>
    <cellStyle name="Accent3 4" xfId="397"/>
    <cellStyle name="Accent3 4 2" xfId="398"/>
    <cellStyle name="Accent3 5" xfId="399"/>
    <cellStyle name="Accent3 6" xfId="400"/>
    <cellStyle name="Accent3 7" xfId="401"/>
    <cellStyle name="Accent4" xfId="402"/>
    <cellStyle name="Accent4 2" xfId="403"/>
    <cellStyle name="Accent4 2 2" xfId="404"/>
    <cellStyle name="Accent4 2 3" xfId="405"/>
    <cellStyle name="Accent4 2 4" xfId="406"/>
    <cellStyle name="Accent4 2 5" xfId="407"/>
    <cellStyle name="Accent4 3" xfId="408"/>
    <cellStyle name="Accent4 4" xfId="409"/>
    <cellStyle name="Accent4 4 2" xfId="410"/>
    <cellStyle name="Accent4 5" xfId="411"/>
    <cellStyle name="Accent4 6" xfId="412"/>
    <cellStyle name="Accent4 7" xfId="413"/>
    <cellStyle name="Accent5" xfId="414"/>
    <cellStyle name="Accent5 2" xfId="415"/>
    <cellStyle name="Accent5 2 2" xfId="416"/>
    <cellStyle name="Accent5 2 3" xfId="417"/>
    <cellStyle name="Accent5 2 4" xfId="418"/>
    <cellStyle name="Accent5 2 5" xfId="419"/>
    <cellStyle name="Accent5 3" xfId="420"/>
    <cellStyle name="Accent5 4" xfId="421"/>
    <cellStyle name="Accent5 4 2" xfId="422"/>
    <cellStyle name="Accent5 5" xfId="423"/>
    <cellStyle name="Accent5 6" xfId="424"/>
    <cellStyle name="Accent5 7" xfId="425"/>
    <cellStyle name="Accent6" xfId="426"/>
    <cellStyle name="Accent6 2" xfId="427"/>
    <cellStyle name="Accent6 2 2" xfId="428"/>
    <cellStyle name="Accent6 2 3" xfId="429"/>
    <cellStyle name="Accent6 2 4" xfId="430"/>
    <cellStyle name="Accent6 2 5" xfId="431"/>
    <cellStyle name="Accent6 3" xfId="432"/>
    <cellStyle name="Accent6 4" xfId="433"/>
    <cellStyle name="Accent6 4 2" xfId="434"/>
    <cellStyle name="Accent6 5" xfId="435"/>
    <cellStyle name="Accent6 6" xfId="436"/>
    <cellStyle name="Accent6 7" xfId="437"/>
    <cellStyle name="Bad" xfId="438"/>
    <cellStyle name="Bad 2" xfId="439"/>
    <cellStyle name="Bad 2 2" xfId="440"/>
    <cellStyle name="Bad 2 3" xfId="441"/>
    <cellStyle name="Bad 2 4" xfId="442"/>
    <cellStyle name="Bad 2 5" xfId="443"/>
    <cellStyle name="Bad 3" xfId="444"/>
    <cellStyle name="Bad 4" xfId="445"/>
    <cellStyle name="Bad 4 2" xfId="446"/>
    <cellStyle name="Bad 5" xfId="447"/>
    <cellStyle name="Bad 6" xfId="448"/>
    <cellStyle name="Bad 7" xfId="449"/>
    <cellStyle name="Calculation" xfId="450"/>
    <cellStyle name="Calculation 2" xfId="451"/>
    <cellStyle name="Calculation 2 2" xfId="452"/>
    <cellStyle name="Calculation 2 3" xfId="453"/>
    <cellStyle name="Calculation 2 4" xfId="454"/>
    <cellStyle name="Calculation 2 5" xfId="455"/>
    <cellStyle name="Calculation 2_anakia II etapi.xls sm. defeqturi" xfId="456"/>
    <cellStyle name="Calculation 3" xfId="457"/>
    <cellStyle name="Calculation 4" xfId="458"/>
    <cellStyle name="Calculation 4 2" xfId="459"/>
    <cellStyle name="Calculation 4_anakia II etapi.xls sm. defeqturi" xfId="460"/>
    <cellStyle name="Calculation 5" xfId="461"/>
    <cellStyle name="Calculation 6" xfId="462"/>
    <cellStyle name="Calculation 7" xfId="463"/>
    <cellStyle name="Check Cell" xfId="464"/>
    <cellStyle name="Check Cell 2" xfId="465"/>
    <cellStyle name="Check Cell 2 2" xfId="466"/>
    <cellStyle name="Check Cell 2 3" xfId="467"/>
    <cellStyle name="Check Cell 2 4" xfId="468"/>
    <cellStyle name="Check Cell 2 5" xfId="469"/>
    <cellStyle name="Check Cell 2_anakia II etapi.xls sm. defeqturi" xfId="470"/>
    <cellStyle name="Check Cell 3" xfId="471"/>
    <cellStyle name="Check Cell 4" xfId="472"/>
    <cellStyle name="Check Cell 4 2" xfId="473"/>
    <cellStyle name="Check Cell 4_anakia II etapi.xls sm. defeqturi" xfId="474"/>
    <cellStyle name="Check Cell 5" xfId="475"/>
    <cellStyle name="Check Cell 6" xfId="476"/>
    <cellStyle name="Check Cell 7" xfId="477"/>
    <cellStyle name="Comma" xfId="1" builtinId="3"/>
    <cellStyle name="Comma 10" xfId="479"/>
    <cellStyle name="Comma 10 2" xfId="480"/>
    <cellStyle name="Comma 11" xfId="481"/>
    <cellStyle name="Comma 12" xfId="482"/>
    <cellStyle name="Comma 12 2" xfId="483"/>
    <cellStyle name="Comma 12 3" xfId="484"/>
    <cellStyle name="Comma 12 4" xfId="485"/>
    <cellStyle name="Comma 12 5" xfId="486"/>
    <cellStyle name="Comma 12 6" xfId="487"/>
    <cellStyle name="Comma 12 7" xfId="488"/>
    <cellStyle name="Comma 12 8" xfId="489"/>
    <cellStyle name="Comma 13" xfId="490"/>
    <cellStyle name="Comma 14" xfId="491"/>
    <cellStyle name="Comma 15" xfId="492"/>
    <cellStyle name="Comma 15 2" xfId="493"/>
    <cellStyle name="Comma 16" xfId="494"/>
    <cellStyle name="Comma 17" xfId="495"/>
    <cellStyle name="Comma 17 2" xfId="496"/>
    <cellStyle name="Comma 18" xfId="497"/>
    <cellStyle name="Comma 19" xfId="498"/>
    <cellStyle name="Comma 2" xfId="499"/>
    <cellStyle name="Comma 2 2" xfId="500"/>
    <cellStyle name="Comma 2 2 2" xfId="501"/>
    <cellStyle name="Comma 2 2 3" xfId="502"/>
    <cellStyle name="Comma 2 3" xfId="503"/>
    <cellStyle name="Comma 20" xfId="504"/>
    <cellStyle name="Comma 3" xfId="505"/>
    <cellStyle name="Comma 4" xfId="506"/>
    <cellStyle name="Comma 5" xfId="507"/>
    <cellStyle name="Comma 6" xfId="508"/>
    <cellStyle name="Comma 7" xfId="509"/>
    <cellStyle name="Comma 8" xfId="510"/>
    <cellStyle name="Comma 9" xfId="511"/>
    <cellStyle name="Explanatory Text" xfId="512"/>
    <cellStyle name="Explanatory Text 2" xfId="513"/>
    <cellStyle name="Explanatory Text 2 2" xfId="514"/>
    <cellStyle name="Explanatory Text 2 3" xfId="515"/>
    <cellStyle name="Explanatory Text 2 4" xfId="516"/>
    <cellStyle name="Explanatory Text 2 5" xfId="517"/>
    <cellStyle name="Explanatory Text 3" xfId="518"/>
    <cellStyle name="Explanatory Text 4" xfId="519"/>
    <cellStyle name="Explanatory Text 4 2" xfId="520"/>
    <cellStyle name="Explanatory Text 5" xfId="521"/>
    <cellStyle name="Explanatory Text 6" xfId="522"/>
    <cellStyle name="Explanatory Text 7" xfId="523"/>
    <cellStyle name="Good" xfId="524"/>
    <cellStyle name="Good 2" xfId="525"/>
    <cellStyle name="Good 2 2" xfId="526"/>
    <cellStyle name="Good 2 3" xfId="527"/>
    <cellStyle name="Good 2 4" xfId="528"/>
    <cellStyle name="Good 2 5" xfId="529"/>
    <cellStyle name="Good 3" xfId="530"/>
    <cellStyle name="Good 4" xfId="531"/>
    <cellStyle name="Good 4 2" xfId="532"/>
    <cellStyle name="Good 5" xfId="533"/>
    <cellStyle name="Good 6" xfId="534"/>
    <cellStyle name="Good 7" xfId="535"/>
    <cellStyle name="Heading 1" xfId="536"/>
    <cellStyle name="Heading 1 2" xfId="537"/>
    <cellStyle name="Heading 1 2 2" xfId="538"/>
    <cellStyle name="Heading 1 2 3" xfId="539"/>
    <cellStyle name="Heading 1 2 4" xfId="540"/>
    <cellStyle name="Heading 1 2 5" xfId="541"/>
    <cellStyle name="Heading 1 2_anakia II etapi.xls sm. defeqturi" xfId="542"/>
    <cellStyle name="Heading 1 3" xfId="543"/>
    <cellStyle name="Heading 1 4" xfId="544"/>
    <cellStyle name="Heading 1 4 2" xfId="545"/>
    <cellStyle name="Heading 1 4_anakia II etapi.xls sm. defeqturi" xfId="546"/>
    <cellStyle name="Heading 1 5" xfId="547"/>
    <cellStyle name="Heading 1 6" xfId="548"/>
    <cellStyle name="Heading 1 7" xfId="549"/>
    <cellStyle name="Heading 2" xfId="550"/>
    <cellStyle name="Heading 2 2" xfId="551"/>
    <cellStyle name="Heading 2 2 2" xfId="552"/>
    <cellStyle name="Heading 2 2 3" xfId="553"/>
    <cellStyle name="Heading 2 2 4" xfId="554"/>
    <cellStyle name="Heading 2 2 5" xfId="555"/>
    <cellStyle name="Heading 2 2_anakia II etapi.xls sm. defeqturi" xfId="556"/>
    <cellStyle name="Heading 2 3" xfId="557"/>
    <cellStyle name="Heading 2 4" xfId="558"/>
    <cellStyle name="Heading 2 4 2" xfId="559"/>
    <cellStyle name="Heading 2 4_anakia II etapi.xls sm. defeqturi" xfId="560"/>
    <cellStyle name="Heading 2 5" xfId="561"/>
    <cellStyle name="Heading 2 6" xfId="562"/>
    <cellStyle name="Heading 2 7" xfId="563"/>
    <cellStyle name="Heading 3" xfId="564"/>
    <cellStyle name="Heading 3 2" xfId="565"/>
    <cellStyle name="Heading 3 2 2" xfId="566"/>
    <cellStyle name="Heading 3 2 3" xfId="567"/>
    <cellStyle name="Heading 3 2 4" xfId="568"/>
    <cellStyle name="Heading 3 2 5" xfId="569"/>
    <cellStyle name="Heading 3 2_anakia II etapi.xls sm. defeqturi" xfId="570"/>
    <cellStyle name="Heading 3 3" xfId="571"/>
    <cellStyle name="Heading 3 4" xfId="572"/>
    <cellStyle name="Heading 3 4 2" xfId="573"/>
    <cellStyle name="Heading 3 4_anakia II etapi.xls sm. defeqturi" xfId="574"/>
    <cellStyle name="Heading 3 5" xfId="575"/>
    <cellStyle name="Heading 3 6" xfId="576"/>
    <cellStyle name="Heading 3 7" xfId="577"/>
    <cellStyle name="Heading 4" xfId="578"/>
    <cellStyle name="Heading 4 2" xfId="579"/>
    <cellStyle name="Heading 4 2 2" xfId="580"/>
    <cellStyle name="Heading 4 2 3" xfId="581"/>
    <cellStyle name="Heading 4 2 4" xfId="582"/>
    <cellStyle name="Heading 4 2 5" xfId="583"/>
    <cellStyle name="Heading 4 3" xfId="584"/>
    <cellStyle name="Heading 4 4" xfId="585"/>
    <cellStyle name="Heading 4 4 2" xfId="586"/>
    <cellStyle name="Heading 4 5" xfId="587"/>
    <cellStyle name="Heading 4 6" xfId="588"/>
    <cellStyle name="Heading 4 7" xfId="589"/>
    <cellStyle name="Hyperlink 2" xfId="590"/>
    <cellStyle name="Input" xfId="591"/>
    <cellStyle name="Input 2" xfId="592"/>
    <cellStyle name="Input 2 2" xfId="593"/>
    <cellStyle name="Input 2 3" xfId="594"/>
    <cellStyle name="Input 2 4" xfId="595"/>
    <cellStyle name="Input 2 5" xfId="596"/>
    <cellStyle name="Input 2_anakia II etapi.xls sm. defeqturi" xfId="597"/>
    <cellStyle name="Input 3" xfId="598"/>
    <cellStyle name="Input 4" xfId="599"/>
    <cellStyle name="Input 4 2" xfId="600"/>
    <cellStyle name="Input 4_anakia II etapi.xls sm. defeqturi" xfId="601"/>
    <cellStyle name="Input 5" xfId="602"/>
    <cellStyle name="Input 6" xfId="603"/>
    <cellStyle name="Input 7" xfId="604"/>
    <cellStyle name="Linked Cell" xfId="605"/>
    <cellStyle name="Linked Cell 2" xfId="606"/>
    <cellStyle name="Linked Cell 2 2" xfId="607"/>
    <cellStyle name="Linked Cell 2 3" xfId="608"/>
    <cellStyle name="Linked Cell 2 4" xfId="609"/>
    <cellStyle name="Linked Cell 2 5" xfId="610"/>
    <cellStyle name="Linked Cell 2_anakia II etapi.xls sm. defeqturi" xfId="611"/>
    <cellStyle name="Linked Cell 3" xfId="612"/>
    <cellStyle name="Linked Cell 4" xfId="613"/>
    <cellStyle name="Linked Cell 4 2" xfId="614"/>
    <cellStyle name="Linked Cell 4_anakia II etapi.xls sm. defeqturi" xfId="615"/>
    <cellStyle name="Linked Cell 5" xfId="616"/>
    <cellStyle name="Linked Cell 6" xfId="617"/>
    <cellStyle name="Linked Cell 7" xfId="618"/>
    <cellStyle name="Neutral" xfId="619"/>
    <cellStyle name="Neutral 2" xfId="620"/>
    <cellStyle name="Neutral 2 2" xfId="621"/>
    <cellStyle name="Neutral 2 3" xfId="622"/>
    <cellStyle name="Neutral 2 4" xfId="623"/>
    <cellStyle name="Neutral 2 5" xfId="624"/>
    <cellStyle name="Neutral 3" xfId="625"/>
    <cellStyle name="Neutral 4" xfId="626"/>
    <cellStyle name="Neutral 4 2" xfId="627"/>
    <cellStyle name="Neutral 5" xfId="628"/>
    <cellStyle name="Neutral 6" xfId="629"/>
    <cellStyle name="Neutral 7" xfId="630"/>
    <cellStyle name="Normal" xfId="0" builtinId="0"/>
    <cellStyle name="Normal 10" xfId="631"/>
    <cellStyle name="Normal 10 2" xfId="632"/>
    <cellStyle name="Normal 11" xfId="633"/>
    <cellStyle name="Normal 11 2" xfId="634"/>
    <cellStyle name="Normal 11 2 2" xfId="635"/>
    <cellStyle name="Normal 11 3" xfId="636"/>
    <cellStyle name="Normal 11_GAZI-2010" xfId="637"/>
    <cellStyle name="Normal 12" xfId="638"/>
    <cellStyle name="Normal 12 2" xfId="639"/>
    <cellStyle name="Normal 12_gazis gare qseli" xfId="640"/>
    <cellStyle name="Normal 13" xfId="641"/>
    <cellStyle name="Normal 13 2" xfId="642"/>
    <cellStyle name="Normal 13 2 2" xfId="643"/>
    <cellStyle name="Normal 13 2 3" xfId="644"/>
    <cellStyle name="Normal 13 3" xfId="645"/>
    <cellStyle name="Normal 13 3 2" xfId="646"/>
    <cellStyle name="Normal 13 3 3" xfId="647"/>
    <cellStyle name="Normal 13 3 3 2" xfId="648"/>
    <cellStyle name="Normal 13 3 3 3" xfId="649"/>
    <cellStyle name="Normal 13 3 4" xfId="650"/>
    <cellStyle name="Normal 13 3 5" xfId="651"/>
    <cellStyle name="Normal 13 4" xfId="652"/>
    <cellStyle name="Normal 13 5" xfId="653"/>
    <cellStyle name="Normal 13 5 2" xfId="654"/>
    <cellStyle name="Normal 13 5 3" xfId="655"/>
    <cellStyle name="Normal 13 5 3 2" xfId="656"/>
    <cellStyle name="Normal 13 5 3 3" xfId="657"/>
    <cellStyle name="Normal 13 5 3 4" xfId="658"/>
    <cellStyle name="Normal 13 5 4" xfId="659"/>
    <cellStyle name="Normal 13 6" xfId="660"/>
    <cellStyle name="Normal 13 7" xfId="661"/>
    <cellStyle name="Normal 13 8" xfId="662"/>
    <cellStyle name="Normal 13_# 6-1 27.01.12 - копия (1)" xfId="663"/>
    <cellStyle name="Normal 14" xfId="664"/>
    <cellStyle name="Normal 14 2" xfId="665"/>
    <cellStyle name="Normal 14 3" xfId="666"/>
    <cellStyle name="Normal 14 3 2" xfId="667"/>
    <cellStyle name="Normal 14 4" xfId="668"/>
    <cellStyle name="Normal 14 5" xfId="669"/>
    <cellStyle name="Normal 14 6" xfId="670"/>
    <cellStyle name="Normal 14_anakia II etapi.xls sm. defeqturi" xfId="671"/>
    <cellStyle name="Normal 15" xfId="672"/>
    <cellStyle name="Normal 16" xfId="673"/>
    <cellStyle name="Normal 16 2" xfId="674"/>
    <cellStyle name="Normal 16 3" xfId="675"/>
    <cellStyle name="Normal 16 4" xfId="676"/>
    <cellStyle name="Normal 16_# 6-1 27.01.12 - копия (1)" xfId="677"/>
    <cellStyle name="Normal 17" xfId="678"/>
    <cellStyle name="Normal 18" xfId="679"/>
    <cellStyle name="Normal 19" xfId="680"/>
    <cellStyle name="Normal 2" xfId="4"/>
    <cellStyle name="Normal 2 10" xfId="682"/>
    <cellStyle name="Normal 2 11" xfId="683"/>
    <cellStyle name="Normal 2 12" xfId="681"/>
    <cellStyle name="Normal 2 2" xfId="684"/>
    <cellStyle name="Normal 2 2 2" xfId="685"/>
    <cellStyle name="Normal 2 2 3" xfId="686"/>
    <cellStyle name="Normal 2 2 4" xfId="687"/>
    <cellStyle name="Normal 2 2 5" xfId="688"/>
    <cellStyle name="Normal 2 2 6" xfId="689"/>
    <cellStyle name="Normal 2 2 7" xfId="690"/>
    <cellStyle name="Normal 2 2_2D4CD000" xfId="691"/>
    <cellStyle name="Normal 2 3" xfId="692"/>
    <cellStyle name="Normal 2 4" xfId="693"/>
    <cellStyle name="Normal 2 5" xfId="694"/>
    <cellStyle name="Normal 2 6" xfId="695"/>
    <cellStyle name="Normal 2 7" xfId="696"/>
    <cellStyle name="Normal 2 7 2" xfId="697"/>
    <cellStyle name="Normal 2 7 3" xfId="698"/>
    <cellStyle name="Normal 2 7_anakia II etapi.xls sm. defeqturi" xfId="699"/>
    <cellStyle name="Normal 2 8" xfId="700"/>
    <cellStyle name="Normal 2 9" xfId="701"/>
    <cellStyle name="Normal 2_anakia II etapi.xls sm. defeqturi" xfId="702"/>
    <cellStyle name="Normal 20" xfId="703"/>
    <cellStyle name="Normal 21" xfId="704"/>
    <cellStyle name="Normal 22" xfId="705"/>
    <cellStyle name="Normal 23" xfId="706"/>
    <cellStyle name="Normal 24" xfId="707"/>
    <cellStyle name="Normal 25" xfId="708"/>
    <cellStyle name="Normal 26" xfId="709"/>
    <cellStyle name="Normal 27" xfId="710"/>
    <cellStyle name="Normal 28" xfId="711"/>
    <cellStyle name="Normal 29" xfId="712"/>
    <cellStyle name="Normal 29 2" xfId="713"/>
    <cellStyle name="Normal 3" xfId="2"/>
    <cellStyle name="Normal 3 2" xfId="714"/>
    <cellStyle name="Normal 3 2 2" xfId="715"/>
    <cellStyle name="Normal 3 2_anakia II etapi.xls sm. defeqturi" xfId="716"/>
    <cellStyle name="Normal 3 3" xfId="717"/>
    <cellStyle name="Normal 30" xfId="718"/>
    <cellStyle name="Normal 30 2" xfId="719"/>
    <cellStyle name="Normal 31" xfId="720"/>
    <cellStyle name="Normal 32" xfId="721"/>
    <cellStyle name="Normal 32 2" xfId="722"/>
    <cellStyle name="Normal 32 2 2" xfId="723"/>
    <cellStyle name="Normal 32 3" xfId="724"/>
    <cellStyle name="Normal 32 3 2" xfId="725"/>
    <cellStyle name="Normal 32 3 2 2" xfId="726"/>
    <cellStyle name="Normal 32 4" xfId="727"/>
    <cellStyle name="Normal 32_# 6-1 27.01.12 - копия (1)" xfId="728"/>
    <cellStyle name="Normal 33" xfId="729"/>
    <cellStyle name="Normal 33 2" xfId="730"/>
    <cellStyle name="Normal 34" xfId="731"/>
    <cellStyle name="Normal 35" xfId="732"/>
    <cellStyle name="Normal 35 2" xfId="733"/>
    <cellStyle name="Normal 35 3" xfId="734"/>
    <cellStyle name="Normal 36" xfId="735"/>
    <cellStyle name="Normal 36 2" xfId="736"/>
    <cellStyle name="Normal 36 2 2" xfId="737"/>
    <cellStyle name="Normal 36 2 2 2" xfId="904"/>
    <cellStyle name="Normal 36 2 3" xfId="738"/>
    <cellStyle name="Normal 36 2 4" xfId="739"/>
    <cellStyle name="Normal 36 3" xfId="740"/>
    <cellStyle name="Normal 36 4" xfId="741"/>
    <cellStyle name="Normal 37" xfId="742"/>
    <cellStyle name="Normal 37 2" xfId="743"/>
    <cellStyle name="Normal 38" xfId="744"/>
    <cellStyle name="Normal 38 2" xfId="745"/>
    <cellStyle name="Normal 38 2 2" xfId="746"/>
    <cellStyle name="Normal 38 3" xfId="747"/>
    <cellStyle name="Normal 38 3 2" xfId="748"/>
    <cellStyle name="Normal 38 4" xfId="749"/>
    <cellStyle name="Normal 39" xfId="750"/>
    <cellStyle name="Normal 39 2" xfId="751"/>
    <cellStyle name="Normal 4" xfId="752"/>
    <cellStyle name="Normal 4 2" xfId="753"/>
    <cellStyle name="Normal 4 3" xfId="754"/>
    <cellStyle name="Normal 40" xfId="755"/>
    <cellStyle name="Normal 40 2" xfId="756"/>
    <cellStyle name="Normal 40 3" xfId="757"/>
    <cellStyle name="Normal 41" xfId="758"/>
    <cellStyle name="Normal 41 2" xfId="759"/>
    <cellStyle name="Normal 42" xfId="760"/>
    <cellStyle name="Normal 42 2" xfId="761"/>
    <cellStyle name="Normal 42 3" xfId="762"/>
    <cellStyle name="Normal 43" xfId="763"/>
    <cellStyle name="Normal 44" xfId="764"/>
    <cellStyle name="Normal 45" xfId="765"/>
    <cellStyle name="Normal 46" xfId="766"/>
    <cellStyle name="Normal 47" xfId="767"/>
    <cellStyle name="Normal 47 2" xfId="768"/>
    <cellStyle name="Normal 47 3" xfId="769"/>
    <cellStyle name="Normal 47 3 2" xfId="770"/>
    <cellStyle name="Normal 47 3 3" xfId="771"/>
    <cellStyle name="Normal 47 4" xfId="772"/>
    <cellStyle name="Normal 5" xfId="773"/>
    <cellStyle name="Normal 5 2" xfId="774"/>
    <cellStyle name="Normal 5 2 2" xfId="775"/>
    <cellStyle name="Normal 5 3" xfId="776"/>
    <cellStyle name="Normal 5 4" xfId="777"/>
    <cellStyle name="Normal 5 4 2" xfId="778"/>
    <cellStyle name="Normal 5 4 3" xfId="779"/>
    <cellStyle name="Normal 5 5" xfId="780"/>
    <cellStyle name="Normal 5_Copy of SAN2010" xfId="781"/>
    <cellStyle name="Normal 50" xfId="905"/>
    <cellStyle name="Normal 6" xfId="782"/>
    <cellStyle name="Normal 7" xfId="783"/>
    <cellStyle name="Normal 75" xfId="784"/>
    <cellStyle name="Normal 8" xfId="785"/>
    <cellStyle name="Normal 8 2" xfId="786"/>
    <cellStyle name="Normal 8_2D4CD000" xfId="787"/>
    <cellStyle name="Normal 9" xfId="788"/>
    <cellStyle name="Normal 9 2" xfId="789"/>
    <cellStyle name="Normal 9 2 2" xfId="790"/>
    <cellStyle name="Normal 9 2 3" xfId="791"/>
    <cellStyle name="Normal 9 2 4" xfId="792"/>
    <cellStyle name="Normal 9 2_anakia II etapi.xls sm. defeqturi" xfId="793"/>
    <cellStyle name="Normal 9_2D4CD000" xfId="794"/>
    <cellStyle name="Normal_gare wyalsadfenigagarini 10" xfId="795"/>
    <cellStyle name="Normal_gare wyalsadfenigagarini 2 2" xfId="796"/>
    <cellStyle name="Normal_gare wyalsadfenigagarini_SUSTI DENEBI_axalqalaqis skola " xfId="903"/>
    <cellStyle name="Normal_SUSTI DENEBI" xfId="902"/>
    <cellStyle name="Note" xfId="797"/>
    <cellStyle name="Note 2" xfId="798"/>
    <cellStyle name="Note 2 2" xfId="799"/>
    <cellStyle name="Note 2 3" xfId="800"/>
    <cellStyle name="Note 2 4" xfId="801"/>
    <cellStyle name="Note 2 5" xfId="802"/>
    <cellStyle name="Note 2_anakia II etapi.xls sm. defeqturi" xfId="803"/>
    <cellStyle name="Note 3" xfId="804"/>
    <cellStyle name="Note 4" xfId="805"/>
    <cellStyle name="Note 4 2" xfId="806"/>
    <cellStyle name="Note 4_anakia II etapi.xls sm. defeqturi" xfId="807"/>
    <cellStyle name="Note 5" xfId="808"/>
    <cellStyle name="Note 6" xfId="809"/>
    <cellStyle name="Note 7" xfId="810"/>
    <cellStyle name="Output" xfId="811"/>
    <cellStyle name="Output 2" xfId="812"/>
    <cellStyle name="Output 2 2" xfId="813"/>
    <cellStyle name="Output 2 3" xfId="814"/>
    <cellStyle name="Output 2 4" xfId="815"/>
    <cellStyle name="Output 2 5" xfId="816"/>
    <cellStyle name="Output 2_anakia II etapi.xls sm. defeqturi" xfId="817"/>
    <cellStyle name="Output 3" xfId="818"/>
    <cellStyle name="Output 4" xfId="819"/>
    <cellStyle name="Output 4 2" xfId="820"/>
    <cellStyle name="Output 4_anakia II etapi.xls sm. defeqturi" xfId="821"/>
    <cellStyle name="Output 5" xfId="822"/>
    <cellStyle name="Output 6" xfId="823"/>
    <cellStyle name="Output 7" xfId="824"/>
    <cellStyle name="Percent 2" xfId="825"/>
    <cellStyle name="Percent 3" xfId="826"/>
    <cellStyle name="Percent 3 2" xfId="827"/>
    <cellStyle name="Percent 4" xfId="828"/>
    <cellStyle name="Percent 5" xfId="829"/>
    <cellStyle name="Percent 6" xfId="830"/>
    <cellStyle name="Style 1" xfId="831"/>
    <cellStyle name="Title" xfId="832"/>
    <cellStyle name="Title 2" xfId="833"/>
    <cellStyle name="Title 2 2" xfId="834"/>
    <cellStyle name="Title 2 3" xfId="835"/>
    <cellStyle name="Title 2 4" xfId="836"/>
    <cellStyle name="Title 2 5" xfId="837"/>
    <cellStyle name="Title 3" xfId="838"/>
    <cellStyle name="Title 4" xfId="839"/>
    <cellStyle name="Title 4 2" xfId="840"/>
    <cellStyle name="Title 5" xfId="841"/>
    <cellStyle name="Title 6" xfId="842"/>
    <cellStyle name="Title 7" xfId="843"/>
    <cellStyle name="Total" xfId="844"/>
    <cellStyle name="Total 2" xfId="845"/>
    <cellStyle name="Total 2 2" xfId="846"/>
    <cellStyle name="Total 2 3" xfId="847"/>
    <cellStyle name="Total 2 4" xfId="848"/>
    <cellStyle name="Total 2 5" xfId="849"/>
    <cellStyle name="Total 2_anakia II etapi.xls sm. defeqturi" xfId="850"/>
    <cellStyle name="Total 3" xfId="851"/>
    <cellStyle name="Total 4" xfId="852"/>
    <cellStyle name="Total 4 2" xfId="853"/>
    <cellStyle name="Total 4_anakia II etapi.xls sm. defeqturi" xfId="854"/>
    <cellStyle name="Total 5" xfId="855"/>
    <cellStyle name="Total 6" xfId="856"/>
    <cellStyle name="Total 7" xfId="857"/>
    <cellStyle name="Warning Text" xfId="858"/>
    <cellStyle name="Warning Text 2" xfId="859"/>
    <cellStyle name="Warning Text 2 2" xfId="860"/>
    <cellStyle name="Warning Text 2 3" xfId="861"/>
    <cellStyle name="Warning Text 2 4" xfId="862"/>
    <cellStyle name="Warning Text 2 5" xfId="863"/>
    <cellStyle name="Warning Text 3" xfId="864"/>
    <cellStyle name="Warning Text 4" xfId="865"/>
    <cellStyle name="Warning Text 4 2" xfId="866"/>
    <cellStyle name="Warning Text 5" xfId="867"/>
    <cellStyle name="Warning Text 6" xfId="868"/>
    <cellStyle name="Warning Text 7" xfId="869"/>
    <cellStyle name="Обычный 10" xfId="870"/>
    <cellStyle name="Обычный 10 2" xfId="871"/>
    <cellStyle name="Обычный 11" xfId="5"/>
    <cellStyle name="Обычный 2" xfId="3"/>
    <cellStyle name="Обычный 2 2" xfId="872"/>
    <cellStyle name="Обычный 3" xfId="873"/>
    <cellStyle name="Обычный 3 2" xfId="874"/>
    <cellStyle name="Обычный 3 3" xfId="875"/>
    <cellStyle name="Обычный 4" xfId="876"/>
    <cellStyle name="Обычный 4 2" xfId="877"/>
    <cellStyle name="Обычный 4 3" xfId="878"/>
    <cellStyle name="Обычный 4 4" xfId="879"/>
    <cellStyle name="Обычный 5" xfId="880"/>
    <cellStyle name="Обычный 5 2" xfId="881"/>
    <cellStyle name="Обычный 5 2 2" xfId="882"/>
    <cellStyle name="Обычный 5 3" xfId="883"/>
    <cellStyle name="Обычный 5 4" xfId="884"/>
    <cellStyle name="Обычный 5 4 2" xfId="885"/>
    <cellStyle name="Обычный 5 5" xfId="886"/>
    <cellStyle name="Обычный 6" xfId="887"/>
    <cellStyle name="Обычный 6 2" xfId="888"/>
    <cellStyle name="Обычный 7" xfId="889"/>
    <cellStyle name="Обычный 8" xfId="890"/>
    <cellStyle name="Обычный 8 2" xfId="891"/>
    <cellStyle name="Обычный 9" xfId="892"/>
    <cellStyle name="Плохой 2" xfId="893"/>
    <cellStyle name="Процентный 2" xfId="894"/>
    <cellStyle name="Процентный 3" xfId="895"/>
    <cellStyle name="Процентный 3 2" xfId="896"/>
    <cellStyle name="Финансовый 2" xfId="897"/>
    <cellStyle name="Финансовый 2 2" xfId="898"/>
    <cellStyle name="Финансовый 3" xfId="899"/>
    <cellStyle name="Финансовый 4" xfId="900"/>
    <cellStyle name="Финансовый 5" xfId="901"/>
    <cellStyle name="Финансовый 6" xfId="478"/>
  </cellStyles>
  <dxfs count="0"/>
  <tableStyles count="0" defaultTableStyle="TableStyleMedium9" defaultPivotStyle="PivotStyleLight16"/>
  <colors>
    <mruColors>
      <color rgb="FF0000FF"/>
      <color rgb="FFFFCCFF"/>
      <color rgb="FFFFFFCC"/>
      <color rgb="FF00FF99"/>
      <color rgb="FF66FFCC"/>
      <color rgb="FF9900FF"/>
      <color rgb="FFFF99FF"/>
      <color rgb="FFFF66FF"/>
      <color rgb="FFFED2A2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zoomScaleNormal="100" workbookViewId="0">
      <selection activeCell="D15" sqref="D15"/>
    </sheetView>
  </sheetViews>
  <sheetFormatPr defaultColWidth="8.85546875" defaultRowHeight="15" x14ac:dyDescent="0.25"/>
  <cols>
    <col min="1" max="1" width="4" style="6" customWidth="1"/>
    <col min="2" max="2" width="25.140625" style="6" customWidth="1"/>
    <col min="3" max="3" width="42.28515625" style="6" customWidth="1"/>
    <col min="4" max="4" width="25.85546875" style="7" customWidth="1"/>
    <col min="5" max="16384" width="8.85546875" style="1"/>
  </cols>
  <sheetData>
    <row r="1" spans="1:4" ht="22.5" customHeight="1" x14ac:dyDescent="0.25">
      <c r="D1" s="68" t="s">
        <v>146</v>
      </c>
    </row>
    <row r="2" spans="1:4" ht="25.15" customHeight="1" x14ac:dyDescent="0.25">
      <c r="A2" s="251" t="s">
        <v>19</v>
      </c>
      <c r="B2" s="251"/>
      <c r="C2" s="251"/>
      <c r="D2" s="251"/>
    </row>
    <row r="3" spans="1:4" ht="52.5" customHeight="1" x14ac:dyDescent="0.25">
      <c r="A3" s="251" t="s">
        <v>148</v>
      </c>
      <c r="B3" s="251"/>
      <c r="C3" s="251"/>
      <c r="D3" s="251"/>
    </row>
    <row r="4" spans="1:4" ht="21.75" customHeight="1" x14ac:dyDescent="0.25">
      <c r="A4" s="9"/>
      <c r="B4" s="9"/>
      <c r="C4" s="9"/>
      <c r="D4" s="10"/>
    </row>
    <row r="5" spans="1:4" ht="41.25" customHeight="1" x14ac:dyDescent="0.25">
      <c r="A5" s="60" t="s">
        <v>147</v>
      </c>
      <c r="B5" s="60" t="s">
        <v>20</v>
      </c>
      <c r="C5" s="60" t="s">
        <v>151</v>
      </c>
      <c r="D5" s="61" t="s">
        <v>22</v>
      </c>
    </row>
    <row r="6" spans="1:4" ht="15.75" x14ac:dyDescent="0.25">
      <c r="A6" s="117">
        <v>1</v>
      </c>
      <c r="B6" s="117">
        <v>2</v>
      </c>
      <c r="C6" s="117">
        <v>3</v>
      </c>
      <c r="D6" s="117" t="s">
        <v>50</v>
      </c>
    </row>
    <row r="7" spans="1:4" ht="34.5" customHeight="1" x14ac:dyDescent="0.25">
      <c r="A7" s="70">
        <v>1</v>
      </c>
      <c r="B7" s="70" t="s">
        <v>149</v>
      </c>
      <c r="C7" s="19" t="s">
        <v>27</v>
      </c>
      <c r="D7" s="73">
        <f>'#1'!N63</f>
        <v>0</v>
      </c>
    </row>
    <row r="8" spans="1:4" ht="34.5" customHeight="1" x14ac:dyDescent="0.25">
      <c r="A8" s="70">
        <v>2</v>
      </c>
      <c r="B8" s="70" t="s">
        <v>150</v>
      </c>
      <c r="C8" s="19" t="s">
        <v>98</v>
      </c>
      <c r="D8" s="73">
        <f>'#2'!N66</f>
        <v>0</v>
      </c>
    </row>
    <row r="9" spans="1:4" ht="29.25" customHeight="1" x14ac:dyDescent="0.25">
      <c r="A9" s="43"/>
      <c r="B9" s="43"/>
      <c r="C9" s="29" t="s">
        <v>22</v>
      </c>
      <c r="D9" s="72">
        <f>SUM(D7:D8)</f>
        <v>0</v>
      </c>
    </row>
    <row r="12" spans="1:4" ht="151.5" customHeight="1" x14ac:dyDescent="0.25">
      <c r="A12" s="250" t="s">
        <v>216</v>
      </c>
      <c r="B12" s="250"/>
      <c r="C12" s="250"/>
      <c r="D12" s="250"/>
    </row>
  </sheetData>
  <mergeCells count="3">
    <mergeCell ref="A12:D12"/>
    <mergeCell ref="A2:D2"/>
    <mergeCell ref="A3:D3"/>
  </mergeCells>
  <printOptions horizontalCentered="1"/>
  <pageMargins left="0" right="0" top="0.23" bottom="0.23" header="0.196850393700787" footer="0.16"/>
  <pageSetup paperSize="9" scale="90" orientation="portrait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zoomScale="90" zoomScaleNormal="90" workbookViewId="0">
      <selection activeCell="N55" sqref="N55"/>
    </sheetView>
  </sheetViews>
  <sheetFormatPr defaultColWidth="8.85546875" defaultRowHeight="15.75" x14ac:dyDescent="0.25"/>
  <cols>
    <col min="1" max="1" width="4.85546875" style="9" customWidth="1"/>
    <col min="2" max="2" width="40.28515625" style="9" customWidth="1"/>
    <col min="3" max="3" width="6.7109375" style="5" customWidth="1"/>
    <col min="4" max="4" width="11.140625" style="4" customWidth="1"/>
    <col min="5" max="5" width="11.28515625" style="10" bestFit="1" customWidth="1"/>
    <col min="6" max="6" width="11.28515625" style="10" customWidth="1"/>
    <col min="7" max="7" width="12.5703125" style="10" customWidth="1"/>
    <col min="8" max="8" width="11.28515625" style="10" bestFit="1" customWidth="1"/>
    <col min="9" max="9" width="12.28515625" style="10" customWidth="1"/>
    <col min="10" max="10" width="12" style="10" customWidth="1"/>
    <col min="11" max="11" width="11.28515625" style="10" bestFit="1" customWidth="1"/>
    <col min="12" max="12" width="11.28515625" style="10" customWidth="1"/>
    <col min="13" max="13" width="11.85546875" style="10" customWidth="1"/>
    <col min="14" max="14" width="14.140625" style="10" customWidth="1"/>
    <col min="15" max="16384" width="8.85546875" style="2"/>
  </cols>
  <sheetData>
    <row r="1" spans="1:14" ht="24" customHeight="1" x14ac:dyDescent="0.25">
      <c r="A1" s="251" t="s">
        <v>149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</row>
    <row r="2" spans="1:14" ht="26.25" customHeight="1" x14ac:dyDescent="0.25">
      <c r="A2" s="260" t="s">
        <v>134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14" ht="26.25" customHeight="1" x14ac:dyDescent="0.25">
      <c r="A3" s="251" t="s">
        <v>27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</row>
    <row r="4" spans="1:14" x14ac:dyDescent="0.25">
      <c r="B4" s="66"/>
      <c r="C4" s="27"/>
      <c r="D4" s="59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20.25" customHeight="1" x14ac:dyDescent="0.25">
      <c r="A5" s="252" t="s">
        <v>147</v>
      </c>
      <c r="B5" s="252" t="s">
        <v>200</v>
      </c>
      <c r="C5" s="252" t="s">
        <v>201</v>
      </c>
      <c r="D5" s="261" t="s">
        <v>202</v>
      </c>
      <c r="E5" s="253" t="s">
        <v>203</v>
      </c>
      <c r="F5" s="253"/>
      <c r="G5" s="253"/>
      <c r="H5" s="254" t="s">
        <v>204</v>
      </c>
      <c r="I5" s="255"/>
      <c r="J5" s="256"/>
      <c r="K5" s="257" t="s">
        <v>205</v>
      </c>
      <c r="L5" s="258"/>
      <c r="M5" s="259"/>
      <c r="N5" s="158" t="s">
        <v>8</v>
      </c>
    </row>
    <row r="6" spans="1:14" ht="47.25" x14ac:dyDescent="0.25">
      <c r="A6" s="252"/>
      <c r="B6" s="252"/>
      <c r="C6" s="252"/>
      <c r="D6" s="262"/>
      <c r="E6" s="38" t="s">
        <v>206</v>
      </c>
      <c r="F6" s="160" t="s">
        <v>207</v>
      </c>
      <c r="G6" s="160" t="s">
        <v>22</v>
      </c>
      <c r="H6" s="38" t="s">
        <v>206</v>
      </c>
      <c r="I6" s="160" t="s">
        <v>207</v>
      </c>
      <c r="J6" s="160" t="s">
        <v>22</v>
      </c>
      <c r="K6" s="38" t="s">
        <v>206</v>
      </c>
      <c r="L6" s="160" t="s">
        <v>207</v>
      </c>
      <c r="M6" s="160" t="s">
        <v>22</v>
      </c>
      <c r="N6" s="158" t="s">
        <v>208</v>
      </c>
    </row>
    <row r="7" spans="1:14" x14ac:dyDescent="0.25">
      <c r="A7" s="229" t="s">
        <v>209</v>
      </c>
      <c r="B7" s="229">
        <v>2</v>
      </c>
      <c r="C7" s="229">
        <v>3</v>
      </c>
      <c r="D7" s="229">
        <v>4</v>
      </c>
      <c r="E7" s="229">
        <v>5</v>
      </c>
      <c r="F7" s="229">
        <v>6</v>
      </c>
      <c r="G7" s="229">
        <v>7</v>
      </c>
      <c r="H7" s="229">
        <v>8</v>
      </c>
      <c r="I7" s="229">
        <v>9</v>
      </c>
      <c r="J7" s="229">
        <v>10</v>
      </c>
      <c r="K7" s="229">
        <v>11</v>
      </c>
      <c r="L7" s="229">
        <v>12</v>
      </c>
      <c r="M7" s="229">
        <v>13</v>
      </c>
      <c r="N7" s="229">
        <v>14</v>
      </c>
    </row>
    <row r="8" spans="1:14" ht="31.5" x14ac:dyDescent="0.25">
      <c r="A8" s="128"/>
      <c r="B8" s="53" t="s">
        <v>90</v>
      </c>
      <c r="C8" s="17"/>
      <c r="D8" s="28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63" x14ac:dyDescent="0.25">
      <c r="A9" s="62" t="s">
        <v>48</v>
      </c>
      <c r="B9" s="19" t="s">
        <v>93</v>
      </c>
      <c r="C9" s="64" t="s">
        <v>4</v>
      </c>
      <c r="D9" s="73">
        <v>280</v>
      </c>
      <c r="E9" s="241">
        <v>9.3000000000000027E-3</v>
      </c>
      <c r="F9" s="61"/>
      <c r="G9" s="61">
        <f>F9*D9</f>
        <v>0</v>
      </c>
      <c r="H9" s="237">
        <v>1.2</v>
      </c>
      <c r="I9" s="61"/>
      <c r="J9" s="61">
        <f>I9*D9</f>
        <v>0</v>
      </c>
      <c r="K9" s="242">
        <v>8.8972799999999985</v>
      </c>
      <c r="L9" s="61"/>
      <c r="M9" s="61">
        <f>L9*D9</f>
        <v>0</v>
      </c>
      <c r="N9" s="61">
        <f t="shared" ref="N9:N19" si="0">G9+J9+M9</f>
        <v>0</v>
      </c>
    </row>
    <row r="10" spans="1:14" ht="63" x14ac:dyDescent="0.25">
      <c r="A10" s="62" t="s">
        <v>49</v>
      </c>
      <c r="B10" s="19" t="s">
        <v>92</v>
      </c>
      <c r="C10" s="64" t="s">
        <v>4</v>
      </c>
      <c r="D10" s="73">
        <v>70</v>
      </c>
      <c r="E10" s="240">
        <v>31.391999999999999</v>
      </c>
      <c r="F10" s="61"/>
      <c r="G10" s="61">
        <f t="shared" ref="G10:G19" si="1">F10*D10</f>
        <v>0</v>
      </c>
      <c r="H10" s="237">
        <v>18</v>
      </c>
      <c r="I10" s="61"/>
      <c r="J10" s="61">
        <f t="shared" ref="J10:J19" si="2">I10*D10</f>
        <v>0</v>
      </c>
      <c r="K10" s="237">
        <v>0</v>
      </c>
      <c r="L10" s="61"/>
      <c r="M10" s="61">
        <f t="shared" ref="M10:M19" si="3">L10*D10</f>
        <v>0</v>
      </c>
      <c r="N10" s="61">
        <f t="shared" si="0"/>
        <v>0</v>
      </c>
    </row>
    <row r="11" spans="1:14" ht="63" x14ac:dyDescent="0.25">
      <c r="A11" s="62" t="s">
        <v>28</v>
      </c>
      <c r="B11" s="19" t="s">
        <v>123</v>
      </c>
      <c r="C11" s="64" t="s">
        <v>4</v>
      </c>
      <c r="D11" s="73">
        <v>140</v>
      </c>
      <c r="E11" s="240">
        <v>23.128</v>
      </c>
      <c r="F11" s="61"/>
      <c r="G11" s="61">
        <f t="shared" si="1"/>
        <v>0</v>
      </c>
      <c r="H11" s="237">
        <v>21.12</v>
      </c>
      <c r="I11" s="61"/>
      <c r="J11" s="61">
        <f t="shared" si="2"/>
        <v>0</v>
      </c>
      <c r="K11" s="240">
        <v>3.3920000000000003</v>
      </c>
      <c r="L11" s="61"/>
      <c r="M11" s="61">
        <f t="shared" si="3"/>
        <v>0</v>
      </c>
      <c r="N11" s="61">
        <f t="shared" si="0"/>
        <v>0</v>
      </c>
    </row>
    <row r="12" spans="1:14" ht="27" x14ac:dyDescent="0.25">
      <c r="A12" s="74" t="s">
        <v>50</v>
      </c>
      <c r="B12" s="75" t="s">
        <v>116</v>
      </c>
      <c r="C12" s="17" t="s">
        <v>29</v>
      </c>
      <c r="D12" s="72">
        <f>510/100</f>
        <v>5.0999999999999996</v>
      </c>
      <c r="E12" s="240">
        <v>985.12799999999982</v>
      </c>
      <c r="F12" s="15"/>
      <c r="G12" s="61">
        <f t="shared" si="1"/>
        <v>0</v>
      </c>
      <c r="H12" s="237">
        <v>243.35999999999996</v>
      </c>
      <c r="I12" s="15"/>
      <c r="J12" s="61">
        <f t="shared" si="2"/>
        <v>0</v>
      </c>
      <c r="K12" s="240">
        <v>4.4160000000000004</v>
      </c>
      <c r="L12" s="15"/>
      <c r="M12" s="61">
        <f t="shared" si="3"/>
        <v>0</v>
      </c>
      <c r="N12" s="61">
        <f t="shared" si="0"/>
        <v>0</v>
      </c>
    </row>
    <row r="13" spans="1:14" ht="47.25" x14ac:dyDescent="0.25">
      <c r="A13" s="270" t="s">
        <v>16</v>
      </c>
      <c r="B13" s="19" t="s">
        <v>94</v>
      </c>
      <c r="C13" s="64" t="s">
        <v>4</v>
      </c>
      <c r="D13" s="73">
        <v>85</v>
      </c>
      <c r="E13" s="241">
        <v>128.73579999999998</v>
      </c>
      <c r="F13" s="61"/>
      <c r="G13" s="61">
        <f t="shared" si="1"/>
        <v>0</v>
      </c>
      <c r="H13" s="237">
        <v>11.22</v>
      </c>
      <c r="I13" s="61"/>
      <c r="J13" s="61">
        <f t="shared" si="2"/>
        <v>0</v>
      </c>
      <c r="K13" s="240">
        <v>2.4640000000000004</v>
      </c>
      <c r="L13" s="61"/>
      <c r="M13" s="61">
        <f t="shared" si="3"/>
        <v>0</v>
      </c>
      <c r="N13" s="61">
        <f t="shared" si="0"/>
        <v>0</v>
      </c>
    </row>
    <row r="14" spans="1:14" x14ac:dyDescent="0.25">
      <c r="A14" s="271"/>
      <c r="B14" s="76" t="s">
        <v>152</v>
      </c>
      <c r="C14" s="115" t="s">
        <v>37</v>
      </c>
      <c r="D14" s="177">
        <v>14.319000000000001</v>
      </c>
      <c r="E14" s="238">
        <v>1525</v>
      </c>
      <c r="F14" s="79"/>
      <c r="G14" s="61">
        <f t="shared" si="1"/>
        <v>0</v>
      </c>
      <c r="H14" s="238">
        <v>0</v>
      </c>
      <c r="I14" s="79"/>
      <c r="J14" s="61">
        <f t="shared" si="2"/>
        <v>0</v>
      </c>
      <c r="K14" s="238">
        <v>0</v>
      </c>
      <c r="L14" s="79"/>
      <c r="M14" s="61">
        <f t="shared" si="3"/>
        <v>0</v>
      </c>
      <c r="N14" s="61">
        <f t="shared" si="0"/>
        <v>0</v>
      </c>
    </row>
    <row r="15" spans="1:14" x14ac:dyDescent="0.25">
      <c r="A15" s="272"/>
      <c r="B15" s="76" t="s">
        <v>153</v>
      </c>
      <c r="C15" s="115" t="s">
        <v>37</v>
      </c>
      <c r="D15" s="177">
        <v>0.36699999999999999</v>
      </c>
      <c r="E15" s="238">
        <v>1775</v>
      </c>
      <c r="F15" s="79"/>
      <c r="G15" s="61">
        <f t="shared" si="1"/>
        <v>0</v>
      </c>
      <c r="H15" s="238">
        <v>0</v>
      </c>
      <c r="I15" s="79"/>
      <c r="J15" s="61">
        <f t="shared" si="2"/>
        <v>0</v>
      </c>
      <c r="K15" s="238">
        <v>0</v>
      </c>
      <c r="L15" s="79"/>
      <c r="M15" s="61">
        <f t="shared" si="3"/>
        <v>0</v>
      </c>
      <c r="N15" s="61">
        <f t="shared" si="0"/>
        <v>0</v>
      </c>
    </row>
    <row r="16" spans="1:14" x14ac:dyDescent="0.25">
      <c r="A16" s="270" t="s">
        <v>46</v>
      </c>
      <c r="B16" s="19" t="s">
        <v>91</v>
      </c>
      <c r="C16" s="64" t="s">
        <v>4</v>
      </c>
      <c r="D16" s="73">
        <v>47</v>
      </c>
      <c r="E16" s="240">
        <v>192.27199999999999</v>
      </c>
      <c r="F16" s="61"/>
      <c r="G16" s="61">
        <f t="shared" si="1"/>
        <v>0</v>
      </c>
      <c r="H16" s="237">
        <v>50.64</v>
      </c>
      <c r="I16" s="61"/>
      <c r="J16" s="61">
        <f t="shared" si="2"/>
        <v>0</v>
      </c>
      <c r="K16" s="237">
        <v>3.5200000000000005</v>
      </c>
      <c r="L16" s="61"/>
      <c r="M16" s="61">
        <f t="shared" si="3"/>
        <v>0</v>
      </c>
      <c r="N16" s="61">
        <f t="shared" si="0"/>
        <v>0</v>
      </c>
    </row>
    <row r="17" spans="1:14" x14ac:dyDescent="0.25">
      <c r="A17" s="271"/>
      <c r="B17" s="76" t="s">
        <v>154</v>
      </c>
      <c r="C17" s="115" t="s">
        <v>37</v>
      </c>
      <c r="D17" s="172">
        <v>1.63</v>
      </c>
      <c r="E17" s="238">
        <v>1525</v>
      </c>
      <c r="F17" s="79"/>
      <c r="G17" s="61">
        <f t="shared" si="1"/>
        <v>0</v>
      </c>
      <c r="H17" s="238">
        <v>0</v>
      </c>
      <c r="I17" s="79"/>
      <c r="J17" s="61">
        <f t="shared" si="2"/>
        <v>0</v>
      </c>
      <c r="K17" s="238">
        <v>0</v>
      </c>
      <c r="L17" s="79"/>
      <c r="M17" s="61">
        <f t="shared" si="3"/>
        <v>0</v>
      </c>
      <c r="N17" s="61">
        <f t="shared" si="0"/>
        <v>0</v>
      </c>
    </row>
    <row r="18" spans="1:14" x14ac:dyDescent="0.25">
      <c r="A18" s="271"/>
      <c r="B18" s="76" t="s">
        <v>155</v>
      </c>
      <c r="C18" s="115" t="s">
        <v>37</v>
      </c>
      <c r="D18" s="177">
        <v>0.72499999999999998</v>
      </c>
      <c r="E18" s="238">
        <v>1525</v>
      </c>
      <c r="F18" s="79"/>
      <c r="G18" s="61">
        <f t="shared" si="1"/>
        <v>0</v>
      </c>
      <c r="H18" s="238">
        <v>0</v>
      </c>
      <c r="I18" s="79"/>
      <c r="J18" s="61">
        <f t="shared" si="2"/>
        <v>0</v>
      </c>
      <c r="K18" s="238">
        <v>0</v>
      </c>
      <c r="L18" s="79"/>
      <c r="M18" s="61">
        <f t="shared" si="3"/>
        <v>0</v>
      </c>
      <c r="N18" s="61">
        <f t="shared" si="0"/>
        <v>0</v>
      </c>
    </row>
    <row r="19" spans="1:14" x14ac:dyDescent="0.25">
      <c r="A19" s="272"/>
      <c r="B19" s="76" t="s">
        <v>153</v>
      </c>
      <c r="C19" s="115" t="s">
        <v>37</v>
      </c>
      <c r="D19" s="177">
        <v>8.3000000000000004E-2</v>
      </c>
      <c r="E19" s="238">
        <v>1775</v>
      </c>
      <c r="F19" s="79"/>
      <c r="G19" s="61">
        <f t="shared" si="1"/>
        <v>0</v>
      </c>
      <c r="H19" s="238">
        <v>0</v>
      </c>
      <c r="I19" s="79"/>
      <c r="J19" s="61">
        <f t="shared" si="2"/>
        <v>0</v>
      </c>
      <c r="K19" s="238">
        <v>0</v>
      </c>
      <c r="L19" s="79"/>
      <c r="M19" s="61">
        <f t="shared" si="3"/>
        <v>0</v>
      </c>
      <c r="N19" s="61">
        <f t="shared" si="0"/>
        <v>0</v>
      </c>
    </row>
    <row r="20" spans="1:14" ht="31.5" x14ac:dyDescent="0.25">
      <c r="A20" s="45" t="s">
        <v>51</v>
      </c>
      <c r="B20" s="19" t="s">
        <v>90</v>
      </c>
      <c r="C20" s="64"/>
      <c r="D20" s="73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 ht="47.25" x14ac:dyDescent="0.25">
      <c r="A21" s="62" t="s">
        <v>117</v>
      </c>
      <c r="B21" s="19" t="s">
        <v>137</v>
      </c>
      <c r="C21" s="64" t="s">
        <v>4</v>
      </c>
      <c r="D21" s="73">
        <v>295</v>
      </c>
      <c r="E21" s="242">
        <v>283.79281355932204</v>
      </c>
      <c r="F21" s="61"/>
      <c r="G21" s="61">
        <f>F21*D21</f>
        <v>0</v>
      </c>
      <c r="H21" s="237">
        <v>21.12</v>
      </c>
      <c r="I21" s="61"/>
      <c r="J21" s="61">
        <f>I21*D21</f>
        <v>0</v>
      </c>
      <c r="K21" s="240">
        <v>3.3919999999999999</v>
      </c>
      <c r="L21" s="61"/>
      <c r="M21" s="61">
        <f>L21*D21</f>
        <v>0</v>
      </c>
      <c r="N21" s="61">
        <f>G21+J21+M21</f>
        <v>0</v>
      </c>
    </row>
    <row r="22" spans="1:14" ht="78" x14ac:dyDescent="0.25">
      <c r="A22" s="270" t="s">
        <v>118</v>
      </c>
      <c r="B22" s="19" t="s">
        <v>156</v>
      </c>
      <c r="C22" s="64" t="s">
        <v>4</v>
      </c>
      <c r="D22" s="73">
        <v>85</v>
      </c>
      <c r="E22" s="241">
        <v>530.05879999999991</v>
      </c>
      <c r="F22" s="61"/>
      <c r="G22" s="61">
        <f t="shared" ref="G22:G52" si="4">F22*D22</f>
        <v>0</v>
      </c>
      <c r="H22" s="237">
        <v>125</v>
      </c>
      <c r="I22" s="61"/>
      <c r="J22" s="61">
        <f t="shared" ref="J22:J52" si="5">I22*D22</f>
        <v>0</v>
      </c>
      <c r="K22" s="240">
        <v>2.5920000000000005</v>
      </c>
      <c r="L22" s="61"/>
      <c r="M22" s="61">
        <f t="shared" ref="M22:M52" si="6">L22*D22</f>
        <v>0</v>
      </c>
      <c r="N22" s="61">
        <f t="shared" ref="N22:N52" si="7">G22+J22+M22</f>
        <v>0</v>
      </c>
    </row>
    <row r="23" spans="1:14" x14ac:dyDescent="0.25">
      <c r="A23" s="271"/>
      <c r="B23" s="76" t="s">
        <v>154</v>
      </c>
      <c r="C23" s="115" t="s">
        <v>37</v>
      </c>
      <c r="D23" s="177">
        <v>3.5720000000000001</v>
      </c>
      <c r="E23" s="238">
        <v>1525</v>
      </c>
      <c r="F23" s="79"/>
      <c r="G23" s="61">
        <f t="shared" si="4"/>
        <v>0</v>
      </c>
      <c r="H23" s="238">
        <v>0</v>
      </c>
      <c r="I23" s="79"/>
      <c r="J23" s="61">
        <f t="shared" si="5"/>
        <v>0</v>
      </c>
      <c r="K23" s="238">
        <v>0</v>
      </c>
      <c r="L23" s="79"/>
      <c r="M23" s="61">
        <f t="shared" si="6"/>
        <v>0</v>
      </c>
      <c r="N23" s="61">
        <f t="shared" si="7"/>
        <v>0</v>
      </c>
    </row>
    <row r="24" spans="1:14" x14ac:dyDescent="0.25">
      <c r="A24" s="271"/>
      <c r="B24" s="76" t="s">
        <v>157</v>
      </c>
      <c r="C24" s="115" t="s">
        <v>37</v>
      </c>
      <c r="D24" s="177">
        <v>0.217</v>
      </c>
      <c r="E24" s="238">
        <v>1775</v>
      </c>
      <c r="F24" s="79"/>
      <c r="G24" s="61">
        <f t="shared" si="4"/>
        <v>0</v>
      </c>
      <c r="H24" s="238">
        <v>0</v>
      </c>
      <c r="I24" s="79"/>
      <c r="J24" s="61">
        <f t="shared" si="5"/>
        <v>0</v>
      </c>
      <c r="K24" s="238">
        <v>0</v>
      </c>
      <c r="L24" s="79"/>
      <c r="M24" s="61">
        <f t="shared" si="6"/>
        <v>0</v>
      </c>
      <c r="N24" s="61">
        <f t="shared" si="7"/>
        <v>0</v>
      </c>
    </row>
    <row r="25" spans="1:14" x14ac:dyDescent="0.25">
      <c r="A25" s="272"/>
      <c r="B25" s="76" t="s">
        <v>153</v>
      </c>
      <c r="C25" s="115" t="s">
        <v>37</v>
      </c>
      <c r="D25" s="177">
        <v>0.36699999999999999</v>
      </c>
      <c r="E25" s="238">
        <v>1775</v>
      </c>
      <c r="F25" s="79"/>
      <c r="G25" s="61">
        <f t="shared" si="4"/>
        <v>0</v>
      </c>
      <c r="H25" s="238">
        <v>0</v>
      </c>
      <c r="I25" s="79"/>
      <c r="J25" s="61">
        <f t="shared" si="5"/>
        <v>0</v>
      </c>
      <c r="K25" s="238">
        <v>0</v>
      </c>
      <c r="L25" s="79"/>
      <c r="M25" s="61">
        <f t="shared" si="6"/>
        <v>0</v>
      </c>
      <c r="N25" s="61">
        <f t="shared" si="7"/>
        <v>0</v>
      </c>
    </row>
    <row r="26" spans="1:14" ht="47.25" x14ac:dyDescent="0.25">
      <c r="A26" s="270" t="s">
        <v>119</v>
      </c>
      <c r="B26" s="19" t="s">
        <v>95</v>
      </c>
      <c r="C26" s="64" t="s">
        <v>37</v>
      </c>
      <c r="D26" s="180">
        <f>SUM(D27:D32)</f>
        <v>0.62519000000000002</v>
      </c>
      <c r="E26" s="237">
        <v>0</v>
      </c>
      <c r="F26" s="61"/>
      <c r="G26" s="61">
        <f t="shared" si="4"/>
        <v>0</v>
      </c>
      <c r="H26" s="237">
        <v>1260.0000000000002</v>
      </c>
      <c r="I26" s="61"/>
      <c r="J26" s="61">
        <f t="shared" si="5"/>
        <v>0</v>
      </c>
      <c r="K26" s="237">
        <v>4.4800000000000004</v>
      </c>
      <c r="L26" s="61"/>
      <c r="M26" s="61">
        <f t="shared" si="6"/>
        <v>0</v>
      </c>
      <c r="N26" s="61">
        <f t="shared" si="7"/>
        <v>0</v>
      </c>
    </row>
    <row r="27" spans="1:14" ht="31.5" x14ac:dyDescent="0.25">
      <c r="A27" s="271"/>
      <c r="B27" s="24" t="s">
        <v>128</v>
      </c>
      <c r="C27" s="64" t="s">
        <v>37</v>
      </c>
      <c r="D27" s="73">
        <v>0.16</v>
      </c>
      <c r="E27" s="237">
        <v>20000</v>
      </c>
      <c r="F27" s="15"/>
      <c r="G27" s="61">
        <f t="shared" si="4"/>
        <v>0</v>
      </c>
      <c r="H27" s="237">
        <v>0</v>
      </c>
      <c r="I27" s="56"/>
      <c r="J27" s="61">
        <f t="shared" si="5"/>
        <v>0</v>
      </c>
      <c r="K27" s="238">
        <v>0</v>
      </c>
      <c r="L27" s="56"/>
      <c r="M27" s="61">
        <f t="shared" si="6"/>
        <v>0</v>
      </c>
      <c r="N27" s="61">
        <f t="shared" si="7"/>
        <v>0</v>
      </c>
    </row>
    <row r="28" spans="1:14" ht="31.5" x14ac:dyDescent="0.25">
      <c r="A28" s="271"/>
      <c r="B28" s="24" t="s">
        <v>129</v>
      </c>
      <c r="C28" s="64" t="s">
        <v>37</v>
      </c>
      <c r="D28" s="178">
        <v>7.1999999999999995E-2</v>
      </c>
      <c r="E28" s="237">
        <v>20000</v>
      </c>
      <c r="F28" s="15"/>
      <c r="G28" s="61">
        <f t="shared" si="4"/>
        <v>0</v>
      </c>
      <c r="H28" s="237">
        <v>0</v>
      </c>
      <c r="I28" s="56"/>
      <c r="J28" s="61">
        <f t="shared" si="5"/>
        <v>0</v>
      </c>
      <c r="K28" s="238">
        <v>0</v>
      </c>
      <c r="L28" s="56"/>
      <c r="M28" s="61">
        <f t="shared" si="6"/>
        <v>0</v>
      </c>
      <c r="N28" s="61">
        <f t="shared" si="7"/>
        <v>0</v>
      </c>
    </row>
    <row r="29" spans="1:14" x14ac:dyDescent="0.25">
      <c r="A29" s="271"/>
      <c r="B29" s="24" t="s">
        <v>96</v>
      </c>
      <c r="C29" s="64" t="s">
        <v>37</v>
      </c>
      <c r="D29" s="178">
        <v>0.38300000000000001</v>
      </c>
      <c r="E29" s="237">
        <v>20000</v>
      </c>
      <c r="F29" s="15"/>
      <c r="G29" s="61">
        <f t="shared" si="4"/>
        <v>0</v>
      </c>
      <c r="H29" s="237">
        <v>0</v>
      </c>
      <c r="I29" s="56"/>
      <c r="J29" s="61">
        <f t="shared" si="5"/>
        <v>0</v>
      </c>
      <c r="K29" s="238">
        <v>0</v>
      </c>
      <c r="L29" s="56"/>
      <c r="M29" s="61">
        <f t="shared" si="6"/>
        <v>0</v>
      </c>
      <c r="N29" s="61">
        <f t="shared" si="7"/>
        <v>0</v>
      </c>
    </row>
    <row r="30" spans="1:14" ht="31.5" x14ac:dyDescent="0.25">
      <c r="A30" s="271"/>
      <c r="B30" s="24" t="s">
        <v>158</v>
      </c>
      <c r="C30" s="64" t="s">
        <v>37</v>
      </c>
      <c r="D30" s="180">
        <v>4.8700000000000002E-3</v>
      </c>
      <c r="E30" s="237">
        <v>1990</v>
      </c>
      <c r="F30" s="15"/>
      <c r="G30" s="61">
        <f t="shared" si="4"/>
        <v>0</v>
      </c>
      <c r="H30" s="237">
        <v>0</v>
      </c>
      <c r="I30" s="56"/>
      <c r="J30" s="61">
        <f t="shared" si="5"/>
        <v>0</v>
      </c>
      <c r="K30" s="238">
        <v>0</v>
      </c>
      <c r="L30" s="56"/>
      <c r="M30" s="61">
        <f t="shared" si="6"/>
        <v>0</v>
      </c>
      <c r="N30" s="61">
        <f t="shared" si="7"/>
        <v>0</v>
      </c>
    </row>
    <row r="31" spans="1:14" ht="47.25" x14ac:dyDescent="0.25">
      <c r="A31" s="271"/>
      <c r="B31" s="24" t="s">
        <v>159</v>
      </c>
      <c r="C31" s="64" t="s">
        <v>37</v>
      </c>
      <c r="D31" s="180">
        <v>2.9199999999999999E-3</v>
      </c>
      <c r="E31" s="237">
        <v>1960</v>
      </c>
      <c r="F31" s="15"/>
      <c r="G31" s="61">
        <f t="shared" si="4"/>
        <v>0</v>
      </c>
      <c r="H31" s="237">
        <v>0</v>
      </c>
      <c r="I31" s="56"/>
      <c r="J31" s="61">
        <f t="shared" si="5"/>
        <v>0</v>
      </c>
      <c r="K31" s="238">
        <v>0</v>
      </c>
      <c r="L31" s="56"/>
      <c r="M31" s="61">
        <f t="shared" si="6"/>
        <v>0</v>
      </c>
      <c r="N31" s="61">
        <f t="shared" si="7"/>
        <v>0</v>
      </c>
    </row>
    <row r="32" spans="1:14" ht="31.5" x14ac:dyDescent="0.25">
      <c r="A32" s="271"/>
      <c r="B32" s="24" t="s">
        <v>130</v>
      </c>
      <c r="C32" s="64" t="s">
        <v>37</v>
      </c>
      <c r="D32" s="179">
        <v>2.3999999999999998E-3</v>
      </c>
      <c r="E32" s="242">
        <v>1669.6733333333334</v>
      </c>
      <c r="F32" s="15"/>
      <c r="G32" s="61">
        <f t="shared" si="4"/>
        <v>0</v>
      </c>
      <c r="H32" s="242">
        <v>0</v>
      </c>
      <c r="I32" s="56"/>
      <c r="J32" s="61">
        <f t="shared" si="5"/>
        <v>0</v>
      </c>
      <c r="K32" s="238">
        <v>0</v>
      </c>
      <c r="L32" s="56"/>
      <c r="M32" s="61">
        <f t="shared" si="6"/>
        <v>0</v>
      </c>
      <c r="N32" s="61">
        <f t="shared" si="7"/>
        <v>0</v>
      </c>
    </row>
    <row r="33" spans="1:14" x14ac:dyDescent="0.25">
      <c r="A33" s="271"/>
      <c r="B33" s="24" t="s">
        <v>26</v>
      </c>
      <c r="C33" s="64" t="s">
        <v>6</v>
      </c>
      <c r="D33" s="73">
        <v>30</v>
      </c>
      <c r="E33" s="237">
        <v>3.7</v>
      </c>
      <c r="F33" s="61"/>
      <c r="G33" s="61">
        <f t="shared" si="4"/>
        <v>0</v>
      </c>
      <c r="H33" s="237">
        <v>0</v>
      </c>
      <c r="I33" s="79"/>
      <c r="J33" s="61">
        <f t="shared" si="5"/>
        <v>0</v>
      </c>
      <c r="K33" s="238">
        <v>0</v>
      </c>
      <c r="L33" s="79"/>
      <c r="M33" s="61">
        <f t="shared" si="6"/>
        <v>0</v>
      </c>
      <c r="N33" s="61">
        <f t="shared" si="7"/>
        <v>0</v>
      </c>
    </row>
    <row r="34" spans="1:14" x14ac:dyDescent="0.25">
      <c r="A34" s="62" t="s">
        <v>127</v>
      </c>
      <c r="B34" s="19" t="s">
        <v>97</v>
      </c>
      <c r="C34" s="64" t="s">
        <v>5</v>
      </c>
      <c r="D34" s="73">
        <v>540</v>
      </c>
      <c r="E34" s="242">
        <v>0.12607999999999997</v>
      </c>
      <c r="F34" s="61"/>
      <c r="G34" s="61">
        <f t="shared" si="4"/>
        <v>0</v>
      </c>
      <c r="H34" s="237">
        <v>30</v>
      </c>
      <c r="I34" s="61"/>
      <c r="J34" s="61">
        <f t="shared" si="5"/>
        <v>0</v>
      </c>
      <c r="K34" s="242">
        <v>2.5600000000000002E-3</v>
      </c>
      <c r="L34" s="61"/>
      <c r="M34" s="61">
        <f t="shared" si="6"/>
        <v>0</v>
      </c>
      <c r="N34" s="61">
        <f t="shared" si="7"/>
        <v>0</v>
      </c>
    </row>
    <row r="35" spans="1:14" ht="47.25" x14ac:dyDescent="0.25">
      <c r="A35" s="17" t="s">
        <v>17</v>
      </c>
      <c r="B35" s="81" t="s">
        <v>135</v>
      </c>
      <c r="C35" s="156" t="s">
        <v>5</v>
      </c>
      <c r="D35" s="173">
        <v>98</v>
      </c>
      <c r="E35" s="237">
        <v>0</v>
      </c>
      <c r="F35" s="15"/>
      <c r="G35" s="61">
        <f t="shared" si="4"/>
        <v>0</v>
      </c>
      <c r="H35" s="237">
        <v>0</v>
      </c>
      <c r="I35" s="15"/>
      <c r="J35" s="61">
        <f t="shared" si="5"/>
        <v>0</v>
      </c>
      <c r="K35" s="238">
        <v>0</v>
      </c>
      <c r="L35" s="15"/>
      <c r="M35" s="61">
        <f t="shared" si="6"/>
        <v>0</v>
      </c>
      <c r="N35" s="61">
        <f t="shared" si="7"/>
        <v>0</v>
      </c>
    </row>
    <row r="36" spans="1:14" ht="31.5" x14ac:dyDescent="0.25">
      <c r="A36" s="17" t="s">
        <v>125</v>
      </c>
      <c r="B36" s="75" t="s">
        <v>120</v>
      </c>
      <c r="C36" s="17" t="s">
        <v>4</v>
      </c>
      <c r="D36" s="173">
        <v>12.27</v>
      </c>
      <c r="E36" s="240">
        <v>31.391999999999996</v>
      </c>
      <c r="F36" s="15"/>
      <c r="G36" s="61">
        <f t="shared" si="4"/>
        <v>0</v>
      </c>
      <c r="H36" s="237">
        <v>18</v>
      </c>
      <c r="I36" s="15"/>
      <c r="J36" s="61">
        <f t="shared" si="5"/>
        <v>0</v>
      </c>
      <c r="K36" s="237">
        <v>0</v>
      </c>
      <c r="L36" s="15"/>
      <c r="M36" s="61">
        <f t="shared" si="6"/>
        <v>0</v>
      </c>
      <c r="N36" s="61">
        <f t="shared" si="7"/>
        <v>0</v>
      </c>
    </row>
    <row r="37" spans="1:14" ht="27" x14ac:dyDescent="0.25">
      <c r="A37" s="17" t="s">
        <v>126</v>
      </c>
      <c r="B37" s="75" t="s">
        <v>116</v>
      </c>
      <c r="C37" s="17" t="s">
        <v>29</v>
      </c>
      <c r="D37" s="72">
        <f>D35/100</f>
        <v>0.98</v>
      </c>
      <c r="E37" s="240">
        <v>985.12800000000004</v>
      </c>
      <c r="F37" s="15"/>
      <c r="G37" s="61">
        <f t="shared" si="4"/>
        <v>0</v>
      </c>
      <c r="H37" s="237">
        <v>243.35999999999999</v>
      </c>
      <c r="I37" s="15"/>
      <c r="J37" s="61">
        <f t="shared" si="5"/>
        <v>0</v>
      </c>
      <c r="K37" s="240">
        <v>4.4160000000000004</v>
      </c>
      <c r="L37" s="15"/>
      <c r="M37" s="61">
        <f t="shared" si="6"/>
        <v>0</v>
      </c>
      <c r="N37" s="61">
        <f t="shared" si="7"/>
        <v>0</v>
      </c>
    </row>
    <row r="38" spans="1:14" ht="31.5" x14ac:dyDescent="0.25">
      <c r="A38" s="273" t="s">
        <v>138</v>
      </c>
      <c r="B38" s="82" t="s">
        <v>121</v>
      </c>
      <c r="C38" s="17" t="s">
        <v>4</v>
      </c>
      <c r="D38" s="72">
        <v>17.899999999999999</v>
      </c>
      <c r="E38" s="244">
        <v>128.73579999999995</v>
      </c>
      <c r="F38" s="83"/>
      <c r="G38" s="61">
        <f t="shared" si="4"/>
        <v>0</v>
      </c>
      <c r="H38" s="237">
        <v>11.22</v>
      </c>
      <c r="I38" s="15"/>
      <c r="J38" s="61">
        <f t="shared" si="5"/>
        <v>0</v>
      </c>
      <c r="K38" s="243">
        <v>2.4640000000000004</v>
      </c>
      <c r="L38" s="83"/>
      <c r="M38" s="61">
        <f t="shared" si="6"/>
        <v>0</v>
      </c>
      <c r="N38" s="61">
        <f t="shared" si="7"/>
        <v>0</v>
      </c>
    </row>
    <row r="39" spans="1:14" x14ac:dyDescent="0.25">
      <c r="A39" s="274"/>
      <c r="B39" s="76" t="s">
        <v>160</v>
      </c>
      <c r="C39" s="115" t="s">
        <v>37</v>
      </c>
      <c r="D39" s="177">
        <v>0.35699999999999998</v>
      </c>
      <c r="E39" s="238">
        <v>1775</v>
      </c>
      <c r="F39" s="79"/>
      <c r="G39" s="61">
        <f t="shared" si="4"/>
        <v>0</v>
      </c>
      <c r="H39" s="237">
        <v>0</v>
      </c>
      <c r="I39" s="79"/>
      <c r="J39" s="61">
        <f t="shared" si="5"/>
        <v>0</v>
      </c>
      <c r="K39" s="238">
        <v>0</v>
      </c>
      <c r="L39" s="79"/>
      <c r="M39" s="61">
        <f t="shared" si="6"/>
        <v>0</v>
      </c>
      <c r="N39" s="61">
        <f t="shared" si="7"/>
        <v>0</v>
      </c>
    </row>
    <row r="40" spans="1:14" s="44" customFormat="1" ht="47.25" x14ac:dyDescent="0.25">
      <c r="A40" s="191" t="s">
        <v>122</v>
      </c>
      <c r="B40" s="53" t="s">
        <v>136</v>
      </c>
      <c r="C40" s="17" t="s">
        <v>0</v>
      </c>
      <c r="D40" s="72">
        <v>85</v>
      </c>
      <c r="E40" s="237">
        <v>0</v>
      </c>
      <c r="F40" s="56"/>
      <c r="G40" s="61">
        <f t="shared" si="4"/>
        <v>0</v>
      </c>
      <c r="H40" s="237">
        <v>0</v>
      </c>
      <c r="I40" s="56"/>
      <c r="J40" s="61">
        <f t="shared" si="5"/>
        <v>0</v>
      </c>
      <c r="K40" s="238">
        <v>0</v>
      </c>
      <c r="L40" s="56"/>
      <c r="M40" s="61">
        <f t="shared" si="6"/>
        <v>0</v>
      </c>
      <c r="N40" s="61">
        <f t="shared" si="7"/>
        <v>0</v>
      </c>
    </row>
    <row r="41" spans="1:14" s="44" customFormat="1" ht="78.75" x14ac:dyDescent="0.25">
      <c r="A41" s="275" t="s">
        <v>139</v>
      </c>
      <c r="B41" s="84" t="s">
        <v>161</v>
      </c>
      <c r="C41" s="85" t="s">
        <v>7</v>
      </c>
      <c r="D41" s="174">
        <f>SUM(D42:D46)+0.035</f>
        <v>1.9999999999999998</v>
      </c>
      <c r="E41" s="237">
        <v>0</v>
      </c>
      <c r="F41" s="56"/>
      <c r="G41" s="61">
        <f t="shared" si="4"/>
        <v>0</v>
      </c>
      <c r="H41" s="237">
        <v>272.21999999999997</v>
      </c>
      <c r="I41" s="61"/>
      <c r="J41" s="61">
        <f t="shared" si="5"/>
        <v>0</v>
      </c>
      <c r="K41" s="240">
        <v>13.024000000000001</v>
      </c>
      <c r="L41" s="61"/>
      <c r="M41" s="61">
        <f t="shared" si="6"/>
        <v>0</v>
      </c>
      <c r="N41" s="61">
        <f t="shared" si="7"/>
        <v>0</v>
      </c>
    </row>
    <row r="42" spans="1:14" s="44" customFormat="1" ht="47.25" x14ac:dyDescent="0.25">
      <c r="A42" s="276"/>
      <c r="B42" s="86" t="s">
        <v>131</v>
      </c>
      <c r="C42" s="85" t="s">
        <v>7</v>
      </c>
      <c r="D42" s="174">
        <v>0.43</v>
      </c>
      <c r="E42" s="237">
        <v>2000</v>
      </c>
      <c r="F42" s="15"/>
      <c r="G42" s="61">
        <f t="shared" si="4"/>
        <v>0</v>
      </c>
      <c r="H42" s="237">
        <v>0</v>
      </c>
      <c r="I42" s="56"/>
      <c r="J42" s="61">
        <f t="shared" si="5"/>
        <v>0</v>
      </c>
      <c r="K42" s="238">
        <v>0</v>
      </c>
      <c r="L42" s="56"/>
      <c r="M42" s="61">
        <f t="shared" si="6"/>
        <v>0</v>
      </c>
      <c r="N42" s="61">
        <f t="shared" si="7"/>
        <v>0</v>
      </c>
    </row>
    <row r="43" spans="1:14" s="44" customFormat="1" ht="47.25" x14ac:dyDescent="0.25">
      <c r="A43" s="276"/>
      <c r="B43" s="86" t="s">
        <v>132</v>
      </c>
      <c r="C43" s="29" t="s">
        <v>7</v>
      </c>
      <c r="D43" s="181">
        <v>0.436</v>
      </c>
      <c r="E43" s="237">
        <v>2000</v>
      </c>
      <c r="F43" s="15"/>
      <c r="G43" s="61">
        <f t="shared" si="4"/>
        <v>0</v>
      </c>
      <c r="H43" s="237">
        <v>0</v>
      </c>
      <c r="I43" s="56"/>
      <c r="J43" s="61">
        <f t="shared" si="5"/>
        <v>0</v>
      </c>
      <c r="K43" s="238">
        <v>0</v>
      </c>
      <c r="L43" s="56"/>
      <c r="M43" s="61">
        <f t="shared" si="6"/>
        <v>0</v>
      </c>
      <c r="N43" s="61">
        <f t="shared" si="7"/>
        <v>0</v>
      </c>
    </row>
    <row r="44" spans="1:14" s="44" customFormat="1" ht="47.25" x14ac:dyDescent="0.25">
      <c r="A44" s="276"/>
      <c r="B44" s="86" t="s">
        <v>133</v>
      </c>
      <c r="C44" s="29" t="s">
        <v>7</v>
      </c>
      <c r="D44" s="174">
        <v>0.99</v>
      </c>
      <c r="E44" s="237">
        <v>2000</v>
      </c>
      <c r="F44" s="15"/>
      <c r="G44" s="61">
        <f t="shared" si="4"/>
        <v>0</v>
      </c>
      <c r="H44" s="237">
        <v>0</v>
      </c>
      <c r="I44" s="56"/>
      <c r="J44" s="61">
        <f t="shared" si="5"/>
        <v>0</v>
      </c>
      <c r="K44" s="238">
        <v>0</v>
      </c>
      <c r="L44" s="56"/>
      <c r="M44" s="61">
        <f t="shared" si="6"/>
        <v>0</v>
      </c>
      <c r="N44" s="61">
        <f t="shared" si="7"/>
        <v>0</v>
      </c>
    </row>
    <row r="45" spans="1:14" s="44" customFormat="1" ht="31.5" x14ac:dyDescent="0.25">
      <c r="A45" s="276"/>
      <c r="B45" s="86" t="s">
        <v>162</v>
      </c>
      <c r="C45" s="29" t="s">
        <v>7</v>
      </c>
      <c r="D45" s="181">
        <v>8.4000000000000005E-2</v>
      </c>
      <c r="E45" s="237">
        <v>1990</v>
      </c>
      <c r="F45" s="15"/>
      <c r="G45" s="61">
        <f t="shared" si="4"/>
        <v>0</v>
      </c>
      <c r="H45" s="237">
        <v>0</v>
      </c>
      <c r="I45" s="56"/>
      <c r="J45" s="61">
        <f t="shared" si="5"/>
        <v>0</v>
      </c>
      <c r="K45" s="238">
        <v>0</v>
      </c>
      <c r="L45" s="56"/>
      <c r="M45" s="61">
        <f t="shared" si="6"/>
        <v>0</v>
      </c>
      <c r="N45" s="61">
        <f t="shared" si="7"/>
        <v>0</v>
      </c>
    </row>
    <row r="46" spans="1:14" s="44" customFormat="1" ht="47.25" x14ac:dyDescent="0.25">
      <c r="A46" s="276"/>
      <c r="B46" s="86" t="s">
        <v>163</v>
      </c>
      <c r="C46" s="29" t="s">
        <v>7</v>
      </c>
      <c r="D46" s="181">
        <v>2.5000000000000001E-2</v>
      </c>
      <c r="E46" s="237">
        <v>1960</v>
      </c>
      <c r="F46" s="15"/>
      <c r="G46" s="61">
        <f t="shared" si="4"/>
        <v>0</v>
      </c>
      <c r="H46" s="237">
        <v>0</v>
      </c>
      <c r="I46" s="56"/>
      <c r="J46" s="61">
        <f t="shared" si="5"/>
        <v>0</v>
      </c>
      <c r="K46" s="238">
        <v>0</v>
      </c>
      <c r="L46" s="56"/>
      <c r="M46" s="61">
        <f t="shared" si="6"/>
        <v>0</v>
      </c>
      <c r="N46" s="61">
        <f t="shared" si="7"/>
        <v>0</v>
      </c>
    </row>
    <row r="47" spans="1:14" s="44" customFormat="1" ht="31.5" x14ac:dyDescent="0.25">
      <c r="A47" s="276"/>
      <c r="B47" s="86" t="s">
        <v>164</v>
      </c>
      <c r="C47" s="29" t="s">
        <v>3</v>
      </c>
      <c r="D47" s="174">
        <v>360</v>
      </c>
      <c r="E47" s="242">
        <v>2.6154222222222221</v>
      </c>
      <c r="F47" s="61"/>
      <c r="G47" s="61">
        <f t="shared" si="4"/>
        <v>0</v>
      </c>
      <c r="H47" s="237">
        <v>0</v>
      </c>
      <c r="I47" s="56"/>
      <c r="J47" s="61">
        <f t="shared" si="5"/>
        <v>0</v>
      </c>
      <c r="K47" s="238">
        <v>0</v>
      </c>
      <c r="L47" s="56"/>
      <c r="M47" s="61">
        <f t="shared" si="6"/>
        <v>0</v>
      </c>
      <c r="N47" s="61">
        <f t="shared" si="7"/>
        <v>0</v>
      </c>
    </row>
    <row r="48" spans="1:14" s="44" customFormat="1" ht="21" customHeight="1" x14ac:dyDescent="0.25">
      <c r="A48" s="276"/>
      <c r="B48" s="86" t="s">
        <v>26</v>
      </c>
      <c r="C48" s="29" t="s">
        <v>6</v>
      </c>
      <c r="D48" s="174">
        <v>40</v>
      </c>
      <c r="E48" s="237">
        <v>3.7</v>
      </c>
      <c r="F48" s="15"/>
      <c r="G48" s="61">
        <f t="shared" si="4"/>
        <v>0</v>
      </c>
      <c r="H48" s="237">
        <v>0</v>
      </c>
      <c r="I48" s="15"/>
      <c r="J48" s="61">
        <f t="shared" si="5"/>
        <v>0</v>
      </c>
      <c r="K48" s="238">
        <v>0</v>
      </c>
      <c r="L48" s="15"/>
      <c r="M48" s="61">
        <f t="shared" si="6"/>
        <v>0</v>
      </c>
      <c r="N48" s="61">
        <f t="shared" si="7"/>
        <v>0</v>
      </c>
    </row>
    <row r="49" spans="1:14" s="44" customFormat="1" ht="47.25" x14ac:dyDescent="0.25">
      <c r="A49" s="128" t="s">
        <v>140</v>
      </c>
      <c r="B49" s="88" t="s">
        <v>124</v>
      </c>
      <c r="C49" s="87" t="s">
        <v>165</v>
      </c>
      <c r="D49" s="175">
        <f>(0.04+0.04)*2*128+(0.04+0.02)*2*180+(0.02+0.02)*2*916+2.13+1.04</f>
        <v>118.53</v>
      </c>
      <c r="E49" s="242">
        <v>1.2948800000000003</v>
      </c>
      <c r="F49" s="15"/>
      <c r="G49" s="61">
        <f t="shared" si="4"/>
        <v>0</v>
      </c>
      <c r="H49" s="240">
        <v>5.3040000000000003</v>
      </c>
      <c r="I49" s="15"/>
      <c r="J49" s="61">
        <f t="shared" si="5"/>
        <v>0</v>
      </c>
      <c r="K49" s="242">
        <v>9.6000000000000002E-4</v>
      </c>
      <c r="L49" s="15"/>
      <c r="M49" s="61">
        <f t="shared" si="6"/>
        <v>0</v>
      </c>
      <c r="N49" s="61">
        <f t="shared" si="7"/>
        <v>0</v>
      </c>
    </row>
    <row r="50" spans="1:14" s="44" customFormat="1" ht="110.25" x14ac:dyDescent="0.25">
      <c r="A50" s="70" t="s">
        <v>210</v>
      </c>
      <c r="B50" s="19" t="s">
        <v>86</v>
      </c>
      <c r="C50" s="64" t="s">
        <v>4</v>
      </c>
      <c r="D50" s="72">
        <v>20</v>
      </c>
      <c r="E50" s="237">
        <v>0</v>
      </c>
      <c r="F50" s="15"/>
      <c r="G50" s="61">
        <f t="shared" si="4"/>
        <v>0</v>
      </c>
      <c r="H50" s="237">
        <v>11.1</v>
      </c>
      <c r="I50" s="15"/>
      <c r="J50" s="61">
        <f t="shared" si="5"/>
        <v>0</v>
      </c>
      <c r="K50" s="238">
        <v>0</v>
      </c>
      <c r="L50" s="15"/>
      <c r="M50" s="61">
        <f t="shared" si="6"/>
        <v>0</v>
      </c>
      <c r="N50" s="61">
        <f t="shared" si="7"/>
        <v>0</v>
      </c>
    </row>
    <row r="51" spans="1:14" s="44" customFormat="1" ht="31.5" x14ac:dyDescent="0.25">
      <c r="A51" s="70" t="s">
        <v>211</v>
      </c>
      <c r="B51" s="89" t="s">
        <v>31</v>
      </c>
      <c r="C51" s="64" t="s">
        <v>7</v>
      </c>
      <c r="D51" s="176">
        <f>D50*1.95</f>
        <v>39</v>
      </c>
      <c r="E51" s="237">
        <v>0</v>
      </c>
      <c r="F51" s="90"/>
      <c r="G51" s="61">
        <f t="shared" si="4"/>
        <v>0</v>
      </c>
      <c r="H51" s="239">
        <v>3.18</v>
      </c>
      <c r="I51" s="90"/>
      <c r="J51" s="61">
        <f t="shared" si="5"/>
        <v>0</v>
      </c>
      <c r="K51" s="238">
        <v>0</v>
      </c>
      <c r="L51" s="90"/>
      <c r="M51" s="61">
        <f t="shared" si="6"/>
        <v>0</v>
      </c>
      <c r="N51" s="61">
        <f t="shared" si="7"/>
        <v>0</v>
      </c>
    </row>
    <row r="52" spans="1:14" s="44" customFormat="1" ht="31.5" x14ac:dyDescent="0.25">
      <c r="A52" s="70" t="s">
        <v>79</v>
      </c>
      <c r="B52" s="91" t="s">
        <v>115</v>
      </c>
      <c r="C52" s="64" t="s">
        <v>7</v>
      </c>
      <c r="D52" s="176">
        <f>D51</f>
        <v>39</v>
      </c>
      <c r="E52" s="237">
        <v>0</v>
      </c>
      <c r="F52" s="90"/>
      <c r="G52" s="61">
        <f t="shared" si="4"/>
        <v>0</v>
      </c>
      <c r="H52" s="237">
        <v>0</v>
      </c>
      <c r="I52" s="90"/>
      <c r="J52" s="61">
        <f t="shared" si="5"/>
        <v>0</v>
      </c>
      <c r="K52" s="239">
        <v>12.08</v>
      </c>
      <c r="L52" s="90"/>
      <c r="M52" s="61">
        <f t="shared" si="6"/>
        <v>0</v>
      </c>
      <c r="N52" s="61">
        <f t="shared" si="7"/>
        <v>0</v>
      </c>
    </row>
    <row r="53" spans="1:14" ht="21.75" customHeight="1" x14ac:dyDescent="0.25">
      <c r="A53" s="117"/>
      <c r="B53" s="53" t="s">
        <v>85</v>
      </c>
      <c r="C53" s="54"/>
      <c r="D53" s="55"/>
      <c r="E53" s="143"/>
      <c r="F53" s="143"/>
      <c r="G53" s="143">
        <f>SUM(G9:G52)</f>
        <v>0</v>
      </c>
      <c r="H53" s="143"/>
      <c r="I53" s="143"/>
      <c r="J53" s="143">
        <f>SUM(J9:J52)</f>
        <v>0</v>
      </c>
      <c r="K53" s="143"/>
      <c r="L53" s="143"/>
      <c r="M53" s="143">
        <f>SUM(M9:M52)</f>
        <v>0</v>
      </c>
      <c r="N53" s="143">
        <f>SUM(N9:N52)</f>
        <v>0</v>
      </c>
    </row>
    <row r="54" spans="1:14" ht="37.5" customHeight="1" x14ac:dyDescent="0.25">
      <c r="A54" s="43"/>
      <c r="B54" s="30" t="s">
        <v>198</v>
      </c>
      <c r="C54" s="25"/>
      <c r="D54" s="246" t="s">
        <v>212</v>
      </c>
      <c r="E54" s="35"/>
      <c r="F54" s="35"/>
      <c r="G54" s="35"/>
      <c r="H54" s="35"/>
      <c r="I54" s="35"/>
      <c r="J54" s="35"/>
      <c r="K54" s="35"/>
      <c r="L54" s="35"/>
      <c r="M54" s="35"/>
      <c r="N54" s="34">
        <f>IFERROR(G53*D54,0)</f>
        <v>0</v>
      </c>
    </row>
    <row r="55" spans="1:14" x14ac:dyDescent="0.25">
      <c r="A55" s="43"/>
      <c r="B55" s="31" t="s">
        <v>22</v>
      </c>
      <c r="C55" s="25"/>
      <c r="D55" s="246"/>
      <c r="E55" s="35"/>
      <c r="F55" s="35"/>
      <c r="G55" s="35"/>
      <c r="H55" s="35"/>
      <c r="I55" s="35"/>
      <c r="J55" s="35"/>
      <c r="K55" s="35"/>
      <c r="L55" s="35"/>
      <c r="M55" s="35"/>
      <c r="N55" s="34">
        <f>N53+N54</f>
        <v>0</v>
      </c>
    </row>
    <row r="56" spans="1:14" x14ac:dyDescent="0.25">
      <c r="A56" s="60"/>
      <c r="B56" s="93" t="s">
        <v>24</v>
      </c>
      <c r="C56" s="25"/>
      <c r="D56" s="246" t="s">
        <v>212</v>
      </c>
      <c r="E56" s="34"/>
      <c r="F56" s="34"/>
      <c r="G56" s="34"/>
      <c r="H56" s="34"/>
      <c r="I56" s="34"/>
      <c r="J56" s="34"/>
      <c r="K56" s="34"/>
      <c r="L56" s="34"/>
      <c r="M56" s="34"/>
      <c r="N56" s="34">
        <f>IFERROR(N55*D56,0)</f>
        <v>0</v>
      </c>
    </row>
    <row r="57" spans="1:14" x14ac:dyDescent="0.25">
      <c r="A57" s="67"/>
      <c r="B57" s="31" t="s">
        <v>22</v>
      </c>
      <c r="C57" s="169"/>
      <c r="D57" s="171"/>
      <c r="E57" s="170"/>
      <c r="F57" s="170"/>
      <c r="G57" s="170"/>
      <c r="H57" s="170"/>
      <c r="I57" s="170"/>
      <c r="J57" s="170"/>
      <c r="K57" s="170"/>
      <c r="L57" s="170"/>
      <c r="M57" s="170"/>
      <c r="N57" s="170">
        <f>N55+N56</f>
        <v>0</v>
      </c>
    </row>
    <row r="58" spans="1:14" x14ac:dyDescent="0.25">
      <c r="A58" s="67"/>
      <c r="B58" s="95" t="s">
        <v>18</v>
      </c>
      <c r="C58" s="169"/>
      <c r="D58" s="171" t="s">
        <v>212</v>
      </c>
      <c r="E58" s="170"/>
      <c r="F58" s="170"/>
      <c r="G58" s="170"/>
      <c r="H58" s="170"/>
      <c r="I58" s="170"/>
      <c r="J58" s="170"/>
      <c r="K58" s="170"/>
      <c r="L58" s="170"/>
      <c r="M58" s="170"/>
      <c r="N58" s="170">
        <f>IFERROR(N57*D58,0)</f>
        <v>0</v>
      </c>
    </row>
    <row r="59" spans="1:14" ht="17.25" customHeight="1" x14ac:dyDescent="0.25">
      <c r="A59" s="165"/>
      <c r="B59" s="166" t="s">
        <v>22</v>
      </c>
      <c r="C59" s="145"/>
      <c r="D59" s="249"/>
      <c r="E59" s="167"/>
      <c r="F59" s="167"/>
      <c r="G59" s="167"/>
      <c r="H59" s="167"/>
      <c r="I59" s="167"/>
      <c r="J59" s="167"/>
      <c r="K59" s="167"/>
      <c r="L59" s="167"/>
      <c r="M59" s="167"/>
      <c r="N59" s="168">
        <f>N57+N58</f>
        <v>0</v>
      </c>
    </row>
    <row r="60" spans="1:14" x14ac:dyDescent="0.25">
      <c r="A60" s="67"/>
      <c r="B60" s="95" t="s">
        <v>1</v>
      </c>
      <c r="C60" s="169"/>
      <c r="D60" s="171">
        <v>0.05</v>
      </c>
      <c r="E60" s="170"/>
      <c r="F60" s="170"/>
      <c r="G60" s="170"/>
      <c r="H60" s="94"/>
      <c r="I60" s="94"/>
      <c r="J60" s="94"/>
      <c r="K60" s="94"/>
      <c r="L60" s="94"/>
      <c r="M60" s="94"/>
      <c r="N60" s="94">
        <f>N59*D60</f>
        <v>0</v>
      </c>
    </row>
    <row r="61" spans="1:14" x14ac:dyDescent="0.25">
      <c r="A61" s="67"/>
      <c r="B61" s="31" t="s">
        <v>22</v>
      </c>
      <c r="C61" s="169"/>
      <c r="D61" s="171"/>
      <c r="E61" s="170"/>
      <c r="F61" s="170"/>
      <c r="G61" s="170"/>
      <c r="H61" s="94"/>
      <c r="I61" s="94"/>
      <c r="J61" s="94"/>
      <c r="K61" s="94"/>
      <c r="L61" s="94"/>
      <c r="M61" s="94"/>
      <c r="N61" s="94">
        <f>N59+N60</f>
        <v>0</v>
      </c>
    </row>
    <row r="62" spans="1:14" x14ac:dyDescent="0.25">
      <c r="A62" s="67"/>
      <c r="B62" s="95" t="s">
        <v>2</v>
      </c>
      <c r="C62" s="169"/>
      <c r="D62" s="171" t="s">
        <v>45</v>
      </c>
      <c r="E62" s="170"/>
      <c r="F62" s="170"/>
      <c r="G62" s="170"/>
      <c r="H62" s="94"/>
      <c r="I62" s="94"/>
      <c r="J62" s="94"/>
      <c r="K62" s="94"/>
      <c r="L62" s="94"/>
      <c r="M62" s="94"/>
      <c r="N62" s="94">
        <f>N61*D62</f>
        <v>0</v>
      </c>
    </row>
    <row r="63" spans="1:14" ht="24.75" customHeight="1" x14ac:dyDescent="0.25">
      <c r="A63" s="117"/>
      <c r="B63" s="53" t="s">
        <v>88</v>
      </c>
      <c r="C63" s="54"/>
      <c r="D63" s="55"/>
      <c r="E63" s="143"/>
      <c r="F63" s="143"/>
      <c r="G63" s="143"/>
      <c r="H63" s="143"/>
      <c r="I63" s="143"/>
      <c r="J63" s="143"/>
      <c r="K63" s="143"/>
      <c r="L63" s="143"/>
      <c r="M63" s="143"/>
      <c r="N63" s="143">
        <f>N61+N62</f>
        <v>0</v>
      </c>
    </row>
    <row r="65" spans="1:14" x14ac:dyDescent="0.25">
      <c r="B65" s="96"/>
      <c r="C65" s="97"/>
    </row>
    <row r="66" spans="1:14" x14ac:dyDescent="0.25">
      <c r="B66" s="98"/>
      <c r="C66" s="99"/>
    </row>
    <row r="67" spans="1:14" x14ac:dyDescent="0.25">
      <c r="B67" s="100"/>
      <c r="C67" s="101"/>
    </row>
    <row r="79" spans="1:14" s="44" customFormat="1" x14ac:dyDescent="0.25">
      <c r="A79" s="9"/>
      <c r="B79" s="9"/>
      <c r="C79" s="5"/>
      <c r="D79" s="4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s="44" customFormat="1" ht="47.25" hidden="1" x14ac:dyDescent="0.25">
      <c r="A80" s="263" t="s">
        <v>48</v>
      </c>
      <c r="B80" s="29" t="s">
        <v>53</v>
      </c>
      <c r="C80" s="92" t="s">
        <v>4</v>
      </c>
      <c r="D80" s="33">
        <f>1.1*1.1*1.7*2</f>
        <v>4.1140000000000008</v>
      </c>
      <c r="E80" s="15"/>
      <c r="F80" s="15"/>
      <c r="G80" s="15">
        <f t="shared" ref="G80:G107" si="8">D80*E80</f>
        <v>0</v>
      </c>
      <c r="H80" s="15"/>
      <c r="I80" s="15"/>
      <c r="J80" s="15">
        <f t="shared" ref="J80:J107" si="9">D80*H80</f>
        <v>0</v>
      </c>
      <c r="K80" s="15"/>
      <c r="L80" s="15"/>
      <c r="M80" s="61">
        <f t="shared" ref="M80:M108" si="10">D80*K80</f>
        <v>0</v>
      </c>
      <c r="N80" s="61">
        <f t="shared" ref="N80:N108" si="11">G80+J80+M80</f>
        <v>0</v>
      </c>
    </row>
    <row r="81" spans="1:14" s="44" customFormat="1" hidden="1" x14ac:dyDescent="0.25">
      <c r="A81" s="265"/>
      <c r="B81" s="102" t="s">
        <v>35</v>
      </c>
      <c r="C81" s="92" t="s">
        <v>32</v>
      </c>
      <c r="D81" s="20" t="e">
        <f>#REF!*D80</f>
        <v>#REF!</v>
      </c>
      <c r="E81" s="15"/>
      <c r="F81" s="15"/>
      <c r="G81" s="15" t="e">
        <f t="shared" si="8"/>
        <v>#REF!</v>
      </c>
      <c r="H81" s="103">
        <v>6</v>
      </c>
      <c r="I81" s="103"/>
      <c r="J81" s="15" t="e">
        <f t="shared" si="9"/>
        <v>#REF!</v>
      </c>
      <c r="K81" s="15"/>
      <c r="L81" s="15"/>
      <c r="M81" s="61" t="e">
        <f t="shared" si="10"/>
        <v>#REF!</v>
      </c>
      <c r="N81" s="61" t="e">
        <f t="shared" si="11"/>
        <v>#REF!</v>
      </c>
    </row>
    <row r="82" spans="1:14" s="44" customFormat="1" ht="31.5" hidden="1" x14ac:dyDescent="0.25">
      <c r="A82" s="263" t="s">
        <v>49</v>
      </c>
      <c r="B82" s="29" t="s">
        <v>54</v>
      </c>
      <c r="C82" s="92" t="s">
        <v>4</v>
      </c>
      <c r="D82" s="33">
        <f>1.1*1.1*2*0.1</f>
        <v>0.24200000000000005</v>
      </c>
      <c r="E82" s="15"/>
      <c r="F82" s="15"/>
      <c r="G82" s="15">
        <f t="shared" si="8"/>
        <v>0</v>
      </c>
      <c r="H82" s="15"/>
      <c r="I82" s="15"/>
      <c r="J82" s="15">
        <f t="shared" si="9"/>
        <v>0</v>
      </c>
      <c r="K82" s="15"/>
      <c r="L82" s="15"/>
      <c r="M82" s="61">
        <f t="shared" si="10"/>
        <v>0</v>
      </c>
      <c r="N82" s="61">
        <f t="shared" si="11"/>
        <v>0</v>
      </c>
    </row>
    <row r="83" spans="1:14" s="44" customFormat="1" hidden="1" x14ac:dyDescent="0.25">
      <c r="A83" s="264"/>
      <c r="B83" s="102" t="s">
        <v>25</v>
      </c>
      <c r="C83" s="92" t="s">
        <v>32</v>
      </c>
      <c r="D83" s="20" t="e">
        <f>#REF!*D82</f>
        <v>#REF!</v>
      </c>
      <c r="E83" s="15"/>
      <c r="F83" s="15"/>
      <c r="G83" s="15" t="e">
        <f t="shared" si="8"/>
        <v>#REF!</v>
      </c>
      <c r="H83" s="103">
        <v>7.8</v>
      </c>
      <c r="I83" s="103"/>
      <c r="J83" s="15" t="e">
        <f t="shared" si="9"/>
        <v>#REF!</v>
      </c>
      <c r="K83" s="15"/>
      <c r="L83" s="15"/>
      <c r="M83" s="61" t="e">
        <f t="shared" si="10"/>
        <v>#REF!</v>
      </c>
      <c r="N83" s="61" t="e">
        <f t="shared" si="11"/>
        <v>#REF!</v>
      </c>
    </row>
    <row r="84" spans="1:14" s="44" customFormat="1" hidden="1" x14ac:dyDescent="0.25">
      <c r="A84" s="264"/>
      <c r="B84" s="104" t="s">
        <v>12</v>
      </c>
      <c r="C84" s="105" t="s">
        <v>9</v>
      </c>
      <c r="D84" s="20" t="e">
        <f>#REF!*D82</f>
        <v>#REF!</v>
      </c>
      <c r="E84" s="15"/>
      <c r="F84" s="15"/>
      <c r="G84" s="15" t="e">
        <f t="shared" si="8"/>
        <v>#REF!</v>
      </c>
      <c r="H84" s="15"/>
      <c r="I84" s="15"/>
      <c r="J84" s="15" t="e">
        <f t="shared" si="9"/>
        <v>#REF!</v>
      </c>
      <c r="K84" s="103">
        <v>3.2</v>
      </c>
      <c r="L84" s="103"/>
      <c r="M84" s="61" t="e">
        <f t="shared" si="10"/>
        <v>#REF!</v>
      </c>
      <c r="N84" s="61" t="e">
        <f t="shared" si="11"/>
        <v>#REF!</v>
      </c>
    </row>
    <row r="85" spans="1:14" s="44" customFormat="1" hidden="1" x14ac:dyDescent="0.25">
      <c r="A85" s="264"/>
      <c r="B85" s="102" t="s">
        <v>38</v>
      </c>
      <c r="C85" s="92" t="s">
        <v>166</v>
      </c>
      <c r="D85" s="20" t="e">
        <f>#REF!*D82</f>
        <v>#REF!</v>
      </c>
      <c r="E85" s="103">
        <v>16.3</v>
      </c>
      <c r="F85" s="103"/>
      <c r="G85" s="15" t="e">
        <f t="shared" si="8"/>
        <v>#REF!</v>
      </c>
      <c r="H85" s="15"/>
      <c r="I85" s="15"/>
      <c r="J85" s="15" t="e">
        <f t="shared" si="9"/>
        <v>#REF!</v>
      </c>
      <c r="K85" s="15"/>
      <c r="L85" s="15"/>
      <c r="M85" s="61" t="e">
        <f t="shared" si="10"/>
        <v>#REF!</v>
      </c>
      <c r="N85" s="61" t="e">
        <f t="shared" si="11"/>
        <v>#REF!</v>
      </c>
    </row>
    <row r="86" spans="1:14" s="44" customFormat="1" hidden="1" x14ac:dyDescent="0.25">
      <c r="A86" s="265"/>
      <c r="B86" s="104" t="s">
        <v>15</v>
      </c>
      <c r="C86" s="106" t="s">
        <v>9</v>
      </c>
      <c r="D86" s="20" t="e">
        <f>#REF!*D82</f>
        <v>#REF!</v>
      </c>
      <c r="E86" s="103">
        <v>3.2</v>
      </c>
      <c r="F86" s="103"/>
      <c r="G86" s="15" t="e">
        <f t="shared" si="8"/>
        <v>#REF!</v>
      </c>
      <c r="H86" s="15"/>
      <c r="I86" s="15"/>
      <c r="J86" s="15" t="e">
        <f t="shared" si="9"/>
        <v>#REF!</v>
      </c>
      <c r="K86" s="15"/>
      <c r="L86" s="15"/>
      <c r="M86" s="61" t="e">
        <f t="shared" si="10"/>
        <v>#REF!</v>
      </c>
      <c r="N86" s="61" t="e">
        <f t="shared" si="11"/>
        <v>#REF!</v>
      </c>
    </row>
    <row r="87" spans="1:14" s="44" customFormat="1" ht="47.25" hidden="1" x14ac:dyDescent="0.25">
      <c r="A87" s="263" t="s">
        <v>28</v>
      </c>
      <c r="B87" s="29" t="s">
        <v>55</v>
      </c>
      <c r="C87" s="92" t="s">
        <v>4</v>
      </c>
      <c r="D87" s="33">
        <v>0.25</v>
      </c>
      <c r="E87" s="15"/>
      <c r="F87" s="15"/>
      <c r="G87" s="15">
        <f t="shared" si="8"/>
        <v>0</v>
      </c>
      <c r="H87" s="15"/>
      <c r="I87" s="15"/>
      <c r="J87" s="15">
        <f t="shared" si="9"/>
        <v>0</v>
      </c>
      <c r="K87" s="15"/>
      <c r="L87" s="15"/>
      <c r="M87" s="61">
        <f t="shared" si="10"/>
        <v>0</v>
      </c>
      <c r="N87" s="61">
        <f t="shared" si="11"/>
        <v>0</v>
      </c>
    </row>
    <row r="88" spans="1:14" s="44" customFormat="1" hidden="1" x14ac:dyDescent="0.25">
      <c r="A88" s="264"/>
      <c r="B88" s="102" t="s">
        <v>25</v>
      </c>
      <c r="C88" s="92" t="s">
        <v>32</v>
      </c>
      <c r="D88" s="20" t="e">
        <f>#REF!*D87</f>
        <v>#REF!</v>
      </c>
      <c r="E88" s="15"/>
      <c r="F88" s="15"/>
      <c r="G88" s="15" t="e">
        <f t="shared" si="8"/>
        <v>#REF!</v>
      </c>
      <c r="H88" s="103">
        <v>6</v>
      </c>
      <c r="I88" s="103"/>
      <c r="J88" s="15" t="e">
        <f t="shared" si="9"/>
        <v>#REF!</v>
      </c>
      <c r="K88" s="15"/>
      <c r="L88" s="15"/>
      <c r="M88" s="61" t="e">
        <f t="shared" si="10"/>
        <v>#REF!</v>
      </c>
      <c r="N88" s="61" t="e">
        <f t="shared" si="11"/>
        <v>#REF!</v>
      </c>
    </row>
    <row r="89" spans="1:14" s="44" customFormat="1" hidden="1" x14ac:dyDescent="0.25">
      <c r="A89" s="264"/>
      <c r="B89" s="104" t="s">
        <v>12</v>
      </c>
      <c r="C89" s="105" t="s">
        <v>9</v>
      </c>
      <c r="D89" s="20" t="e">
        <f>#REF!*D87</f>
        <v>#REF!</v>
      </c>
      <c r="E89" s="15"/>
      <c r="F89" s="15"/>
      <c r="G89" s="15" t="e">
        <f t="shared" si="8"/>
        <v>#REF!</v>
      </c>
      <c r="H89" s="15"/>
      <c r="I89" s="15"/>
      <c r="J89" s="15" t="e">
        <f t="shared" si="9"/>
        <v>#REF!</v>
      </c>
      <c r="K89" s="103">
        <v>3.2</v>
      </c>
      <c r="L89" s="103"/>
      <c r="M89" s="61" t="e">
        <f t="shared" si="10"/>
        <v>#REF!</v>
      </c>
      <c r="N89" s="61" t="e">
        <f t="shared" si="11"/>
        <v>#REF!</v>
      </c>
    </row>
    <row r="90" spans="1:14" s="44" customFormat="1" hidden="1" x14ac:dyDescent="0.25">
      <c r="A90" s="264"/>
      <c r="B90" s="102" t="s">
        <v>43</v>
      </c>
      <c r="C90" s="92" t="s">
        <v>166</v>
      </c>
      <c r="D90" s="20" t="e">
        <f>#REF!*D87</f>
        <v>#REF!</v>
      </c>
      <c r="E90" s="103">
        <v>89</v>
      </c>
      <c r="F90" s="103"/>
      <c r="G90" s="15" t="e">
        <f t="shared" si="8"/>
        <v>#REF!</v>
      </c>
      <c r="H90" s="15"/>
      <c r="I90" s="15"/>
      <c r="J90" s="15" t="e">
        <f t="shared" si="9"/>
        <v>#REF!</v>
      </c>
      <c r="K90" s="15"/>
      <c r="L90" s="15"/>
      <c r="M90" s="61" t="e">
        <f t="shared" si="10"/>
        <v>#REF!</v>
      </c>
      <c r="N90" s="61" t="e">
        <f t="shared" si="11"/>
        <v>#REF!</v>
      </c>
    </row>
    <row r="91" spans="1:14" s="44" customFormat="1" hidden="1" x14ac:dyDescent="0.25">
      <c r="A91" s="265"/>
      <c r="B91" s="104" t="s">
        <v>15</v>
      </c>
      <c r="C91" s="106" t="s">
        <v>9</v>
      </c>
      <c r="D91" s="20" t="e">
        <f>#REF!*D87</f>
        <v>#REF!</v>
      </c>
      <c r="E91" s="103">
        <v>3.2</v>
      </c>
      <c r="F91" s="103"/>
      <c r="G91" s="15" t="e">
        <f t="shared" si="8"/>
        <v>#REF!</v>
      </c>
      <c r="H91" s="15"/>
      <c r="I91" s="15"/>
      <c r="J91" s="15" t="e">
        <f t="shared" si="9"/>
        <v>#REF!</v>
      </c>
      <c r="K91" s="15"/>
      <c r="L91" s="15"/>
      <c r="M91" s="61" t="e">
        <f t="shared" si="10"/>
        <v>#REF!</v>
      </c>
      <c r="N91" s="61" t="e">
        <f t="shared" si="11"/>
        <v>#REF!</v>
      </c>
    </row>
    <row r="92" spans="1:14" s="44" customFormat="1" ht="47.25" hidden="1" x14ac:dyDescent="0.25">
      <c r="A92" s="263" t="s">
        <v>50</v>
      </c>
      <c r="B92" s="29" t="s">
        <v>78</v>
      </c>
      <c r="C92" s="92" t="s">
        <v>4</v>
      </c>
      <c r="D92" s="33">
        <v>0.93</v>
      </c>
      <c r="E92" s="15"/>
      <c r="F92" s="15"/>
      <c r="G92" s="15">
        <f t="shared" si="8"/>
        <v>0</v>
      </c>
      <c r="H92" s="15"/>
      <c r="I92" s="15"/>
      <c r="J92" s="15">
        <f t="shared" si="9"/>
        <v>0</v>
      </c>
      <c r="K92" s="15"/>
      <c r="L92" s="15"/>
      <c r="M92" s="61">
        <f t="shared" si="10"/>
        <v>0</v>
      </c>
      <c r="N92" s="61">
        <f t="shared" si="11"/>
        <v>0</v>
      </c>
    </row>
    <row r="93" spans="1:14" s="44" customFormat="1" hidden="1" x14ac:dyDescent="0.25">
      <c r="A93" s="264"/>
      <c r="B93" s="102" t="s">
        <v>25</v>
      </c>
      <c r="C93" s="92" t="s">
        <v>32</v>
      </c>
      <c r="D93" s="20" t="e">
        <f>#REF!*D92</f>
        <v>#REF!</v>
      </c>
      <c r="E93" s="15"/>
      <c r="F93" s="15"/>
      <c r="G93" s="15" t="e">
        <f t="shared" si="8"/>
        <v>#REF!</v>
      </c>
      <c r="H93" s="103">
        <v>6</v>
      </c>
      <c r="I93" s="103"/>
      <c r="J93" s="15" t="e">
        <f t="shared" si="9"/>
        <v>#REF!</v>
      </c>
      <c r="K93" s="15"/>
      <c r="L93" s="15"/>
      <c r="M93" s="61" t="e">
        <f t="shared" si="10"/>
        <v>#REF!</v>
      </c>
      <c r="N93" s="61" t="e">
        <f t="shared" si="11"/>
        <v>#REF!</v>
      </c>
    </row>
    <row r="94" spans="1:14" s="44" customFormat="1" hidden="1" x14ac:dyDescent="0.25">
      <c r="A94" s="264"/>
      <c r="B94" s="104" t="s">
        <v>12</v>
      </c>
      <c r="C94" s="105" t="s">
        <v>9</v>
      </c>
      <c r="D94" s="20" t="e">
        <f>#REF!*D92</f>
        <v>#REF!</v>
      </c>
      <c r="E94" s="15"/>
      <c r="F94" s="15"/>
      <c r="G94" s="15" t="e">
        <f t="shared" si="8"/>
        <v>#REF!</v>
      </c>
      <c r="H94" s="15"/>
      <c r="I94" s="15"/>
      <c r="J94" s="15" t="e">
        <f t="shared" si="9"/>
        <v>#REF!</v>
      </c>
      <c r="K94" s="103">
        <v>3.2</v>
      </c>
      <c r="L94" s="103"/>
      <c r="M94" s="61" t="e">
        <f t="shared" si="10"/>
        <v>#REF!</v>
      </c>
      <c r="N94" s="61" t="e">
        <f t="shared" si="11"/>
        <v>#REF!</v>
      </c>
    </row>
    <row r="95" spans="1:14" s="44" customFormat="1" hidden="1" x14ac:dyDescent="0.25">
      <c r="A95" s="264"/>
      <c r="B95" s="102" t="s">
        <v>43</v>
      </c>
      <c r="C95" s="92" t="s">
        <v>166</v>
      </c>
      <c r="D95" s="20" t="e">
        <f>#REF!*D92</f>
        <v>#REF!</v>
      </c>
      <c r="E95" s="103">
        <v>89</v>
      </c>
      <c r="F95" s="103"/>
      <c r="G95" s="15" t="e">
        <f t="shared" si="8"/>
        <v>#REF!</v>
      </c>
      <c r="H95" s="15"/>
      <c r="I95" s="15"/>
      <c r="J95" s="15" t="e">
        <f t="shared" si="9"/>
        <v>#REF!</v>
      </c>
      <c r="K95" s="15"/>
      <c r="L95" s="15"/>
      <c r="M95" s="61" t="e">
        <f t="shared" si="10"/>
        <v>#REF!</v>
      </c>
      <c r="N95" s="61" t="e">
        <f t="shared" si="11"/>
        <v>#REF!</v>
      </c>
    </row>
    <row r="96" spans="1:14" s="44" customFormat="1" hidden="1" x14ac:dyDescent="0.25">
      <c r="A96" s="264"/>
      <c r="B96" s="86" t="s">
        <v>56</v>
      </c>
      <c r="C96" s="92" t="s">
        <v>5</v>
      </c>
      <c r="D96" s="20" t="e">
        <f>D92*#REF!</f>
        <v>#REF!</v>
      </c>
      <c r="E96" s="103">
        <v>16</v>
      </c>
      <c r="F96" s="103"/>
      <c r="G96" s="15" t="e">
        <f t="shared" si="8"/>
        <v>#REF!</v>
      </c>
      <c r="H96" s="15"/>
      <c r="I96" s="15"/>
      <c r="J96" s="15" t="e">
        <f t="shared" si="9"/>
        <v>#REF!</v>
      </c>
      <c r="K96" s="15"/>
      <c r="L96" s="15"/>
      <c r="M96" s="61" t="e">
        <f t="shared" si="10"/>
        <v>#REF!</v>
      </c>
      <c r="N96" s="61" t="e">
        <f t="shared" si="11"/>
        <v>#REF!</v>
      </c>
    </row>
    <row r="97" spans="1:14" s="44" customFormat="1" hidden="1" x14ac:dyDescent="0.25">
      <c r="A97" s="264"/>
      <c r="B97" s="86" t="s">
        <v>57</v>
      </c>
      <c r="C97" s="92" t="s">
        <v>4</v>
      </c>
      <c r="D97" s="20" t="e">
        <f>D92*#REF!</f>
        <v>#REF!</v>
      </c>
      <c r="E97" s="103">
        <v>508</v>
      </c>
      <c r="F97" s="103"/>
      <c r="G97" s="15" t="e">
        <f t="shared" si="8"/>
        <v>#REF!</v>
      </c>
      <c r="H97" s="15"/>
      <c r="I97" s="15"/>
      <c r="J97" s="15" t="e">
        <f t="shared" si="9"/>
        <v>#REF!</v>
      </c>
      <c r="K97" s="15"/>
      <c r="L97" s="15"/>
      <c r="M97" s="61" t="e">
        <f t="shared" si="10"/>
        <v>#REF!</v>
      </c>
      <c r="N97" s="61" t="e">
        <f t="shared" si="11"/>
        <v>#REF!</v>
      </c>
    </row>
    <row r="98" spans="1:14" s="44" customFormat="1" hidden="1" x14ac:dyDescent="0.25">
      <c r="A98" s="264"/>
      <c r="B98" s="86" t="s">
        <v>14</v>
      </c>
      <c r="C98" s="92" t="s">
        <v>9</v>
      </c>
      <c r="D98" s="20" t="e">
        <f>D92*#REF!</f>
        <v>#REF!</v>
      </c>
      <c r="E98" s="103">
        <v>3.2</v>
      </c>
      <c r="F98" s="103"/>
      <c r="G98" s="15" t="e">
        <f t="shared" si="8"/>
        <v>#REF!</v>
      </c>
      <c r="H98" s="15"/>
      <c r="I98" s="15"/>
      <c r="J98" s="15" t="e">
        <f t="shared" si="9"/>
        <v>#REF!</v>
      </c>
      <c r="K98" s="15"/>
      <c r="L98" s="15"/>
      <c r="M98" s="61" t="e">
        <f t="shared" si="10"/>
        <v>#REF!</v>
      </c>
      <c r="N98" s="61" t="e">
        <f t="shared" si="11"/>
        <v>#REF!</v>
      </c>
    </row>
    <row r="99" spans="1:14" s="44" customFormat="1" hidden="1" x14ac:dyDescent="0.25">
      <c r="A99" s="265"/>
      <c r="B99" s="86" t="s">
        <v>58</v>
      </c>
      <c r="C99" s="92" t="s">
        <v>7</v>
      </c>
      <c r="D99" s="20">
        <v>1.9099999999999999E-2</v>
      </c>
      <c r="E99" s="103">
        <v>1566</v>
      </c>
      <c r="F99" s="103"/>
      <c r="G99" s="15">
        <f t="shared" si="8"/>
        <v>29.910599999999999</v>
      </c>
      <c r="H99" s="15"/>
      <c r="I99" s="15"/>
      <c r="J99" s="15">
        <f t="shared" si="9"/>
        <v>0</v>
      </c>
      <c r="K99" s="15"/>
      <c r="L99" s="15"/>
      <c r="M99" s="61">
        <f t="shared" si="10"/>
        <v>0</v>
      </c>
      <c r="N99" s="61">
        <f t="shared" si="11"/>
        <v>29.910599999999999</v>
      </c>
    </row>
    <row r="100" spans="1:14" s="44" customFormat="1" ht="31.5" hidden="1" x14ac:dyDescent="0.25">
      <c r="A100" s="263" t="s">
        <v>16</v>
      </c>
      <c r="B100" s="29" t="s">
        <v>59</v>
      </c>
      <c r="C100" s="92" t="s">
        <v>4</v>
      </c>
      <c r="D100" s="33">
        <v>1.46</v>
      </c>
      <c r="E100" s="15"/>
      <c r="F100" s="15"/>
      <c r="G100" s="15">
        <f t="shared" si="8"/>
        <v>0</v>
      </c>
      <c r="H100" s="15"/>
      <c r="I100" s="15"/>
      <c r="J100" s="15">
        <f t="shared" si="9"/>
        <v>0</v>
      </c>
      <c r="K100" s="15"/>
      <c r="L100" s="15"/>
      <c r="M100" s="61">
        <f t="shared" si="10"/>
        <v>0</v>
      </c>
      <c r="N100" s="61">
        <f t="shared" si="11"/>
        <v>0</v>
      </c>
    </row>
    <row r="101" spans="1:14" s="44" customFormat="1" ht="27" hidden="1" x14ac:dyDescent="0.25">
      <c r="A101" s="264"/>
      <c r="B101" s="107" t="s">
        <v>11</v>
      </c>
      <c r="C101" s="108" t="s">
        <v>13</v>
      </c>
      <c r="D101" s="109" t="e">
        <f>D100*#REF!</f>
        <v>#REF!</v>
      </c>
      <c r="E101" s="15"/>
      <c r="F101" s="15"/>
      <c r="G101" s="15" t="e">
        <f t="shared" si="8"/>
        <v>#REF!</v>
      </c>
      <c r="H101" s="103">
        <v>6</v>
      </c>
      <c r="I101" s="103"/>
      <c r="J101" s="15" t="e">
        <f t="shared" si="9"/>
        <v>#REF!</v>
      </c>
      <c r="K101" s="15"/>
      <c r="L101" s="15"/>
      <c r="M101" s="61" t="e">
        <f t="shared" si="10"/>
        <v>#REF!</v>
      </c>
      <c r="N101" s="61" t="e">
        <f t="shared" si="11"/>
        <v>#REF!</v>
      </c>
    </row>
    <row r="102" spans="1:14" s="44" customFormat="1" hidden="1" x14ac:dyDescent="0.25">
      <c r="A102" s="264"/>
      <c r="B102" s="111" t="s">
        <v>12</v>
      </c>
      <c r="C102" s="108" t="s">
        <v>9</v>
      </c>
      <c r="D102" s="112" t="e">
        <f>D100*#REF!</f>
        <v>#REF!</v>
      </c>
      <c r="E102" s="15"/>
      <c r="F102" s="15"/>
      <c r="G102" s="15" t="e">
        <f t="shared" si="8"/>
        <v>#REF!</v>
      </c>
      <c r="H102" s="15"/>
      <c r="I102" s="15"/>
      <c r="J102" s="15" t="e">
        <f t="shared" si="9"/>
        <v>#REF!</v>
      </c>
      <c r="K102" s="103">
        <v>3.2</v>
      </c>
      <c r="L102" s="103"/>
      <c r="M102" s="61" t="e">
        <f t="shared" si="10"/>
        <v>#REF!</v>
      </c>
      <c r="N102" s="61" t="e">
        <f t="shared" si="11"/>
        <v>#REF!</v>
      </c>
    </row>
    <row r="103" spans="1:14" s="44" customFormat="1" hidden="1" x14ac:dyDescent="0.25">
      <c r="A103" s="264"/>
      <c r="B103" s="111" t="s">
        <v>167</v>
      </c>
      <c r="C103" s="108" t="s">
        <v>166</v>
      </c>
      <c r="D103" s="112" t="e">
        <f>#REF!*D100</f>
        <v>#REF!</v>
      </c>
      <c r="E103" s="103">
        <v>108</v>
      </c>
      <c r="F103" s="103"/>
      <c r="G103" s="15" t="e">
        <f t="shared" si="8"/>
        <v>#REF!</v>
      </c>
      <c r="H103" s="15"/>
      <c r="I103" s="15"/>
      <c r="J103" s="15" t="e">
        <f t="shared" si="9"/>
        <v>#REF!</v>
      </c>
      <c r="K103" s="15"/>
      <c r="L103" s="15"/>
      <c r="M103" s="61" t="e">
        <f t="shared" si="10"/>
        <v>#REF!</v>
      </c>
      <c r="N103" s="61" t="e">
        <f t="shared" si="11"/>
        <v>#REF!</v>
      </c>
    </row>
    <row r="104" spans="1:14" s="44" customFormat="1" hidden="1" x14ac:dyDescent="0.25">
      <c r="A104" s="264"/>
      <c r="B104" s="107" t="s">
        <v>168</v>
      </c>
      <c r="C104" s="108" t="s">
        <v>41</v>
      </c>
      <c r="D104" s="112">
        <v>0.109</v>
      </c>
      <c r="E104" s="103">
        <v>1566</v>
      </c>
      <c r="F104" s="103"/>
      <c r="G104" s="15">
        <f t="shared" si="8"/>
        <v>170.69399999999999</v>
      </c>
      <c r="H104" s="15"/>
      <c r="I104" s="15"/>
      <c r="J104" s="15">
        <f t="shared" si="9"/>
        <v>0</v>
      </c>
      <c r="K104" s="15"/>
      <c r="L104" s="15"/>
      <c r="M104" s="61">
        <f t="shared" si="10"/>
        <v>0</v>
      </c>
      <c r="N104" s="61">
        <f t="shared" si="11"/>
        <v>170.69399999999999</v>
      </c>
    </row>
    <row r="105" spans="1:14" s="44" customFormat="1" hidden="1" x14ac:dyDescent="0.25">
      <c r="A105" s="264"/>
      <c r="B105" s="107" t="s">
        <v>169</v>
      </c>
      <c r="C105" s="108" t="s">
        <v>41</v>
      </c>
      <c r="D105" s="112">
        <v>4.2959999999999998E-2</v>
      </c>
      <c r="E105" s="103">
        <v>1668</v>
      </c>
      <c r="F105" s="103"/>
      <c r="G105" s="15">
        <f t="shared" si="8"/>
        <v>71.65728</v>
      </c>
      <c r="H105" s="15"/>
      <c r="I105" s="15"/>
      <c r="J105" s="15">
        <f t="shared" si="9"/>
        <v>0</v>
      </c>
      <c r="K105" s="15"/>
      <c r="L105" s="15"/>
      <c r="M105" s="61">
        <f t="shared" si="10"/>
        <v>0</v>
      </c>
      <c r="N105" s="61">
        <f t="shared" si="11"/>
        <v>71.65728</v>
      </c>
    </row>
    <row r="106" spans="1:14" s="44" customFormat="1" hidden="1" x14ac:dyDescent="0.25">
      <c r="A106" s="264"/>
      <c r="B106" s="107" t="s">
        <v>39</v>
      </c>
      <c r="C106" s="108" t="s">
        <v>170</v>
      </c>
      <c r="D106" s="109" t="e">
        <f>D100*#REF!</f>
        <v>#REF!</v>
      </c>
      <c r="E106" s="103">
        <v>16</v>
      </c>
      <c r="F106" s="103"/>
      <c r="G106" s="15" t="e">
        <f t="shared" si="8"/>
        <v>#REF!</v>
      </c>
      <c r="H106" s="15"/>
      <c r="I106" s="15"/>
      <c r="J106" s="15" t="e">
        <f t="shared" si="9"/>
        <v>#REF!</v>
      </c>
      <c r="K106" s="15"/>
      <c r="L106" s="15"/>
      <c r="M106" s="61" t="e">
        <f t="shared" si="10"/>
        <v>#REF!</v>
      </c>
      <c r="N106" s="61" t="e">
        <f t="shared" si="11"/>
        <v>#REF!</v>
      </c>
    </row>
    <row r="107" spans="1:14" s="44" customFormat="1" hidden="1" x14ac:dyDescent="0.25">
      <c r="A107" s="264"/>
      <c r="B107" s="107" t="s">
        <v>42</v>
      </c>
      <c r="C107" s="113" t="s">
        <v>166</v>
      </c>
      <c r="D107" s="109" t="e">
        <f>D100*#REF!</f>
        <v>#REF!</v>
      </c>
      <c r="E107" s="103">
        <v>508</v>
      </c>
      <c r="F107" s="103"/>
      <c r="G107" s="15" t="e">
        <f t="shared" si="8"/>
        <v>#REF!</v>
      </c>
      <c r="H107" s="15"/>
      <c r="I107" s="15"/>
      <c r="J107" s="15" t="e">
        <f t="shared" si="9"/>
        <v>#REF!</v>
      </c>
      <c r="K107" s="15"/>
      <c r="L107" s="15"/>
      <c r="M107" s="61" t="e">
        <f t="shared" si="10"/>
        <v>#REF!</v>
      </c>
      <c r="N107" s="61" t="e">
        <f t="shared" si="11"/>
        <v>#REF!</v>
      </c>
    </row>
    <row r="108" spans="1:14" s="44" customFormat="1" hidden="1" x14ac:dyDescent="0.25">
      <c r="A108" s="264"/>
      <c r="B108" s="107" t="s">
        <v>26</v>
      </c>
      <c r="C108" s="113" t="s">
        <v>33</v>
      </c>
      <c r="D108" s="109" t="e">
        <f>D100*#REF!</f>
        <v>#REF!</v>
      </c>
      <c r="E108" s="103">
        <v>3.7</v>
      </c>
      <c r="F108" s="103"/>
      <c r="G108" s="15" t="e">
        <f t="shared" ref="G108:G171" si="12">D108*E108</f>
        <v>#REF!</v>
      </c>
      <c r="H108" s="15"/>
      <c r="I108" s="15"/>
      <c r="J108" s="15" t="e">
        <f t="shared" ref="J108:J171" si="13">D108*H108</f>
        <v>#REF!</v>
      </c>
      <c r="K108" s="15"/>
      <c r="L108" s="15"/>
      <c r="M108" s="61" t="e">
        <f t="shared" si="10"/>
        <v>#REF!</v>
      </c>
      <c r="N108" s="61" t="e">
        <f t="shared" si="11"/>
        <v>#REF!</v>
      </c>
    </row>
    <row r="109" spans="1:14" s="44" customFormat="1" hidden="1" x14ac:dyDescent="0.25">
      <c r="A109" s="265"/>
      <c r="B109" s="111" t="s">
        <v>15</v>
      </c>
      <c r="C109" s="108" t="s">
        <v>9</v>
      </c>
      <c r="D109" s="112" t="e">
        <f>D100*#REF!</f>
        <v>#REF!</v>
      </c>
      <c r="E109" s="103">
        <v>3.2</v>
      </c>
      <c r="F109" s="103"/>
      <c r="G109" s="15" t="e">
        <f t="shared" si="12"/>
        <v>#REF!</v>
      </c>
      <c r="H109" s="15"/>
      <c r="I109" s="15"/>
      <c r="J109" s="15" t="e">
        <f t="shared" si="13"/>
        <v>#REF!</v>
      </c>
      <c r="K109" s="15"/>
      <c r="L109" s="15"/>
      <c r="M109" s="61" t="e">
        <f t="shared" ref="M109:M172" si="14">D109*K109</f>
        <v>#REF!</v>
      </c>
      <c r="N109" s="61" t="e">
        <f t="shared" ref="N109:N172" si="15">G109+J109+M109</f>
        <v>#REF!</v>
      </c>
    </row>
    <row r="110" spans="1:14" s="44" customFormat="1" ht="31.5" hidden="1" x14ac:dyDescent="0.25">
      <c r="A110" s="263" t="s">
        <v>46</v>
      </c>
      <c r="B110" s="29" t="s">
        <v>60</v>
      </c>
      <c r="C110" s="92" t="s">
        <v>4</v>
      </c>
      <c r="D110" s="33">
        <v>0.32</v>
      </c>
      <c r="E110" s="15"/>
      <c r="F110" s="15"/>
      <c r="G110" s="15">
        <f t="shared" si="12"/>
        <v>0</v>
      </c>
      <c r="H110" s="15"/>
      <c r="I110" s="15"/>
      <c r="J110" s="15">
        <f t="shared" si="13"/>
        <v>0</v>
      </c>
      <c r="K110" s="15"/>
      <c r="L110" s="15"/>
      <c r="M110" s="61">
        <f t="shared" si="14"/>
        <v>0</v>
      </c>
      <c r="N110" s="61">
        <f t="shared" si="15"/>
        <v>0</v>
      </c>
    </row>
    <row r="111" spans="1:14" s="44" customFormat="1" ht="27" hidden="1" x14ac:dyDescent="0.25">
      <c r="A111" s="264"/>
      <c r="B111" s="111" t="s">
        <v>11</v>
      </c>
      <c r="C111" s="114" t="s">
        <v>13</v>
      </c>
      <c r="D111" s="112" t="e">
        <f>#REF!*D110</f>
        <v>#REF!</v>
      </c>
      <c r="E111" s="15"/>
      <c r="F111" s="15"/>
      <c r="G111" s="15" t="e">
        <f t="shared" si="12"/>
        <v>#REF!</v>
      </c>
      <c r="H111" s="103">
        <v>6</v>
      </c>
      <c r="I111" s="103"/>
      <c r="J111" s="15" t="e">
        <f t="shared" si="13"/>
        <v>#REF!</v>
      </c>
      <c r="K111" s="15"/>
      <c r="L111" s="15"/>
      <c r="M111" s="61" t="e">
        <f t="shared" si="14"/>
        <v>#REF!</v>
      </c>
      <c r="N111" s="61" t="e">
        <f t="shared" si="15"/>
        <v>#REF!</v>
      </c>
    </row>
    <row r="112" spans="1:14" s="44" customFormat="1" hidden="1" x14ac:dyDescent="0.25">
      <c r="A112" s="264"/>
      <c r="B112" s="104" t="s">
        <v>12</v>
      </c>
      <c r="C112" s="105" t="s">
        <v>9</v>
      </c>
      <c r="D112" s="112" t="e">
        <f>D110*#REF!</f>
        <v>#REF!</v>
      </c>
      <c r="E112" s="15"/>
      <c r="F112" s="15"/>
      <c r="G112" s="15" t="e">
        <f t="shared" si="12"/>
        <v>#REF!</v>
      </c>
      <c r="H112" s="15"/>
      <c r="I112" s="15"/>
      <c r="J112" s="15" t="e">
        <f t="shared" si="13"/>
        <v>#REF!</v>
      </c>
      <c r="K112" s="103">
        <v>3.2</v>
      </c>
      <c r="L112" s="103"/>
      <c r="M112" s="61" t="e">
        <f t="shared" si="14"/>
        <v>#REF!</v>
      </c>
      <c r="N112" s="61" t="e">
        <f t="shared" si="15"/>
        <v>#REF!</v>
      </c>
    </row>
    <row r="113" spans="1:14" s="44" customFormat="1" hidden="1" x14ac:dyDescent="0.25">
      <c r="A113" s="264"/>
      <c r="B113" s="107" t="s">
        <v>168</v>
      </c>
      <c r="C113" s="108" t="s">
        <v>41</v>
      </c>
      <c r="D113" s="112">
        <v>0.10845</v>
      </c>
      <c r="E113" s="103">
        <v>1566</v>
      </c>
      <c r="F113" s="103"/>
      <c r="G113" s="15">
        <f t="shared" si="12"/>
        <v>169.83270000000002</v>
      </c>
      <c r="H113" s="15"/>
      <c r="I113" s="15"/>
      <c r="J113" s="15">
        <f t="shared" si="13"/>
        <v>0</v>
      </c>
      <c r="K113" s="15"/>
      <c r="L113" s="15"/>
      <c r="M113" s="61">
        <f t="shared" si="14"/>
        <v>0</v>
      </c>
      <c r="N113" s="61">
        <f t="shared" si="15"/>
        <v>169.83270000000002</v>
      </c>
    </row>
    <row r="114" spans="1:14" s="44" customFormat="1" hidden="1" x14ac:dyDescent="0.25">
      <c r="A114" s="264"/>
      <c r="B114" s="107" t="s">
        <v>169</v>
      </c>
      <c r="C114" s="108" t="s">
        <v>41</v>
      </c>
      <c r="D114" s="112">
        <v>6.8349999999999994E-2</v>
      </c>
      <c r="E114" s="103">
        <v>1668</v>
      </c>
      <c r="F114" s="103"/>
      <c r="G114" s="15">
        <f t="shared" si="12"/>
        <v>114.00779999999999</v>
      </c>
      <c r="H114" s="15"/>
      <c r="I114" s="15"/>
      <c r="J114" s="15">
        <f t="shared" si="13"/>
        <v>0</v>
      </c>
      <c r="K114" s="15"/>
      <c r="L114" s="15"/>
      <c r="M114" s="61">
        <f t="shared" si="14"/>
        <v>0</v>
      </c>
      <c r="N114" s="61">
        <f t="shared" si="15"/>
        <v>114.00779999999999</v>
      </c>
    </row>
    <row r="115" spans="1:14" s="44" customFormat="1" hidden="1" x14ac:dyDescent="0.25">
      <c r="A115" s="264"/>
      <c r="B115" s="111" t="s">
        <v>171</v>
      </c>
      <c r="C115" s="113" t="s">
        <v>166</v>
      </c>
      <c r="D115" s="112" t="e">
        <f>#REF!*D110</f>
        <v>#REF!</v>
      </c>
      <c r="E115" s="103">
        <v>108</v>
      </c>
      <c r="F115" s="103"/>
      <c r="G115" s="15" t="e">
        <f t="shared" si="12"/>
        <v>#REF!</v>
      </c>
      <c r="H115" s="15"/>
      <c r="I115" s="15"/>
      <c r="J115" s="15" t="e">
        <f t="shared" si="13"/>
        <v>#REF!</v>
      </c>
      <c r="K115" s="15"/>
      <c r="L115" s="15"/>
      <c r="M115" s="61" t="e">
        <f t="shared" si="14"/>
        <v>#REF!</v>
      </c>
      <c r="N115" s="61" t="e">
        <f t="shared" si="15"/>
        <v>#REF!</v>
      </c>
    </row>
    <row r="116" spans="1:14" s="44" customFormat="1" hidden="1" x14ac:dyDescent="0.25">
      <c r="A116" s="264"/>
      <c r="B116" s="107" t="s">
        <v>39</v>
      </c>
      <c r="C116" s="113" t="s">
        <v>170</v>
      </c>
      <c r="D116" s="112" t="e">
        <f>#REF!*D110</f>
        <v>#REF!</v>
      </c>
      <c r="E116" s="103">
        <v>16</v>
      </c>
      <c r="F116" s="103"/>
      <c r="G116" s="15" t="e">
        <f t="shared" si="12"/>
        <v>#REF!</v>
      </c>
      <c r="H116" s="15"/>
      <c r="I116" s="15"/>
      <c r="J116" s="15" t="e">
        <f t="shared" si="13"/>
        <v>#REF!</v>
      </c>
      <c r="K116" s="15"/>
      <c r="L116" s="15"/>
      <c r="M116" s="61" t="e">
        <f t="shared" si="14"/>
        <v>#REF!</v>
      </c>
      <c r="N116" s="61" t="e">
        <f t="shared" si="15"/>
        <v>#REF!</v>
      </c>
    </row>
    <row r="117" spans="1:14" s="44" customFormat="1" hidden="1" x14ac:dyDescent="0.25">
      <c r="A117" s="264"/>
      <c r="B117" s="111" t="s">
        <v>42</v>
      </c>
      <c r="C117" s="113" t="s">
        <v>166</v>
      </c>
      <c r="D117" s="112" t="e">
        <f>#REF!*D110</f>
        <v>#REF!</v>
      </c>
      <c r="E117" s="103">
        <v>508</v>
      </c>
      <c r="F117" s="103"/>
      <c r="G117" s="15" t="e">
        <f t="shared" si="12"/>
        <v>#REF!</v>
      </c>
      <c r="H117" s="15"/>
      <c r="I117" s="15"/>
      <c r="J117" s="15" t="e">
        <f t="shared" si="13"/>
        <v>#REF!</v>
      </c>
      <c r="K117" s="15"/>
      <c r="L117" s="15"/>
      <c r="M117" s="61" t="e">
        <f t="shared" si="14"/>
        <v>#REF!</v>
      </c>
      <c r="N117" s="61" t="e">
        <f t="shared" si="15"/>
        <v>#REF!</v>
      </c>
    </row>
    <row r="118" spans="1:14" s="44" customFormat="1" hidden="1" x14ac:dyDescent="0.25">
      <c r="A118" s="264"/>
      <c r="B118" s="111" t="s">
        <v>26</v>
      </c>
      <c r="C118" s="113" t="s">
        <v>6</v>
      </c>
      <c r="D118" s="112" t="e">
        <f>D110*#REF!</f>
        <v>#REF!</v>
      </c>
      <c r="E118" s="103">
        <v>3.7</v>
      </c>
      <c r="F118" s="103"/>
      <c r="G118" s="15" t="e">
        <f t="shared" si="12"/>
        <v>#REF!</v>
      </c>
      <c r="H118" s="15"/>
      <c r="I118" s="15"/>
      <c r="J118" s="15" t="e">
        <f t="shared" si="13"/>
        <v>#REF!</v>
      </c>
      <c r="K118" s="15"/>
      <c r="L118" s="15"/>
      <c r="M118" s="61" t="e">
        <f t="shared" si="14"/>
        <v>#REF!</v>
      </c>
      <c r="N118" s="61" t="e">
        <f t="shared" si="15"/>
        <v>#REF!</v>
      </c>
    </row>
    <row r="119" spans="1:14" s="44" customFormat="1" hidden="1" x14ac:dyDescent="0.25">
      <c r="A119" s="265"/>
      <c r="B119" s="111" t="s">
        <v>15</v>
      </c>
      <c r="C119" s="113" t="s">
        <v>9</v>
      </c>
      <c r="D119" s="112" t="e">
        <f>#REF!*D110</f>
        <v>#REF!</v>
      </c>
      <c r="E119" s="103">
        <v>3.2</v>
      </c>
      <c r="F119" s="103"/>
      <c r="G119" s="15" t="e">
        <f t="shared" si="12"/>
        <v>#REF!</v>
      </c>
      <c r="H119" s="15"/>
      <c r="I119" s="15"/>
      <c r="J119" s="15" t="e">
        <f t="shared" si="13"/>
        <v>#REF!</v>
      </c>
      <c r="K119" s="15"/>
      <c r="L119" s="15"/>
      <c r="M119" s="61" t="e">
        <f t="shared" si="14"/>
        <v>#REF!</v>
      </c>
      <c r="N119" s="61" t="e">
        <f t="shared" si="15"/>
        <v>#REF!</v>
      </c>
    </row>
    <row r="120" spans="1:14" s="44" customFormat="1" ht="31.5" hidden="1" x14ac:dyDescent="0.25">
      <c r="A120" s="263" t="s">
        <v>51</v>
      </c>
      <c r="B120" s="29" t="s">
        <v>62</v>
      </c>
      <c r="C120" s="92" t="s">
        <v>4</v>
      </c>
      <c r="D120" s="33">
        <v>2.5</v>
      </c>
      <c r="E120" s="15"/>
      <c r="F120" s="15"/>
      <c r="G120" s="15">
        <f t="shared" si="12"/>
        <v>0</v>
      </c>
      <c r="H120" s="15"/>
      <c r="I120" s="15"/>
      <c r="J120" s="15">
        <f t="shared" si="13"/>
        <v>0</v>
      </c>
      <c r="K120" s="15"/>
      <c r="L120" s="15"/>
      <c r="M120" s="61">
        <f t="shared" si="14"/>
        <v>0</v>
      </c>
      <c r="N120" s="61">
        <f t="shared" si="15"/>
        <v>0</v>
      </c>
    </row>
    <row r="121" spans="1:14" s="44" customFormat="1" hidden="1" x14ac:dyDescent="0.25">
      <c r="A121" s="264"/>
      <c r="B121" s="76" t="s">
        <v>25</v>
      </c>
      <c r="C121" s="77" t="s">
        <v>32</v>
      </c>
      <c r="D121" s="78" t="e">
        <f>#REF!*D120</f>
        <v>#REF!</v>
      </c>
      <c r="E121" s="79"/>
      <c r="F121" s="79"/>
      <c r="G121" s="15" t="e">
        <f t="shared" si="12"/>
        <v>#REF!</v>
      </c>
      <c r="H121" s="116">
        <v>6</v>
      </c>
      <c r="I121" s="116"/>
      <c r="J121" s="15" t="e">
        <f t="shared" si="13"/>
        <v>#REF!</v>
      </c>
      <c r="K121" s="79"/>
      <c r="L121" s="79"/>
      <c r="M121" s="61" t="e">
        <f t="shared" si="14"/>
        <v>#REF!</v>
      </c>
      <c r="N121" s="61" t="e">
        <f t="shared" si="15"/>
        <v>#REF!</v>
      </c>
    </row>
    <row r="122" spans="1:14" s="44" customFormat="1" hidden="1" x14ac:dyDescent="0.25">
      <c r="A122" s="264"/>
      <c r="B122" s="111" t="s">
        <v>12</v>
      </c>
      <c r="C122" s="108" t="s">
        <v>9</v>
      </c>
      <c r="D122" s="78" t="e">
        <f>#REF!*D120</f>
        <v>#REF!</v>
      </c>
      <c r="E122" s="79"/>
      <c r="F122" s="79"/>
      <c r="G122" s="15" t="e">
        <f t="shared" si="12"/>
        <v>#REF!</v>
      </c>
      <c r="H122" s="79"/>
      <c r="I122" s="79"/>
      <c r="J122" s="15" t="e">
        <f t="shared" si="13"/>
        <v>#REF!</v>
      </c>
      <c r="K122" s="116">
        <v>3.2</v>
      </c>
      <c r="L122" s="116"/>
      <c r="M122" s="61" t="e">
        <f t="shared" si="14"/>
        <v>#REF!</v>
      </c>
      <c r="N122" s="61" t="e">
        <f t="shared" si="15"/>
        <v>#REF!</v>
      </c>
    </row>
    <row r="123" spans="1:14" s="44" customFormat="1" hidden="1" x14ac:dyDescent="0.25">
      <c r="A123" s="264"/>
      <c r="B123" s="76" t="s">
        <v>30</v>
      </c>
      <c r="C123" s="77" t="s">
        <v>166</v>
      </c>
      <c r="D123" s="78" t="e">
        <f>#REF!*D120</f>
        <v>#REF!</v>
      </c>
      <c r="E123" s="116">
        <v>108</v>
      </c>
      <c r="F123" s="116"/>
      <c r="G123" s="15" t="e">
        <f t="shared" si="12"/>
        <v>#REF!</v>
      </c>
      <c r="H123" s="79"/>
      <c r="I123" s="79"/>
      <c r="J123" s="15" t="e">
        <f t="shared" si="13"/>
        <v>#REF!</v>
      </c>
      <c r="K123" s="79"/>
      <c r="L123" s="79"/>
      <c r="M123" s="61" t="e">
        <f t="shared" si="14"/>
        <v>#REF!</v>
      </c>
      <c r="N123" s="61" t="e">
        <f t="shared" si="15"/>
        <v>#REF!</v>
      </c>
    </row>
    <row r="124" spans="1:14" s="44" customFormat="1" hidden="1" x14ac:dyDescent="0.25">
      <c r="A124" s="264"/>
      <c r="B124" s="76" t="s">
        <v>39</v>
      </c>
      <c r="C124" s="77" t="s">
        <v>170</v>
      </c>
      <c r="D124" s="78" t="e">
        <f>#REF!*D120</f>
        <v>#REF!</v>
      </c>
      <c r="E124" s="116">
        <v>16</v>
      </c>
      <c r="F124" s="116"/>
      <c r="G124" s="15" t="e">
        <f t="shared" si="12"/>
        <v>#REF!</v>
      </c>
      <c r="H124" s="79"/>
      <c r="I124" s="79"/>
      <c r="J124" s="15" t="e">
        <f t="shared" si="13"/>
        <v>#REF!</v>
      </c>
      <c r="K124" s="79"/>
      <c r="L124" s="79"/>
      <c r="M124" s="61" t="e">
        <f t="shared" si="14"/>
        <v>#REF!</v>
      </c>
      <c r="N124" s="61" t="e">
        <f t="shared" si="15"/>
        <v>#REF!</v>
      </c>
    </row>
    <row r="125" spans="1:14" s="44" customFormat="1" hidden="1" x14ac:dyDescent="0.25">
      <c r="A125" s="264"/>
      <c r="B125" s="76" t="s">
        <v>40</v>
      </c>
      <c r="C125" s="77" t="s">
        <v>166</v>
      </c>
      <c r="D125" s="78" t="e">
        <f>#REF!*D120</f>
        <v>#REF!</v>
      </c>
      <c r="E125" s="116">
        <v>508</v>
      </c>
      <c r="F125" s="116"/>
      <c r="G125" s="15" t="e">
        <f t="shared" si="12"/>
        <v>#REF!</v>
      </c>
      <c r="H125" s="79"/>
      <c r="I125" s="79"/>
      <c r="J125" s="15" t="e">
        <f t="shared" si="13"/>
        <v>#REF!</v>
      </c>
      <c r="K125" s="79"/>
      <c r="L125" s="79"/>
      <c r="M125" s="61" t="e">
        <f t="shared" si="14"/>
        <v>#REF!</v>
      </c>
      <c r="N125" s="61" t="e">
        <f t="shared" si="15"/>
        <v>#REF!</v>
      </c>
    </row>
    <row r="126" spans="1:14" s="44" customFormat="1" hidden="1" x14ac:dyDescent="0.25">
      <c r="A126" s="264"/>
      <c r="B126" s="76" t="s">
        <v>15</v>
      </c>
      <c r="C126" s="77" t="s">
        <v>9</v>
      </c>
      <c r="D126" s="78" t="e">
        <f>#REF!*D120</f>
        <v>#REF!</v>
      </c>
      <c r="E126" s="116">
        <v>3.2</v>
      </c>
      <c r="F126" s="116"/>
      <c r="G126" s="15" t="e">
        <f t="shared" si="12"/>
        <v>#REF!</v>
      </c>
      <c r="H126" s="79"/>
      <c r="I126" s="79"/>
      <c r="J126" s="15" t="e">
        <f t="shared" si="13"/>
        <v>#REF!</v>
      </c>
      <c r="K126" s="79"/>
      <c r="L126" s="79"/>
      <c r="M126" s="61" t="e">
        <f t="shared" si="14"/>
        <v>#REF!</v>
      </c>
      <c r="N126" s="61" t="e">
        <f t="shared" si="15"/>
        <v>#REF!</v>
      </c>
    </row>
    <row r="127" spans="1:14" s="44" customFormat="1" hidden="1" x14ac:dyDescent="0.25">
      <c r="A127" s="264"/>
      <c r="B127" s="76" t="s">
        <v>172</v>
      </c>
      <c r="C127" s="77" t="s">
        <v>37</v>
      </c>
      <c r="D127" s="78">
        <f>0.15175+0.09776</f>
        <v>0.24951000000000001</v>
      </c>
      <c r="E127" s="116">
        <v>1566</v>
      </c>
      <c r="F127" s="116"/>
      <c r="G127" s="15">
        <f t="shared" si="12"/>
        <v>390.73266000000001</v>
      </c>
      <c r="H127" s="79"/>
      <c r="I127" s="79"/>
      <c r="J127" s="15">
        <f t="shared" si="13"/>
        <v>0</v>
      </c>
      <c r="K127" s="79"/>
      <c r="L127" s="79"/>
      <c r="M127" s="61">
        <f t="shared" si="14"/>
        <v>0</v>
      </c>
      <c r="N127" s="61">
        <f t="shared" si="15"/>
        <v>390.73266000000001</v>
      </c>
    </row>
    <row r="128" spans="1:14" s="44" customFormat="1" hidden="1" x14ac:dyDescent="0.25">
      <c r="A128" s="265"/>
      <c r="B128" s="76" t="s">
        <v>173</v>
      </c>
      <c r="C128" s="77" t="s">
        <v>37</v>
      </c>
      <c r="D128" s="78">
        <v>1.865E-2</v>
      </c>
      <c r="E128" s="116">
        <v>1668</v>
      </c>
      <c r="F128" s="116"/>
      <c r="G128" s="15">
        <f t="shared" si="12"/>
        <v>31.1082</v>
      </c>
      <c r="H128" s="79"/>
      <c r="I128" s="79"/>
      <c r="J128" s="15">
        <f t="shared" si="13"/>
        <v>0</v>
      </c>
      <c r="K128" s="79"/>
      <c r="L128" s="79"/>
      <c r="M128" s="61">
        <f t="shared" si="14"/>
        <v>0</v>
      </c>
      <c r="N128" s="61">
        <f t="shared" si="15"/>
        <v>31.1082</v>
      </c>
    </row>
    <row r="129" spans="1:14" s="44" customFormat="1" hidden="1" x14ac:dyDescent="0.25">
      <c r="A129" s="263" t="s">
        <v>17</v>
      </c>
      <c r="B129" s="29" t="s">
        <v>77</v>
      </c>
      <c r="C129" s="92"/>
      <c r="D129" s="33">
        <f>D80-D82-D87-D92</f>
        <v>2.6920000000000006</v>
      </c>
      <c r="E129" s="79"/>
      <c r="F129" s="79"/>
      <c r="G129" s="15">
        <f t="shared" si="12"/>
        <v>0</v>
      </c>
      <c r="H129" s="79"/>
      <c r="I129" s="79"/>
      <c r="J129" s="15">
        <f t="shared" si="13"/>
        <v>0</v>
      </c>
      <c r="K129" s="79"/>
      <c r="L129" s="79"/>
      <c r="M129" s="61">
        <f t="shared" si="14"/>
        <v>0</v>
      </c>
      <c r="N129" s="61">
        <f t="shared" si="15"/>
        <v>0</v>
      </c>
    </row>
    <row r="130" spans="1:14" s="44" customFormat="1" hidden="1" x14ac:dyDescent="0.25">
      <c r="A130" s="264"/>
      <c r="B130" s="76" t="s">
        <v>25</v>
      </c>
      <c r="C130" s="77" t="s">
        <v>32</v>
      </c>
      <c r="D130" s="78" t="e">
        <f>#REF!*D129</f>
        <v>#REF!</v>
      </c>
      <c r="E130" s="79"/>
      <c r="F130" s="79"/>
      <c r="G130" s="15" t="e">
        <f t="shared" si="12"/>
        <v>#REF!</v>
      </c>
      <c r="H130" s="116">
        <v>6</v>
      </c>
      <c r="I130" s="116"/>
      <c r="J130" s="15" t="e">
        <f t="shared" si="13"/>
        <v>#REF!</v>
      </c>
      <c r="K130" s="79"/>
      <c r="L130" s="79"/>
      <c r="M130" s="61" t="e">
        <f t="shared" si="14"/>
        <v>#REF!</v>
      </c>
      <c r="N130" s="61" t="e">
        <f t="shared" si="15"/>
        <v>#REF!</v>
      </c>
    </row>
    <row r="131" spans="1:14" s="44" customFormat="1" hidden="1" x14ac:dyDescent="0.25">
      <c r="A131" s="265"/>
      <c r="B131" s="111" t="s">
        <v>12</v>
      </c>
      <c r="C131" s="108" t="s">
        <v>9</v>
      </c>
      <c r="D131" s="78" t="e">
        <f>#REF!*D129</f>
        <v>#REF!</v>
      </c>
      <c r="E131" s="79"/>
      <c r="F131" s="79"/>
      <c r="G131" s="15" t="e">
        <f t="shared" si="12"/>
        <v>#REF!</v>
      </c>
      <c r="H131" s="79"/>
      <c r="I131" s="79"/>
      <c r="J131" s="15" t="e">
        <f t="shared" si="13"/>
        <v>#REF!</v>
      </c>
      <c r="K131" s="116">
        <v>3.2</v>
      </c>
      <c r="L131" s="116"/>
      <c r="M131" s="61" t="e">
        <f t="shared" si="14"/>
        <v>#REF!</v>
      </c>
      <c r="N131" s="61" t="e">
        <f t="shared" si="15"/>
        <v>#REF!</v>
      </c>
    </row>
    <row r="132" spans="1:14" s="44" customFormat="1" ht="31.5" hidden="1" x14ac:dyDescent="0.25">
      <c r="A132" s="117"/>
      <c r="B132" s="53" t="s">
        <v>76</v>
      </c>
      <c r="C132" s="118"/>
      <c r="D132" s="119"/>
      <c r="E132" s="15"/>
      <c r="F132" s="15"/>
      <c r="G132" s="15">
        <f t="shared" si="12"/>
        <v>0</v>
      </c>
      <c r="H132" s="15"/>
      <c r="I132" s="15"/>
      <c r="J132" s="15">
        <f t="shared" si="13"/>
        <v>0</v>
      </c>
      <c r="K132" s="15"/>
      <c r="L132" s="15"/>
      <c r="M132" s="61">
        <f t="shared" si="14"/>
        <v>0</v>
      </c>
      <c r="N132" s="61">
        <f t="shared" si="15"/>
        <v>0</v>
      </c>
    </row>
    <row r="133" spans="1:14" s="44" customFormat="1" ht="31.5" hidden="1" x14ac:dyDescent="0.25">
      <c r="A133" s="263" t="s">
        <v>48</v>
      </c>
      <c r="B133" s="29" t="s">
        <v>69</v>
      </c>
      <c r="C133" s="92" t="s">
        <v>4</v>
      </c>
      <c r="D133" s="33">
        <v>6.46</v>
      </c>
      <c r="E133" s="15"/>
      <c r="F133" s="15"/>
      <c r="G133" s="15">
        <f t="shared" si="12"/>
        <v>0</v>
      </c>
      <c r="H133" s="15"/>
      <c r="I133" s="15"/>
      <c r="J133" s="15">
        <f t="shared" si="13"/>
        <v>0</v>
      </c>
      <c r="K133" s="15"/>
      <c r="L133" s="15"/>
      <c r="M133" s="61">
        <f t="shared" si="14"/>
        <v>0</v>
      </c>
      <c r="N133" s="61">
        <f t="shared" si="15"/>
        <v>0</v>
      </c>
    </row>
    <row r="134" spans="1:14" s="44" customFormat="1" hidden="1" x14ac:dyDescent="0.25">
      <c r="A134" s="264"/>
      <c r="B134" s="76" t="s">
        <v>25</v>
      </c>
      <c r="C134" s="77" t="s">
        <v>32</v>
      </c>
      <c r="D134" s="78" t="e">
        <f>#REF!*D133</f>
        <v>#REF!</v>
      </c>
      <c r="E134" s="79"/>
      <c r="F134" s="79"/>
      <c r="G134" s="15" t="e">
        <f t="shared" si="12"/>
        <v>#REF!</v>
      </c>
      <c r="H134" s="116">
        <v>6</v>
      </c>
      <c r="I134" s="116"/>
      <c r="J134" s="15" t="e">
        <f t="shared" si="13"/>
        <v>#REF!</v>
      </c>
      <c r="K134" s="79"/>
      <c r="L134" s="79"/>
      <c r="M134" s="61" t="e">
        <f t="shared" si="14"/>
        <v>#REF!</v>
      </c>
      <c r="N134" s="61" t="e">
        <f t="shared" si="15"/>
        <v>#REF!</v>
      </c>
    </row>
    <row r="135" spans="1:14" s="44" customFormat="1" hidden="1" x14ac:dyDescent="0.25">
      <c r="A135" s="264"/>
      <c r="B135" s="111" t="s">
        <v>12</v>
      </c>
      <c r="C135" s="108" t="s">
        <v>9</v>
      </c>
      <c r="D135" s="78" t="e">
        <f>#REF!*D133</f>
        <v>#REF!</v>
      </c>
      <c r="E135" s="79"/>
      <c r="F135" s="79"/>
      <c r="G135" s="15" t="e">
        <f t="shared" si="12"/>
        <v>#REF!</v>
      </c>
      <c r="H135" s="79"/>
      <c r="I135" s="79"/>
      <c r="J135" s="15" t="e">
        <f t="shared" si="13"/>
        <v>#REF!</v>
      </c>
      <c r="K135" s="116">
        <v>3.2</v>
      </c>
      <c r="L135" s="116"/>
      <c r="M135" s="61" t="e">
        <f t="shared" si="14"/>
        <v>#REF!</v>
      </c>
      <c r="N135" s="61" t="e">
        <f t="shared" si="15"/>
        <v>#REF!</v>
      </c>
    </row>
    <row r="136" spans="1:14" s="44" customFormat="1" hidden="1" x14ac:dyDescent="0.25">
      <c r="A136" s="264"/>
      <c r="B136" s="76" t="s">
        <v>30</v>
      </c>
      <c r="C136" s="77" t="s">
        <v>166</v>
      </c>
      <c r="D136" s="78" t="e">
        <f>#REF!*D133</f>
        <v>#REF!</v>
      </c>
      <c r="E136" s="116">
        <v>108</v>
      </c>
      <c r="F136" s="116"/>
      <c r="G136" s="15" t="e">
        <f t="shared" si="12"/>
        <v>#REF!</v>
      </c>
      <c r="H136" s="79"/>
      <c r="I136" s="79"/>
      <c r="J136" s="15" t="e">
        <f t="shared" si="13"/>
        <v>#REF!</v>
      </c>
      <c r="K136" s="79"/>
      <c r="L136" s="79"/>
      <c r="M136" s="61" t="e">
        <f t="shared" si="14"/>
        <v>#REF!</v>
      </c>
      <c r="N136" s="61" t="e">
        <f t="shared" si="15"/>
        <v>#REF!</v>
      </c>
    </row>
    <row r="137" spans="1:14" s="44" customFormat="1" hidden="1" x14ac:dyDescent="0.25">
      <c r="A137" s="264"/>
      <c r="B137" s="76" t="s">
        <v>39</v>
      </c>
      <c r="C137" s="77" t="s">
        <v>170</v>
      </c>
      <c r="D137" s="78" t="e">
        <f>#REF!*D133</f>
        <v>#REF!</v>
      </c>
      <c r="E137" s="116">
        <v>16</v>
      </c>
      <c r="F137" s="116"/>
      <c r="G137" s="15" t="e">
        <f t="shared" si="12"/>
        <v>#REF!</v>
      </c>
      <c r="H137" s="79"/>
      <c r="I137" s="79"/>
      <c r="J137" s="15" t="e">
        <f t="shared" si="13"/>
        <v>#REF!</v>
      </c>
      <c r="K137" s="79"/>
      <c r="L137" s="79"/>
      <c r="M137" s="61" t="e">
        <f t="shared" si="14"/>
        <v>#REF!</v>
      </c>
      <c r="N137" s="61" t="e">
        <f t="shared" si="15"/>
        <v>#REF!</v>
      </c>
    </row>
    <row r="138" spans="1:14" s="44" customFormat="1" hidden="1" x14ac:dyDescent="0.25">
      <c r="A138" s="264"/>
      <c r="B138" s="76" t="s">
        <v>40</v>
      </c>
      <c r="C138" s="77" t="s">
        <v>166</v>
      </c>
      <c r="D138" s="78" t="e">
        <f>#REF!*D133</f>
        <v>#REF!</v>
      </c>
      <c r="E138" s="116">
        <v>508</v>
      </c>
      <c r="F138" s="116"/>
      <c r="G138" s="15" t="e">
        <f t="shared" si="12"/>
        <v>#REF!</v>
      </c>
      <c r="H138" s="79"/>
      <c r="I138" s="79"/>
      <c r="J138" s="15" t="e">
        <f t="shared" si="13"/>
        <v>#REF!</v>
      </c>
      <c r="K138" s="79"/>
      <c r="L138" s="79"/>
      <c r="M138" s="61" t="e">
        <f t="shared" si="14"/>
        <v>#REF!</v>
      </c>
      <c r="N138" s="61" t="e">
        <f t="shared" si="15"/>
        <v>#REF!</v>
      </c>
    </row>
    <row r="139" spans="1:14" s="44" customFormat="1" hidden="1" x14ac:dyDescent="0.25">
      <c r="A139" s="264"/>
      <c r="B139" s="76" t="s">
        <v>15</v>
      </c>
      <c r="C139" s="77" t="s">
        <v>9</v>
      </c>
      <c r="D139" s="78" t="e">
        <f>#REF!*D133</f>
        <v>#REF!</v>
      </c>
      <c r="E139" s="116">
        <v>3.2</v>
      </c>
      <c r="F139" s="116"/>
      <c r="G139" s="15" t="e">
        <f t="shared" si="12"/>
        <v>#REF!</v>
      </c>
      <c r="H139" s="79"/>
      <c r="I139" s="79"/>
      <c r="J139" s="15" t="e">
        <f t="shared" si="13"/>
        <v>#REF!</v>
      </c>
      <c r="K139" s="79"/>
      <c r="L139" s="79"/>
      <c r="M139" s="61" t="e">
        <f t="shared" si="14"/>
        <v>#REF!</v>
      </c>
      <c r="N139" s="61" t="e">
        <f t="shared" si="15"/>
        <v>#REF!</v>
      </c>
    </row>
    <row r="140" spans="1:14" s="44" customFormat="1" hidden="1" x14ac:dyDescent="0.25">
      <c r="A140" s="264"/>
      <c r="B140" s="76" t="s">
        <v>174</v>
      </c>
      <c r="C140" s="77" t="s">
        <v>37</v>
      </c>
      <c r="D140" s="78">
        <v>0.52922000000000002</v>
      </c>
      <c r="E140" s="116">
        <v>1586</v>
      </c>
      <c r="F140" s="116"/>
      <c r="G140" s="15">
        <f t="shared" si="12"/>
        <v>839.34292000000005</v>
      </c>
      <c r="H140" s="79"/>
      <c r="I140" s="79"/>
      <c r="J140" s="15">
        <f t="shared" si="13"/>
        <v>0</v>
      </c>
      <c r="K140" s="79"/>
      <c r="L140" s="79"/>
      <c r="M140" s="61">
        <f t="shared" si="14"/>
        <v>0</v>
      </c>
      <c r="N140" s="61">
        <f t="shared" si="15"/>
        <v>839.34292000000005</v>
      </c>
    </row>
    <row r="141" spans="1:14" s="44" customFormat="1" hidden="1" x14ac:dyDescent="0.25">
      <c r="A141" s="265"/>
      <c r="B141" s="76" t="s">
        <v>173</v>
      </c>
      <c r="C141" s="77" t="s">
        <v>37</v>
      </c>
      <c r="D141" s="78">
        <v>1.865E-2</v>
      </c>
      <c r="E141" s="116">
        <v>1668</v>
      </c>
      <c r="F141" s="116"/>
      <c r="G141" s="15">
        <f t="shared" si="12"/>
        <v>31.1082</v>
      </c>
      <c r="H141" s="79"/>
      <c r="I141" s="79"/>
      <c r="J141" s="15">
        <f t="shared" si="13"/>
        <v>0</v>
      </c>
      <c r="K141" s="79"/>
      <c r="L141" s="79"/>
      <c r="M141" s="61">
        <f t="shared" si="14"/>
        <v>0</v>
      </c>
      <c r="N141" s="61">
        <f t="shared" si="15"/>
        <v>31.1082</v>
      </c>
    </row>
    <row r="142" spans="1:14" s="44" customFormat="1" ht="63" hidden="1" x14ac:dyDescent="0.25">
      <c r="A142" s="266" t="s">
        <v>49</v>
      </c>
      <c r="B142" s="120" t="s">
        <v>63</v>
      </c>
      <c r="C142" s="115" t="s">
        <v>175</v>
      </c>
      <c r="D142" s="121">
        <v>90</v>
      </c>
      <c r="E142" s="71"/>
      <c r="F142" s="71"/>
      <c r="G142" s="15">
        <f t="shared" si="12"/>
        <v>0</v>
      </c>
      <c r="H142" s="71"/>
      <c r="I142" s="71"/>
      <c r="J142" s="15">
        <f t="shared" si="13"/>
        <v>0</v>
      </c>
      <c r="K142" s="71"/>
      <c r="L142" s="71"/>
      <c r="M142" s="61">
        <f t="shared" si="14"/>
        <v>0</v>
      </c>
      <c r="N142" s="61">
        <f t="shared" si="15"/>
        <v>0</v>
      </c>
    </row>
    <row r="143" spans="1:14" s="44" customFormat="1" hidden="1" x14ac:dyDescent="0.25">
      <c r="A143" s="266"/>
      <c r="B143" s="102" t="s">
        <v>25</v>
      </c>
      <c r="C143" s="92" t="s">
        <v>32</v>
      </c>
      <c r="D143" s="20" t="e">
        <f>D142*#REF!</f>
        <v>#REF!</v>
      </c>
      <c r="E143" s="15"/>
      <c r="F143" s="15"/>
      <c r="G143" s="15" t="e">
        <f t="shared" si="12"/>
        <v>#REF!</v>
      </c>
      <c r="H143" s="103">
        <v>7.8</v>
      </c>
      <c r="I143" s="103"/>
      <c r="J143" s="15" t="e">
        <f t="shared" si="13"/>
        <v>#REF!</v>
      </c>
      <c r="K143" s="15"/>
      <c r="L143" s="15"/>
      <c r="M143" s="61" t="e">
        <f t="shared" si="14"/>
        <v>#REF!</v>
      </c>
      <c r="N143" s="61" t="e">
        <f t="shared" si="15"/>
        <v>#REF!</v>
      </c>
    </row>
    <row r="144" spans="1:14" s="44" customFormat="1" hidden="1" x14ac:dyDescent="0.25">
      <c r="A144" s="266"/>
      <c r="B144" s="104" t="s">
        <v>12</v>
      </c>
      <c r="C144" s="105" t="s">
        <v>9</v>
      </c>
      <c r="D144" s="20" t="e">
        <f>D142*#REF!</f>
        <v>#REF!</v>
      </c>
      <c r="E144" s="15"/>
      <c r="F144" s="15"/>
      <c r="G144" s="15" t="e">
        <f t="shared" si="12"/>
        <v>#REF!</v>
      </c>
      <c r="H144" s="15"/>
      <c r="I144" s="15"/>
      <c r="J144" s="15" t="e">
        <f t="shared" si="13"/>
        <v>#REF!</v>
      </c>
      <c r="K144" s="103">
        <v>3.2</v>
      </c>
      <c r="L144" s="103"/>
      <c r="M144" s="61" t="e">
        <f t="shared" si="14"/>
        <v>#REF!</v>
      </c>
      <c r="N144" s="61" t="e">
        <f t="shared" si="15"/>
        <v>#REF!</v>
      </c>
    </row>
    <row r="145" spans="1:14" s="44" customFormat="1" hidden="1" x14ac:dyDescent="0.25">
      <c r="A145" s="266"/>
      <c r="B145" s="122" t="s">
        <v>64</v>
      </c>
      <c r="C145" s="92" t="s">
        <v>33</v>
      </c>
      <c r="D145" s="20" t="e">
        <f>D142*#REF!</f>
        <v>#REF!</v>
      </c>
      <c r="E145" s="103">
        <v>3</v>
      </c>
      <c r="F145" s="103"/>
      <c r="G145" s="15" t="e">
        <f t="shared" si="12"/>
        <v>#REF!</v>
      </c>
      <c r="H145" s="15"/>
      <c r="I145" s="15"/>
      <c r="J145" s="15" t="e">
        <f t="shared" si="13"/>
        <v>#REF!</v>
      </c>
      <c r="K145" s="15"/>
      <c r="L145" s="15"/>
      <c r="M145" s="61" t="e">
        <f t="shared" si="14"/>
        <v>#REF!</v>
      </c>
      <c r="N145" s="61" t="e">
        <f t="shared" si="15"/>
        <v>#REF!</v>
      </c>
    </row>
    <row r="146" spans="1:14" s="44" customFormat="1" hidden="1" x14ac:dyDescent="0.25">
      <c r="A146" s="266"/>
      <c r="B146" s="104" t="s">
        <v>15</v>
      </c>
      <c r="C146" s="106" t="s">
        <v>9</v>
      </c>
      <c r="D146" s="20" t="e">
        <f>#REF!*D142</f>
        <v>#REF!</v>
      </c>
      <c r="E146" s="103">
        <v>3.2</v>
      </c>
      <c r="F146" s="103"/>
      <c r="G146" s="15" t="e">
        <f t="shared" si="12"/>
        <v>#REF!</v>
      </c>
      <c r="H146" s="15"/>
      <c r="I146" s="15"/>
      <c r="J146" s="15" t="e">
        <f t="shared" si="13"/>
        <v>#REF!</v>
      </c>
      <c r="K146" s="15"/>
      <c r="L146" s="15"/>
      <c r="M146" s="61" t="e">
        <f t="shared" si="14"/>
        <v>#REF!</v>
      </c>
      <c r="N146" s="61" t="e">
        <f t="shared" si="15"/>
        <v>#REF!</v>
      </c>
    </row>
    <row r="147" spans="1:14" s="44" customFormat="1" ht="63" hidden="1" x14ac:dyDescent="0.25">
      <c r="A147" s="117"/>
      <c r="B147" s="53" t="s">
        <v>65</v>
      </c>
      <c r="C147" s="118"/>
      <c r="D147" s="119"/>
      <c r="E147" s="15"/>
      <c r="F147" s="15"/>
      <c r="G147" s="15">
        <f t="shared" si="12"/>
        <v>0</v>
      </c>
      <c r="H147" s="15"/>
      <c r="I147" s="15"/>
      <c r="J147" s="15">
        <f t="shared" si="13"/>
        <v>0</v>
      </c>
      <c r="K147" s="15"/>
      <c r="L147" s="15"/>
      <c r="M147" s="61">
        <f t="shared" si="14"/>
        <v>0</v>
      </c>
      <c r="N147" s="61">
        <f t="shared" si="15"/>
        <v>0</v>
      </c>
    </row>
    <row r="148" spans="1:14" s="44" customFormat="1" ht="31.5" hidden="1" x14ac:dyDescent="0.25">
      <c r="A148" s="263" t="s">
        <v>48</v>
      </c>
      <c r="B148" s="29" t="s">
        <v>68</v>
      </c>
      <c r="C148" s="92" t="s">
        <v>4</v>
      </c>
      <c r="D148" s="33">
        <v>1.06</v>
      </c>
      <c r="E148" s="15"/>
      <c r="F148" s="15"/>
      <c r="G148" s="15">
        <f t="shared" si="12"/>
        <v>0</v>
      </c>
      <c r="H148" s="15"/>
      <c r="I148" s="15"/>
      <c r="J148" s="15">
        <f t="shared" si="13"/>
        <v>0</v>
      </c>
      <c r="K148" s="15"/>
      <c r="L148" s="15"/>
      <c r="M148" s="61">
        <f t="shared" si="14"/>
        <v>0</v>
      </c>
      <c r="N148" s="61">
        <f t="shared" si="15"/>
        <v>0</v>
      </c>
    </row>
    <row r="149" spans="1:14" s="44" customFormat="1" ht="27" hidden="1" x14ac:dyDescent="0.25">
      <c r="A149" s="264"/>
      <c r="B149" s="111" t="s">
        <v>11</v>
      </c>
      <c r="C149" s="114" t="s">
        <v>13</v>
      </c>
      <c r="D149" s="112" t="e">
        <f>#REF!*D148</f>
        <v>#REF!</v>
      </c>
      <c r="E149" s="15"/>
      <c r="F149" s="15"/>
      <c r="G149" s="15" t="e">
        <f t="shared" si="12"/>
        <v>#REF!</v>
      </c>
      <c r="H149" s="103">
        <v>6</v>
      </c>
      <c r="I149" s="103"/>
      <c r="J149" s="15" t="e">
        <f t="shared" si="13"/>
        <v>#REF!</v>
      </c>
      <c r="K149" s="15"/>
      <c r="L149" s="15"/>
      <c r="M149" s="61" t="e">
        <f t="shared" si="14"/>
        <v>#REF!</v>
      </c>
      <c r="N149" s="61" t="e">
        <f t="shared" si="15"/>
        <v>#REF!</v>
      </c>
    </row>
    <row r="150" spans="1:14" s="44" customFormat="1" hidden="1" x14ac:dyDescent="0.25">
      <c r="A150" s="264"/>
      <c r="B150" s="104" t="s">
        <v>12</v>
      </c>
      <c r="C150" s="105" t="s">
        <v>9</v>
      </c>
      <c r="D150" s="112" t="e">
        <f>D148*#REF!</f>
        <v>#REF!</v>
      </c>
      <c r="E150" s="15"/>
      <c r="F150" s="15"/>
      <c r="G150" s="15" t="e">
        <f t="shared" si="12"/>
        <v>#REF!</v>
      </c>
      <c r="H150" s="15"/>
      <c r="I150" s="15"/>
      <c r="J150" s="15" t="e">
        <f t="shared" si="13"/>
        <v>#REF!</v>
      </c>
      <c r="K150" s="103">
        <v>3.2</v>
      </c>
      <c r="L150" s="103"/>
      <c r="M150" s="61" t="e">
        <f t="shared" si="14"/>
        <v>#REF!</v>
      </c>
      <c r="N150" s="61" t="e">
        <f t="shared" si="15"/>
        <v>#REF!</v>
      </c>
    </row>
    <row r="151" spans="1:14" s="44" customFormat="1" hidden="1" x14ac:dyDescent="0.25">
      <c r="A151" s="264"/>
      <c r="B151" s="107" t="s">
        <v>168</v>
      </c>
      <c r="C151" s="108" t="s">
        <v>41</v>
      </c>
      <c r="D151" s="112">
        <v>0.22700000000000001</v>
      </c>
      <c r="E151" s="103">
        <v>1566</v>
      </c>
      <c r="F151" s="103"/>
      <c r="G151" s="15">
        <f t="shared" si="12"/>
        <v>355.48200000000003</v>
      </c>
      <c r="H151" s="15"/>
      <c r="I151" s="15"/>
      <c r="J151" s="15">
        <f t="shared" si="13"/>
        <v>0</v>
      </c>
      <c r="K151" s="15"/>
      <c r="L151" s="15"/>
      <c r="M151" s="61">
        <f t="shared" si="14"/>
        <v>0</v>
      </c>
      <c r="N151" s="61">
        <f t="shared" si="15"/>
        <v>355.48200000000003</v>
      </c>
    </row>
    <row r="152" spans="1:14" s="44" customFormat="1" hidden="1" x14ac:dyDescent="0.25">
      <c r="A152" s="264"/>
      <c r="B152" s="107" t="s">
        <v>169</v>
      </c>
      <c r="C152" s="108" t="s">
        <v>41</v>
      </c>
      <c r="D152" s="112">
        <v>6.1519999999999998E-2</v>
      </c>
      <c r="E152" s="103">
        <v>1668</v>
      </c>
      <c r="F152" s="103"/>
      <c r="G152" s="15">
        <f t="shared" si="12"/>
        <v>102.61536</v>
      </c>
      <c r="H152" s="15"/>
      <c r="I152" s="15"/>
      <c r="J152" s="15">
        <f t="shared" si="13"/>
        <v>0</v>
      </c>
      <c r="K152" s="15"/>
      <c r="L152" s="15"/>
      <c r="M152" s="61">
        <f t="shared" si="14"/>
        <v>0</v>
      </c>
      <c r="N152" s="61">
        <f t="shared" si="15"/>
        <v>102.61536</v>
      </c>
    </row>
    <row r="153" spans="1:14" s="44" customFormat="1" hidden="1" x14ac:dyDescent="0.25">
      <c r="A153" s="264"/>
      <c r="B153" s="111" t="s">
        <v>171</v>
      </c>
      <c r="C153" s="113" t="s">
        <v>166</v>
      </c>
      <c r="D153" s="112" t="e">
        <f>#REF!*D148</f>
        <v>#REF!</v>
      </c>
      <c r="E153" s="103">
        <v>108</v>
      </c>
      <c r="F153" s="103"/>
      <c r="G153" s="15" t="e">
        <f t="shared" si="12"/>
        <v>#REF!</v>
      </c>
      <c r="H153" s="15"/>
      <c r="I153" s="15"/>
      <c r="J153" s="15" t="e">
        <f t="shared" si="13"/>
        <v>#REF!</v>
      </c>
      <c r="K153" s="15"/>
      <c r="L153" s="15"/>
      <c r="M153" s="61" t="e">
        <f t="shared" si="14"/>
        <v>#REF!</v>
      </c>
      <c r="N153" s="61" t="e">
        <f t="shared" si="15"/>
        <v>#REF!</v>
      </c>
    </row>
    <row r="154" spans="1:14" s="44" customFormat="1" hidden="1" x14ac:dyDescent="0.25">
      <c r="A154" s="264"/>
      <c r="B154" s="107" t="s">
        <v>39</v>
      </c>
      <c r="C154" s="113" t="s">
        <v>170</v>
      </c>
      <c r="D154" s="112" t="e">
        <f>#REF!*D148</f>
        <v>#REF!</v>
      </c>
      <c r="E154" s="103">
        <v>16</v>
      </c>
      <c r="F154" s="103"/>
      <c r="G154" s="15" t="e">
        <f t="shared" si="12"/>
        <v>#REF!</v>
      </c>
      <c r="H154" s="15"/>
      <c r="I154" s="15"/>
      <c r="J154" s="15" t="e">
        <f t="shared" si="13"/>
        <v>#REF!</v>
      </c>
      <c r="K154" s="15"/>
      <c r="L154" s="15"/>
      <c r="M154" s="61" t="e">
        <f t="shared" si="14"/>
        <v>#REF!</v>
      </c>
      <c r="N154" s="61" t="e">
        <f t="shared" si="15"/>
        <v>#REF!</v>
      </c>
    </row>
    <row r="155" spans="1:14" s="44" customFormat="1" hidden="1" x14ac:dyDescent="0.25">
      <c r="A155" s="264"/>
      <c r="B155" s="111" t="s">
        <v>42</v>
      </c>
      <c r="C155" s="113" t="s">
        <v>166</v>
      </c>
      <c r="D155" s="112" t="e">
        <f>#REF!*D148</f>
        <v>#REF!</v>
      </c>
      <c r="E155" s="103">
        <v>508</v>
      </c>
      <c r="F155" s="103"/>
      <c r="G155" s="15" t="e">
        <f t="shared" si="12"/>
        <v>#REF!</v>
      </c>
      <c r="H155" s="15"/>
      <c r="I155" s="15"/>
      <c r="J155" s="15" t="e">
        <f t="shared" si="13"/>
        <v>#REF!</v>
      </c>
      <c r="K155" s="15"/>
      <c r="L155" s="15"/>
      <c r="M155" s="61" t="e">
        <f t="shared" si="14"/>
        <v>#REF!</v>
      </c>
      <c r="N155" s="61" t="e">
        <f t="shared" si="15"/>
        <v>#REF!</v>
      </c>
    </row>
    <row r="156" spans="1:14" s="44" customFormat="1" hidden="1" x14ac:dyDescent="0.25">
      <c r="A156" s="264"/>
      <c r="B156" s="111" t="s">
        <v>26</v>
      </c>
      <c r="C156" s="113" t="s">
        <v>6</v>
      </c>
      <c r="D156" s="112" t="e">
        <f>D148*#REF!</f>
        <v>#REF!</v>
      </c>
      <c r="E156" s="103">
        <v>3.7</v>
      </c>
      <c r="F156" s="103"/>
      <c r="G156" s="15" t="e">
        <f t="shared" si="12"/>
        <v>#REF!</v>
      </c>
      <c r="H156" s="15"/>
      <c r="I156" s="15"/>
      <c r="J156" s="15" t="e">
        <f t="shared" si="13"/>
        <v>#REF!</v>
      </c>
      <c r="K156" s="15"/>
      <c r="L156" s="15"/>
      <c r="M156" s="61" t="e">
        <f t="shared" si="14"/>
        <v>#REF!</v>
      </c>
      <c r="N156" s="61" t="e">
        <f t="shared" si="15"/>
        <v>#REF!</v>
      </c>
    </row>
    <row r="157" spans="1:14" s="44" customFormat="1" hidden="1" x14ac:dyDescent="0.25">
      <c r="A157" s="265"/>
      <c r="B157" s="111" t="s">
        <v>15</v>
      </c>
      <c r="C157" s="113" t="s">
        <v>9</v>
      </c>
      <c r="D157" s="112" t="e">
        <f>#REF!*D148</f>
        <v>#REF!</v>
      </c>
      <c r="E157" s="103">
        <v>3.2</v>
      </c>
      <c r="F157" s="103"/>
      <c r="G157" s="15" t="e">
        <f t="shared" si="12"/>
        <v>#REF!</v>
      </c>
      <c r="H157" s="15"/>
      <c r="I157" s="15"/>
      <c r="J157" s="15" t="e">
        <f t="shared" si="13"/>
        <v>#REF!</v>
      </c>
      <c r="K157" s="15"/>
      <c r="L157" s="15"/>
      <c r="M157" s="61" t="e">
        <f t="shared" si="14"/>
        <v>#REF!</v>
      </c>
      <c r="N157" s="61" t="e">
        <f t="shared" si="15"/>
        <v>#REF!</v>
      </c>
    </row>
    <row r="158" spans="1:14" s="44" customFormat="1" ht="63" hidden="1" x14ac:dyDescent="0.25">
      <c r="A158" s="117"/>
      <c r="B158" s="53" t="s">
        <v>176</v>
      </c>
      <c r="C158" s="118"/>
      <c r="D158" s="119"/>
      <c r="E158" s="15"/>
      <c r="F158" s="15"/>
      <c r="G158" s="15">
        <f t="shared" si="12"/>
        <v>0</v>
      </c>
      <c r="H158" s="15"/>
      <c r="I158" s="15"/>
      <c r="J158" s="15">
        <f t="shared" si="13"/>
        <v>0</v>
      </c>
      <c r="K158" s="15"/>
      <c r="L158" s="15"/>
      <c r="M158" s="61">
        <f t="shared" si="14"/>
        <v>0</v>
      </c>
      <c r="N158" s="61">
        <f t="shared" si="15"/>
        <v>0</v>
      </c>
    </row>
    <row r="159" spans="1:14" s="44" customFormat="1" ht="31.5" hidden="1" x14ac:dyDescent="0.25">
      <c r="A159" s="263" t="s">
        <v>48</v>
      </c>
      <c r="B159" s="29" t="s">
        <v>66</v>
      </c>
      <c r="C159" s="92"/>
      <c r="D159" s="33">
        <v>0.98</v>
      </c>
      <c r="E159" s="15"/>
      <c r="F159" s="15"/>
      <c r="G159" s="15">
        <f t="shared" si="12"/>
        <v>0</v>
      </c>
      <c r="H159" s="15"/>
      <c r="I159" s="15"/>
      <c r="J159" s="15">
        <f t="shared" si="13"/>
        <v>0</v>
      </c>
      <c r="K159" s="15"/>
      <c r="L159" s="15"/>
      <c r="M159" s="61">
        <f t="shared" si="14"/>
        <v>0</v>
      </c>
      <c r="N159" s="61">
        <f t="shared" si="15"/>
        <v>0</v>
      </c>
    </row>
    <row r="160" spans="1:14" s="44" customFormat="1" ht="27" hidden="1" x14ac:dyDescent="0.25">
      <c r="A160" s="264"/>
      <c r="B160" s="111" t="s">
        <v>11</v>
      </c>
      <c r="C160" s="114" t="s">
        <v>13</v>
      </c>
      <c r="D160" s="112" t="e">
        <f>#REF!*D159</f>
        <v>#REF!</v>
      </c>
      <c r="E160" s="15"/>
      <c r="F160" s="15"/>
      <c r="G160" s="15" t="e">
        <f t="shared" si="12"/>
        <v>#REF!</v>
      </c>
      <c r="H160" s="103">
        <v>6</v>
      </c>
      <c r="I160" s="103"/>
      <c r="J160" s="15" t="e">
        <f t="shared" si="13"/>
        <v>#REF!</v>
      </c>
      <c r="K160" s="15"/>
      <c r="L160" s="15"/>
      <c r="M160" s="61" t="e">
        <f t="shared" si="14"/>
        <v>#REF!</v>
      </c>
      <c r="N160" s="61" t="e">
        <f t="shared" si="15"/>
        <v>#REF!</v>
      </c>
    </row>
    <row r="161" spans="1:14" s="44" customFormat="1" hidden="1" x14ac:dyDescent="0.25">
      <c r="A161" s="264"/>
      <c r="B161" s="104" t="s">
        <v>12</v>
      </c>
      <c r="C161" s="105" t="s">
        <v>9</v>
      </c>
      <c r="D161" s="112" t="e">
        <f>D159*#REF!</f>
        <v>#REF!</v>
      </c>
      <c r="E161" s="15"/>
      <c r="F161" s="15"/>
      <c r="G161" s="15" t="e">
        <f t="shared" si="12"/>
        <v>#REF!</v>
      </c>
      <c r="H161" s="15"/>
      <c r="I161" s="15"/>
      <c r="J161" s="15" t="e">
        <f t="shared" si="13"/>
        <v>#REF!</v>
      </c>
      <c r="K161" s="103">
        <v>3.2</v>
      </c>
      <c r="L161" s="103"/>
      <c r="M161" s="61" t="e">
        <f t="shared" si="14"/>
        <v>#REF!</v>
      </c>
      <c r="N161" s="61" t="e">
        <f t="shared" si="15"/>
        <v>#REF!</v>
      </c>
    </row>
    <row r="162" spans="1:14" s="44" customFormat="1" hidden="1" x14ac:dyDescent="0.25">
      <c r="A162" s="264"/>
      <c r="B162" s="107" t="s">
        <v>168</v>
      </c>
      <c r="C162" s="108" t="s">
        <v>41</v>
      </c>
      <c r="D162" s="112">
        <v>0.15015999999999999</v>
      </c>
      <c r="E162" s="103">
        <v>1566</v>
      </c>
      <c r="F162" s="103"/>
      <c r="G162" s="15">
        <f t="shared" si="12"/>
        <v>235.15055999999998</v>
      </c>
      <c r="H162" s="15"/>
      <c r="I162" s="15"/>
      <c r="J162" s="15">
        <f t="shared" si="13"/>
        <v>0</v>
      </c>
      <c r="K162" s="15"/>
      <c r="L162" s="15"/>
      <c r="M162" s="61">
        <f t="shared" si="14"/>
        <v>0</v>
      </c>
      <c r="N162" s="61">
        <f t="shared" si="15"/>
        <v>235.15055999999998</v>
      </c>
    </row>
    <row r="163" spans="1:14" s="44" customFormat="1" hidden="1" x14ac:dyDescent="0.25">
      <c r="A163" s="264"/>
      <c r="B163" s="107" t="s">
        <v>169</v>
      </c>
      <c r="C163" s="108" t="s">
        <v>41</v>
      </c>
      <c r="D163" s="112">
        <v>9.5700000000000004E-3</v>
      </c>
      <c r="E163" s="103">
        <v>1668</v>
      </c>
      <c r="F163" s="103"/>
      <c r="G163" s="15">
        <f t="shared" si="12"/>
        <v>15.962760000000001</v>
      </c>
      <c r="H163" s="15"/>
      <c r="I163" s="15"/>
      <c r="J163" s="15">
        <f t="shared" si="13"/>
        <v>0</v>
      </c>
      <c r="K163" s="15"/>
      <c r="L163" s="15"/>
      <c r="M163" s="61">
        <f t="shared" si="14"/>
        <v>0</v>
      </c>
      <c r="N163" s="61">
        <f t="shared" si="15"/>
        <v>15.962760000000001</v>
      </c>
    </row>
    <row r="164" spans="1:14" s="44" customFormat="1" hidden="1" x14ac:dyDescent="0.25">
      <c r="A164" s="264"/>
      <c r="B164" s="111" t="s">
        <v>171</v>
      </c>
      <c r="C164" s="113" t="s">
        <v>166</v>
      </c>
      <c r="D164" s="112" t="e">
        <f>#REF!*D159</f>
        <v>#REF!</v>
      </c>
      <c r="E164" s="103">
        <v>108</v>
      </c>
      <c r="F164" s="103"/>
      <c r="G164" s="15" t="e">
        <f t="shared" si="12"/>
        <v>#REF!</v>
      </c>
      <c r="H164" s="15"/>
      <c r="I164" s="15"/>
      <c r="J164" s="15" t="e">
        <f t="shared" si="13"/>
        <v>#REF!</v>
      </c>
      <c r="K164" s="15"/>
      <c r="L164" s="15"/>
      <c r="M164" s="61" t="e">
        <f t="shared" si="14"/>
        <v>#REF!</v>
      </c>
      <c r="N164" s="61" t="e">
        <f t="shared" si="15"/>
        <v>#REF!</v>
      </c>
    </row>
    <row r="165" spans="1:14" s="44" customFormat="1" hidden="1" x14ac:dyDescent="0.25">
      <c r="A165" s="264"/>
      <c r="B165" s="107" t="s">
        <v>39</v>
      </c>
      <c r="C165" s="113" t="s">
        <v>170</v>
      </c>
      <c r="D165" s="112" t="e">
        <f>#REF!*D159</f>
        <v>#REF!</v>
      </c>
      <c r="E165" s="103">
        <v>16</v>
      </c>
      <c r="F165" s="103"/>
      <c r="G165" s="15" t="e">
        <f t="shared" si="12"/>
        <v>#REF!</v>
      </c>
      <c r="H165" s="15"/>
      <c r="I165" s="15"/>
      <c r="J165" s="15" t="e">
        <f t="shared" si="13"/>
        <v>#REF!</v>
      </c>
      <c r="K165" s="15"/>
      <c r="L165" s="15"/>
      <c r="M165" s="61" t="e">
        <f t="shared" si="14"/>
        <v>#REF!</v>
      </c>
      <c r="N165" s="61" t="e">
        <f t="shared" si="15"/>
        <v>#REF!</v>
      </c>
    </row>
    <row r="166" spans="1:14" s="44" customFormat="1" hidden="1" x14ac:dyDescent="0.25">
      <c r="A166" s="264"/>
      <c r="B166" s="111" t="s">
        <v>42</v>
      </c>
      <c r="C166" s="113" t="s">
        <v>166</v>
      </c>
      <c r="D166" s="112" t="e">
        <f>#REF!*D159</f>
        <v>#REF!</v>
      </c>
      <c r="E166" s="103">
        <v>508</v>
      </c>
      <c r="F166" s="103"/>
      <c r="G166" s="15" t="e">
        <f t="shared" si="12"/>
        <v>#REF!</v>
      </c>
      <c r="H166" s="15"/>
      <c r="I166" s="15"/>
      <c r="J166" s="15" t="e">
        <f t="shared" si="13"/>
        <v>#REF!</v>
      </c>
      <c r="K166" s="15"/>
      <c r="L166" s="15"/>
      <c r="M166" s="61" t="e">
        <f t="shared" si="14"/>
        <v>#REF!</v>
      </c>
      <c r="N166" s="61" t="e">
        <f t="shared" si="15"/>
        <v>#REF!</v>
      </c>
    </row>
    <row r="167" spans="1:14" s="44" customFormat="1" hidden="1" x14ac:dyDescent="0.25">
      <c r="A167" s="264"/>
      <c r="B167" s="111" t="s">
        <v>26</v>
      </c>
      <c r="C167" s="113" t="s">
        <v>6</v>
      </c>
      <c r="D167" s="112" t="e">
        <f>D159*#REF!</f>
        <v>#REF!</v>
      </c>
      <c r="E167" s="103">
        <v>3.7</v>
      </c>
      <c r="F167" s="103"/>
      <c r="G167" s="15" t="e">
        <f t="shared" si="12"/>
        <v>#REF!</v>
      </c>
      <c r="H167" s="15"/>
      <c r="I167" s="15"/>
      <c r="J167" s="15" t="e">
        <f t="shared" si="13"/>
        <v>#REF!</v>
      </c>
      <c r="K167" s="15"/>
      <c r="L167" s="15"/>
      <c r="M167" s="61" t="e">
        <f t="shared" si="14"/>
        <v>#REF!</v>
      </c>
      <c r="N167" s="61" t="e">
        <f t="shared" si="15"/>
        <v>#REF!</v>
      </c>
    </row>
    <row r="168" spans="1:14" s="44" customFormat="1" hidden="1" x14ac:dyDescent="0.25">
      <c r="A168" s="265"/>
      <c r="B168" s="111" t="s">
        <v>15</v>
      </c>
      <c r="C168" s="113" t="s">
        <v>9</v>
      </c>
      <c r="D168" s="112" t="e">
        <f>#REF!*D159</f>
        <v>#REF!</v>
      </c>
      <c r="E168" s="103">
        <v>3.2</v>
      </c>
      <c r="F168" s="103"/>
      <c r="G168" s="15" t="e">
        <f t="shared" si="12"/>
        <v>#REF!</v>
      </c>
      <c r="H168" s="15"/>
      <c r="I168" s="15"/>
      <c r="J168" s="15" t="e">
        <f t="shared" si="13"/>
        <v>#REF!</v>
      </c>
      <c r="K168" s="15"/>
      <c r="L168" s="15"/>
      <c r="M168" s="61" t="e">
        <f t="shared" si="14"/>
        <v>#REF!</v>
      </c>
      <c r="N168" s="61" t="e">
        <f t="shared" si="15"/>
        <v>#REF!</v>
      </c>
    </row>
    <row r="169" spans="1:14" s="44" customFormat="1" ht="31.5" hidden="1" x14ac:dyDescent="0.25">
      <c r="A169" s="263" t="s">
        <v>49</v>
      </c>
      <c r="B169" s="29" t="s">
        <v>67</v>
      </c>
      <c r="C169" s="92" t="s">
        <v>4</v>
      </c>
      <c r="D169" s="33">
        <v>2.35</v>
      </c>
      <c r="E169" s="15"/>
      <c r="F169" s="15"/>
      <c r="G169" s="15">
        <f t="shared" si="12"/>
        <v>0</v>
      </c>
      <c r="H169" s="15"/>
      <c r="I169" s="15"/>
      <c r="J169" s="15">
        <f t="shared" si="13"/>
        <v>0</v>
      </c>
      <c r="K169" s="15"/>
      <c r="L169" s="15"/>
      <c r="M169" s="61">
        <f t="shared" si="14"/>
        <v>0</v>
      </c>
      <c r="N169" s="61">
        <f t="shared" si="15"/>
        <v>0</v>
      </c>
    </row>
    <row r="170" spans="1:14" s="44" customFormat="1" hidden="1" x14ac:dyDescent="0.25">
      <c r="A170" s="264"/>
      <c r="B170" s="76" t="s">
        <v>25</v>
      </c>
      <c r="C170" s="77" t="s">
        <v>32</v>
      </c>
      <c r="D170" s="78" t="e">
        <f>#REF!*D169</f>
        <v>#REF!</v>
      </c>
      <c r="E170" s="79"/>
      <c r="F170" s="79"/>
      <c r="G170" s="15" t="e">
        <f t="shared" si="12"/>
        <v>#REF!</v>
      </c>
      <c r="H170" s="116">
        <v>6</v>
      </c>
      <c r="I170" s="116"/>
      <c r="J170" s="15" t="e">
        <f t="shared" si="13"/>
        <v>#REF!</v>
      </c>
      <c r="K170" s="79"/>
      <c r="L170" s="79"/>
      <c r="M170" s="61" t="e">
        <f t="shared" si="14"/>
        <v>#REF!</v>
      </c>
      <c r="N170" s="61" t="e">
        <f t="shared" si="15"/>
        <v>#REF!</v>
      </c>
    </row>
    <row r="171" spans="1:14" s="44" customFormat="1" hidden="1" x14ac:dyDescent="0.25">
      <c r="A171" s="264"/>
      <c r="B171" s="111" t="s">
        <v>12</v>
      </c>
      <c r="C171" s="108" t="s">
        <v>9</v>
      </c>
      <c r="D171" s="78" t="e">
        <f>#REF!*D169</f>
        <v>#REF!</v>
      </c>
      <c r="E171" s="79"/>
      <c r="F171" s="79"/>
      <c r="G171" s="15" t="e">
        <f t="shared" si="12"/>
        <v>#REF!</v>
      </c>
      <c r="H171" s="79"/>
      <c r="I171" s="79"/>
      <c r="J171" s="15" t="e">
        <f t="shared" si="13"/>
        <v>#REF!</v>
      </c>
      <c r="K171" s="116">
        <v>3.2</v>
      </c>
      <c r="L171" s="116"/>
      <c r="M171" s="61" t="e">
        <f t="shared" si="14"/>
        <v>#REF!</v>
      </c>
      <c r="N171" s="61" t="e">
        <f t="shared" si="15"/>
        <v>#REF!</v>
      </c>
    </row>
    <row r="172" spans="1:14" s="44" customFormat="1" hidden="1" x14ac:dyDescent="0.25">
      <c r="A172" s="264"/>
      <c r="B172" s="76" t="s">
        <v>30</v>
      </c>
      <c r="C172" s="77" t="s">
        <v>166</v>
      </c>
      <c r="D172" s="78" t="e">
        <f>#REF!*D169</f>
        <v>#REF!</v>
      </c>
      <c r="E172" s="116">
        <v>108</v>
      </c>
      <c r="F172" s="116"/>
      <c r="G172" s="15" t="e">
        <f t="shared" ref="G172:G235" si="16">D172*E172</f>
        <v>#REF!</v>
      </c>
      <c r="H172" s="79"/>
      <c r="I172" s="79"/>
      <c r="J172" s="15" t="e">
        <f t="shared" ref="J172:J235" si="17">D172*H172</f>
        <v>#REF!</v>
      </c>
      <c r="K172" s="79"/>
      <c r="L172" s="79"/>
      <c r="M172" s="61" t="e">
        <f t="shared" si="14"/>
        <v>#REF!</v>
      </c>
      <c r="N172" s="61" t="e">
        <f t="shared" si="15"/>
        <v>#REF!</v>
      </c>
    </row>
    <row r="173" spans="1:14" s="44" customFormat="1" hidden="1" x14ac:dyDescent="0.25">
      <c r="A173" s="264"/>
      <c r="B173" s="76" t="s">
        <v>39</v>
      </c>
      <c r="C173" s="77" t="s">
        <v>170</v>
      </c>
      <c r="D173" s="78" t="e">
        <f>#REF!*D169</f>
        <v>#REF!</v>
      </c>
      <c r="E173" s="116">
        <v>16</v>
      </c>
      <c r="F173" s="116"/>
      <c r="G173" s="15" t="e">
        <f t="shared" si="16"/>
        <v>#REF!</v>
      </c>
      <c r="H173" s="79"/>
      <c r="I173" s="79"/>
      <c r="J173" s="15" t="e">
        <f t="shared" si="17"/>
        <v>#REF!</v>
      </c>
      <c r="K173" s="79"/>
      <c r="L173" s="79"/>
      <c r="M173" s="61" t="e">
        <f t="shared" ref="M173:M236" si="18">D173*K173</f>
        <v>#REF!</v>
      </c>
      <c r="N173" s="61" t="e">
        <f t="shared" ref="N173:N236" si="19">G173+J173+M173</f>
        <v>#REF!</v>
      </c>
    </row>
    <row r="174" spans="1:14" s="44" customFormat="1" hidden="1" x14ac:dyDescent="0.25">
      <c r="A174" s="264"/>
      <c r="B174" s="76" t="s">
        <v>40</v>
      </c>
      <c r="C174" s="77" t="s">
        <v>166</v>
      </c>
      <c r="D174" s="78" t="e">
        <f>#REF!*D169</f>
        <v>#REF!</v>
      </c>
      <c r="E174" s="116">
        <v>508</v>
      </c>
      <c r="F174" s="116"/>
      <c r="G174" s="15" t="e">
        <f t="shared" si="16"/>
        <v>#REF!</v>
      </c>
      <c r="H174" s="79"/>
      <c r="I174" s="79"/>
      <c r="J174" s="15" t="e">
        <f t="shared" si="17"/>
        <v>#REF!</v>
      </c>
      <c r="K174" s="79"/>
      <c r="L174" s="79"/>
      <c r="M174" s="61" t="e">
        <f t="shared" si="18"/>
        <v>#REF!</v>
      </c>
      <c r="N174" s="61" t="e">
        <f t="shared" si="19"/>
        <v>#REF!</v>
      </c>
    </row>
    <row r="175" spans="1:14" s="44" customFormat="1" hidden="1" x14ac:dyDescent="0.25">
      <c r="A175" s="264"/>
      <c r="B175" s="76" t="s">
        <v>15</v>
      </c>
      <c r="C175" s="77" t="s">
        <v>9</v>
      </c>
      <c r="D175" s="78" t="e">
        <f>#REF!*D169</f>
        <v>#REF!</v>
      </c>
      <c r="E175" s="116">
        <v>3.2</v>
      </c>
      <c r="F175" s="116"/>
      <c r="G175" s="15" t="e">
        <f t="shared" si="16"/>
        <v>#REF!</v>
      </c>
      <c r="H175" s="79"/>
      <c r="I175" s="79"/>
      <c r="J175" s="15" t="e">
        <f t="shared" si="17"/>
        <v>#REF!</v>
      </c>
      <c r="K175" s="79"/>
      <c r="L175" s="79"/>
      <c r="M175" s="61" t="e">
        <f t="shared" si="18"/>
        <v>#REF!</v>
      </c>
      <c r="N175" s="61" t="e">
        <f t="shared" si="19"/>
        <v>#REF!</v>
      </c>
    </row>
    <row r="176" spans="1:14" s="44" customFormat="1" hidden="1" x14ac:dyDescent="0.25">
      <c r="A176" s="264"/>
      <c r="B176" s="76" t="s">
        <v>177</v>
      </c>
      <c r="C176" s="77" t="s">
        <v>37</v>
      </c>
      <c r="D176" s="78">
        <f>0.14363+0.08981</f>
        <v>0.23344000000000001</v>
      </c>
      <c r="E176" s="116">
        <v>1586</v>
      </c>
      <c r="F176" s="116"/>
      <c r="G176" s="15">
        <f t="shared" si="16"/>
        <v>370.23584</v>
      </c>
      <c r="H176" s="79"/>
      <c r="I176" s="79"/>
      <c r="J176" s="15">
        <f t="shared" si="17"/>
        <v>0</v>
      </c>
      <c r="K176" s="79"/>
      <c r="L176" s="79"/>
      <c r="M176" s="61">
        <f t="shared" si="18"/>
        <v>0</v>
      </c>
      <c r="N176" s="61">
        <f t="shared" si="19"/>
        <v>370.23584</v>
      </c>
    </row>
    <row r="177" spans="1:14" s="44" customFormat="1" hidden="1" x14ac:dyDescent="0.25">
      <c r="A177" s="265"/>
      <c r="B177" s="76" t="s">
        <v>173</v>
      </c>
      <c r="C177" s="77" t="s">
        <v>37</v>
      </c>
      <c r="D177" s="78">
        <v>1.9400000000000001E-2</v>
      </c>
      <c r="E177" s="116">
        <v>1668</v>
      </c>
      <c r="F177" s="116"/>
      <c r="G177" s="15">
        <f t="shared" si="16"/>
        <v>32.359200000000001</v>
      </c>
      <c r="H177" s="79"/>
      <c r="I177" s="79"/>
      <c r="J177" s="15">
        <f t="shared" si="17"/>
        <v>0</v>
      </c>
      <c r="K177" s="79"/>
      <c r="L177" s="79"/>
      <c r="M177" s="61">
        <f t="shared" si="18"/>
        <v>0</v>
      </c>
      <c r="N177" s="61">
        <f t="shared" si="19"/>
        <v>32.359200000000001</v>
      </c>
    </row>
    <row r="178" spans="1:14" s="44" customFormat="1" ht="31.5" hidden="1" x14ac:dyDescent="0.25">
      <c r="A178" s="117"/>
      <c r="B178" s="53" t="s">
        <v>70</v>
      </c>
      <c r="C178" s="118"/>
      <c r="D178" s="119"/>
      <c r="E178" s="15"/>
      <c r="F178" s="15"/>
      <c r="G178" s="15">
        <f t="shared" si="16"/>
        <v>0</v>
      </c>
      <c r="H178" s="15"/>
      <c r="I178" s="15"/>
      <c r="J178" s="15">
        <f t="shared" si="17"/>
        <v>0</v>
      </c>
      <c r="K178" s="15"/>
      <c r="L178" s="15"/>
      <c r="M178" s="61">
        <f t="shared" si="18"/>
        <v>0</v>
      </c>
      <c r="N178" s="61">
        <f t="shared" si="19"/>
        <v>0</v>
      </c>
    </row>
    <row r="179" spans="1:14" s="44" customFormat="1" ht="31.5" hidden="1" x14ac:dyDescent="0.25">
      <c r="A179" s="263" t="s">
        <v>48</v>
      </c>
      <c r="B179" s="29" t="s">
        <v>71</v>
      </c>
      <c r="C179" s="92" t="s">
        <v>4</v>
      </c>
      <c r="D179" s="33">
        <f>1.1*1.1*1.1*1</f>
        <v>1.3310000000000004</v>
      </c>
      <c r="E179" s="15"/>
      <c r="F179" s="15"/>
      <c r="G179" s="15">
        <f t="shared" si="16"/>
        <v>0</v>
      </c>
      <c r="H179" s="15"/>
      <c r="I179" s="15"/>
      <c r="J179" s="15">
        <f t="shared" si="17"/>
        <v>0</v>
      </c>
      <c r="K179" s="15"/>
      <c r="L179" s="15"/>
      <c r="M179" s="61">
        <f t="shared" si="18"/>
        <v>0</v>
      </c>
      <c r="N179" s="61">
        <f t="shared" si="19"/>
        <v>0</v>
      </c>
    </row>
    <row r="180" spans="1:14" s="44" customFormat="1" hidden="1" x14ac:dyDescent="0.25">
      <c r="A180" s="265"/>
      <c r="B180" s="102" t="s">
        <v>35</v>
      </c>
      <c r="C180" s="92" t="s">
        <v>32</v>
      </c>
      <c r="D180" s="20" t="e">
        <f>#REF!*D179</f>
        <v>#REF!</v>
      </c>
      <c r="E180" s="15"/>
      <c r="F180" s="15"/>
      <c r="G180" s="15" t="e">
        <f t="shared" si="16"/>
        <v>#REF!</v>
      </c>
      <c r="H180" s="103">
        <v>6</v>
      </c>
      <c r="I180" s="103"/>
      <c r="J180" s="15" t="e">
        <f t="shared" si="17"/>
        <v>#REF!</v>
      </c>
      <c r="K180" s="15"/>
      <c r="L180" s="15"/>
      <c r="M180" s="61" t="e">
        <f t="shared" si="18"/>
        <v>#REF!</v>
      </c>
      <c r="N180" s="61" t="e">
        <f t="shared" si="19"/>
        <v>#REF!</v>
      </c>
    </row>
    <row r="181" spans="1:14" s="44" customFormat="1" ht="31.5" hidden="1" x14ac:dyDescent="0.25">
      <c r="A181" s="263" t="s">
        <v>49</v>
      </c>
      <c r="B181" s="29" t="s">
        <v>54</v>
      </c>
      <c r="C181" s="92" t="s">
        <v>4</v>
      </c>
      <c r="D181" s="33">
        <f>1.1*1.1*1*0.1</f>
        <v>0.12100000000000002</v>
      </c>
      <c r="E181" s="15"/>
      <c r="F181" s="15"/>
      <c r="G181" s="15">
        <f t="shared" si="16"/>
        <v>0</v>
      </c>
      <c r="H181" s="15"/>
      <c r="I181" s="15"/>
      <c r="J181" s="15">
        <f t="shared" si="17"/>
        <v>0</v>
      </c>
      <c r="K181" s="15"/>
      <c r="L181" s="15"/>
      <c r="M181" s="61">
        <f t="shared" si="18"/>
        <v>0</v>
      </c>
      <c r="N181" s="61">
        <f t="shared" si="19"/>
        <v>0</v>
      </c>
    </row>
    <row r="182" spans="1:14" s="44" customFormat="1" hidden="1" x14ac:dyDescent="0.25">
      <c r="A182" s="264"/>
      <c r="B182" s="102" t="s">
        <v>25</v>
      </c>
      <c r="C182" s="92" t="s">
        <v>32</v>
      </c>
      <c r="D182" s="20" t="e">
        <f>#REF!*D181</f>
        <v>#REF!</v>
      </c>
      <c r="E182" s="15"/>
      <c r="F182" s="15"/>
      <c r="G182" s="15" t="e">
        <f t="shared" si="16"/>
        <v>#REF!</v>
      </c>
      <c r="H182" s="103">
        <v>7.8</v>
      </c>
      <c r="I182" s="103"/>
      <c r="J182" s="15" t="e">
        <f t="shared" si="17"/>
        <v>#REF!</v>
      </c>
      <c r="K182" s="15"/>
      <c r="L182" s="15"/>
      <c r="M182" s="61" t="e">
        <f t="shared" si="18"/>
        <v>#REF!</v>
      </c>
      <c r="N182" s="61" t="e">
        <f t="shared" si="19"/>
        <v>#REF!</v>
      </c>
    </row>
    <row r="183" spans="1:14" s="44" customFormat="1" hidden="1" x14ac:dyDescent="0.25">
      <c r="A183" s="264"/>
      <c r="B183" s="104" t="s">
        <v>12</v>
      </c>
      <c r="C183" s="105" t="s">
        <v>9</v>
      </c>
      <c r="D183" s="20" t="e">
        <f>#REF!*D181</f>
        <v>#REF!</v>
      </c>
      <c r="E183" s="15"/>
      <c r="F183" s="15"/>
      <c r="G183" s="15" t="e">
        <f t="shared" si="16"/>
        <v>#REF!</v>
      </c>
      <c r="H183" s="15"/>
      <c r="I183" s="15"/>
      <c r="J183" s="15" t="e">
        <f t="shared" si="17"/>
        <v>#REF!</v>
      </c>
      <c r="K183" s="103">
        <v>3.2</v>
      </c>
      <c r="L183" s="103"/>
      <c r="M183" s="61" t="e">
        <f t="shared" si="18"/>
        <v>#REF!</v>
      </c>
      <c r="N183" s="61" t="e">
        <f t="shared" si="19"/>
        <v>#REF!</v>
      </c>
    </row>
    <row r="184" spans="1:14" s="44" customFormat="1" hidden="1" x14ac:dyDescent="0.25">
      <c r="A184" s="264"/>
      <c r="B184" s="102" t="s">
        <v>38</v>
      </c>
      <c r="C184" s="92" t="s">
        <v>166</v>
      </c>
      <c r="D184" s="20" t="e">
        <f>#REF!*D181</f>
        <v>#REF!</v>
      </c>
      <c r="E184" s="103">
        <v>16.3</v>
      </c>
      <c r="F184" s="103"/>
      <c r="G184" s="15" t="e">
        <f t="shared" si="16"/>
        <v>#REF!</v>
      </c>
      <c r="H184" s="15"/>
      <c r="I184" s="15"/>
      <c r="J184" s="15" t="e">
        <f t="shared" si="17"/>
        <v>#REF!</v>
      </c>
      <c r="K184" s="15"/>
      <c r="L184" s="15"/>
      <c r="M184" s="61" t="e">
        <f t="shared" si="18"/>
        <v>#REF!</v>
      </c>
      <c r="N184" s="61" t="e">
        <f t="shared" si="19"/>
        <v>#REF!</v>
      </c>
    </row>
    <row r="185" spans="1:14" s="44" customFormat="1" hidden="1" x14ac:dyDescent="0.25">
      <c r="A185" s="265"/>
      <c r="B185" s="104" t="s">
        <v>15</v>
      </c>
      <c r="C185" s="106" t="s">
        <v>9</v>
      </c>
      <c r="D185" s="20" t="e">
        <f>#REF!*D181</f>
        <v>#REF!</v>
      </c>
      <c r="E185" s="103">
        <v>3.2</v>
      </c>
      <c r="F185" s="103"/>
      <c r="G185" s="15" t="e">
        <f t="shared" si="16"/>
        <v>#REF!</v>
      </c>
      <c r="H185" s="15"/>
      <c r="I185" s="15"/>
      <c r="J185" s="15" t="e">
        <f t="shared" si="17"/>
        <v>#REF!</v>
      </c>
      <c r="K185" s="15"/>
      <c r="L185" s="15"/>
      <c r="M185" s="61" t="e">
        <f t="shared" si="18"/>
        <v>#REF!</v>
      </c>
      <c r="N185" s="61" t="e">
        <f t="shared" si="19"/>
        <v>#REF!</v>
      </c>
    </row>
    <row r="186" spans="1:14" s="44" customFormat="1" ht="47.25" hidden="1" x14ac:dyDescent="0.25">
      <c r="A186" s="263" t="s">
        <v>28</v>
      </c>
      <c r="B186" s="29" t="s">
        <v>55</v>
      </c>
      <c r="C186" s="92" t="s">
        <v>4</v>
      </c>
      <c r="D186" s="33">
        <v>0.13</v>
      </c>
      <c r="E186" s="15"/>
      <c r="F186" s="15"/>
      <c r="G186" s="15">
        <f t="shared" si="16"/>
        <v>0</v>
      </c>
      <c r="H186" s="15"/>
      <c r="I186" s="15"/>
      <c r="J186" s="15">
        <f t="shared" si="17"/>
        <v>0</v>
      </c>
      <c r="K186" s="15"/>
      <c r="L186" s="15"/>
      <c r="M186" s="61">
        <f t="shared" si="18"/>
        <v>0</v>
      </c>
      <c r="N186" s="61">
        <f t="shared" si="19"/>
        <v>0</v>
      </c>
    </row>
    <row r="187" spans="1:14" s="44" customFormat="1" hidden="1" x14ac:dyDescent="0.25">
      <c r="A187" s="264"/>
      <c r="B187" s="102" t="s">
        <v>25</v>
      </c>
      <c r="C187" s="92" t="s">
        <v>32</v>
      </c>
      <c r="D187" s="20" t="e">
        <f>#REF!*D186</f>
        <v>#REF!</v>
      </c>
      <c r="E187" s="15"/>
      <c r="F187" s="15"/>
      <c r="G187" s="15" t="e">
        <f t="shared" si="16"/>
        <v>#REF!</v>
      </c>
      <c r="H187" s="103">
        <v>6</v>
      </c>
      <c r="I187" s="103"/>
      <c r="J187" s="15" t="e">
        <f t="shared" si="17"/>
        <v>#REF!</v>
      </c>
      <c r="K187" s="15"/>
      <c r="L187" s="15"/>
      <c r="M187" s="61" t="e">
        <f t="shared" si="18"/>
        <v>#REF!</v>
      </c>
      <c r="N187" s="61" t="e">
        <f t="shared" si="19"/>
        <v>#REF!</v>
      </c>
    </row>
    <row r="188" spans="1:14" s="44" customFormat="1" hidden="1" x14ac:dyDescent="0.25">
      <c r="A188" s="264"/>
      <c r="B188" s="104" t="s">
        <v>12</v>
      </c>
      <c r="C188" s="105" t="s">
        <v>9</v>
      </c>
      <c r="D188" s="20" t="e">
        <f>#REF!*D186</f>
        <v>#REF!</v>
      </c>
      <c r="E188" s="15"/>
      <c r="F188" s="15"/>
      <c r="G188" s="15" t="e">
        <f t="shared" si="16"/>
        <v>#REF!</v>
      </c>
      <c r="H188" s="15"/>
      <c r="I188" s="15"/>
      <c r="J188" s="15" t="e">
        <f t="shared" si="17"/>
        <v>#REF!</v>
      </c>
      <c r="K188" s="103">
        <v>3.2</v>
      </c>
      <c r="L188" s="103"/>
      <c r="M188" s="61" t="e">
        <f t="shared" si="18"/>
        <v>#REF!</v>
      </c>
      <c r="N188" s="61" t="e">
        <f t="shared" si="19"/>
        <v>#REF!</v>
      </c>
    </row>
    <row r="189" spans="1:14" s="44" customFormat="1" hidden="1" x14ac:dyDescent="0.25">
      <c r="A189" s="264"/>
      <c r="B189" s="102" t="s">
        <v>43</v>
      </c>
      <c r="C189" s="92" t="s">
        <v>166</v>
      </c>
      <c r="D189" s="20" t="e">
        <f>#REF!*D186</f>
        <v>#REF!</v>
      </c>
      <c r="E189" s="103">
        <v>89</v>
      </c>
      <c r="F189" s="103"/>
      <c r="G189" s="15" t="e">
        <f t="shared" si="16"/>
        <v>#REF!</v>
      </c>
      <c r="H189" s="15"/>
      <c r="I189" s="15"/>
      <c r="J189" s="15" t="e">
        <f t="shared" si="17"/>
        <v>#REF!</v>
      </c>
      <c r="K189" s="15"/>
      <c r="L189" s="15"/>
      <c r="M189" s="61" t="e">
        <f t="shared" si="18"/>
        <v>#REF!</v>
      </c>
      <c r="N189" s="61" t="e">
        <f t="shared" si="19"/>
        <v>#REF!</v>
      </c>
    </row>
    <row r="190" spans="1:14" s="44" customFormat="1" hidden="1" x14ac:dyDescent="0.25">
      <c r="A190" s="265"/>
      <c r="B190" s="104" t="s">
        <v>15</v>
      </c>
      <c r="C190" s="106" t="s">
        <v>9</v>
      </c>
      <c r="D190" s="20" t="e">
        <f>#REF!*D186</f>
        <v>#REF!</v>
      </c>
      <c r="E190" s="103">
        <v>3.2</v>
      </c>
      <c r="F190" s="103"/>
      <c r="G190" s="15" t="e">
        <f t="shared" si="16"/>
        <v>#REF!</v>
      </c>
      <c r="H190" s="15"/>
      <c r="I190" s="15"/>
      <c r="J190" s="15" t="e">
        <f t="shared" si="17"/>
        <v>#REF!</v>
      </c>
      <c r="K190" s="15"/>
      <c r="L190" s="15"/>
      <c r="M190" s="61" t="e">
        <f t="shared" si="18"/>
        <v>#REF!</v>
      </c>
      <c r="N190" s="61" t="e">
        <f t="shared" si="19"/>
        <v>#REF!</v>
      </c>
    </row>
    <row r="191" spans="1:14" s="44" customFormat="1" ht="47.25" hidden="1" x14ac:dyDescent="0.25">
      <c r="A191" s="263" t="s">
        <v>50</v>
      </c>
      <c r="B191" s="29" t="s">
        <v>72</v>
      </c>
      <c r="C191" s="92" t="s">
        <v>4</v>
      </c>
      <c r="D191" s="33">
        <v>0.47</v>
      </c>
      <c r="E191" s="15"/>
      <c r="F191" s="15"/>
      <c r="G191" s="15">
        <f t="shared" si="16"/>
        <v>0</v>
      </c>
      <c r="H191" s="15"/>
      <c r="I191" s="15"/>
      <c r="J191" s="15">
        <f t="shared" si="17"/>
        <v>0</v>
      </c>
      <c r="K191" s="15"/>
      <c r="L191" s="15"/>
      <c r="M191" s="61">
        <f t="shared" si="18"/>
        <v>0</v>
      </c>
      <c r="N191" s="61">
        <f t="shared" si="19"/>
        <v>0</v>
      </c>
    </row>
    <row r="192" spans="1:14" s="44" customFormat="1" hidden="1" x14ac:dyDescent="0.25">
      <c r="A192" s="264"/>
      <c r="B192" s="102" t="s">
        <v>25</v>
      </c>
      <c r="C192" s="92" t="s">
        <v>32</v>
      </c>
      <c r="D192" s="20" t="e">
        <f>#REF!*D191</f>
        <v>#REF!</v>
      </c>
      <c r="E192" s="15"/>
      <c r="F192" s="15"/>
      <c r="G192" s="15" t="e">
        <f t="shared" si="16"/>
        <v>#REF!</v>
      </c>
      <c r="H192" s="103">
        <v>6</v>
      </c>
      <c r="I192" s="103"/>
      <c r="J192" s="15" t="e">
        <f t="shared" si="17"/>
        <v>#REF!</v>
      </c>
      <c r="K192" s="15"/>
      <c r="L192" s="15"/>
      <c r="M192" s="61" t="e">
        <f t="shared" si="18"/>
        <v>#REF!</v>
      </c>
      <c r="N192" s="61" t="e">
        <f t="shared" si="19"/>
        <v>#REF!</v>
      </c>
    </row>
    <row r="193" spans="1:14" s="44" customFormat="1" hidden="1" x14ac:dyDescent="0.25">
      <c r="A193" s="264"/>
      <c r="B193" s="104" t="s">
        <v>12</v>
      </c>
      <c r="C193" s="105" t="s">
        <v>9</v>
      </c>
      <c r="D193" s="20" t="e">
        <f>#REF!*D191</f>
        <v>#REF!</v>
      </c>
      <c r="E193" s="15"/>
      <c r="F193" s="15"/>
      <c r="G193" s="15" t="e">
        <f t="shared" si="16"/>
        <v>#REF!</v>
      </c>
      <c r="H193" s="15"/>
      <c r="I193" s="15"/>
      <c r="J193" s="15" t="e">
        <f t="shared" si="17"/>
        <v>#REF!</v>
      </c>
      <c r="K193" s="103">
        <v>3.2</v>
      </c>
      <c r="L193" s="103"/>
      <c r="M193" s="61" t="e">
        <f t="shared" si="18"/>
        <v>#REF!</v>
      </c>
      <c r="N193" s="61" t="e">
        <f t="shared" si="19"/>
        <v>#REF!</v>
      </c>
    </row>
    <row r="194" spans="1:14" s="44" customFormat="1" hidden="1" x14ac:dyDescent="0.25">
      <c r="A194" s="264"/>
      <c r="B194" s="102" t="s">
        <v>43</v>
      </c>
      <c r="C194" s="92" t="s">
        <v>166</v>
      </c>
      <c r="D194" s="20" t="e">
        <f>#REF!*D191</f>
        <v>#REF!</v>
      </c>
      <c r="E194" s="103">
        <v>89</v>
      </c>
      <c r="F194" s="103"/>
      <c r="G194" s="15" t="e">
        <f t="shared" si="16"/>
        <v>#REF!</v>
      </c>
      <c r="H194" s="15"/>
      <c r="I194" s="15"/>
      <c r="J194" s="15" t="e">
        <f t="shared" si="17"/>
        <v>#REF!</v>
      </c>
      <c r="K194" s="15"/>
      <c r="L194" s="15"/>
      <c r="M194" s="61" t="e">
        <f t="shared" si="18"/>
        <v>#REF!</v>
      </c>
      <c r="N194" s="61" t="e">
        <f t="shared" si="19"/>
        <v>#REF!</v>
      </c>
    </row>
    <row r="195" spans="1:14" s="44" customFormat="1" hidden="1" x14ac:dyDescent="0.25">
      <c r="A195" s="264"/>
      <c r="B195" s="86" t="s">
        <v>56</v>
      </c>
      <c r="C195" s="92" t="s">
        <v>5</v>
      </c>
      <c r="D195" s="20" t="e">
        <f>D191*#REF!</f>
        <v>#REF!</v>
      </c>
      <c r="E195" s="103">
        <v>16</v>
      </c>
      <c r="F195" s="103"/>
      <c r="G195" s="15" t="e">
        <f t="shared" si="16"/>
        <v>#REF!</v>
      </c>
      <c r="H195" s="15"/>
      <c r="I195" s="15"/>
      <c r="J195" s="15" t="e">
        <f t="shared" si="17"/>
        <v>#REF!</v>
      </c>
      <c r="K195" s="15"/>
      <c r="L195" s="15"/>
      <c r="M195" s="61" t="e">
        <f t="shared" si="18"/>
        <v>#REF!</v>
      </c>
      <c r="N195" s="61" t="e">
        <f t="shared" si="19"/>
        <v>#REF!</v>
      </c>
    </row>
    <row r="196" spans="1:14" s="44" customFormat="1" hidden="1" x14ac:dyDescent="0.25">
      <c r="A196" s="264"/>
      <c r="B196" s="86" t="s">
        <v>57</v>
      </c>
      <c r="C196" s="92" t="s">
        <v>4</v>
      </c>
      <c r="D196" s="20" t="e">
        <f>D191*#REF!</f>
        <v>#REF!</v>
      </c>
      <c r="E196" s="103">
        <v>508</v>
      </c>
      <c r="F196" s="103"/>
      <c r="G196" s="15" t="e">
        <f t="shared" si="16"/>
        <v>#REF!</v>
      </c>
      <c r="H196" s="15"/>
      <c r="I196" s="15"/>
      <c r="J196" s="15" t="e">
        <f t="shared" si="17"/>
        <v>#REF!</v>
      </c>
      <c r="K196" s="15"/>
      <c r="L196" s="15"/>
      <c r="M196" s="61" t="e">
        <f t="shared" si="18"/>
        <v>#REF!</v>
      </c>
      <c r="N196" s="61" t="e">
        <f t="shared" si="19"/>
        <v>#REF!</v>
      </c>
    </row>
    <row r="197" spans="1:14" s="44" customFormat="1" hidden="1" x14ac:dyDescent="0.25">
      <c r="A197" s="264"/>
      <c r="B197" s="86" t="s">
        <v>14</v>
      </c>
      <c r="C197" s="92" t="s">
        <v>9</v>
      </c>
      <c r="D197" s="20" t="e">
        <f>D191*#REF!</f>
        <v>#REF!</v>
      </c>
      <c r="E197" s="103">
        <v>3.2</v>
      </c>
      <c r="F197" s="103"/>
      <c r="G197" s="15" t="e">
        <f t="shared" si="16"/>
        <v>#REF!</v>
      </c>
      <c r="H197" s="15"/>
      <c r="I197" s="15"/>
      <c r="J197" s="15" t="e">
        <f t="shared" si="17"/>
        <v>#REF!</v>
      </c>
      <c r="K197" s="15"/>
      <c r="L197" s="15"/>
      <c r="M197" s="61" t="e">
        <f t="shared" si="18"/>
        <v>#REF!</v>
      </c>
      <c r="N197" s="61" t="e">
        <f t="shared" si="19"/>
        <v>#REF!</v>
      </c>
    </row>
    <row r="198" spans="1:14" s="44" customFormat="1" hidden="1" x14ac:dyDescent="0.25">
      <c r="A198" s="265"/>
      <c r="B198" s="86" t="s">
        <v>58</v>
      </c>
      <c r="C198" s="92" t="s">
        <v>7</v>
      </c>
      <c r="D198" s="20">
        <v>9.5499999999999995E-3</v>
      </c>
      <c r="E198" s="103">
        <v>1566</v>
      </c>
      <c r="F198" s="103"/>
      <c r="G198" s="15">
        <f t="shared" si="16"/>
        <v>14.955299999999999</v>
      </c>
      <c r="H198" s="15"/>
      <c r="I198" s="15"/>
      <c r="J198" s="15">
        <f t="shared" si="17"/>
        <v>0</v>
      </c>
      <c r="K198" s="15"/>
      <c r="L198" s="15"/>
      <c r="M198" s="61">
        <f t="shared" si="18"/>
        <v>0</v>
      </c>
      <c r="N198" s="61">
        <f t="shared" si="19"/>
        <v>14.955299999999999</v>
      </c>
    </row>
    <row r="199" spans="1:14" s="44" customFormat="1" ht="31.5" hidden="1" x14ac:dyDescent="0.25">
      <c r="A199" s="263" t="s">
        <v>16</v>
      </c>
      <c r="B199" s="29" t="s">
        <v>75</v>
      </c>
      <c r="C199" s="92" t="s">
        <v>4</v>
      </c>
      <c r="D199" s="33">
        <v>0.73</v>
      </c>
      <c r="E199" s="15"/>
      <c r="F199" s="15"/>
      <c r="G199" s="15">
        <f t="shared" si="16"/>
        <v>0</v>
      </c>
      <c r="H199" s="15"/>
      <c r="I199" s="15"/>
      <c r="J199" s="15">
        <f t="shared" si="17"/>
        <v>0</v>
      </c>
      <c r="K199" s="15"/>
      <c r="L199" s="15"/>
      <c r="M199" s="61">
        <f t="shared" si="18"/>
        <v>0</v>
      </c>
      <c r="N199" s="61">
        <f t="shared" si="19"/>
        <v>0</v>
      </c>
    </row>
    <row r="200" spans="1:14" s="44" customFormat="1" ht="27" hidden="1" x14ac:dyDescent="0.25">
      <c r="A200" s="264"/>
      <c r="B200" s="107" t="s">
        <v>11</v>
      </c>
      <c r="C200" s="108" t="s">
        <v>13</v>
      </c>
      <c r="D200" s="109" t="e">
        <f>D199*#REF!</f>
        <v>#REF!</v>
      </c>
      <c r="E200" s="15"/>
      <c r="F200" s="15"/>
      <c r="G200" s="15" t="e">
        <f t="shared" si="16"/>
        <v>#REF!</v>
      </c>
      <c r="H200" s="103">
        <v>6</v>
      </c>
      <c r="I200" s="103"/>
      <c r="J200" s="15" t="e">
        <f t="shared" si="17"/>
        <v>#REF!</v>
      </c>
      <c r="K200" s="15"/>
      <c r="L200" s="15"/>
      <c r="M200" s="61" t="e">
        <f t="shared" si="18"/>
        <v>#REF!</v>
      </c>
      <c r="N200" s="61" t="e">
        <f t="shared" si="19"/>
        <v>#REF!</v>
      </c>
    </row>
    <row r="201" spans="1:14" s="44" customFormat="1" hidden="1" x14ac:dyDescent="0.25">
      <c r="A201" s="264"/>
      <c r="B201" s="111" t="s">
        <v>12</v>
      </c>
      <c r="C201" s="108" t="s">
        <v>9</v>
      </c>
      <c r="D201" s="112" t="e">
        <f>D199*#REF!</f>
        <v>#REF!</v>
      </c>
      <c r="E201" s="15"/>
      <c r="F201" s="15"/>
      <c r="G201" s="15" t="e">
        <f t="shared" si="16"/>
        <v>#REF!</v>
      </c>
      <c r="H201" s="15"/>
      <c r="I201" s="15"/>
      <c r="J201" s="15" t="e">
        <f t="shared" si="17"/>
        <v>#REF!</v>
      </c>
      <c r="K201" s="103">
        <v>3.2</v>
      </c>
      <c r="L201" s="103"/>
      <c r="M201" s="61" t="e">
        <f t="shared" si="18"/>
        <v>#REF!</v>
      </c>
      <c r="N201" s="61" t="e">
        <f t="shared" si="19"/>
        <v>#REF!</v>
      </c>
    </row>
    <row r="202" spans="1:14" s="44" customFormat="1" hidden="1" x14ac:dyDescent="0.25">
      <c r="A202" s="264"/>
      <c r="B202" s="111" t="s">
        <v>167</v>
      </c>
      <c r="C202" s="108" t="s">
        <v>166</v>
      </c>
      <c r="D202" s="112" t="e">
        <f>#REF!*D199</f>
        <v>#REF!</v>
      </c>
      <c r="E202" s="103">
        <v>108</v>
      </c>
      <c r="F202" s="103"/>
      <c r="G202" s="15" t="e">
        <f t="shared" si="16"/>
        <v>#REF!</v>
      </c>
      <c r="H202" s="15"/>
      <c r="I202" s="15"/>
      <c r="J202" s="15" t="e">
        <f t="shared" si="17"/>
        <v>#REF!</v>
      </c>
      <c r="K202" s="15"/>
      <c r="L202" s="15"/>
      <c r="M202" s="61" t="e">
        <f t="shared" si="18"/>
        <v>#REF!</v>
      </c>
      <c r="N202" s="61" t="e">
        <f t="shared" si="19"/>
        <v>#REF!</v>
      </c>
    </row>
    <row r="203" spans="1:14" s="44" customFormat="1" hidden="1" x14ac:dyDescent="0.25">
      <c r="A203" s="264"/>
      <c r="B203" s="107" t="s">
        <v>168</v>
      </c>
      <c r="C203" s="108" t="s">
        <v>41</v>
      </c>
      <c r="D203" s="112">
        <v>5.466E-2</v>
      </c>
      <c r="E203" s="103">
        <v>1566</v>
      </c>
      <c r="F203" s="103"/>
      <c r="G203" s="15">
        <f t="shared" si="16"/>
        <v>85.597560000000001</v>
      </c>
      <c r="H203" s="15"/>
      <c r="I203" s="15"/>
      <c r="J203" s="15">
        <f t="shared" si="17"/>
        <v>0</v>
      </c>
      <c r="K203" s="15"/>
      <c r="L203" s="15"/>
      <c r="M203" s="61">
        <f t="shared" si="18"/>
        <v>0</v>
      </c>
      <c r="N203" s="61">
        <f t="shared" si="19"/>
        <v>85.597560000000001</v>
      </c>
    </row>
    <row r="204" spans="1:14" s="44" customFormat="1" hidden="1" x14ac:dyDescent="0.25">
      <c r="A204" s="264"/>
      <c r="B204" s="107" t="s">
        <v>169</v>
      </c>
      <c r="C204" s="108" t="s">
        <v>41</v>
      </c>
      <c r="D204" s="112">
        <v>2.1479999999999999E-2</v>
      </c>
      <c r="E204" s="103">
        <v>1668</v>
      </c>
      <c r="F204" s="103"/>
      <c r="G204" s="15">
        <f t="shared" si="16"/>
        <v>35.82864</v>
      </c>
      <c r="H204" s="15"/>
      <c r="I204" s="15"/>
      <c r="J204" s="15">
        <f t="shared" si="17"/>
        <v>0</v>
      </c>
      <c r="K204" s="15"/>
      <c r="L204" s="15"/>
      <c r="M204" s="61">
        <f t="shared" si="18"/>
        <v>0</v>
      </c>
      <c r="N204" s="61">
        <f t="shared" si="19"/>
        <v>35.82864</v>
      </c>
    </row>
    <row r="205" spans="1:14" s="44" customFormat="1" hidden="1" x14ac:dyDescent="0.25">
      <c r="A205" s="264"/>
      <c r="B205" s="107" t="s">
        <v>39</v>
      </c>
      <c r="C205" s="108" t="s">
        <v>170</v>
      </c>
      <c r="D205" s="109" t="e">
        <f>D199*#REF!</f>
        <v>#REF!</v>
      </c>
      <c r="E205" s="103">
        <v>16</v>
      </c>
      <c r="F205" s="103"/>
      <c r="G205" s="15" t="e">
        <f t="shared" si="16"/>
        <v>#REF!</v>
      </c>
      <c r="H205" s="15"/>
      <c r="I205" s="15"/>
      <c r="J205" s="15" t="e">
        <f t="shared" si="17"/>
        <v>#REF!</v>
      </c>
      <c r="K205" s="15"/>
      <c r="L205" s="15"/>
      <c r="M205" s="61" t="e">
        <f t="shared" si="18"/>
        <v>#REF!</v>
      </c>
      <c r="N205" s="61" t="e">
        <f t="shared" si="19"/>
        <v>#REF!</v>
      </c>
    </row>
    <row r="206" spans="1:14" s="44" customFormat="1" hidden="1" x14ac:dyDescent="0.25">
      <c r="A206" s="264"/>
      <c r="B206" s="107" t="s">
        <v>42</v>
      </c>
      <c r="C206" s="113" t="s">
        <v>166</v>
      </c>
      <c r="D206" s="109" t="e">
        <f>D199*#REF!</f>
        <v>#REF!</v>
      </c>
      <c r="E206" s="103">
        <v>508</v>
      </c>
      <c r="F206" s="103"/>
      <c r="G206" s="15" t="e">
        <f t="shared" si="16"/>
        <v>#REF!</v>
      </c>
      <c r="H206" s="15"/>
      <c r="I206" s="15"/>
      <c r="J206" s="15" t="e">
        <f t="shared" si="17"/>
        <v>#REF!</v>
      </c>
      <c r="K206" s="15"/>
      <c r="L206" s="15"/>
      <c r="M206" s="61" t="e">
        <f t="shared" si="18"/>
        <v>#REF!</v>
      </c>
      <c r="N206" s="61" t="e">
        <f t="shared" si="19"/>
        <v>#REF!</v>
      </c>
    </row>
    <row r="207" spans="1:14" s="44" customFormat="1" hidden="1" x14ac:dyDescent="0.25">
      <c r="A207" s="264"/>
      <c r="B207" s="107" t="s">
        <v>26</v>
      </c>
      <c r="C207" s="113" t="s">
        <v>33</v>
      </c>
      <c r="D207" s="109" t="e">
        <f>D199*#REF!</f>
        <v>#REF!</v>
      </c>
      <c r="E207" s="103">
        <v>3.7</v>
      </c>
      <c r="F207" s="103"/>
      <c r="G207" s="15" t="e">
        <f t="shared" si="16"/>
        <v>#REF!</v>
      </c>
      <c r="H207" s="15"/>
      <c r="I207" s="15"/>
      <c r="J207" s="15" t="e">
        <f t="shared" si="17"/>
        <v>#REF!</v>
      </c>
      <c r="K207" s="15"/>
      <c r="L207" s="15"/>
      <c r="M207" s="61" t="e">
        <f t="shared" si="18"/>
        <v>#REF!</v>
      </c>
      <c r="N207" s="61" t="e">
        <f t="shared" si="19"/>
        <v>#REF!</v>
      </c>
    </row>
    <row r="208" spans="1:14" s="44" customFormat="1" hidden="1" x14ac:dyDescent="0.25">
      <c r="A208" s="265"/>
      <c r="B208" s="111" t="s">
        <v>15</v>
      </c>
      <c r="C208" s="108" t="s">
        <v>9</v>
      </c>
      <c r="D208" s="112" t="e">
        <f>D199*#REF!</f>
        <v>#REF!</v>
      </c>
      <c r="E208" s="103">
        <v>3.2</v>
      </c>
      <c r="F208" s="103"/>
      <c r="G208" s="15" t="e">
        <f t="shared" si="16"/>
        <v>#REF!</v>
      </c>
      <c r="H208" s="15"/>
      <c r="I208" s="15"/>
      <c r="J208" s="15" t="e">
        <f t="shared" si="17"/>
        <v>#REF!</v>
      </c>
      <c r="K208" s="15"/>
      <c r="L208" s="15"/>
      <c r="M208" s="61" t="e">
        <f t="shared" si="18"/>
        <v>#REF!</v>
      </c>
      <c r="N208" s="61" t="e">
        <f t="shared" si="19"/>
        <v>#REF!</v>
      </c>
    </row>
    <row r="209" spans="1:14" s="44" customFormat="1" ht="31.5" hidden="1" x14ac:dyDescent="0.25">
      <c r="A209" s="263" t="s">
        <v>46</v>
      </c>
      <c r="B209" s="29" t="s">
        <v>61</v>
      </c>
      <c r="C209" s="92" t="s">
        <v>4</v>
      </c>
      <c r="D209" s="33">
        <v>0.13</v>
      </c>
      <c r="E209" s="15"/>
      <c r="F209" s="15"/>
      <c r="G209" s="15">
        <f t="shared" si="16"/>
        <v>0</v>
      </c>
      <c r="H209" s="15"/>
      <c r="I209" s="15"/>
      <c r="J209" s="15">
        <f t="shared" si="17"/>
        <v>0</v>
      </c>
      <c r="K209" s="15"/>
      <c r="L209" s="15"/>
      <c r="M209" s="61">
        <f t="shared" si="18"/>
        <v>0</v>
      </c>
      <c r="N209" s="61">
        <f t="shared" si="19"/>
        <v>0</v>
      </c>
    </row>
    <row r="210" spans="1:14" s="44" customFormat="1" ht="27" hidden="1" x14ac:dyDescent="0.25">
      <c r="A210" s="264"/>
      <c r="B210" s="111" t="s">
        <v>11</v>
      </c>
      <c r="C210" s="114" t="s">
        <v>13</v>
      </c>
      <c r="D210" s="112" t="e">
        <f>#REF!*D209</f>
        <v>#REF!</v>
      </c>
      <c r="E210" s="15"/>
      <c r="F210" s="15"/>
      <c r="G210" s="15" t="e">
        <f t="shared" si="16"/>
        <v>#REF!</v>
      </c>
      <c r="H210" s="103">
        <v>6</v>
      </c>
      <c r="I210" s="103"/>
      <c r="J210" s="15" t="e">
        <f t="shared" si="17"/>
        <v>#REF!</v>
      </c>
      <c r="K210" s="15"/>
      <c r="L210" s="15"/>
      <c r="M210" s="61" t="e">
        <f t="shared" si="18"/>
        <v>#REF!</v>
      </c>
      <c r="N210" s="61" t="e">
        <f t="shared" si="19"/>
        <v>#REF!</v>
      </c>
    </row>
    <row r="211" spans="1:14" s="44" customFormat="1" hidden="1" x14ac:dyDescent="0.25">
      <c r="A211" s="264"/>
      <c r="B211" s="104" t="s">
        <v>12</v>
      </c>
      <c r="C211" s="105" t="s">
        <v>9</v>
      </c>
      <c r="D211" s="112" t="e">
        <f>D209*#REF!</f>
        <v>#REF!</v>
      </c>
      <c r="E211" s="15"/>
      <c r="F211" s="15"/>
      <c r="G211" s="15" t="e">
        <f t="shared" si="16"/>
        <v>#REF!</v>
      </c>
      <c r="H211" s="15"/>
      <c r="I211" s="15"/>
      <c r="J211" s="15" t="e">
        <f t="shared" si="17"/>
        <v>#REF!</v>
      </c>
      <c r="K211" s="103">
        <v>3.2</v>
      </c>
      <c r="L211" s="103"/>
      <c r="M211" s="61" t="e">
        <f t="shared" si="18"/>
        <v>#REF!</v>
      </c>
      <c r="N211" s="61" t="e">
        <f t="shared" si="19"/>
        <v>#REF!</v>
      </c>
    </row>
    <row r="212" spans="1:14" s="44" customFormat="1" hidden="1" x14ac:dyDescent="0.25">
      <c r="A212" s="264"/>
      <c r="B212" s="107" t="s">
        <v>168</v>
      </c>
      <c r="C212" s="108" t="s">
        <v>41</v>
      </c>
      <c r="D212" s="112">
        <v>2.0449999999999999E-2</v>
      </c>
      <c r="E212" s="103">
        <v>1566</v>
      </c>
      <c r="F212" s="103"/>
      <c r="G212" s="15">
        <f t="shared" si="16"/>
        <v>32.024699999999996</v>
      </c>
      <c r="H212" s="15"/>
      <c r="I212" s="15"/>
      <c r="J212" s="15">
        <f t="shared" si="17"/>
        <v>0</v>
      </c>
      <c r="K212" s="15"/>
      <c r="L212" s="15"/>
      <c r="M212" s="61">
        <f t="shared" si="18"/>
        <v>0</v>
      </c>
      <c r="N212" s="61">
        <f t="shared" si="19"/>
        <v>32.024699999999996</v>
      </c>
    </row>
    <row r="213" spans="1:14" s="44" customFormat="1" hidden="1" x14ac:dyDescent="0.25">
      <c r="A213" s="264"/>
      <c r="B213" s="107" t="s">
        <v>169</v>
      </c>
      <c r="C213" s="108" t="s">
        <v>41</v>
      </c>
      <c r="D213" s="112">
        <v>9.11E-3</v>
      </c>
      <c r="E213" s="103">
        <v>1668</v>
      </c>
      <c r="F213" s="103"/>
      <c r="G213" s="15">
        <f t="shared" si="16"/>
        <v>15.19548</v>
      </c>
      <c r="H213" s="15"/>
      <c r="I213" s="15"/>
      <c r="J213" s="15">
        <f t="shared" si="17"/>
        <v>0</v>
      </c>
      <c r="K213" s="15"/>
      <c r="L213" s="15"/>
      <c r="M213" s="61">
        <f t="shared" si="18"/>
        <v>0</v>
      </c>
      <c r="N213" s="61">
        <f t="shared" si="19"/>
        <v>15.19548</v>
      </c>
    </row>
    <row r="214" spans="1:14" s="44" customFormat="1" hidden="1" x14ac:dyDescent="0.25">
      <c r="A214" s="264"/>
      <c r="B214" s="111" t="s">
        <v>171</v>
      </c>
      <c r="C214" s="113" t="s">
        <v>166</v>
      </c>
      <c r="D214" s="112" t="e">
        <f>#REF!*D209</f>
        <v>#REF!</v>
      </c>
      <c r="E214" s="103">
        <v>108</v>
      </c>
      <c r="F214" s="103"/>
      <c r="G214" s="15" t="e">
        <f t="shared" si="16"/>
        <v>#REF!</v>
      </c>
      <c r="H214" s="15"/>
      <c r="I214" s="15"/>
      <c r="J214" s="15" t="e">
        <f t="shared" si="17"/>
        <v>#REF!</v>
      </c>
      <c r="K214" s="15"/>
      <c r="L214" s="15"/>
      <c r="M214" s="61" t="e">
        <f t="shared" si="18"/>
        <v>#REF!</v>
      </c>
      <c r="N214" s="61" t="e">
        <f t="shared" si="19"/>
        <v>#REF!</v>
      </c>
    </row>
    <row r="215" spans="1:14" s="44" customFormat="1" hidden="1" x14ac:dyDescent="0.25">
      <c r="A215" s="264"/>
      <c r="B215" s="107" t="s">
        <v>39</v>
      </c>
      <c r="C215" s="113" t="s">
        <v>170</v>
      </c>
      <c r="D215" s="112" t="e">
        <f>#REF!*D209</f>
        <v>#REF!</v>
      </c>
      <c r="E215" s="103">
        <v>16</v>
      </c>
      <c r="F215" s="103"/>
      <c r="G215" s="15" t="e">
        <f t="shared" si="16"/>
        <v>#REF!</v>
      </c>
      <c r="H215" s="15"/>
      <c r="I215" s="15"/>
      <c r="J215" s="15" t="e">
        <f t="shared" si="17"/>
        <v>#REF!</v>
      </c>
      <c r="K215" s="15"/>
      <c r="L215" s="15"/>
      <c r="M215" s="61" t="e">
        <f t="shared" si="18"/>
        <v>#REF!</v>
      </c>
      <c r="N215" s="61" t="e">
        <f t="shared" si="19"/>
        <v>#REF!</v>
      </c>
    </row>
    <row r="216" spans="1:14" s="44" customFormat="1" hidden="1" x14ac:dyDescent="0.25">
      <c r="A216" s="264"/>
      <c r="B216" s="111" t="s">
        <v>42</v>
      </c>
      <c r="C216" s="113" t="s">
        <v>166</v>
      </c>
      <c r="D216" s="112" t="e">
        <f>#REF!*D209</f>
        <v>#REF!</v>
      </c>
      <c r="E216" s="103">
        <v>508</v>
      </c>
      <c r="F216" s="103"/>
      <c r="G216" s="15" t="e">
        <f t="shared" si="16"/>
        <v>#REF!</v>
      </c>
      <c r="H216" s="15"/>
      <c r="I216" s="15"/>
      <c r="J216" s="15" t="e">
        <f t="shared" si="17"/>
        <v>#REF!</v>
      </c>
      <c r="K216" s="15"/>
      <c r="L216" s="15"/>
      <c r="M216" s="61" t="e">
        <f t="shared" si="18"/>
        <v>#REF!</v>
      </c>
      <c r="N216" s="61" t="e">
        <f t="shared" si="19"/>
        <v>#REF!</v>
      </c>
    </row>
    <row r="217" spans="1:14" s="44" customFormat="1" hidden="1" x14ac:dyDescent="0.25">
      <c r="A217" s="264"/>
      <c r="B217" s="111" t="s">
        <v>26</v>
      </c>
      <c r="C217" s="113" t="s">
        <v>6</v>
      </c>
      <c r="D217" s="112" t="e">
        <f>D209*#REF!</f>
        <v>#REF!</v>
      </c>
      <c r="E217" s="103">
        <v>3.7</v>
      </c>
      <c r="F217" s="103"/>
      <c r="G217" s="15" t="e">
        <f t="shared" si="16"/>
        <v>#REF!</v>
      </c>
      <c r="H217" s="15"/>
      <c r="I217" s="15"/>
      <c r="J217" s="15" t="e">
        <f t="shared" si="17"/>
        <v>#REF!</v>
      </c>
      <c r="K217" s="15"/>
      <c r="L217" s="15"/>
      <c r="M217" s="61" t="e">
        <f t="shared" si="18"/>
        <v>#REF!</v>
      </c>
      <c r="N217" s="61" t="e">
        <f t="shared" si="19"/>
        <v>#REF!</v>
      </c>
    </row>
    <row r="218" spans="1:14" s="44" customFormat="1" hidden="1" x14ac:dyDescent="0.25">
      <c r="A218" s="265"/>
      <c r="B218" s="111" t="s">
        <v>15</v>
      </c>
      <c r="C218" s="113" t="s">
        <v>9</v>
      </c>
      <c r="D218" s="112" t="e">
        <f>#REF!*D209</f>
        <v>#REF!</v>
      </c>
      <c r="E218" s="103">
        <v>3.2</v>
      </c>
      <c r="F218" s="103"/>
      <c r="G218" s="15" t="e">
        <f t="shared" si="16"/>
        <v>#REF!</v>
      </c>
      <c r="H218" s="15"/>
      <c r="I218" s="15"/>
      <c r="J218" s="15" t="e">
        <f t="shared" si="17"/>
        <v>#REF!</v>
      </c>
      <c r="K218" s="15"/>
      <c r="L218" s="15"/>
      <c r="M218" s="61" t="e">
        <f t="shared" si="18"/>
        <v>#REF!</v>
      </c>
      <c r="N218" s="61" t="e">
        <f t="shared" si="19"/>
        <v>#REF!</v>
      </c>
    </row>
    <row r="219" spans="1:14" s="44" customFormat="1" ht="31.5" hidden="1" x14ac:dyDescent="0.25">
      <c r="A219" s="267" t="s">
        <v>51</v>
      </c>
      <c r="B219" s="123" t="s">
        <v>73</v>
      </c>
      <c r="C219" s="115" t="s">
        <v>178</v>
      </c>
      <c r="D219" s="33">
        <v>2.59</v>
      </c>
      <c r="E219" s="71"/>
      <c r="F219" s="71"/>
      <c r="G219" s="15">
        <f t="shared" si="16"/>
        <v>0</v>
      </c>
      <c r="H219" s="79"/>
      <c r="I219" s="79"/>
      <c r="J219" s="15">
        <f t="shared" si="17"/>
        <v>0</v>
      </c>
      <c r="K219" s="79"/>
      <c r="L219" s="79"/>
      <c r="M219" s="61">
        <f t="shared" si="18"/>
        <v>0</v>
      </c>
      <c r="N219" s="61">
        <f t="shared" si="19"/>
        <v>0</v>
      </c>
    </row>
    <row r="220" spans="1:14" s="44" customFormat="1" hidden="1" x14ac:dyDescent="0.25">
      <c r="A220" s="268"/>
      <c r="B220" s="76" t="s">
        <v>25</v>
      </c>
      <c r="C220" s="77" t="s">
        <v>32</v>
      </c>
      <c r="D220" s="78" t="e">
        <f>#REF!*D219</f>
        <v>#REF!</v>
      </c>
      <c r="E220" s="79"/>
      <c r="F220" s="79"/>
      <c r="G220" s="15" t="e">
        <f t="shared" si="16"/>
        <v>#REF!</v>
      </c>
      <c r="H220" s="103">
        <v>6</v>
      </c>
      <c r="I220" s="103"/>
      <c r="J220" s="15" t="e">
        <f t="shared" si="17"/>
        <v>#REF!</v>
      </c>
      <c r="K220" s="79"/>
      <c r="L220" s="79"/>
      <c r="M220" s="61" t="e">
        <f t="shared" si="18"/>
        <v>#REF!</v>
      </c>
      <c r="N220" s="61" t="e">
        <f t="shared" si="19"/>
        <v>#REF!</v>
      </c>
    </row>
    <row r="221" spans="1:14" s="44" customFormat="1" hidden="1" x14ac:dyDescent="0.25">
      <c r="A221" s="268"/>
      <c r="B221" s="102" t="s">
        <v>12</v>
      </c>
      <c r="C221" s="77" t="s">
        <v>9</v>
      </c>
      <c r="D221" s="78" t="e">
        <f>#REF!*D219</f>
        <v>#REF!</v>
      </c>
      <c r="E221" s="79"/>
      <c r="F221" s="79"/>
      <c r="G221" s="15" t="e">
        <f t="shared" si="16"/>
        <v>#REF!</v>
      </c>
      <c r="H221" s="79"/>
      <c r="I221" s="79"/>
      <c r="J221" s="15" t="e">
        <f t="shared" si="17"/>
        <v>#REF!</v>
      </c>
      <c r="K221" s="116">
        <v>3.2</v>
      </c>
      <c r="L221" s="116"/>
      <c r="M221" s="61" t="e">
        <f t="shared" si="18"/>
        <v>#REF!</v>
      </c>
      <c r="N221" s="61" t="e">
        <f t="shared" si="19"/>
        <v>#REF!</v>
      </c>
    </row>
    <row r="222" spans="1:14" s="44" customFormat="1" hidden="1" x14ac:dyDescent="0.25">
      <c r="A222" s="268"/>
      <c r="B222" s="76" t="s">
        <v>30</v>
      </c>
      <c r="C222" s="77" t="s">
        <v>166</v>
      </c>
      <c r="D222" s="78" t="e">
        <f>#REF!*D219</f>
        <v>#REF!</v>
      </c>
      <c r="E222" s="116">
        <v>108</v>
      </c>
      <c r="F222" s="116"/>
      <c r="G222" s="15" t="e">
        <f t="shared" si="16"/>
        <v>#REF!</v>
      </c>
      <c r="H222" s="79"/>
      <c r="I222" s="79"/>
      <c r="J222" s="15" t="e">
        <f t="shared" si="17"/>
        <v>#REF!</v>
      </c>
      <c r="K222" s="79"/>
      <c r="L222" s="79"/>
      <c r="M222" s="61" t="e">
        <f t="shared" si="18"/>
        <v>#REF!</v>
      </c>
      <c r="N222" s="61" t="e">
        <f t="shared" si="19"/>
        <v>#REF!</v>
      </c>
    </row>
    <row r="223" spans="1:14" s="44" customFormat="1" hidden="1" x14ac:dyDescent="0.25">
      <c r="A223" s="268"/>
      <c r="B223" s="76" t="s">
        <v>39</v>
      </c>
      <c r="C223" s="77" t="s">
        <v>170</v>
      </c>
      <c r="D223" s="78" t="e">
        <f>#REF!*D219</f>
        <v>#REF!</v>
      </c>
      <c r="E223" s="116">
        <v>16</v>
      </c>
      <c r="F223" s="116"/>
      <c r="G223" s="15" t="e">
        <f t="shared" si="16"/>
        <v>#REF!</v>
      </c>
      <c r="H223" s="79"/>
      <c r="I223" s="79"/>
      <c r="J223" s="15" t="e">
        <f t="shared" si="17"/>
        <v>#REF!</v>
      </c>
      <c r="K223" s="79"/>
      <c r="L223" s="79"/>
      <c r="M223" s="61" t="e">
        <f t="shared" si="18"/>
        <v>#REF!</v>
      </c>
      <c r="N223" s="61" t="e">
        <f t="shared" si="19"/>
        <v>#REF!</v>
      </c>
    </row>
    <row r="224" spans="1:14" s="44" customFormat="1" hidden="1" x14ac:dyDescent="0.25">
      <c r="A224" s="268"/>
      <c r="B224" s="76" t="s">
        <v>40</v>
      </c>
      <c r="C224" s="77" t="s">
        <v>166</v>
      </c>
      <c r="D224" s="78" t="e">
        <f>#REF!*D219</f>
        <v>#REF!</v>
      </c>
      <c r="E224" s="116">
        <v>508</v>
      </c>
      <c r="F224" s="116"/>
      <c r="G224" s="15" t="e">
        <f t="shared" si="16"/>
        <v>#REF!</v>
      </c>
      <c r="H224" s="79"/>
      <c r="I224" s="79"/>
      <c r="J224" s="15" t="e">
        <f t="shared" si="17"/>
        <v>#REF!</v>
      </c>
      <c r="K224" s="79"/>
      <c r="L224" s="79"/>
      <c r="M224" s="61" t="e">
        <f t="shared" si="18"/>
        <v>#REF!</v>
      </c>
      <c r="N224" s="61" t="e">
        <f t="shared" si="19"/>
        <v>#REF!</v>
      </c>
    </row>
    <row r="225" spans="1:14" s="44" customFormat="1" hidden="1" x14ac:dyDescent="0.25">
      <c r="A225" s="268"/>
      <c r="B225" s="76" t="s">
        <v>26</v>
      </c>
      <c r="C225" s="124" t="s">
        <v>6</v>
      </c>
      <c r="D225" s="125" t="e">
        <f>#REF!*D219</f>
        <v>#REF!</v>
      </c>
      <c r="E225" s="126">
        <v>3.7</v>
      </c>
      <c r="F225" s="126"/>
      <c r="G225" s="15" t="e">
        <f t="shared" si="16"/>
        <v>#REF!</v>
      </c>
      <c r="H225" s="127"/>
      <c r="I225" s="127"/>
      <c r="J225" s="15" t="e">
        <f t="shared" si="17"/>
        <v>#REF!</v>
      </c>
      <c r="K225" s="127"/>
      <c r="L225" s="127"/>
      <c r="M225" s="61" t="e">
        <f t="shared" si="18"/>
        <v>#REF!</v>
      </c>
      <c r="N225" s="61" t="e">
        <f t="shared" si="19"/>
        <v>#REF!</v>
      </c>
    </row>
    <row r="226" spans="1:14" s="44" customFormat="1" hidden="1" x14ac:dyDescent="0.25">
      <c r="A226" s="268"/>
      <c r="B226" s="76" t="s">
        <v>15</v>
      </c>
      <c r="C226" s="124" t="s">
        <v>9</v>
      </c>
      <c r="D226" s="125" t="e">
        <f>#REF!*D219</f>
        <v>#REF!</v>
      </c>
      <c r="E226" s="126">
        <v>3.2</v>
      </c>
      <c r="F226" s="126"/>
      <c r="G226" s="15" t="e">
        <f t="shared" si="16"/>
        <v>#REF!</v>
      </c>
      <c r="H226" s="127"/>
      <c r="I226" s="127"/>
      <c r="J226" s="15" t="e">
        <f t="shared" si="17"/>
        <v>#REF!</v>
      </c>
      <c r="K226" s="127"/>
      <c r="L226" s="127"/>
      <c r="M226" s="61" t="e">
        <f t="shared" si="18"/>
        <v>#REF!</v>
      </c>
      <c r="N226" s="61" t="e">
        <f t="shared" si="19"/>
        <v>#REF!</v>
      </c>
    </row>
    <row r="227" spans="1:14" s="44" customFormat="1" hidden="1" x14ac:dyDescent="0.25">
      <c r="A227" s="268"/>
      <c r="B227" s="76" t="s">
        <v>172</v>
      </c>
      <c r="C227" s="77" t="s">
        <v>37</v>
      </c>
      <c r="D227" s="78">
        <f>0.69369+0.00814+0.0023+0.05592</f>
        <v>0.76005</v>
      </c>
      <c r="E227" s="116">
        <v>1566</v>
      </c>
      <c r="F227" s="116"/>
      <c r="G227" s="15">
        <f t="shared" si="16"/>
        <v>1190.2383</v>
      </c>
      <c r="H227" s="79"/>
      <c r="I227" s="79"/>
      <c r="J227" s="15">
        <f t="shared" si="17"/>
        <v>0</v>
      </c>
      <c r="K227" s="79"/>
      <c r="L227" s="79"/>
      <c r="M227" s="61">
        <f t="shared" si="18"/>
        <v>0</v>
      </c>
      <c r="N227" s="61">
        <f t="shared" si="19"/>
        <v>1190.2383</v>
      </c>
    </row>
    <row r="228" spans="1:14" s="44" customFormat="1" hidden="1" x14ac:dyDescent="0.25">
      <c r="A228" s="269"/>
      <c r="B228" s="76" t="s">
        <v>179</v>
      </c>
      <c r="C228" s="77" t="s">
        <v>37</v>
      </c>
      <c r="D228" s="78">
        <v>0.13120999999999999</v>
      </c>
      <c r="E228" s="116">
        <v>1668</v>
      </c>
      <c r="F228" s="116"/>
      <c r="G228" s="15">
        <f t="shared" si="16"/>
        <v>218.85827999999998</v>
      </c>
      <c r="H228" s="79"/>
      <c r="I228" s="79"/>
      <c r="J228" s="15">
        <f t="shared" si="17"/>
        <v>0</v>
      </c>
      <c r="K228" s="79"/>
      <c r="L228" s="79"/>
      <c r="M228" s="61">
        <f t="shared" si="18"/>
        <v>0</v>
      </c>
      <c r="N228" s="61">
        <f t="shared" si="19"/>
        <v>218.85827999999998</v>
      </c>
    </row>
    <row r="229" spans="1:14" s="44" customFormat="1" hidden="1" x14ac:dyDescent="0.25">
      <c r="A229" s="263" t="s">
        <v>17</v>
      </c>
      <c r="B229" s="29" t="s">
        <v>77</v>
      </c>
      <c r="C229" s="92"/>
      <c r="D229" s="33">
        <f>D179-D181-D186-D191</f>
        <v>0.61000000000000054</v>
      </c>
      <c r="E229" s="79"/>
      <c r="F229" s="79"/>
      <c r="G229" s="15">
        <f t="shared" si="16"/>
        <v>0</v>
      </c>
      <c r="H229" s="79"/>
      <c r="I229" s="79"/>
      <c r="J229" s="15">
        <f t="shared" si="17"/>
        <v>0</v>
      </c>
      <c r="K229" s="79"/>
      <c r="L229" s="79"/>
      <c r="M229" s="61">
        <f t="shared" si="18"/>
        <v>0</v>
      </c>
      <c r="N229" s="61">
        <f t="shared" si="19"/>
        <v>0</v>
      </c>
    </row>
    <row r="230" spans="1:14" s="44" customFormat="1" hidden="1" x14ac:dyDescent="0.25">
      <c r="A230" s="264"/>
      <c r="B230" s="76" t="s">
        <v>25</v>
      </c>
      <c r="C230" s="77" t="s">
        <v>32</v>
      </c>
      <c r="D230" s="78" t="e">
        <f>#REF!*D229</f>
        <v>#REF!</v>
      </c>
      <c r="E230" s="79"/>
      <c r="F230" s="79"/>
      <c r="G230" s="15" t="e">
        <f t="shared" si="16"/>
        <v>#REF!</v>
      </c>
      <c r="H230" s="116">
        <v>6</v>
      </c>
      <c r="I230" s="116"/>
      <c r="J230" s="15" t="e">
        <f t="shared" si="17"/>
        <v>#REF!</v>
      </c>
      <c r="K230" s="79"/>
      <c r="L230" s="79"/>
      <c r="M230" s="61" t="e">
        <f t="shared" si="18"/>
        <v>#REF!</v>
      </c>
      <c r="N230" s="61" t="e">
        <f t="shared" si="19"/>
        <v>#REF!</v>
      </c>
    </row>
    <row r="231" spans="1:14" s="44" customFormat="1" hidden="1" x14ac:dyDescent="0.25">
      <c r="A231" s="265"/>
      <c r="B231" s="111" t="s">
        <v>12</v>
      </c>
      <c r="C231" s="108" t="s">
        <v>9</v>
      </c>
      <c r="D231" s="78" t="e">
        <f>#REF!*D229</f>
        <v>#REF!</v>
      </c>
      <c r="E231" s="79"/>
      <c r="F231" s="79"/>
      <c r="G231" s="15" t="e">
        <f t="shared" si="16"/>
        <v>#REF!</v>
      </c>
      <c r="H231" s="79"/>
      <c r="I231" s="79"/>
      <c r="J231" s="15" t="e">
        <f t="shared" si="17"/>
        <v>#REF!</v>
      </c>
      <c r="K231" s="116">
        <v>3.2</v>
      </c>
      <c r="L231" s="116"/>
      <c r="M231" s="61" t="e">
        <f t="shared" si="18"/>
        <v>#REF!</v>
      </c>
      <c r="N231" s="61" t="e">
        <f t="shared" si="19"/>
        <v>#REF!</v>
      </c>
    </row>
    <row r="232" spans="1:14" s="44" customFormat="1" ht="47.25" hidden="1" x14ac:dyDescent="0.25">
      <c r="A232" s="117"/>
      <c r="B232" s="53" t="s">
        <v>74</v>
      </c>
      <c r="C232" s="118"/>
      <c r="D232" s="119"/>
      <c r="E232" s="15"/>
      <c r="F232" s="15"/>
      <c r="G232" s="15">
        <f t="shared" si="16"/>
        <v>0</v>
      </c>
      <c r="H232" s="79"/>
      <c r="I232" s="79"/>
      <c r="J232" s="15">
        <f t="shared" si="17"/>
        <v>0</v>
      </c>
      <c r="K232" s="79"/>
      <c r="L232" s="79"/>
      <c r="M232" s="61">
        <f t="shared" si="18"/>
        <v>0</v>
      </c>
      <c r="N232" s="61">
        <f t="shared" si="19"/>
        <v>0</v>
      </c>
    </row>
    <row r="233" spans="1:14" s="44" customFormat="1" ht="47.25" hidden="1" x14ac:dyDescent="0.25">
      <c r="A233" s="263" t="s">
        <v>48</v>
      </c>
      <c r="B233" s="123" t="s">
        <v>74</v>
      </c>
      <c r="C233" s="115"/>
      <c r="D233" s="33">
        <v>2.44</v>
      </c>
      <c r="E233" s="15"/>
      <c r="F233" s="15"/>
      <c r="G233" s="15">
        <f t="shared" si="16"/>
        <v>0</v>
      </c>
      <c r="H233" s="15"/>
      <c r="I233" s="15"/>
      <c r="J233" s="15">
        <f t="shared" si="17"/>
        <v>0</v>
      </c>
      <c r="K233" s="15"/>
      <c r="L233" s="15"/>
      <c r="M233" s="61">
        <f t="shared" si="18"/>
        <v>0</v>
      </c>
      <c r="N233" s="61">
        <f t="shared" si="19"/>
        <v>0</v>
      </c>
    </row>
    <row r="234" spans="1:14" s="44" customFormat="1" hidden="1" x14ac:dyDescent="0.25">
      <c r="A234" s="264"/>
      <c r="B234" s="76" t="s">
        <v>25</v>
      </c>
      <c r="C234" s="77" t="s">
        <v>32</v>
      </c>
      <c r="D234" s="78" t="e">
        <f>#REF!*D233</f>
        <v>#REF!</v>
      </c>
      <c r="E234" s="79"/>
      <c r="F234" s="79"/>
      <c r="G234" s="15" t="e">
        <f t="shared" si="16"/>
        <v>#REF!</v>
      </c>
      <c r="H234" s="116">
        <v>6</v>
      </c>
      <c r="I234" s="116"/>
      <c r="J234" s="15" t="e">
        <f t="shared" si="17"/>
        <v>#REF!</v>
      </c>
      <c r="K234" s="79"/>
      <c r="L234" s="79"/>
      <c r="M234" s="61" t="e">
        <f t="shared" si="18"/>
        <v>#REF!</v>
      </c>
      <c r="N234" s="61" t="e">
        <f t="shared" si="19"/>
        <v>#REF!</v>
      </c>
    </row>
    <row r="235" spans="1:14" s="44" customFormat="1" hidden="1" x14ac:dyDescent="0.25">
      <c r="A235" s="264"/>
      <c r="B235" s="102" t="s">
        <v>12</v>
      </c>
      <c r="C235" s="92" t="s">
        <v>9</v>
      </c>
      <c r="D235" s="78" t="e">
        <f>#REF!*D233</f>
        <v>#REF!</v>
      </c>
      <c r="E235" s="79"/>
      <c r="F235" s="79"/>
      <c r="G235" s="15" t="e">
        <f t="shared" si="16"/>
        <v>#REF!</v>
      </c>
      <c r="H235" s="79"/>
      <c r="I235" s="79"/>
      <c r="J235" s="15" t="e">
        <f t="shared" si="17"/>
        <v>#REF!</v>
      </c>
      <c r="K235" s="116">
        <v>3.2</v>
      </c>
      <c r="L235" s="116"/>
      <c r="M235" s="61" t="e">
        <f t="shared" si="18"/>
        <v>#REF!</v>
      </c>
      <c r="N235" s="61" t="e">
        <f t="shared" si="19"/>
        <v>#REF!</v>
      </c>
    </row>
    <row r="236" spans="1:14" s="44" customFormat="1" hidden="1" x14ac:dyDescent="0.25">
      <c r="A236" s="264"/>
      <c r="B236" s="76" t="s">
        <v>30</v>
      </c>
      <c r="C236" s="77" t="s">
        <v>166</v>
      </c>
      <c r="D236" s="78" t="e">
        <f>#REF!*D233</f>
        <v>#REF!</v>
      </c>
      <c r="E236" s="116">
        <v>108</v>
      </c>
      <c r="F236" s="116"/>
      <c r="G236" s="15" t="e">
        <f t="shared" ref="G236:G241" si="20">D236*E236</f>
        <v>#REF!</v>
      </c>
      <c r="H236" s="79"/>
      <c r="I236" s="79"/>
      <c r="J236" s="15" t="e">
        <f t="shared" ref="J236:J241" si="21">D236*H236</f>
        <v>#REF!</v>
      </c>
      <c r="K236" s="79"/>
      <c r="L236" s="79"/>
      <c r="M236" s="61" t="e">
        <f t="shared" si="18"/>
        <v>#REF!</v>
      </c>
      <c r="N236" s="61" t="e">
        <f t="shared" si="19"/>
        <v>#REF!</v>
      </c>
    </row>
    <row r="237" spans="1:14" s="44" customFormat="1" hidden="1" x14ac:dyDescent="0.25">
      <c r="A237" s="264"/>
      <c r="B237" s="76" t="s">
        <v>39</v>
      </c>
      <c r="C237" s="77" t="s">
        <v>170</v>
      </c>
      <c r="D237" s="78" t="e">
        <f>#REF!*D233</f>
        <v>#REF!</v>
      </c>
      <c r="E237" s="116">
        <v>16</v>
      </c>
      <c r="F237" s="116"/>
      <c r="G237" s="15" t="e">
        <f t="shared" si="20"/>
        <v>#REF!</v>
      </c>
      <c r="H237" s="79"/>
      <c r="I237" s="79"/>
      <c r="J237" s="15" t="e">
        <f t="shared" si="21"/>
        <v>#REF!</v>
      </c>
      <c r="K237" s="79"/>
      <c r="L237" s="79"/>
      <c r="M237" s="61" t="e">
        <f>D237*K237</f>
        <v>#REF!</v>
      </c>
      <c r="N237" s="61" t="e">
        <f>G237+J237+M237</f>
        <v>#REF!</v>
      </c>
    </row>
    <row r="238" spans="1:14" s="44" customFormat="1" hidden="1" x14ac:dyDescent="0.25">
      <c r="A238" s="264"/>
      <c r="B238" s="76" t="s">
        <v>40</v>
      </c>
      <c r="C238" s="77" t="s">
        <v>166</v>
      </c>
      <c r="D238" s="78" t="e">
        <f>#REF!*D233</f>
        <v>#REF!</v>
      </c>
      <c r="E238" s="116">
        <v>508</v>
      </c>
      <c r="F238" s="116"/>
      <c r="G238" s="15" t="e">
        <f t="shared" si="20"/>
        <v>#REF!</v>
      </c>
      <c r="H238" s="79"/>
      <c r="I238" s="79"/>
      <c r="J238" s="15" t="e">
        <f t="shared" si="21"/>
        <v>#REF!</v>
      </c>
      <c r="K238" s="79"/>
      <c r="L238" s="79"/>
      <c r="M238" s="61" t="e">
        <f>D238*K238</f>
        <v>#REF!</v>
      </c>
      <c r="N238" s="61" t="e">
        <f>G238+J238+M238</f>
        <v>#REF!</v>
      </c>
    </row>
    <row r="239" spans="1:14" s="44" customFormat="1" hidden="1" x14ac:dyDescent="0.25">
      <c r="A239" s="264"/>
      <c r="B239" s="76" t="s">
        <v>15</v>
      </c>
      <c r="C239" s="77" t="s">
        <v>9</v>
      </c>
      <c r="D239" s="78" t="e">
        <f>#REF!*D233</f>
        <v>#REF!</v>
      </c>
      <c r="E239" s="116">
        <v>3.2</v>
      </c>
      <c r="F239" s="116"/>
      <c r="G239" s="15" t="e">
        <f t="shared" si="20"/>
        <v>#REF!</v>
      </c>
      <c r="H239" s="79"/>
      <c r="I239" s="79"/>
      <c r="J239" s="15" t="e">
        <f t="shared" si="21"/>
        <v>#REF!</v>
      </c>
      <c r="K239" s="79"/>
      <c r="L239" s="79"/>
      <c r="M239" s="61" t="e">
        <f>D239*K239</f>
        <v>#REF!</v>
      </c>
      <c r="N239" s="61" t="e">
        <f>G239+J239+M239</f>
        <v>#REF!</v>
      </c>
    </row>
    <row r="240" spans="1:14" s="44" customFormat="1" hidden="1" x14ac:dyDescent="0.25">
      <c r="A240" s="264"/>
      <c r="B240" s="76" t="s">
        <v>177</v>
      </c>
      <c r="C240" s="77" t="s">
        <v>37</v>
      </c>
      <c r="D240" s="78">
        <v>0.199935</v>
      </c>
      <c r="E240" s="116">
        <v>1586</v>
      </c>
      <c r="F240" s="116"/>
      <c r="G240" s="15">
        <f t="shared" si="20"/>
        <v>317.09690999999998</v>
      </c>
      <c r="H240" s="79"/>
      <c r="I240" s="79"/>
      <c r="J240" s="15">
        <f t="shared" si="21"/>
        <v>0</v>
      </c>
      <c r="K240" s="79"/>
      <c r="L240" s="79"/>
      <c r="M240" s="61">
        <f>D240*K240</f>
        <v>0</v>
      </c>
      <c r="N240" s="61">
        <f>G240+J240+M240</f>
        <v>317.09690999999998</v>
      </c>
    </row>
    <row r="241" spans="1:14" s="44" customFormat="1" hidden="1" x14ac:dyDescent="0.25">
      <c r="A241" s="265"/>
      <c r="B241" s="76" t="s">
        <v>179</v>
      </c>
      <c r="C241" s="77" t="s">
        <v>37</v>
      </c>
      <c r="D241" s="78">
        <v>5.781E-2</v>
      </c>
      <c r="E241" s="116">
        <v>1668</v>
      </c>
      <c r="F241" s="116"/>
      <c r="G241" s="15">
        <f t="shared" si="20"/>
        <v>96.427080000000004</v>
      </c>
      <c r="H241" s="15"/>
      <c r="I241" s="15"/>
      <c r="J241" s="15">
        <f t="shared" si="21"/>
        <v>0</v>
      </c>
      <c r="K241" s="15"/>
      <c r="L241" s="15"/>
      <c r="M241" s="61">
        <f>D241*K241</f>
        <v>0</v>
      </c>
      <c r="N241" s="61">
        <f>G241+J241+M241</f>
        <v>96.427080000000004</v>
      </c>
    </row>
  </sheetData>
  <mergeCells count="38">
    <mergeCell ref="A80:A81"/>
    <mergeCell ref="A26:A33"/>
    <mergeCell ref="A13:A15"/>
    <mergeCell ref="A16:A19"/>
    <mergeCell ref="A22:A25"/>
    <mergeCell ref="A38:A39"/>
    <mergeCell ref="A41:A48"/>
    <mergeCell ref="A233:A241"/>
    <mergeCell ref="A229:A231"/>
    <mergeCell ref="A199:A208"/>
    <mergeCell ref="A82:A86"/>
    <mergeCell ref="A87:A91"/>
    <mergeCell ref="A92:A99"/>
    <mergeCell ref="A100:A109"/>
    <mergeCell ref="A110:A119"/>
    <mergeCell ref="A120:A128"/>
    <mergeCell ref="A129:A131"/>
    <mergeCell ref="A186:A190"/>
    <mergeCell ref="A142:A146"/>
    <mergeCell ref="A133:A141"/>
    <mergeCell ref="A209:A218"/>
    <mergeCell ref="A219:A228"/>
    <mergeCell ref="A191:A198"/>
    <mergeCell ref="A148:A157"/>
    <mergeCell ref="A159:A168"/>
    <mergeCell ref="A169:A177"/>
    <mergeCell ref="A179:A180"/>
    <mergeCell ref="A181:A185"/>
    <mergeCell ref="A1:N1"/>
    <mergeCell ref="A3:N3"/>
    <mergeCell ref="A5:A6"/>
    <mergeCell ref="B5:B6"/>
    <mergeCell ref="C5:C6"/>
    <mergeCell ref="E5:G5"/>
    <mergeCell ref="H5:J5"/>
    <mergeCell ref="K5:M5"/>
    <mergeCell ref="A2:N2"/>
    <mergeCell ref="D5:D6"/>
  </mergeCells>
  <printOptions horizontalCentered="1"/>
  <pageMargins left="0.2" right="0.2" top="0.31496062992126" bottom="0.35433070866141703" header="0.23622047244094499" footer="0.23622047244094499"/>
  <pageSetup paperSize="9" scale="75" orientation="landscape" r:id="rId1"/>
  <headerFooter>
    <oddHeader>&amp;R&amp;P--&amp;N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13" zoomScale="90" zoomScaleNormal="90" workbookViewId="0">
      <selection activeCell="D56" sqref="D56"/>
    </sheetView>
  </sheetViews>
  <sheetFormatPr defaultColWidth="8.85546875" defaultRowHeight="15.75" x14ac:dyDescent="0.25"/>
  <cols>
    <col min="1" max="1" width="4" style="5" customWidth="1"/>
    <col min="2" max="2" width="43" style="9" customWidth="1"/>
    <col min="3" max="3" width="7.140625" style="5" customWidth="1"/>
    <col min="4" max="4" width="9.85546875" style="37" bestFit="1" customWidth="1"/>
    <col min="5" max="5" width="11.42578125" style="10" customWidth="1"/>
    <col min="6" max="6" width="11" style="10" customWidth="1"/>
    <col min="7" max="7" width="13.28515625" style="10" customWidth="1"/>
    <col min="8" max="8" width="11.5703125" style="10" customWidth="1"/>
    <col min="9" max="9" width="11.42578125" style="10" customWidth="1"/>
    <col min="10" max="10" width="12.7109375" style="10" customWidth="1"/>
    <col min="11" max="11" width="10.7109375" style="10" customWidth="1"/>
    <col min="12" max="12" width="11.140625" style="10" customWidth="1"/>
    <col min="13" max="13" width="12.5703125" style="10" customWidth="1"/>
    <col min="14" max="14" width="13.85546875" style="10" customWidth="1"/>
    <col min="15" max="16384" width="8.85546875" style="2"/>
  </cols>
  <sheetData>
    <row r="1" spans="1:14" ht="23.25" customHeight="1" x14ac:dyDescent="0.25">
      <c r="A1" s="251" t="s">
        <v>150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</row>
    <row r="2" spans="1:14" ht="26.25" customHeight="1" x14ac:dyDescent="0.25">
      <c r="A2" s="251" t="s">
        <v>98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4" x14ac:dyDescent="0.25">
      <c r="A3" s="3"/>
      <c r="B3" s="6"/>
      <c r="C3" s="3"/>
      <c r="D3" s="36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8.75" customHeight="1" x14ac:dyDescent="0.25">
      <c r="A4" s="252" t="s">
        <v>147</v>
      </c>
      <c r="B4" s="252" t="s">
        <v>200</v>
      </c>
      <c r="C4" s="252" t="s">
        <v>201</v>
      </c>
      <c r="D4" s="261" t="s">
        <v>202</v>
      </c>
      <c r="E4" s="253" t="s">
        <v>203</v>
      </c>
      <c r="F4" s="253"/>
      <c r="G4" s="253"/>
      <c r="H4" s="254" t="s">
        <v>204</v>
      </c>
      <c r="I4" s="255"/>
      <c r="J4" s="256"/>
      <c r="K4" s="257" t="s">
        <v>205</v>
      </c>
      <c r="L4" s="258"/>
      <c r="M4" s="259"/>
      <c r="N4" s="158" t="s">
        <v>8</v>
      </c>
    </row>
    <row r="5" spans="1:14" ht="47.25" x14ac:dyDescent="0.25">
      <c r="A5" s="252"/>
      <c r="B5" s="252"/>
      <c r="C5" s="252"/>
      <c r="D5" s="262"/>
      <c r="E5" s="159" t="s">
        <v>206</v>
      </c>
      <c r="F5" s="160" t="s">
        <v>207</v>
      </c>
      <c r="G5" s="160" t="s">
        <v>22</v>
      </c>
      <c r="H5" s="159" t="s">
        <v>206</v>
      </c>
      <c r="I5" s="160" t="s">
        <v>207</v>
      </c>
      <c r="J5" s="160" t="s">
        <v>22</v>
      </c>
      <c r="K5" s="159" t="s">
        <v>206</v>
      </c>
      <c r="L5" s="160" t="s">
        <v>207</v>
      </c>
      <c r="M5" s="160" t="s">
        <v>22</v>
      </c>
      <c r="N5" s="158" t="s">
        <v>208</v>
      </c>
    </row>
    <row r="6" spans="1:14" x14ac:dyDescent="0.25">
      <c r="A6" s="229" t="s">
        <v>209</v>
      </c>
      <c r="B6" s="229">
        <v>2</v>
      </c>
      <c r="C6" s="229">
        <v>3</v>
      </c>
      <c r="D6" s="229">
        <v>4</v>
      </c>
      <c r="E6" s="229">
        <v>5</v>
      </c>
      <c r="F6" s="229">
        <v>6</v>
      </c>
      <c r="G6" s="229">
        <v>7</v>
      </c>
      <c r="H6" s="229">
        <v>8</v>
      </c>
      <c r="I6" s="229">
        <v>9</v>
      </c>
      <c r="J6" s="229">
        <v>10</v>
      </c>
      <c r="K6" s="229">
        <v>11</v>
      </c>
      <c r="L6" s="229">
        <v>12</v>
      </c>
      <c r="M6" s="229">
        <v>13</v>
      </c>
      <c r="N6" s="229">
        <v>14</v>
      </c>
    </row>
    <row r="7" spans="1:14" ht="21" customHeight="1" x14ac:dyDescent="0.25">
      <c r="A7" s="129" t="s">
        <v>23</v>
      </c>
      <c r="B7" s="53" t="s">
        <v>21</v>
      </c>
      <c r="C7" s="129"/>
      <c r="D7" s="130"/>
      <c r="E7" s="131"/>
      <c r="F7" s="131"/>
      <c r="G7" s="15"/>
      <c r="H7" s="131"/>
      <c r="I7" s="131"/>
      <c r="J7" s="15"/>
      <c r="K7" s="132"/>
      <c r="L7" s="132"/>
      <c r="M7" s="15"/>
      <c r="N7" s="15"/>
    </row>
    <row r="8" spans="1:14" ht="31.5" x14ac:dyDescent="0.25">
      <c r="A8" s="17"/>
      <c r="B8" s="84" t="s">
        <v>112</v>
      </c>
      <c r="C8" s="17" t="s">
        <v>10</v>
      </c>
      <c r="D8" s="72">
        <v>8</v>
      </c>
      <c r="E8" s="219">
        <v>0</v>
      </c>
      <c r="F8" s="197"/>
      <c r="G8" s="198">
        <f>F8*D8</f>
        <v>0</v>
      </c>
      <c r="H8" s="219">
        <v>0</v>
      </c>
      <c r="I8" s="197"/>
      <c r="J8" s="198">
        <f>I8*D8</f>
        <v>0</v>
      </c>
      <c r="K8" s="231">
        <v>0</v>
      </c>
      <c r="L8" s="199"/>
      <c r="M8" s="198">
        <f>L8*D8</f>
        <v>0</v>
      </c>
      <c r="N8" s="198">
        <f>M8+J8+G8</f>
        <v>0</v>
      </c>
    </row>
    <row r="9" spans="1:14" ht="47.25" x14ac:dyDescent="0.25">
      <c r="A9" s="192">
        <v>1</v>
      </c>
      <c r="B9" s="133" t="s">
        <v>99</v>
      </c>
      <c r="C9" s="134" t="s">
        <v>100</v>
      </c>
      <c r="D9" s="189">
        <f>300*0.25*0.7/1000</f>
        <v>5.2499999999999998E-2</v>
      </c>
      <c r="E9" s="219">
        <v>0</v>
      </c>
      <c r="F9" s="197"/>
      <c r="G9" s="198">
        <f t="shared" ref="G9:G16" si="0">F9*D9</f>
        <v>0</v>
      </c>
      <c r="H9" s="219">
        <v>12.360000000000001</v>
      </c>
      <c r="I9" s="197"/>
      <c r="J9" s="198">
        <f t="shared" ref="J9:J16" si="1">I9*D9</f>
        <v>0</v>
      </c>
      <c r="K9" s="231">
        <v>0</v>
      </c>
      <c r="L9" s="199"/>
      <c r="M9" s="198">
        <f t="shared" ref="M9:M16" si="2">L9*D9</f>
        <v>0</v>
      </c>
      <c r="N9" s="198">
        <f t="shared" ref="N9:N16" si="3">M9+J9+G9</f>
        <v>0</v>
      </c>
    </row>
    <row r="10" spans="1:14" ht="47.25" x14ac:dyDescent="0.25">
      <c r="A10" s="193">
        <v>2</v>
      </c>
      <c r="B10" s="135" t="s">
        <v>101</v>
      </c>
      <c r="C10" s="134" t="s">
        <v>89</v>
      </c>
      <c r="D10" s="190">
        <f>0.4*0.4*0.8*D8</f>
        <v>1.0240000000000002</v>
      </c>
      <c r="E10" s="219">
        <v>0</v>
      </c>
      <c r="F10" s="197"/>
      <c r="G10" s="198">
        <f t="shared" si="0"/>
        <v>0</v>
      </c>
      <c r="H10" s="219">
        <v>23.279999999999998</v>
      </c>
      <c r="I10" s="197"/>
      <c r="J10" s="198">
        <f t="shared" si="1"/>
        <v>0</v>
      </c>
      <c r="K10" s="231">
        <v>0</v>
      </c>
      <c r="L10" s="199"/>
      <c r="M10" s="198">
        <f t="shared" si="2"/>
        <v>0</v>
      </c>
      <c r="N10" s="198">
        <f t="shared" si="3"/>
        <v>0</v>
      </c>
    </row>
    <row r="11" spans="1:14" ht="31.5" x14ac:dyDescent="0.25">
      <c r="A11" s="194">
        <v>4</v>
      </c>
      <c r="B11" s="136" t="s">
        <v>102</v>
      </c>
      <c r="C11" s="137" t="s">
        <v>103</v>
      </c>
      <c r="D11" s="183">
        <f>300*0.25*0.25</f>
        <v>18.75</v>
      </c>
      <c r="E11" s="219">
        <v>30.8</v>
      </c>
      <c r="F11" s="197"/>
      <c r="G11" s="198">
        <f t="shared" si="0"/>
        <v>0</v>
      </c>
      <c r="H11" s="219">
        <v>10.8</v>
      </c>
      <c r="I11" s="197"/>
      <c r="J11" s="198">
        <f t="shared" si="1"/>
        <v>0</v>
      </c>
      <c r="K11" s="231">
        <v>0</v>
      </c>
      <c r="L11" s="199"/>
      <c r="M11" s="198">
        <f t="shared" si="2"/>
        <v>0</v>
      </c>
      <c r="N11" s="198">
        <f t="shared" si="3"/>
        <v>0</v>
      </c>
    </row>
    <row r="12" spans="1:14" ht="30.75" x14ac:dyDescent="0.25">
      <c r="A12" s="192">
        <v>5</v>
      </c>
      <c r="B12" s="138" t="s">
        <v>180</v>
      </c>
      <c r="C12" s="134" t="s">
        <v>84</v>
      </c>
      <c r="D12" s="182">
        <v>300</v>
      </c>
      <c r="E12" s="220">
        <v>0.85223999999999989</v>
      </c>
      <c r="F12" s="197"/>
      <c r="G12" s="198">
        <f t="shared" si="0"/>
        <v>0</v>
      </c>
      <c r="H12" s="221">
        <v>0.48299999999999993</v>
      </c>
      <c r="I12" s="197"/>
      <c r="J12" s="198">
        <f t="shared" si="1"/>
        <v>0</v>
      </c>
      <c r="K12" s="236">
        <v>0.17216000000000001</v>
      </c>
      <c r="L12" s="199"/>
      <c r="M12" s="198">
        <f t="shared" si="2"/>
        <v>0</v>
      </c>
      <c r="N12" s="198">
        <f t="shared" si="3"/>
        <v>0</v>
      </c>
    </row>
    <row r="13" spans="1:14" ht="31.5" x14ac:dyDescent="0.25">
      <c r="A13" s="195">
        <v>6</v>
      </c>
      <c r="B13" s="88" t="s">
        <v>104</v>
      </c>
      <c r="C13" s="139" t="s">
        <v>84</v>
      </c>
      <c r="D13" s="175">
        <v>300</v>
      </c>
      <c r="E13" s="219">
        <v>0.12</v>
      </c>
      <c r="F13" s="197"/>
      <c r="G13" s="198">
        <f t="shared" si="0"/>
        <v>0</v>
      </c>
      <c r="H13" s="232">
        <v>5.0599999999999992E-2</v>
      </c>
      <c r="I13" s="197"/>
      <c r="J13" s="198">
        <f t="shared" si="1"/>
        <v>0</v>
      </c>
      <c r="K13" s="231">
        <v>0</v>
      </c>
      <c r="L13" s="199"/>
      <c r="M13" s="198">
        <f t="shared" si="2"/>
        <v>0</v>
      </c>
      <c r="N13" s="198">
        <f t="shared" si="3"/>
        <v>0</v>
      </c>
    </row>
    <row r="14" spans="1:14" ht="31.5" x14ac:dyDescent="0.25">
      <c r="A14" s="196">
        <v>7</v>
      </c>
      <c r="B14" s="140" t="s">
        <v>105</v>
      </c>
      <c r="C14" s="141" t="s">
        <v>103</v>
      </c>
      <c r="D14" s="184">
        <f>300*0.25*(0.7-0.25)</f>
        <v>33.75</v>
      </c>
      <c r="E14" s="219">
        <v>0</v>
      </c>
      <c r="F14" s="197"/>
      <c r="G14" s="198">
        <f t="shared" si="0"/>
        <v>0</v>
      </c>
      <c r="H14" s="219">
        <v>7.2599999999999989</v>
      </c>
      <c r="I14" s="197"/>
      <c r="J14" s="198">
        <f t="shared" si="1"/>
        <v>0</v>
      </c>
      <c r="K14" s="231">
        <v>0</v>
      </c>
      <c r="L14" s="199"/>
      <c r="M14" s="198">
        <f t="shared" si="2"/>
        <v>0</v>
      </c>
      <c r="N14" s="198">
        <f t="shared" si="3"/>
        <v>0</v>
      </c>
    </row>
    <row r="15" spans="1:14" ht="31.5" x14ac:dyDescent="0.25">
      <c r="A15" s="279">
        <v>8</v>
      </c>
      <c r="B15" s="133" t="s">
        <v>106</v>
      </c>
      <c r="C15" s="134" t="s">
        <v>103</v>
      </c>
      <c r="D15" s="188">
        <f>0.4*0.4*(0.8)*D8</f>
        <v>1.0240000000000002</v>
      </c>
      <c r="E15" s="221">
        <v>117.244</v>
      </c>
      <c r="F15" s="197"/>
      <c r="G15" s="198">
        <f t="shared" si="0"/>
        <v>0</v>
      </c>
      <c r="H15" s="219">
        <v>8.2199999999999989</v>
      </c>
      <c r="I15" s="197"/>
      <c r="J15" s="198">
        <f t="shared" si="1"/>
        <v>0</v>
      </c>
      <c r="K15" s="235">
        <v>0.90559999999999996</v>
      </c>
      <c r="L15" s="199"/>
      <c r="M15" s="198">
        <f t="shared" si="2"/>
        <v>0</v>
      </c>
      <c r="N15" s="198">
        <f t="shared" si="3"/>
        <v>0</v>
      </c>
    </row>
    <row r="16" spans="1:14" x14ac:dyDescent="0.25">
      <c r="A16" s="280"/>
      <c r="B16" s="86" t="s">
        <v>107</v>
      </c>
      <c r="C16" s="17" t="s">
        <v>108</v>
      </c>
      <c r="D16" s="188">
        <v>1.4999999999999999E-2</v>
      </c>
      <c r="E16" s="219">
        <v>1525</v>
      </c>
      <c r="F16" s="197"/>
      <c r="G16" s="198">
        <f t="shared" si="0"/>
        <v>0</v>
      </c>
      <c r="H16" s="219">
        <v>0</v>
      </c>
      <c r="I16" s="197"/>
      <c r="J16" s="198">
        <f t="shared" si="1"/>
        <v>0</v>
      </c>
      <c r="K16" s="231">
        <v>0</v>
      </c>
      <c r="L16" s="199"/>
      <c r="M16" s="198">
        <f t="shared" si="2"/>
        <v>0</v>
      </c>
      <c r="N16" s="198">
        <f t="shared" si="3"/>
        <v>0</v>
      </c>
    </row>
    <row r="17" spans="1:14" x14ac:dyDescent="0.25">
      <c r="A17" s="54"/>
      <c r="B17" s="8" t="s">
        <v>85</v>
      </c>
      <c r="C17" s="142"/>
      <c r="D17" s="55"/>
      <c r="E17" s="200"/>
      <c r="F17" s="200"/>
      <c r="G17" s="201">
        <f>SUM(G8:G16)</f>
        <v>0</v>
      </c>
      <c r="H17" s="200"/>
      <c r="I17" s="200"/>
      <c r="J17" s="201">
        <f>SUM(J8:J16)</f>
        <v>0</v>
      </c>
      <c r="K17" s="202"/>
      <c r="L17" s="202"/>
      <c r="M17" s="201">
        <f>SUM(M8:M16)</f>
        <v>0</v>
      </c>
      <c r="N17" s="201">
        <f>SUM(N8:N16)</f>
        <v>0</v>
      </c>
    </row>
    <row r="18" spans="1:14" ht="31.5" x14ac:dyDescent="0.25">
      <c r="A18" s="17"/>
      <c r="B18" s="30" t="s">
        <v>198</v>
      </c>
      <c r="C18" s="17"/>
      <c r="D18" s="245" t="s">
        <v>212</v>
      </c>
      <c r="E18" s="72"/>
      <c r="F18" s="72"/>
      <c r="G18" s="72"/>
      <c r="H18" s="72"/>
      <c r="I18" s="72"/>
      <c r="J18" s="72"/>
      <c r="K18" s="72"/>
      <c r="L18" s="72"/>
      <c r="M18" s="72"/>
      <c r="N18" s="198">
        <f>IFERROR(G17*D18,0)</f>
        <v>0</v>
      </c>
    </row>
    <row r="19" spans="1:14" x14ac:dyDescent="0.25">
      <c r="A19" s="17"/>
      <c r="B19" s="29"/>
      <c r="C19" s="17"/>
      <c r="D19" s="245"/>
      <c r="E19" s="72"/>
      <c r="F19" s="72"/>
      <c r="G19" s="72"/>
      <c r="H19" s="72"/>
      <c r="I19" s="72"/>
      <c r="J19" s="198"/>
      <c r="K19" s="72"/>
      <c r="L19" s="72"/>
      <c r="M19" s="72"/>
      <c r="N19" s="198">
        <f>N17+N18</f>
        <v>0</v>
      </c>
    </row>
    <row r="20" spans="1:14" x14ac:dyDescent="0.25">
      <c r="A20" s="17"/>
      <c r="B20" s="30" t="s">
        <v>24</v>
      </c>
      <c r="C20" s="25"/>
      <c r="D20" s="246" t="s">
        <v>212</v>
      </c>
      <c r="E20" s="203"/>
      <c r="F20" s="203"/>
      <c r="G20" s="203"/>
      <c r="H20" s="203"/>
      <c r="I20" s="203"/>
      <c r="J20" s="203"/>
      <c r="K20" s="203"/>
      <c r="L20" s="203"/>
      <c r="M20" s="203"/>
      <c r="N20" s="204">
        <f>IFERROR(N19*D20,0)</f>
        <v>0</v>
      </c>
    </row>
    <row r="21" spans="1:14" ht="21" customHeight="1" x14ac:dyDescent="0.25">
      <c r="A21" s="80"/>
      <c r="B21" s="144" t="s">
        <v>80</v>
      </c>
      <c r="C21" s="145"/>
      <c r="D21" s="146"/>
      <c r="E21" s="205"/>
      <c r="F21" s="205"/>
      <c r="G21" s="205"/>
      <c r="H21" s="205"/>
      <c r="I21" s="205"/>
      <c r="J21" s="205"/>
      <c r="K21" s="205"/>
      <c r="L21" s="205"/>
      <c r="M21" s="205"/>
      <c r="N21" s="205">
        <f>N19+N20</f>
        <v>0</v>
      </c>
    </row>
    <row r="22" spans="1:14" s="58" customFormat="1" ht="28.5" customHeight="1" x14ac:dyDescent="0.25">
      <c r="A22" s="147" t="s">
        <v>44</v>
      </c>
      <c r="B22" s="218" t="s">
        <v>215</v>
      </c>
      <c r="C22" s="147"/>
      <c r="D22" s="161"/>
      <c r="E22" s="206"/>
      <c r="F22" s="206"/>
      <c r="G22" s="207"/>
      <c r="H22" s="206"/>
      <c r="I22" s="206"/>
      <c r="J22" s="207"/>
      <c r="K22" s="208"/>
      <c r="L22" s="208"/>
      <c r="M22" s="207"/>
      <c r="N22" s="207"/>
    </row>
    <row r="23" spans="1:14" s="58" customFormat="1" ht="31.5" x14ac:dyDescent="0.25">
      <c r="A23" s="281" t="s">
        <v>48</v>
      </c>
      <c r="B23" s="148" t="s">
        <v>113</v>
      </c>
      <c r="C23" s="110" t="s">
        <v>10</v>
      </c>
      <c r="D23" s="185">
        <f>D24</f>
        <v>8</v>
      </c>
      <c r="E23" s="222">
        <v>0</v>
      </c>
      <c r="F23" s="209"/>
      <c r="G23" s="209">
        <f>F23*D23</f>
        <v>0</v>
      </c>
      <c r="H23" s="222">
        <v>6</v>
      </c>
      <c r="I23" s="209"/>
      <c r="J23" s="209">
        <f>I23*D23</f>
        <v>0</v>
      </c>
      <c r="K23" s="233">
        <v>3.7119999999999997</v>
      </c>
      <c r="L23" s="209"/>
      <c r="M23" s="209">
        <f>L23*D23</f>
        <v>0</v>
      </c>
      <c r="N23" s="209">
        <f>M23+J23+G23</f>
        <v>0</v>
      </c>
    </row>
    <row r="24" spans="1:14" s="58" customFormat="1" ht="31.5" x14ac:dyDescent="0.25">
      <c r="A24" s="282"/>
      <c r="B24" s="149" t="s">
        <v>141</v>
      </c>
      <c r="C24" s="110" t="s">
        <v>47</v>
      </c>
      <c r="D24" s="185">
        <f>D8</f>
        <v>8</v>
      </c>
      <c r="E24" s="222">
        <v>500</v>
      </c>
      <c r="F24" s="209"/>
      <c r="G24" s="209">
        <f t="shared" ref="G24:G54" si="4">F24*D24</f>
        <v>0</v>
      </c>
      <c r="H24" s="219">
        <v>0</v>
      </c>
      <c r="I24" s="210"/>
      <c r="J24" s="209">
        <f t="shared" ref="J24:J54" si="5">I24*D24</f>
        <v>0</v>
      </c>
      <c r="K24" s="222">
        <v>0</v>
      </c>
      <c r="L24" s="209"/>
      <c r="M24" s="209">
        <f t="shared" ref="M24:M54" si="6">L24*D24</f>
        <v>0</v>
      </c>
      <c r="N24" s="209">
        <f t="shared" ref="N24:N54" si="7">M24+J24+G24</f>
        <v>0</v>
      </c>
    </row>
    <row r="25" spans="1:14" s="42" customFormat="1" x14ac:dyDescent="0.25">
      <c r="A25" s="273" t="s">
        <v>49</v>
      </c>
      <c r="B25" s="150" t="s">
        <v>52</v>
      </c>
      <c r="C25" s="17" t="s">
        <v>34</v>
      </c>
      <c r="D25" s="72">
        <f>D26+D27+D28</f>
        <v>350</v>
      </c>
      <c r="E25" s="222">
        <v>0</v>
      </c>
      <c r="F25" s="72"/>
      <c r="G25" s="209">
        <f t="shared" si="4"/>
        <v>0</v>
      </c>
      <c r="H25" s="223">
        <v>0.60940077299999995</v>
      </c>
      <c r="I25" s="198"/>
      <c r="J25" s="209">
        <f t="shared" si="5"/>
        <v>0</v>
      </c>
      <c r="K25" s="222">
        <v>0</v>
      </c>
      <c r="L25" s="198"/>
      <c r="M25" s="209">
        <f t="shared" si="6"/>
        <v>0</v>
      </c>
      <c r="N25" s="209">
        <f t="shared" si="7"/>
        <v>0</v>
      </c>
    </row>
    <row r="26" spans="1:14" s="42" customFormat="1" x14ac:dyDescent="0.25">
      <c r="A26" s="283"/>
      <c r="B26" s="86" t="s">
        <v>181</v>
      </c>
      <c r="C26" s="141" t="s">
        <v>0</v>
      </c>
      <c r="D26" s="184">
        <v>200</v>
      </c>
      <c r="E26" s="219">
        <v>11.44</v>
      </c>
      <c r="F26" s="197"/>
      <c r="G26" s="209">
        <f t="shared" si="4"/>
        <v>0</v>
      </c>
      <c r="H26" s="219">
        <v>0</v>
      </c>
      <c r="I26" s="197"/>
      <c r="J26" s="209">
        <f t="shared" si="5"/>
        <v>0</v>
      </c>
      <c r="K26" s="222">
        <v>0</v>
      </c>
      <c r="L26" s="199"/>
      <c r="M26" s="209">
        <f t="shared" si="6"/>
        <v>0</v>
      </c>
      <c r="N26" s="209">
        <f t="shared" si="7"/>
        <v>0</v>
      </c>
    </row>
    <row r="27" spans="1:14" s="42" customFormat="1" x14ac:dyDescent="0.25">
      <c r="A27" s="283"/>
      <c r="B27" s="86" t="s">
        <v>182</v>
      </c>
      <c r="C27" s="17" t="s">
        <v>0</v>
      </c>
      <c r="D27" s="72">
        <v>100</v>
      </c>
      <c r="E27" s="222">
        <v>2.86</v>
      </c>
      <c r="F27" s="198"/>
      <c r="G27" s="209">
        <f t="shared" si="4"/>
        <v>0</v>
      </c>
      <c r="H27" s="219">
        <v>0</v>
      </c>
      <c r="I27" s="197"/>
      <c r="J27" s="209">
        <f t="shared" si="5"/>
        <v>0</v>
      </c>
      <c r="K27" s="222">
        <v>0</v>
      </c>
      <c r="L27" s="198"/>
      <c r="M27" s="209">
        <f t="shared" si="6"/>
        <v>0</v>
      </c>
      <c r="N27" s="209">
        <f t="shared" si="7"/>
        <v>0</v>
      </c>
    </row>
    <row r="28" spans="1:14" s="42" customFormat="1" x14ac:dyDescent="0.25">
      <c r="A28" s="283"/>
      <c r="B28" s="86" t="s">
        <v>183</v>
      </c>
      <c r="C28" s="17" t="s">
        <v>0</v>
      </c>
      <c r="D28" s="72">
        <v>50</v>
      </c>
      <c r="E28" s="222">
        <v>1.72</v>
      </c>
      <c r="F28" s="198"/>
      <c r="G28" s="209">
        <f t="shared" si="4"/>
        <v>0</v>
      </c>
      <c r="H28" s="219">
        <v>0</v>
      </c>
      <c r="I28" s="197"/>
      <c r="J28" s="209">
        <f t="shared" si="5"/>
        <v>0</v>
      </c>
      <c r="K28" s="222">
        <v>0</v>
      </c>
      <c r="L28" s="198"/>
      <c r="M28" s="209">
        <f t="shared" si="6"/>
        <v>0</v>
      </c>
      <c r="N28" s="209">
        <f t="shared" si="7"/>
        <v>0</v>
      </c>
    </row>
    <row r="29" spans="1:14" x14ac:dyDescent="0.25">
      <c r="A29" s="287" t="s">
        <v>28</v>
      </c>
      <c r="B29" s="151" t="s">
        <v>81</v>
      </c>
      <c r="C29" s="17" t="s">
        <v>3</v>
      </c>
      <c r="D29" s="184">
        <v>1</v>
      </c>
      <c r="E29" s="222">
        <v>0</v>
      </c>
      <c r="F29" s="198"/>
      <c r="G29" s="209">
        <f t="shared" si="4"/>
        <v>0</v>
      </c>
      <c r="H29" s="219">
        <v>42.3</v>
      </c>
      <c r="I29" s="197"/>
      <c r="J29" s="209">
        <f t="shared" si="5"/>
        <v>0</v>
      </c>
      <c r="K29" s="222">
        <v>0</v>
      </c>
      <c r="L29" s="198"/>
      <c r="M29" s="209">
        <f t="shared" si="6"/>
        <v>0</v>
      </c>
      <c r="N29" s="209">
        <f t="shared" si="7"/>
        <v>0</v>
      </c>
    </row>
    <row r="30" spans="1:14" ht="78.75" x14ac:dyDescent="0.25">
      <c r="A30" s="288"/>
      <c r="B30" s="86" t="s">
        <v>184</v>
      </c>
      <c r="C30" s="17" t="s">
        <v>3</v>
      </c>
      <c r="D30" s="184">
        <v>3</v>
      </c>
      <c r="E30" s="222">
        <v>84.7</v>
      </c>
      <c r="F30" s="198"/>
      <c r="G30" s="209">
        <f t="shared" si="4"/>
        <v>0</v>
      </c>
      <c r="H30" s="219">
        <v>0</v>
      </c>
      <c r="I30" s="197"/>
      <c r="J30" s="209">
        <f t="shared" si="5"/>
        <v>0</v>
      </c>
      <c r="K30" s="222">
        <v>0</v>
      </c>
      <c r="L30" s="198"/>
      <c r="M30" s="209">
        <f t="shared" si="6"/>
        <v>0</v>
      </c>
      <c r="N30" s="209">
        <f t="shared" si="7"/>
        <v>0</v>
      </c>
    </row>
    <row r="31" spans="1:14" x14ac:dyDescent="0.25">
      <c r="A31" s="288"/>
      <c r="B31" s="86" t="s">
        <v>109</v>
      </c>
      <c r="C31" s="17" t="s">
        <v>3</v>
      </c>
      <c r="D31" s="184">
        <v>9</v>
      </c>
      <c r="E31" s="222">
        <v>15</v>
      </c>
      <c r="F31" s="198"/>
      <c r="G31" s="209">
        <f t="shared" si="4"/>
        <v>0</v>
      </c>
      <c r="H31" s="219">
        <v>0</v>
      </c>
      <c r="I31" s="197"/>
      <c r="J31" s="209">
        <f t="shared" si="5"/>
        <v>0</v>
      </c>
      <c r="K31" s="222">
        <v>0</v>
      </c>
      <c r="L31" s="198"/>
      <c r="M31" s="209">
        <f t="shared" si="6"/>
        <v>0</v>
      </c>
      <c r="N31" s="209">
        <f t="shared" si="7"/>
        <v>0</v>
      </c>
    </row>
    <row r="32" spans="1:14" ht="46.5" x14ac:dyDescent="0.25">
      <c r="A32" s="288"/>
      <c r="B32" s="86" t="s">
        <v>185</v>
      </c>
      <c r="C32" s="17" t="s">
        <v>3</v>
      </c>
      <c r="D32" s="184">
        <v>8</v>
      </c>
      <c r="E32" s="222">
        <v>7</v>
      </c>
      <c r="F32" s="198"/>
      <c r="G32" s="209">
        <f t="shared" si="4"/>
        <v>0</v>
      </c>
      <c r="H32" s="219">
        <v>0</v>
      </c>
      <c r="I32" s="197"/>
      <c r="J32" s="209">
        <f t="shared" si="5"/>
        <v>0</v>
      </c>
      <c r="K32" s="222">
        <v>0</v>
      </c>
      <c r="L32" s="198"/>
      <c r="M32" s="209">
        <f t="shared" si="6"/>
        <v>0</v>
      </c>
      <c r="N32" s="209">
        <f t="shared" si="7"/>
        <v>0</v>
      </c>
    </row>
    <row r="33" spans="1:14" ht="46.5" x14ac:dyDescent="0.25">
      <c r="A33" s="288"/>
      <c r="B33" s="86" t="s">
        <v>186</v>
      </c>
      <c r="C33" s="17" t="s">
        <v>3</v>
      </c>
      <c r="D33" s="184">
        <v>3</v>
      </c>
      <c r="E33" s="222">
        <v>7</v>
      </c>
      <c r="F33" s="198"/>
      <c r="G33" s="209">
        <f t="shared" si="4"/>
        <v>0</v>
      </c>
      <c r="H33" s="219">
        <v>0</v>
      </c>
      <c r="I33" s="197"/>
      <c r="J33" s="209">
        <f t="shared" si="5"/>
        <v>0</v>
      </c>
      <c r="K33" s="222">
        <v>0</v>
      </c>
      <c r="L33" s="198"/>
      <c r="M33" s="209">
        <f t="shared" si="6"/>
        <v>0</v>
      </c>
      <c r="N33" s="209">
        <f t="shared" si="7"/>
        <v>0</v>
      </c>
    </row>
    <row r="34" spans="1:14" ht="46.5" x14ac:dyDescent="0.25">
      <c r="A34" s="288"/>
      <c r="B34" s="86" t="s">
        <v>187</v>
      </c>
      <c r="C34" s="17" t="s">
        <v>3</v>
      </c>
      <c r="D34" s="184">
        <v>3</v>
      </c>
      <c r="E34" s="222">
        <v>7</v>
      </c>
      <c r="F34" s="198"/>
      <c r="G34" s="209">
        <f t="shared" si="4"/>
        <v>0</v>
      </c>
      <c r="H34" s="219">
        <v>0</v>
      </c>
      <c r="I34" s="197"/>
      <c r="J34" s="209">
        <f t="shared" si="5"/>
        <v>0</v>
      </c>
      <c r="K34" s="222">
        <v>0</v>
      </c>
      <c r="L34" s="198"/>
      <c r="M34" s="209">
        <f t="shared" si="6"/>
        <v>0</v>
      </c>
      <c r="N34" s="209">
        <f t="shared" si="7"/>
        <v>0</v>
      </c>
    </row>
    <row r="35" spans="1:14" ht="46.5" x14ac:dyDescent="0.25">
      <c r="A35" s="288"/>
      <c r="B35" s="86" t="s">
        <v>188</v>
      </c>
      <c r="C35" s="17" t="s">
        <v>3</v>
      </c>
      <c r="D35" s="184">
        <v>4</v>
      </c>
      <c r="E35" s="222">
        <v>27.1</v>
      </c>
      <c r="F35" s="198"/>
      <c r="G35" s="209">
        <f t="shared" si="4"/>
        <v>0</v>
      </c>
      <c r="H35" s="219">
        <v>0</v>
      </c>
      <c r="I35" s="197"/>
      <c r="J35" s="209">
        <f t="shared" si="5"/>
        <v>0</v>
      </c>
      <c r="K35" s="222">
        <v>0</v>
      </c>
      <c r="L35" s="198"/>
      <c r="M35" s="209">
        <f t="shared" si="6"/>
        <v>0</v>
      </c>
      <c r="N35" s="209">
        <f t="shared" si="7"/>
        <v>0</v>
      </c>
    </row>
    <row r="36" spans="1:14" x14ac:dyDescent="0.25">
      <c r="A36" s="288"/>
      <c r="B36" s="152" t="s">
        <v>82</v>
      </c>
      <c r="C36" s="17" t="s">
        <v>3</v>
      </c>
      <c r="D36" s="184">
        <v>1</v>
      </c>
      <c r="E36" s="222">
        <v>50</v>
      </c>
      <c r="F36" s="198"/>
      <c r="G36" s="209">
        <f t="shared" si="4"/>
        <v>0</v>
      </c>
      <c r="H36" s="219">
        <v>0</v>
      </c>
      <c r="I36" s="197"/>
      <c r="J36" s="209">
        <f t="shared" si="5"/>
        <v>0</v>
      </c>
      <c r="K36" s="222">
        <v>0</v>
      </c>
      <c r="L36" s="198"/>
      <c r="M36" s="209">
        <f t="shared" si="6"/>
        <v>0</v>
      </c>
      <c r="N36" s="209">
        <f t="shared" si="7"/>
        <v>0</v>
      </c>
    </row>
    <row r="37" spans="1:14" x14ac:dyDescent="0.25">
      <c r="A37" s="288"/>
      <c r="B37" s="86" t="s">
        <v>189</v>
      </c>
      <c r="C37" s="17" t="s">
        <v>3</v>
      </c>
      <c r="D37" s="184">
        <v>1</v>
      </c>
      <c r="E37" s="222">
        <v>54.9</v>
      </c>
      <c r="F37" s="198"/>
      <c r="G37" s="209">
        <f t="shared" si="4"/>
        <v>0</v>
      </c>
      <c r="H37" s="219">
        <v>0</v>
      </c>
      <c r="I37" s="197"/>
      <c r="J37" s="209">
        <f t="shared" si="5"/>
        <v>0</v>
      </c>
      <c r="K37" s="222">
        <v>0</v>
      </c>
      <c r="L37" s="198"/>
      <c r="M37" s="209">
        <f t="shared" si="6"/>
        <v>0</v>
      </c>
      <c r="N37" s="209">
        <f t="shared" si="7"/>
        <v>0</v>
      </c>
    </row>
    <row r="38" spans="1:14" x14ac:dyDescent="0.25">
      <c r="A38" s="288"/>
      <c r="B38" s="86" t="s">
        <v>190</v>
      </c>
      <c r="C38" s="17" t="s">
        <v>3</v>
      </c>
      <c r="D38" s="184">
        <v>1</v>
      </c>
      <c r="E38" s="222">
        <v>56</v>
      </c>
      <c r="F38" s="198"/>
      <c r="G38" s="209">
        <f t="shared" si="4"/>
        <v>0</v>
      </c>
      <c r="H38" s="219">
        <v>0</v>
      </c>
      <c r="I38" s="197"/>
      <c r="J38" s="209">
        <f t="shared" si="5"/>
        <v>0</v>
      </c>
      <c r="K38" s="222">
        <v>0</v>
      </c>
      <c r="L38" s="198"/>
      <c r="M38" s="209">
        <f t="shared" si="6"/>
        <v>0</v>
      </c>
      <c r="N38" s="209">
        <f t="shared" si="7"/>
        <v>0</v>
      </c>
    </row>
    <row r="39" spans="1:14" x14ac:dyDescent="0.25">
      <c r="A39" s="288"/>
      <c r="B39" s="86" t="s">
        <v>191</v>
      </c>
      <c r="C39" s="17" t="s">
        <v>3</v>
      </c>
      <c r="D39" s="184">
        <v>1</v>
      </c>
      <c r="E39" s="222">
        <v>5</v>
      </c>
      <c r="F39" s="198"/>
      <c r="G39" s="209">
        <f t="shared" si="4"/>
        <v>0</v>
      </c>
      <c r="H39" s="219">
        <v>0</v>
      </c>
      <c r="I39" s="197"/>
      <c r="J39" s="209">
        <f t="shared" si="5"/>
        <v>0</v>
      </c>
      <c r="K39" s="222">
        <v>0</v>
      </c>
      <c r="L39" s="198"/>
      <c r="M39" s="209">
        <f t="shared" si="6"/>
        <v>0</v>
      </c>
      <c r="N39" s="209">
        <f t="shared" si="7"/>
        <v>0</v>
      </c>
    </row>
    <row r="40" spans="1:14" x14ac:dyDescent="0.25">
      <c r="A40" s="289"/>
      <c r="B40" s="86" t="s">
        <v>192</v>
      </c>
      <c r="C40" s="17" t="s">
        <v>3</v>
      </c>
      <c r="D40" s="184">
        <v>1</v>
      </c>
      <c r="E40" s="222">
        <v>15</v>
      </c>
      <c r="F40" s="198"/>
      <c r="G40" s="209">
        <f t="shared" si="4"/>
        <v>0</v>
      </c>
      <c r="H40" s="219">
        <v>0</v>
      </c>
      <c r="I40" s="197"/>
      <c r="J40" s="209">
        <f t="shared" si="5"/>
        <v>0</v>
      </c>
      <c r="K40" s="222">
        <v>0</v>
      </c>
      <c r="L40" s="198"/>
      <c r="M40" s="209">
        <f t="shared" si="6"/>
        <v>0</v>
      </c>
      <c r="N40" s="209">
        <f t="shared" si="7"/>
        <v>0</v>
      </c>
    </row>
    <row r="41" spans="1:14" x14ac:dyDescent="0.25">
      <c r="A41" s="284" t="s">
        <v>50</v>
      </c>
      <c r="B41" s="84" t="s">
        <v>214</v>
      </c>
      <c r="C41" s="153" t="s">
        <v>142</v>
      </c>
      <c r="D41" s="174">
        <f>SUM(D42:D43)</f>
        <v>6</v>
      </c>
      <c r="E41" s="222">
        <v>0</v>
      </c>
      <c r="F41" s="72"/>
      <c r="G41" s="209">
        <f t="shared" si="4"/>
        <v>0</v>
      </c>
      <c r="H41" s="234">
        <v>2.3520000000000003</v>
      </c>
      <c r="I41" s="211"/>
      <c r="J41" s="209">
        <f t="shared" si="5"/>
        <v>0</v>
      </c>
      <c r="K41" s="222">
        <v>0</v>
      </c>
      <c r="L41" s="72"/>
      <c r="M41" s="209">
        <f t="shared" si="6"/>
        <v>0</v>
      </c>
      <c r="N41" s="209">
        <f t="shared" si="7"/>
        <v>0</v>
      </c>
    </row>
    <row r="42" spans="1:14" x14ac:dyDescent="0.25">
      <c r="A42" s="284"/>
      <c r="B42" s="86" t="s">
        <v>114</v>
      </c>
      <c r="C42" s="17" t="s">
        <v>3</v>
      </c>
      <c r="D42" s="184">
        <v>3</v>
      </c>
      <c r="E42" s="222">
        <v>5</v>
      </c>
      <c r="F42" s="198"/>
      <c r="G42" s="209">
        <f t="shared" si="4"/>
        <v>0</v>
      </c>
      <c r="H42" s="219">
        <v>0</v>
      </c>
      <c r="I42" s="198"/>
      <c r="J42" s="209">
        <f t="shared" si="5"/>
        <v>0</v>
      </c>
      <c r="K42" s="222">
        <v>0</v>
      </c>
      <c r="L42" s="198"/>
      <c r="M42" s="209">
        <f t="shared" si="6"/>
        <v>0</v>
      </c>
      <c r="N42" s="209">
        <f t="shared" si="7"/>
        <v>0</v>
      </c>
    </row>
    <row r="43" spans="1:14" x14ac:dyDescent="0.25">
      <c r="A43" s="284"/>
      <c r="B43" s="86" t="s">
        <v>193</v>
      </c>
      <c r="C43" s="17" t="s">
        <v>3</v>
      </c>
      <c r="D43" s="184">
        <v>3</v>
      </c>
      <c r="E43" s="223">
        <v>7.6016000000000004</v>
      </c>
      <c r="F43" s="198"/>
      <c r="G43" s="209">
        <f t="shared" si="4"/>
        <v>0</v>
      </c>
      <c r="H43" s="219">
        <v>0</v>
      </c>
      <c r="I43" s="198"/>
      <c r="J43" s="209">
        <f t="shared" si="5"/>
        <v>0</v>
      </c>
      <c r="K43" s="222">
        <v>0</v>
      </c>
      <c r="L43" s="198"/>
      <c r="M43" s="209">
        <f t="shared" si="6"/>
        <v>0</v>
      </c>
      <c r="N43" s="209">
        <f t="shared" si="7"/>
        <v>0</v>
      </c>
    </row>
    <row r="44" spans="1:14" ht="31.5" x14ac:dyDescent="0.25">
      <c r="A44" s="284"/>
      <c r="B44" s="69" t="s">
        <v>194</v>
      </c>
      <c r="C44" s="153" t="s">
        <v>3</v>
      </c>
      <c r="D44" s="186">
        <f>D41</f>
        <v>6</v>
      </c>
      <c r="E44" s="224">
        <v>1</v>
      </c>
      <c r="F44" s="212"/>
      <c r="G44" s="209">
        <f t="shared" si="4"/>
        <v>0</v>
      </c>
      <c r="H44" s="219">
        <v>0</v>
      </c>
      <c r="I44" s="198"/>
      <c r="J44" s="209">
        <f t="shared" si="5"/>
        <v>0</v>
      </c>
      <c r="K44" s="222">
        <v>0</v>
      </c>
      <c r="L44" s="198"/>
      <c r="M44" s="209">
        <f t="shared" si="6"/>
        <v>0</v>
      </c>
      <c r="N44" s="209">
        <f t="shared" si="7"/>
        <v>0</v>
      </c>
    </row>
    <row r="45" spans="1:14" x14ac:dyDescent="0.25">
      <c r="A45" s="285" t="s">
        <v>16</v>
      </c>
      <c r="B45" s="84" t="s">
        <v>143</v>
      </c>
      <c r="C45" s="153" t="s">
        <v>142</v>
      </c>
      <c r="D45" s="174">
        <f>SUM(D46:D46)</f>
        <v>3</v>
      </c>
      <c r="E45" s="224">
        <v>0</v>
      </c>
      <c r="F45" s="72"/>
      <c r="G45" s="209">
        <f t="shared" si="4"/>
        <v>0</v>
      </c>
      <c r="H45" s="234">
        <v>2.2320000000000002</v>
      </c>
      <c r="I45" s="211"/>
      <c r="J45" s="209">
        <f t="shared" si="5"/>
        <v>0</v>
      </c>
      <c r="K45" s="222">
        <v>0</v>
      </c>
      <c r="L45" s="72"/>
      <c r="M45" s="209">
        <f t="shared" si="6"/>
        <v>0</v>
      </c>
      <c r="N45" s="209">
        <f t="shared" si="7"/>
        <v>0</v>
      </c>
    </row>
    <row r="46" spans="1:14" ht="31.5" x14ac:dyDescent="0.25">
      <c r="A46" s="286"/>
      <c r="B46" s="24" t="s">
        <v>195</v>
      </c>
      <c r="C46" s="153" t="s">
        <v>3</v>
      </c>
      <c r="D46" s="186">
        <v>3</v>
      </c>
      <c r="E46" s="225">
        <v>5.4108799999999997</v>
      </c>
      <c r="F46" s="212"/>
      <c r="G46" s="209">
        <f t="shared" si="4"/>
        <v>0</v>
      </c>
      <c r="H46" s="219">
        <v>0</v>
      </c>
      <c r="I46" s="198"/>
      <c r="J46" s="209">
        <f t="shared" si="5"/>
        <v>0</v>
      </c>
      <c r="K46" s="222">
        <v>0</v>
      </c>
      <c r="L46" s="198"/>
      <c r="M46" s="209">
        <f t="shared" si="6"/>
        <v>0</v>
      </c>
      <c r="N46" s="209">
        <f t="shared" si="7"/>
        <v>0</v>
      </c>
    </row>
    <row r="47" spans="1:14" ht="31.5" x14ac:dyDescent="0.25">
      <c r="A47" s="286"/>
      <c r="B47" s="69" t="s">
        <v>194</v>
      </c>
      <c r="C47" s="153" t="s">
        <v>3</v>
      </c>
      <c r="D47" s="186">
        <f>D45</f>
        <v>3</v>
      </c>
      <c r="E47" s="224">
        <v>1</v>
      </c>
      <c r="F47" s="212"/>
      <c r="G47" s="209">
        <f t="shared" si="4"/>
        <v>0</v>
      </c>
      <c r="H47" s="219">
        <v>0</v>
      </c>
      <c r="I47" s="198"/>
      <c r="J47" s="209">
        <f t="shared" si="5"/>
        <v>0</v>
      </c>
      <c r="K47" s="222">
        <v>0</v>
      </c>
      <c r="L47" s="198"/>
      <c r="M47" s="209">
        <f t="shared" si="6"/>
        <v>0</v>
      </c>
      <c r="N47" s="209">
        <f t="shared" si="7"/>
        <v>0</v>
      </c>
    </row>
    <row r="48" spans="1:14" x14ac:dyDescent="0.25">
      <c r="A48" s="285" t="s">
        <v>46</v>
      </c>
      <c r="B48" s="84" t="s">
        <v>144</v>
      </c>
      <c r="C48" s="64" t="s">
        <v>10</v>
      </c>
      <c r="D48" s="72">
        <f>SUM(D49:D49)</f>
        <v>9</v>
      </c>
      <c r="E48" s="224">
        <v>0</v>
      </c>
      <c r="F48" s="198"/>
      <c r="G48" s="209">
        <f t="shared" si="4"/>
        <v>0</v>
      </c>
      <c r="H48" s="222">
        <v>10.92</v>
      </c>
      <c r="I48" s="198"/>
      <c r="J48" s="209">
        <f t="shared" si="5"/>
        <v>0</v>
      </c>
      <c r="K48" s="222">
        <v>0</v>
      </c>
      <c r="L48" s="198"/>
      <c r="M48" s="209">
        <f t="shared" si="6"/>
        <v>0</v>
      </c>
      <c r="N48" s="209">
        <f t="shared" si="7"/>
        <v>0</v>
      </c>
    </row>
    <row r="49" spans="1:14" ht="31.5" x14ac:dyDescent="0.25">
      <c r="A49" s="286"/>
      <c r="B49" s="24" t="s">
        <v>145</v>
      </c>
      <c r="C49" s="162" t="s">
        <v>3</v>
      </c>
      <c r="D49" s="174">
        <v>9</v>
      </c>
      <c r="E49" s="226">
        <v>25.187733333333334</v>
      </c>
      <c r="F49" s="198"/>
      <c r="G49" s="209">
        <f t="shared" si="4"/>
        <v>0</v>
      </c>
      <c r="H49" s="219">
        <v>0</v>
      </c>
      <c r="I49" s="198"/>
      <c r="J49" s="209">
        <f t="shared" si="5"/>
        <v>0</v>
      </c>
      <c r="K49" s="222">
        <v>0</v>
      </c>
      <c r="L49" s="198"/>
      <c r="M49" s="209">
        <f t="shared" si="6"/>
        <v>0</v>
      </c>
      <c r="N49" s="209">
        <f t="shared" si="7"/>
        <v>0</v>
      </c>
    </row>
    <row r="50" spans="1:14" ht="23.25" customHeight="1" x14ac:dyDescent="0.25">
      <c r="A50" s="17" t="s">
        <v>51</v>
      </c>
      <c r="B50" s="53" t="s">
        <v>36</v>
      </c>
      <c r="C50" s="17"/>
      <c r="D50" s="72"/>
      <c r="E50" s="198"/>
      <c r="F50" s="198"/>
      <c r="G50" s="209"/>
      <c r="H50" s="197"/>
      <c r="I50" s="197"/>
      <c r="J50" s="209"/>
      <c r="K50" s="198"/>
      <c r="L50" s="198"/>
      <c r="M50" s="209"/>
      <c r="N50" s="209"/>
    </row>
    <row r="51" spans="1:14" ht="31.5" x14ac:dyDescent="0.25">
      <c r="A51" s="277" t="s">
        <v>117</v>
      </c>
      <c r="B51" s="154" t="s">
        <v>110</v>
      </c>
      <c r="C51" s="163" t="s">
        <v>3</v>
      </c>
      <c r="D51" s="187">
        <f>D52</f>
        <v>14</v>
      </c>
      <c r="E51" s="224">
        <v>0</v>
      </c>
      <c r="F51" s="213"/>
      <c r="G51" s="209">
        <f t="shared" si="4"/>
        <v>0</v>
      </c>
      <c r="H51" s="230">
        <v>5.3999999999999995</v>
      </c>
      <c r="I51" s="213"/>
      <c r="J51" s="209">
        <f t="shared" si="5"/>
        <v>0</v>
      </c>
      <c r="K51" s="227">
        <v>0.22400000000000003</v>
      </c>
      <c r="L51" s="213"/>
      <c r="M51" s="209">
        <f t="shared" si="6"/>
        <v>0</v>
      </c>
      <c r="N51" s="209">
        <f t="shared" si="7"/>
        <v>0</v>
      </c>
    </row>
    <row r="52" spans="1:14" ht="30.75" x14ac:dyDescent="0.25">
      <c r="A52" s="278"/>
      <c r="B52" s="155" t="s">
        <v>196</v>
      </c>
      <c r="C52" s="164" t="s">
        <v>3</v>
      </c>
      <c r="D52" s="187">
        <v>14</v>
      </c>
      <c r="E52" s="227">
        <v>25.847999999999995</v>
      </c>
      <c r="F52" s="213"/>
      <c r="G52" s="209">
        <f t="shared" si="4"/>
        <v>0</v>
      </c>
      <c r="H52" s="219">
        <v>0</v>
      </c>
      <c r="I52" s="213"/>
      <c r="J52" s="209">
        <f t="shared" si="5"/>
        <v>0</v>
      </c>
      <c r="K52" s="230">
        <v>0</v>
      </c>
      <c r="L52" s="213"/>
      <c r="M52" s="209">
        <f t="shared" si="6"/>
        <v>0</v>
      </c>
      <c r="N52" s="209">
        <f t="shared" si="7"/>
        <v>0</v>
      </c>
    </row>
    <row r="53" spans="1:14" ht="47.25" x14ac:dyDescent="0.25">
      <c r="A53" s="277" t="s">
        <v>118</v>
      </c>
      <c r="B53" s="154" t="s">
        <v>83</v>
      </c>
      <c r="C53" s="164" t="s">
        <v>0</v>
      </c>
      <c r="D53" s="187">
        <f>D54</f>
        <v>18</v>
      </c>
      <c r="E53" s="224">
        <v>0</v>
      </c>
      <c r="F53" s="213"/>
      <c r="G53" s="209">
        <f t="shared" si="4"/>
        <v>0</v>
      </c>
      <c r="H53" s="227">
        <v>1.196</v>
      </c>
      <c r="I53" s="213"/>
      <c r="J53" s="209">
        <f t="shared" si="5"/>
        <v>0</v>
      </c>
      <c r="K53" s="228">
        <v>5.1200000000000009E-2</v>
      </c>
      <c r="L53" s="213"/>
      <c r="M53" s="209">
        <f t="shared" si="6"/>
        <v>0</v>
      </c>
      <c r="N53" s="209">
        <f t="shared" si="7"/>
        <v>0</v>
      </c>
    </row>
    <row r="54" spans="1:14" x14ac:dyDescent="0.25">
      <c r="A54" s="278"/>
      <c r="B54" s="155" t="s">
        <v>197</v>
      </c>
      <c r="C54" s="164" t="s">
        <v>0</v>
      </c>
      <c r="D54" s="187">
        <v>18</v>
      </c>
      <c r="E54" s="228">
        <v>3.0796000000000001</v>
      </c>
      <c r="F54" s="213"/>
      <c r="G54" s="209">
        <f t="shared" si="4"/>
        <v>0</v>
      </c>
      <c r="H54" s="219">
        <v>0</v>
      </c>
      <c r="I54" s="213"/>
      <c r="J54" s="209">
        <f t="shared" si="5"/>
        <v>0</v>
      </c>
      <c r="K54" s="230">
        <v>0</v>
      </c>
      <c r="L54" s="213"/>
      <c r="M54" s="209">
        <f t="shared" si="6"/>
        <v>0</v>
      </c>
      <c r="N54" s="209">
        <f t="shared" si="7"/>
        <v>0</v>
      </c>
    </row>
    <row r="55" spans="1:14" ht="21.75" customHeight="1" x14ac:dyDescent="0.25">
      <c r="A55" s="13"/>
      <c r="B55" s="23" t="s">
        <v>85</v>
      </c>
      <c r="C55" s="13"/>
      <c r="D55" s="22"/>
      <c r="E55" s="214"/>
      <c r="F55" s="214"/>
      <c r="G55" s="214">
        <f>SUM(G23:G54)</f>
        <v>0</v>
      </c>
      <c r="H55" s="214"/>
      <c r="I55" s="214"/>
      <c r="J55" s="214">
        <f>SUM(J23:J54)</f>
        <v>0</v>
      </c>
      <c r="K55" s="214"/>
      <c r="L55" s="214"/>
      <c r="M55" s="214">
        <f>SUM(M23:M54)</f>
        <v>0</v>
      </c>
      <c r="N55" s="214">
        <f>SUM(N23:N54)</f>
        <v>0</v>
      </c>
    </row>
    <row r="56" spans="1:14" ht="31.5" x14ac:dyDescent="0.25">
      <c r="A56" s="47"/>
      <c r="B56" s="30" t="s">
        <v>198</v>
      </c>
      <c r="C56" s="57"/>
      <c r="D56" s="157" t="s">
        <v>212</v>
      </c>
      <c r="E56" s="215"/>
      <c r="F56" s="215"/>
      <c r="G56" s="215"/>
      <c r="H56" s="215"/>
      <c r="I56" s="215"/>
      <c r="J56" s="215"/>
      <c r="K56" s="215"/>
      <c r="L56" s="215"/>
      <c r="M56" s="215"/>
      <c r="N56" s="216">
        <f>IFERROR(G55*D56,0)</f>
        <v>0</v>
      </c>
    </row>
    <row r="57" spans="1:14" x14ac:dyDescent="0.25">
      <c r="A57" s="47"/>
      <c r="B57" s="52" t="s">
        <v>22</v>
      </c>
      <c r="C57" s="57"/>
      <c r="D57" s="157"/>
      <c r="E57" s="215"/>
      <c r="F57" s="215"/>
      <c r="G57" s="215"/>
      <c r="H57" s="215"/>
      <c r="I57" s="215"/>
      <c r="J57" s="216"/>
      <c r="K57" s="215"/>
      <c r="L57" s="215"/>
      <c r="M57" s="215"/>
      <c r="N57" s="216">
        <f>N55+N56</f>
        <v>0</v>
      </c>
    </row>
    <row r="58" spans="1:14" ht="31.5" x14ac:dyDescent="0.25">
      <c r="A58" s="46"/>
      <c r="B58" s="63" t="s">
        <v>199</v>
      </c>
      <c r="C58" s="57"/>
      <c r="D58" s="157" t="s">
        <v>212</v>
      </c>
      <c r="E58" s="216"/>
      <c r="F58" s="216"/>
      <c r="G58" s="216"/>
      <c r="H58" s="216"/>
      <c r="I58" s="216"/>
      <c r="J58" s="216"/>
      <c r="K58" s="216"/>
      <c r="L58" s="216"/>
      <c r="M58" s="216"/>
      <c r="N58" s="216">
        <f>IFERROR(J55*D58,0)</f>
        <v>0</v>
      </c>
    </row>
    <row r="59" spans="1:14" ht="21" customHeight="1" x14ac:dyDescent="0.25">
      <c r="A59" s="13"/>
      <c r="B59" s="23" t="s">
        <v>87</v>
      </c>
      <c r="C59" s="13"/>
      <c r="D59" s="247"/>
      <c r="E59" s="214"/>
      <c r="F59" s="214"/>
      <c r="G59" s="214"/>
      <c r="H59" s="214"/>
      <c r="I59" s="214"/>
      <c r="J59" s="214"/>
      <c r="K59" s="214"/>
      <c r="L59" s="214"/>
      <c r="M59" s="214"/>
      <c r="N59" s="214">
        <f>N57+N58</f>
        <v>0</v>
      </c>
    </row>
    <row r="60" spans="1:14" ht="18.75" customHeight="1" x14ac:dyDescent="0.25">
      <c r="A60" s="13"/>
      <c r="B60" s="23" t="s">
        <v>111</v>
      </c>
      <c r="C60" s="13"/>
      <c r="D60" s="247"/>
      <c r="E60" s="214"/>
      <c r="F60" s="214"/>
      <c r="G60" s="214"/>
      <c r="H60" s="214"/>
      <c r="I60" s="214"/>
      <c r="J60" s="214"/>
      <c r="K60" s="214"/>
      <c r="L60" s="214"/>
      <c r="M60" s="214"/>
      <c r="N60" s="214">
        <f>N21+N59</f>
        <v>0</v>
      </c>
    </row>
    <row r="61" spans="1:14" ht="21.75" customHeight="1" x14ac:dyDescent="0.25">
      <c r="A61" s="46"/>
      <c r="B61" s="63" t="s">
        <v>18</v>
      </c>
      <c r="C61" s="57"/>
      <c r="D61" s="157" t="s">
        <v>212</v>
      </c>
      <c r="E61" s="216"/>
      <c r="F61" s="216"/>
      <c r="G61" s="216"/>
      <c r="H61" s="216"/>
      <c r="I61" s="216"/>
      <c r="J61" s="216"/>
      <c r="K61" s="216"/>
      <c r="L61" s="216"/>
      <c r="M61" s="216"/>
      <c r="N61" s="216">
        <f>IFERROR((N60-G24)*D61,0)</f>
        <v>0</v>
      </c>
    </row>
    <row r="62" spans="1:14" ht="21.75" customHeight="1" x14ac:dyDescent="0.25">
      <c r="A62" s="18"/>
      <c r="B62" s="23" t="s">
        <v>213</v>
      </c>
      <c r="C62" s="48"/>
      <c r="D62" s="248"/>
      <c r="E62" s="217"/>
      <c r="F62" s="217"/>
      <c r="G62" s="217"/>
      <c r="H62" s="217"/>
      <c r="I62" s="217"/>
      <c r="J62" s="217"/>
      <c r="K62" s="217"/>
      <c r="L62" s="217"/>
      <c r="M62" s="217"/>
      <c r="N62" s="217">
        <f>N60+N61</f>
        <v>0</v>
      </c>
    </row>
    <row r="63" spans="1:14" ht="24.75" customHeight="1" x14ac:dyDescent="0.25">
      <c r="A63" s="47"/>
      <c r="B63" s="63" t="s">
        <v>1</v>
      </c>
      <c r="C63" s="57"/>
      <c r="D63" s="157">
        <v>0.05</v>
      </c>
      <c r="E63" s="216"/>
      <c r="F63" s="216"/>
      <c r="G63" s="216"/>
      <c r="H63" s="216"/>
      <c r="I63" s="216"/>
      <c r="J63" s="216"/>
      <c r="K63" s="216"/>
      <c r="L63" s="216"/>
      <c r="M63" s="216"/>
      <c r="N63" s="216">
        <f>N62*D63</f>
        <v>0</v>
      </c>
    </row>
    <row r="64" spans="1:14" x14ac:dyDescent="0.25">
      <c r="A64" s="47"/>
      <c r="B64" s="52" t="s">
        <v>22</v>
      </c>
      <c r="C64" s="57"/>
      <c r="D64" s="157"/>
      <c r="E64" s="216"/>
      <c r="F64" s="216"/>
      <c r="G64" s="216"/>
      <c r="H64" s="216"/>
      <c r="I64" s="216"/>
      <c r="J64" s="216"/>
      <c r="K64" s="216"/>
      <c r="L64" s="216"/>
      <c r="M64" s="216"/>
      <c r="N64" s="216">
        <f>N62+N63</f>
        <v>0</v>
      </c>
    </row>
    <row r="65" spans="1:14" x14ac:dyDescent="0.25">
      <c r="A65" s="47"/>
      <c r="B65" s="21"/>
      <c r="C65" s="57"/>
      <c r="D65" s="157" t="s">
        <v>45</v>
      </c>
      <c r="E65" s="216"/>
      <c r="F65" s="216"/>
      <c r="G65" s="216"/>
      <c r="H65" s="216"/>
      <c r="I65" s="216"/>
      <c r="J65" s="216"/>
      <c r="K65" s="216"/>
      <c r="L65" s="216"/>
      <c r="M65" s="216"/>
      <c r="N65" s="216">
        <f>N64*D65</f>
        <v>0</v>
      </c>
    </row>
    <row r="66" spans="1:14" ht="23.25" customHeight="1" x14ac:dyDescent="0.25">
      <c r="A66" s="18"/>
      <c r="B66" s="23" t="s">
        <v>213</v>
      </c>
      <c r="C66" s="48"/>
      <c r="D66" s="49"/>
      <c r="E66" s="217"/>
      <c r="F66" s="217"/>
      <c r="G66" s="217"/>
      <c r="H66" s="217"/>
      <c r="I66" s="217"/>
      <c r="J66" s="217"/>
      <c r="K66" s="217"/>
      <c r="L66" s="217"/>
      <c r="M66" s="217"/>
      <c r="N66" s="217">
        <f>N64+N65</f>
        <v>0</v>
      </c>
    </row>
    <row r="67" spans="1:14" x14ac:dyDescent="0.25">
      <c r="A67" s="40"/>
      <c r="B67" s="50"/>
      <c r="C67" s="16"/>
      <c r="D67" s="39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1:14" x14ac:dyDescent="0.25">
      <c r="A68" s="40"/>
      <c r="B68" s="50"/>
      <c r="C68" s="16"/>
      <c r="D68" s="39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x14ac:dyDescent="0.25">
      <c r="A69" s="40"/>
      <c r="B69" s="50"/>
      <c r="C69" s="16"/>
      <c r="D69" s="39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1:14" x14ac:dyDescent="0.2">
      <c r="A70" s="11"/>
      <c r="B70" s="14"/>
      <c r="C70" s="26"/>
      <c r="D70" s="39"/>
      <c r="E70" s="12"/>
      <c r="F70" s="12"/>
      <c r="G70" s="12"/>
      <c r="H70" s="41"/>
      <c r="I70" s="41"/>
      <c r="J70" s="41"/>
      <c r="K70" s="12"/>
      <c r="L70" s="12"/>
      <c r="M70" s="12"/>
      <c r="N70" s="12"/>
    </row>
    <row r="71" spans="1:14" x14ac:dyDescent="0.25">
      <c r="A71" s="40"/>
      <c r="B71" s="50"/>
      <c r="C71" s="16"/>
      <c r="D71" s="51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x14ac:dyDescent="0.25">
      <c r="A72" s="40"/>
      <c r="B72" s="50"/>
      <c r="C72" s="16"/>
      <c r="D72" s="51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1:14" x14ac:dyDescent="0.25">
      <c r="A73" s="40"/>
      <c r="B73" s="50"/>
      <c r="C73" s="16"/>
      <c r="D73" s="51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x14ac:dyDescent="0.25">
      <c r="A74" s="40"/>
      <c r="B74" s="50"/>
      <c r="C74" s="16"/>
      <c r="D74" s="51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x14ac:dyDescent="0.25">
      <c r="A75" s="40"/>
      <c r="B75" s="50"/>
      <c r="C75" s="16"/>
      <c r="D75" s="51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1:14" x14ac:dyDescent="0.25">
      <c r="A76" s="40"/>
      <c r="B76" s="50"/>
      <c r="C76" s="16"/>
      <c r="D76" s="51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4" x14ac:dyDescent="0.25">
      <c r="A77" s="40"/>
      <c r="B77" s="50"/>
      <c r="C77" s="16"/>
      <c r="D77" s="51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4" x14ac:dyDescent="0.25">
      <c r="A78" s="40"/>
      <c r="B78" s="50"/>
      <c r="C78" s="16"/>
      <c r="D78" s="51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14" x14ac:dyDescent="0.25">
      <c r="A79" s="40"/>
      <c r="B79" s="50"/>
      <c r="C79" s="16"/>
      <c r="D79" s="51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 x14ac:dyDescent="0.25">
      <c r="A80" s="40"/>
      <c r="B80" s="50"/>
      <c r="C80" s="16"/>
      <c r="D80" s="51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x14ac:dyDescent="0.25">
      <c r="A81" s="40"/>
      <c r="B81" s="50"/>
      <c r="C81" s="16"/>
      <c r="D81" s="51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 x14ac:dyDescent="0.25">
      <c r="A82" s="40"/>
      <c r="B82" s="50"/>
      <c r="C82" s="16"/>
      <c r="D82" s="51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14" x14ac:dyDescent="0.25">
      <c r="A83" s="40"/>
      <c r="B83" s="50"/>
      <c r="C83" s="16"/>
      <c r="D83" s="51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x14ac:dyDescent="0.25">
      <c r="A84" s="40"/>
      <c r="B84" s="50"/>
      <c r="C84" s="16"/>
      <c r="D84" s="51"/>
      <c r="E84" s="12"/>
      <c r="F84" s="12"/>
      <c r="G84" s="12"/>
      <c r="H84" s="12"/>
      <c r="I84" s="12"/>
      <c r="J84" s="12"/>
      <c r="K84" s="12"/>
      <c r="L84" s="12"/>
      <c r="M84" s="12"/>
      <c r="N84" s="12"/>
    </row>
  </sheetData>
  <mergeCells count="18">
    <mergeCell ref="A51:A52"/>
    <mergeCell ref="A53:A54"/>
    <mergeCell ref="A15:A16"/>
    <mergeCell ref="A23:A24"/>
    <mergeCell ref="A25:A28"/>
    <mergeCell ref="A41:A44"/>
    <mergeCell ref="A45:A47"/>
    <mergeCell ref="A29:A40"/>
    <mergeCell ref="A48:A49"/>
    <mergeCell ref="A1:N1"/>
    <mergeCell ref="A2:N2"/>
    <mergeCell ref="A4:A5"/>
    <mergeCell ref="B4:B5"/>
    <mergeCell ref="C4:C5"/>
    <mergeCell ref="E4:G4"/>
    <mergeCell ref="H4:J4"/>
    <mergeCell ref="K4:M4"/>
    <mergeCell ref="D4:D5"/>
  </mergeCells>
  <printOptions horizontalCentered="1"/>
  <pageMargins left="0.2" right="0.2" top="0.39" bottom="0.35" header="0.28000000000000003" footer="0.19"/>
  <pageSetup paperSize="9" scale="75" orientation="landscape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კრებსითი</vt:lpstr>
      <vt:lpstr>#1</vt:lpstr>
      <vt:lpstr>#2</vt:lpstr>
      <vt:lpstr>'#1'!Print_Area</vt:lpstr>
      <vt:lpstr>'#2'!Print_Area</vt:lpstr>
      <vt:lpstr>კრებსითი!Print_Area</vt:lpstr>
      <vt:lpstr>'#1'!Print_Titles</vt:lpstr>
      <vt:lpstr>'#2'!Print_Titles</vt:lpstr>
      <vt:lpstr>კრებსითი!Print_Titles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2021-02-05T10:12:18Z</dcterms:modified>
</cp:coreProperties>
</file>