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mari\Desktop\tenderebi-2021\ამბულატორიები\წყალსაყრის ამბულატორია\"/>
    </mc:Choice>
  </mc:AlternateContent>
  <xr:revisionPtr revIDLastSave="0" documentId="13_ncr:1_{997BF80A-965A-4C97-8642-EB8D7BF0B5EB}" xr6:coauthVersionLast="45" xr6:coauthVersionMax="45" xr10:uidLastSave="{00000000-0000-0000-0000-000000000000}"/>
  <bookViews>
    <workbookView xWindow="-120" yWindow="-120" windowWidth="29040" windowHeight="15840" tabRatio="881" activeTab="3" xr2:uid="{00000000-000D-0000-FFFF-FFFF00000000}"/>
  </bookViews>
  <sheets>
    <sheet name="კრ " sheetId="118" r:id="rId1"/>
    <sheet name="0(1)" sheetId="119" r:id="rId2"/>
    <sheet name="2 ანა" sheetId="110" state="hidden" r:id="rId3"/>
    <sheet name="1-1" sheetId="120" r:id="rId4"/>
    <sheet name="1-2" sheetId="121" r:id="rId5"/>
    <sheet name="1-3" sheetId="122" r:id="rId6"/>
  </sheets>
  <definedNames>
    <definedName name="ghgfhjkjh54789">#REF!</definedName>
    <definedName name="_xlnm.Print_Area" localSheetId="1">'0(1)'!$A$1:$I$16</definedName>
    <definedName name="yhyujkiu4785689">#REF!</definedName>
    <definedName name="დასსდფგგ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6" i="120" l="1"/>
  <c r="J105" i="120" s="1"/>
  <c r="F60" i="122" l="1"/>
  <c r="J60" i="122" s="1"/>
  <c r="M60" i="122" s="1"/>
  <c r="M59" i="122" s="1"/>
  <c r="F58" i="122"/>
  <c r="H58" i="122" s="1"/>
  <c r="M58" i="122" s="1"/>
  <c r="F57" i="122"/>
  <c r="H55" i="122"/>
  <c r="M55" i="122" s="1"/>
  <c r="H54" i="122"/>
  <c r="M54" i="122" s="1"/>
  <c r="F53" i="122"/>
  <c r="L53" i="122" s="1"/>
  <c r="M53" i="122" s="1"/>
  <c r="F52" i="122"/>
  <c r="J52" i="122" s="1"/>
  <c r="M52" i="122" s="1"/>
  <c r="H50" i="122"/>
  <c r="M50" i="122" s="1"/>
  <c r="F49" i="122"/>
  <c r="L49" i="122" s="1"/>
  <c r="M49" i="122" s="1"/>
  <c r="F48" i="122"/>
  <c r="J48" i="122" s="1"/>
  <c r="M48" i="122" s="1"/>
  <c r="H46" i="122"/>
  <c r="M46" i="122" s="1"/>
  <c r="H45" i="122"/>
  <c r="M45" i="122" s="1"/>
  <c r="F44" i="122"/>
  <c r="L44" i="122" s="1"/>
  <c r="M44" i="122" s="1"/>
  <c r="F43" i="122"/>
  <c r="J43" i="122" s="1"/>
  <c r="M43" i="122" s="1"/>
  <c r="F41" i="122"/>
  <c r="J41" i="122" s="1"/>
  <c r="M41" i="122" s="1"/>
  <c r="M40" i="122" s="1"/>
  <c r="H39" i="122"/>
  <c r="M39" i="122" s="1"/>
  <c r="F36" i="122"/>
  <c r="F38" i="122" s="1"/>
  <c r="L38" i="122" s="1"/>
  <c r="M38" i="122" s="1"/>
  <c r="F35" i="122"/>
  <c r="H35" i="122" s="1"/>
  <c r="M35" i="122" s="1"/>
  <c r="F34" i="122"/>
  <c r="L34" i="122" s="1"/>
  <c r="M34" i="122" s="1"/>
  <c r="F33" i="122"/>
  <c r="J33" i="122" s="1"/>
  <c r="M33" i="122" s="1"/>
  <c r="H31" i="122"/>
  <c r="M31" i="122" s="1"/>
  <c r="F28" i="122"/>
  <c r="F30" i="122" s="1"/>
  <c r="L30" i="122" s="1"/>
  <c r="M30" i="122" s="1"/>
  <c r="H27" i="122"/>
  <c r="M27" i="122" s="1"/>
  <c r="H26" i="122"/>
  <c r="M26" i="122" s="1"/>
  <c r="F23" i="122"/>
  <c r="F25" i="122" s="1"/>
  <c r="L25" i="122" s="1"/>
  <c r="M25" i="122" s="1"/>
  <c r="H22" i="122"/>
  <c r="M22" i="122" s="1"/>
  <c r="F21" i="122"/>
  <c r="L21" i="122" s="1"/>
  <c r="M21" i="122" s="1"/>
  <c r="F20" i="122"/>
  <c r="J20" i="122" s="1"/>
  <c r="M20" i="122" s="1"/>
  <c r="H18" i="122"/>
  <c r="M18" i="122" s="1"/>
  <c r="H17" i="122"/>
  <c r="M17" i="122" s="1"/>
  <c r="F14" i="122"/>
  <c r="F16" i="122" s="1"/>
  <c r="L16" i="122" s="1"/>
  <c r="M16" i="122" s="1"/>
  <c r="H13" i="122"/>
  <c r="M13" i="122" s="1"/>
  <c r="F12" i="122"/>
  <c r="L12" i="122" s="1"/>
  <c r="M12" i="122" s="1"/>
  <c r="F11" i="122"/>
  <c r="J11" i="122" s="1"/>
  <c r="M11" i="122" s="1"/>
  <c r="F50" i="121"/>
  <c r="H50" i="121" s="1"/>
  <c r="M50" i="121" s="1"/>
  <c r="F49" i="121"/>
  <c r="H49" i="121" s="1"/>
  <c r="M49" i="121" s="1"/>
  <c r="F48" i="121"/>
  <c r="F47" i="121"/>
  <c r="J47" i="121" s="1"/>
  <c r="M47" i="121" s="1"/>
  <c r="F45" i="121"/>
  <c r="H45" i="121" s="1"/>
  <c r="M45" i="121" s="1"/>
  <c r="H44" i="121"/>
  <c r="M44" i="121" s="1"/>
  <c r="H43" i="121"/>
  <c r="M43" i="121" s="1"/>
  <c r="F42" i="121"/>
  <c r="H42" i="121" s="1"/>
  <c r="M42" i="121" s="1"/>
  <c r="F41" i="121"/>
  <c r="L41" i="121" s="1"/>
  <c r="M41" i="121" s="1"/>
  <c r="F40" i="121"/>
  <c r="J40" i="121" s="1"/>
  <c r="M40" i="121" s="1"/>
  <c r="F38" i="121"/>
  <c r="H38" i="121" s="1"/>
  <c r="M38" i="121" s="1"/>
  <c r="H37" i="121"/>
  <c r="M37" i="121" s="1"/>
  <c r="H36" i="121"/>
  <c r="M36" i="121" s="1"/>
  <c r="F35" i="121"/>
  <c r="H35" i="121" s="1"/>
  <c r="M35" i="121" s="1"/>
  <c r="F34" i="121"/>
  <c r="L34" i="121" s="1"/>
  <c r="M34" i="121" s="1"/>
  <c r="F33" i="121"/>
  <c r="J33" i="121" s="1"/>
  <c r="M33" i="121" s="1"/>
  <c r="F31" i="121"/>
  <c r="H31" i="121" s="1"/>
  <c r="M31" i="121" s="1"/>
  <c r="H30" i="121"/>
  <c r="M30" i="121" s="1"/>
  <c r="H29" i="121"/>
  <c r="M29" i="121" s="1"/>
  <c r="H28" i="121"/>
  <c r="M28" i="121" s="1"/>
  <c r="H27" i="121"/>
  <c r="M27" i="121" s="1"/>
  <c r="H26" i="121"/>
  <c r="M26" i="121" s="1"/>
  <c r="H25" i="121"/>
  <c r="M25" i="121" s="1"/>
  <c r="H24" i="121"/>
  <c r="M24" i="121" s="1"/>
  <c r="H23" i="121"/>
  <c r="M23" i="121" s="1"/>
  <c r="H22" i="121"/>
  <c r="M22" i="121" s="1"/>
  <c r="F21" i="121"/>
  <c r="L21" i="121" s="1"/>
  <c r="M21" i="121" s="1"/>
  <c r="F20" i="121"/>
  <c r="J20" i="121" s="1"/>
  <c r="M20" i="121" s="1"/>
  <c r="F18" i="121"/>
  <c r="H18" i="121" s="1"/>
  <c r="M18" i="121" s="1"/>
  <c r="F17" i="121"/>
  <c r="H17" i="121" s="1"/>
  <c r="M17" i="121" s="1"/>
  <c r="F16" i="121"/>
  <c r="L16" i="121" s="1"/>
  <c r="M16" i="121" s="1"/>
  <c r="F15" i="121"/>
  <c r="J15" i="121" s="1"/>
  <c r="M15" i="121" s="1"/>
  <c r="F13" i="121"/>
  <c r="H13" i="121" s="1"/>
  <c r="M13" i="121" s="1"/>
  <c r="F12" i="121"/>
  <c r="H12" i="121" s="1"/>
  <c r="M12" i="121" s="1"/>
  <c r="F11" i="121"/>
  <c r="L11" i="121" s="1"/>
  <c r="M11" i="121" s="1"/>
  <c r="F10" i="121"/>
  <c r="J10" i="121" s="1"/>
  <c r="M10" i="121" s="1"/>
  <c r="F101" i="120"/>
  <c r="L101" i="120" s="1"/>
  <c r="M101" i="120" s="1"/>
  <c r="M14" i="121" l="1"/>
  <c r="M47" i="122"/>
  <c r="M9" i="121"/>
  <c r="M10" i="122"/>
  <c r="J51" i="121"/>
  <c r="M51" i="122"/>
  <c r="H51" i="121"/>
  <c r="M42" i="122"/>
  <c r="L61" i="122"/>
  <c r="H61" i="122"/>
  <c r="M32" i="122"/>
  <c r="M19" i="122"/>
  <c r="J57" i="122"/>
  <c r="M57" i="122" s="1"/>
  <c r="M56" i="122" s="1"/>
  <c r="F15" i="122"/>
  <c r="J15" i="122" s="1"/>
  <c r="M15" i="122" s="1"/>
  <c r="M14" i="122" s="1"/>
  <c r="F24" i="122"/>
  <c r="J24" i="122" s="1"/>
  <c r="M24" i="122" s="1"/>
  <c r="M23" i="122" s="1"/>
  <c r="F29" i="122"/>
  <c r="J29" i="122" s="1"/>
  <c r="M29" i="122" s="1"/>
  <c r="M28" i="122" s="1"/>
  <c r="F37" i="122"/>
  <c r="J37" i="122" s="1"/>
  <c r="M37" i="122" s="1"/>
  <c r="M36" i="122" s="1"/>
  <c r="M19" i="121"/>
  <c r="M32" i="121"/>
  <c r="M39" i="121"/>
  <c r="L48" i="121"/>
  <c r="M48" i="121" s="1"/>
  <c r="M46" i="121" s="1"/>
  <c r="J61" i="122" l="1"/>
  <c r="M51" i="121"/>
  <c r="M52" i="121" s="1"/>
  <c r="M61" i="122"/>
  <c r="M62" i="122" s="1"/>
  <c r="N62" i="122"/>
  <c r="L51" i="121"/>
  <c r="M63" i="122" l="1"/>
  <c r="M64" i="122" s="1"/>
  <c r="M53" i="121"/>
  <c r="M54" i="121" s="1"/>
  <c r="M65" i="122" l="1"/>
  <c r="M66" i="122" s="1"/>
  <c r="M55" i="121"/>
  <c r="M56" i="121" s="1"/>
  <c r="E12" i="119" l="1"/>
  <c r="D11" i="119"/>
  <c r="F56" i="120"/>
  <c r="L32" i="120"/>
  <c r="M32" i="120" s="1"/>
  <c r="F104" i="120"/>
  <c r="H104" i="120" s="1"/>
  <c r="M104" i="120" s="1"/>
  <c r="H103" i="120"/>
  <c r="M103" i="120" s="1"/>
  <c r="F102" i="120"/>
  <c r="H102" i="120" s="1"/>
  <c r="M102" i="120" s="1"/>
  <c r="F100" i="120"/>
  <c r="L100" i="120" s="1"/>
  <c r="M100" i="120" s="1"/>
  <c r="F99" i="120"/>
  <c r="J99" i="120" s="1"/>
  <c r="M99" i="120" s="1"/>
  <c r="F97" i="120"/>
  <c r="H97" i="120" s="1"/>
  <c r="F96" i="120"/>
  <c r="H94" i="120"/>
  <c r="M94" i="120" s="1"/>
  <c r="F94" i="120"/>
  <c r="H93" i="120"/>
  <c r="M93" i="120" s="1"/>
  <c r="F93" i="120"/>
  <c r="H92" i="120"/>
  <c r="M92" i="120" s="1"/>
  <c r="F92" i="120"/>
  <c r="F91" i="120"/>
  <c r="L91" i="120" s="1"/>
  <c r="M91" i="120" s="1"/>
  <c r="F90" i="120"/>
  <c r="J90" i="120" s="1"/>
  <c r="M90" i="120" s="1"/>
  <c r="F88" i="120"/>
  <c r="H88" i="120" s="1"/>
  <c r="M88" i="120" s="1"/>
  <c r="F87" i="120"/>
  <c r="H87" i="120" s="1"/>
  <c r="M87" i="120" s="1"/>
  <c r="F86" i="120"/>
  <c r="H86" i="120" s="1"/>
  <c r="M86" i="120" s="1"/>
  <c r="F85" i="120"/>
  <c r="L85" i="120" s="1"/>
  <c r="M85" i="120" s="1"/>
  <c r="F84" i="120"/>
  <c r="J84" i="120" s="1"/>
  <c r="M84" i="120" s="1"/>
  <c r="F82" i="120"/>
  <c r="H82" i="120" s="1"/>
  <c r="M82" i="120" s="1"/>
  <c r="F81" i="120"/>
  <c r="H81" i="120" s="1"/>
  <c r="M81" i="120" s="1"/>
  <c r="F80" i="120"/>
  <c r="H80" i="120" s="1"/>
  <c r="M80" i="120" s="1"/>
  <c r="F79" i="120"/>
  <c r="L79" i="120" s="1"/>
  <c r="M79" i="120" s="1"/>
  <c r="F78" i="120"/>
  <c r="J78" i="120" s="1"/>
  <c r="M78" i="120" s="1"/>
  <c r="F76" i="120"/>
  <c r="H76" i="120" s="1"/>
  <c r="M76" i="120" s="1"/>
  <c r="F75" i="120"/>
  <c r="H75" i="120" s="1"/>
  <c r="M75" i="120" s="1"/>
  <c r="F74" i="120"/>
  <c r="L74" i="120" s="1"/>
  <c r="M74" i="120" s="1"/>
  <c r="F73" i="120"/>
  <c r="J73" i="120" s="1"/>
  <c r="M73" i="120" s="1"/>
  <c r="E71" i="120"/>
  <c r="F71" i="120" s="1"/>
  <c r="H71" i="120" s="1"/>
  <c r="M71" i="120" s="1"/>
  <c r="F70" i="120"/>
  <c r="H70" i="120" s="1"/>
  <c r="M70" i="120" s="1"/>
  <c r="F69" i="120"/>
  <c r="H69" i="120" s="1"/>
  <c r="M69" i="120" s="1"/>
  <c r="F68" i="120"/>
  <c r="H68" i="120" s="1"/>
  <c r="M68" i="120" s="1"/>
  <c r="E67" i="120"/>
  <c r="F67" i="120" s="1"/>
  <c r="L67" i="120" s="1"/>
  <c r="M67" i="120" s="1"/>
  <c r="F66" i="120"/>
  <c r="J66" i="120" s="1"/>
  <c r="M66" i="120" s="1"/>
  <c r="F64" i="120"/>
  <c r="H64" i="120" s="1"/>
  <c r="M64" i="120" s="1"/>
  <c r="F63" i="120"/>
  <c r="H63" i="120" s="1"/>
  <c r="M63" i="120" s="1"/>
  <c r="F62" i="120"/>
  <c r="H62" i="120" s="1"/>
  <c r="M62" i="120" s="1"/>
  <c r="H61" i="120"/>
  <c r="M61" i="120" s="1"/>
  <c r="F60" i="120"/>
  <c r="H60" i="120" s="1"/>
  <c r="M60" i="120" s="1"/>
  <c r="F59" i="120"/>
  <c r="L59" i="120" s="1"/>
  <c r="M59" i="120" s="1"/>
  <c r="F58" i="120"/>
  <c r="J58" i="120" s="1"/>
  <c r="M58" i="120" s="1"/>
  <c r="H56" i="120"/>
  <c r="M56" i="120" s="1"/>
  <c r="E55" i="120"/>
  <c r="F55" i="120" s="1"/>
  <c r="L55" i="120" s="1"/>
  <c r="M55" i="120" s="1"/>
  <c r="F54" i="120"/>
  <c r="J54" i="120" s="1"/>
  <c r="M54" i="120" s="1"/>
  <c r="F52" i="120"/>
  <c r="H52" i="120" s="1"/>
  <c r="M52" i="120" s="1"/>
  <c r="F51" i="120"/>
  <c r="H51" i="120" s="1"/>
  <c r="M51" i="120" s="1"/>
  <c r="E50" i="120"/>
  <c r="F50" i="120" s="1"/>
  <c r="L50" i="120" s="1"/>
  <c r="M50" i="120" s="1"/>
  <c r="F49" i="120"/>
  <c r="J49" i="120" s="1"/>
  <c r="M49" i="120" s="1"/>
  <c r="F47" i="120"/>
  <c r="H47" i="120" s="1"/>
  <c r="M47" i="120" s="1"/>
  <c r="F46" i="120"/>
  <c r="H46" i="120" s="1"/>
  <c r="M46" i="120" s="1"/>
  <c r="H45" i="120"/>
  <c r="M45" i="120" s="1"/>
  <c r="F44" i="120"/>
  <c r="L44" i="120" s="1"/>
  <c r="M44" i="120" s="1"/>
  <c r="F43" i="120"/>
  <c r="J43" i="120" s="1"/>
  <c r="M43" i="120" s="1"/>
  <c r="F41" i="120"/>
  <c r="H41" i="120" s="1"/>
  <c r="M41" i="120" s="1"/>
  <c r="H40" i="120"/>
  <c r="M40" i="120" s="1"/>
  <c r="F39" i="120"/>
  <c r="H39" i="120" s="1"/>
  <c r="M39" i="120" s="1"/>
  <c r="F38" i="120"/>
  <c r="H38" i="120" s="1"/>
  <c r="M38" i="120" s="1"/>
  <c r="E37" i="120"/>
  <c r="F37" i="120" s="1"/>
  <c r="H37" i="120" s="1"/>
  <c r="F36" i="120"/>
  <c r="L36" i="120" s="1"/>
  <c r="M36" i="120" s="1"/>
  <c r="F35" i="120"/>
  <c r="J35" i="120" s="1"/>
  <c r="M35" i="120" s="1"/>
  <c r="F31" i="120"/>
  <c r="J31" i="120" s="1"/>
  <c r="M31" i="120" s="1"/>
  <c r="M30" i="120" s="1"/>
  <c r="F29" i="120"/>
  <c r="L29" i="120" s="1"/>
  <c r="M29" i="120" s="1"/>
  <c r="F28" i="120"/>
  <c r="J28" i="120" s="1"/>
  <c r="M28" i="120" s="1"/>
  <c r="F26" i="120"/>
  <c r="L26" i="120" s="1"/>
  <c r="M26" i="120" s="1"/>
  <c r="F25" i="120"/>
  <c r="J25" i="120" s="1"/>
  <c r="M25" i="120" s="1"/>
  <c r="F23" i="120"/>
  <c r="L23" i="120" s="1"/>
  <c r="M23" i="120" s="1"/>
  <c r="F22" i="120"/>
  <c r="J22" i="120" s="1"/>
  <c r="M22" i="120" s="1"/>
  <c r="E20" i="120"/>
  <c r="F20" i="120" s="1"/>
  <c r="L20" i="120" s="1"/>
  <c r="M20" i="120" s="1"/>
  <c r="E19" i="120"/>
  <c r="F19" i="120" s="1"/>
  <c r="J19" i="120" s="1"/>
  <c r="M19" i="120" s="1"/>
  <c r="F17" i="120"/>
  <c r="J17" i="120" s="1"/>
  <c r="M17" i="120" s="1"/>
  <c r="M16" i="120" s="1"/>
  <c r="F15" i="120"/>
  <c r="L15" i="120" s="1"/>
  <c r="M15" i="120" s="1"/>
  <c r="F14" i="120"/>
  <c r="J14" i="120" s="1"/>
  <c r="M14" i="120" s="1"/>
  <c r="F12" i="120"/>
  <c r="L12" i="120" s="1"/>
  <c r="F11" i="120"/>
  <c r="J11" i="120" s="1"/>
  <c r="M11" i="120" s="1"/>
  <c r="M97" i="120" l="1"/>
  <c r="H105" i="120"/>
  <c r="M21" i="120"/>
  <c r="M13" i="120"/>
  <c r="M27" i="120"/>
  <c r="M24" i="120"/>
  <c r="M42" i="120"/>
  <c r="M37" i="120"/>
  <c r="M34" i="120" s="1"/>
  <c r="M12" i="120"/>
  <c r="M10" i="120" s="1"/>
  <c r="L105" i="120"/>
  <c r="M18" i="120"/>
  <c r="M48" i="120"/>
  <c r="M57" i="120"/>
  <c r="M72" i="120"/>
  <c r="M77" i="120"/>
  <c r="M98" i="120"/>
  <c r="M53" i="120"/>
  <c r="M65" i="120"/>
  <c r="M83" i="120"/>
  <c r="M89" i="120"/>
  <c r="M96" i="120"/>
  <c r="M95" i="120" s="1"/>
  <c r="M105" i="120" l="1"/>
  <c r="M106" i="120" s="1"/>
  <c r="M107" i="120" l="1"/>
  <c r="M108" i="120" s="1"/>
  <c r="M109" i="120" l="1"/>
  <c r="M110" i="120" s="1"/>
  <c r="D10" i="119" l="1"/>
  <c r="E37" i="118"/>
  <c r="A19" i="118"/>
  <c r="A15" i="118"/>
  <c r="L12" i="110" l="1"/>
  <c r="L15" i="110"/>
  <c r="L18" i="110"/>
  <c r="L21" i="110"/>
  <c r="L22" i="110"/>
  <c r="L23" i="110"/>
  <c r="L25" i="110"/>
  <c r="L28" i="110"/>
  <c r="L29" i="110"/>
  <c r="L31" i="110"/>
  <c r="L36" i="110"/>
  <c r="L41" i="110"/>
  <c r="L44" i="110"/>
  <c r="L45" i="110"/>
  <c r="L46" i="110"/>
  <c r="L47" i="110"/>
  <c r="L48" i="110"/>
  <c r="L49" i="110"/>
  <c r="L50" i="110"/>
  <c r="L51" i="110"/>
  <c r="L52" i="110"/>
  <c r="L53" i="110"/>
  <c r="L54" i="110"/>
  <c r="L55" i="110"/>
  <c r="L56" i="110"/>
  <c r="L57" i="110"/>
  <c r="L58" i="110"/>
  <c r="L59" i="110"/>
  <c r="L60" i="110"/>
  <c r="L61" i="110"/>
  <c r="L62" i="110"/>
  <c r="L64" i="110"/>
  <c r="L68" i="110"/>
  <c r="L69" i="110"/>
  <c r="L70" i="110"/>
  <c r="L71" i="110"/>
  <c r="L75" i="110"/>
  <c r="L76" i="110"/>
  <c r="L77" i="110"/>
  <c r="L79" i="110"/>
  <c r="L84" i="110"/>
  <c r="L89" i="110"/>
  <c r="L92" i="110"/>
  <c r="L93" i="110"/>
  <c r="L94" i="110"/>
  <c r="L9" i="110"/>
  <c r="J12" i="110"/>
  <c r="J15" i="110"/>
  <c r="J18" i="110"/>
  <c r="J21" i="110"/>
  <c r="J22" i="110"/>
  <c r="J23" i="110"/>
  <c r="J25" i="110"/>
  <c r="J28" i="110"/>
  <c r="J29" i="110"/>
  <c r="J31" i="110"/>
  <c r="J36" i="110"/>
  <c r="J41" i="110"/>
  <c r="J44" i="110"/>
  <c r="J45" i="110"/>
  <c r="J46" i="110"/>
  <c r="J47" i="110"/>
  <c r="J48" i="110"/>
  <c r="J49" i="110"/>
  <c r="J50" i="110"/>
  <c r="J51" i="110"/>
  <c r="J52" i="110"/>
  <c r="J53" i="110"/>
  <c r="J54" i="110"/>
  <c r="J55" i="110"/>
  <c r="J56" i="110"/>
  <c r="J57" i="110"/>
  <c r="J58" i="110"/>
  <c r="J59" i="110"/>
  <c r="J60" i="110"/>
  <c r="J61" i="110"/>
  <c r="J62" i="110"/>
  <c r="J64" i="110"/>
  <c r="J68" i="110"/>
  <c r="J69" i="110"/>
  <c r="J70" i="110"/>
  <c r="J71" i="110"/>
  <c r="J75" i="110"/>
  <c r="J76" i="110"/>
  <c r="J77" i="110"/>
  <c r="J79" i="110"/>
  <c r="J84" i="110"/>
  <c r="J89" i="110"/>
  <c r="J92" i="110"/>
  <c r="J93" i="110"/>
  <c r="J94" i="110"/>
  <c r="J9" i="110"/>
  <c r="H12" i="110"/>
  <c r="H15" i="110"/>
  <c r="H18" i="110"/>
  <c r="H21" i="110"/>
  <c r="H22" i="110"/>
  <c r="H23" i="110"/>
  <c r="H25" i="110"/>
  <c r="H28" i="110"/>
  <c r="H29" i="110"/>
  <c r="H31" i="110"/>
  <c r="H36" i="110"/>
  <c r="H41" i="110"/>
  <c r="H44" i="110"/>
  <c r="H45" i="110"/>
  <c r="H46" i="110"/>
  <c r="H47" i="110"/>
  <c r="H48" i="110"/>
  <c r="H49" i="110"/>
  <c r="H50" i="110"/>
  <c r="H51" i="110"/>
  <c r="M51" i="110" s="1"/>
  <c r="H52" i="110"/>
  <c r="H53" i="110"/>
  <c r="H54" i="110"/>
  <c r="H55" i="110"/>
  <c r="H56" i="110"/>
  <c r="H57" i="110"/>
  <c r="H58" i="110"/>
  <c r="H59" i="110"/>
  <c r="H60" i="110"/>
  <c r="H61" i="110"/>
  <c r="H62" i="110"/>
  <c r="H64" i="110"/>
  <c r="H68" i="110"/>
  <c r="H69" i="110"/>
  <c r="H70" i="110"/>
  <c r="H71" i="110"/>
  <c r="H75" i="110"/>
  <c r="H76" i="110"/>
  <c r="H77" i="110"/>
  <c r="H79" i="110"/>
  <c r="H84" i="110"/>
  <c r="H89" i="110"/>
  <c r="H92" i="110"/>
  <c r="H93" i="110"/>
  <c r="H94" i="110"/>
  <c r="H9" i="110"/>
  <c r="F95" i="110"/>
  <c r="L95" i="110" s="1"/>
  <c r="F91" i="110"/>
  <c r="L91" i="110" s="1"/>
  <c r="F90" i="110"/>
  <c r="L90" i="110" s="1"/>
  <c r="F88" i="110"/>
  <c r="L88" i="110" s="1"/>
  <c r="F87" i="110"/>
  <c r="L87" i="110" s="1"/>
  <c r="F86" i="110"/>
  <c r="L86" i="110" s="1"/>
  <c r="F85" i="110"/>
  <c r="L85" i="110" s="1"/>
  <c r="F83" i="110"/>
  <c r="L83" i="110" s="1"/>
  <c r="F82" i="110"/>
  <c r="L82" i="110" s="1"/>
  <c r="F81" i="110"/>
  <c r="L81" i="110" s="1"/>
  <c r="F80" i="110"/>
  <c r="L80" i="110" s="1"/>
  <c r="F78" i="110"/>
  <c r="L78" i="110" s="1"/>
  <c r="F74" i="110"/>
  <c r="L74" i="110" s="1"/>
  <c r="F73" i="110"/>
  <c r="L73" i="110" s="1"/>
  <c r="F72" i="110"/>
  <c r="L72" i="110" s="1"/>
  <c r="F67" i="110"/>
  <c r="H67" i="110" s="1"/>
  <c r="F66" i="110"/>
  <c r="H66" i="110" s="1"/>
  <c r="F65" i="110"/>
  <c r="L65" i="110" s="1"/>
  <c r="F63" i="110"/>
  <c r="L63" i="110" s="1"/>
  <c r="F43" i="110"/>
  <c r="H43" i="110" s="1"/>
  <c r="F42" i="110"/>
  <c r="H42" i="110" s="1"/>
  <c r="F40" i="110"/>
  <c r="H40" i="110" s="1"/>
  <c r="F39" i="110"/>
  <c r="L39" i="110" s="1"/>
  <c r="F38" i="110"/>
  <c r="F37" i="110"/>
  <c r="L37" i="110" s="1"/>
  <c r="F35" i="110"/>
  <c r="H35" i="110" s="1"/>
  <c r="F34" i="110"/>
  <c r="F33" i="110"/>
  <c r="F32" i="110"/>
  <c r="H32" i="110" s="1"/>
  <c r="A31" i="110"/>
  <c r="F30" i="110"/>
  <c r="F27" i="110"/>
  <c r="H27" i="110" s="1"/>
  <c r="F26" i="110"/>
  <c r="H26" i="110" s="1"/>
  <c r="F24" i="110"/>
  <c r="F20" i="110"/>
  <c r="J20" i="110" s="1"/>
  <c r="F19" i="110"/>
  <c r="H19" i="110" s="1"/>
  <c r="F17" i="110"/>
  <c r="H17" i="110" s="1"/>
  <c r="F16" i="110"/>
  <c r="H16" i="110" s="1"/>
  <c r="F14" i="110"/>
  <c r="F13" i="110"/>
  <c r="L13" i="110" s="1"/>
  <c r="F11" i="110"/>
  <c r="H11" i="110" s="1"/>
  <c r="F10" i="110"/>
  <c r="H10" i="110" s="1"/>
  <c r="M59" i="110" l="1"/>
  <c r="H74" i="110"/>
  <c r="H20" i="110"/>
  <c r="J74" i="110"/>
  <c r="M74" i="110" s="1"/>
  <c r="M70" i="110"/>
  <c r="M58" i="110"/>
  <c r="M50" i="110"/>
  <c r="L20" i="110"/>
  <c r="M20" i="110" s="1"/>
  <c r="H90" i="110"/>
  <c r="H87" i="110"/>
  <c r="H83" i="110"/>
  <c r="J91" i="110"/>
  <c r="J87" i="110"/>
  <c r="J83" i="110"/>
  <c r="M75" i="110"/>
  <c r="J65" i="110"/>
  <c r="M65" i="110" s="1"/>
  <c r="J37" i="110"/>
  <c r="J34" i="110"/>
  <c r="L34" i="110"/>
  <c r="H91" i="110"/>
  <c r="M91" i="110" s="1"/>
  <c r="J90" i="110"/>
  <c r="M90" i="110" s="1"/>
  <c r="J82" i="110"/>
  <c r="M89" i="110"/>
  <c r="M69" i="110"/>
  <c r="M57" i="110"/>
  <c r="M49" i="110"/>
  <c r="M31" i="110"/>
  <c r="M18" i="110"/>
  <c r="J33" i="110"/>
  <c r="L33" i="110"/>
  <c r="H82" i="110"/>
  <c r="H34" i="110"/>
  <c r="J81" i="110"/>
  <c r="J73" i="110"/>
  <c r="J63" i="110"/>
  <c r="M84" i="110"/>
  <c r="M68" i="110"/>
  <c r="M56" i="110"/>
  <c r="M48" i="110"/>
  <c r="M29" i="110"/>
  <c r="M15" i="110"/>
  <c r="J11" i="110"/>
  <c r="L11" i="110"/>
  <c r="H81" i="110"/>
  <c r="M81" i="110" s="1"/>
  <c r="H73" i="110"/>
  <c r="H65" i="110"/>
  <c r="H33" i="110"/>
  <c r="J88" i="110"/>
  <c r="J80" i="110"/>
  <c r="J72" i="110"/>
  <c r="J13" i="110"/>
  <c r="M79" i="110"/>
  <c r="M64" i="110"/>
  <c r="M55" i="110"/>
  <c r="M47" i="110"/>
  <c r="M28" i="110"/>
  <c r="M12" i="110"/>
  <c r="M92" i="110"/>
  <c r="J24" i="110"/>
  <c r="L24" i="110"/>
  <c r="J27" i="110"/>
  <c r="L27" i="110"/>
  <c r="J38" i="110"/>
  <c r="L38" i="110"/>
  <c r="J67" i="110"/>
  <c r="L67" i="110"/>
  <c r="H88" i="110"/>
  <c r="H80" i="110"/>
  <c r="H72" i="110"/>
  <c r="H24" i="110"/>
  <c r="J95" i="110"/>
  <c r="M77" i="110"/>
  <c r="M62" i="110"/>
  <c r="M54" i="110"/>
  <c r="M46" i="110"/>
  <c r="M25" i="110"/>
  <c r="J43" i="110"/>
  <c r="L43" i="110"/>
  <c r="M82" i="110"/>
  <c r="J14" i="110"/>
  <c r="L14" i="110"/>
  <c r="J30" i="110"/>
  <c r="L30" i="110"/>
  <c r="H95" i="110"/>
  <c r="H63" i="110"/>
  <c r="H39" i="110"/>
  <c r="J86" i="110"/>
  <c r="J78" i="110"/>
  <c r="M9" i="110"/>
  <c r="M76" i="110"/>
  <c r="M61" i="110"/>
  <c r="M53" i="110"/>
  <c r="M45" i="110"/>
  <c r="M23" i="110"/>
  <c r="M36" i="110"/>
  <c r="J10" i="110"/>
  <c r="L10" i="110"/>
  <c r="J35" i="110"/>
  <c r="L35" i="110"/>
  <c r="J26" i="110"/>
  <c r="L26" i="110"/>
  <c r="H86" i="110"/>
  <c r="H38" i="110"/>
  <c r="H30" i="110"/>
  <c r="H14" i="110"/>
  <c r="M94" i="110"/>
  <c r="M60" i="110"/>
  <c r="M52" i="110"/>
  <c r="M44" i="110"/>
  <c r="M22" i="110"/>
  <c r="J19" i="110"/>
  <c r="L19" i="110"/>
  <c r="J66" i="110"/>
  <c r="L66" i="110"/>
  <c r="M66" i="110" s="1"/>
  <c r="J16" i="110"/>
  <c r="L16" i="110"/>
  <c r="J40" i="110"/>
  <c r="L40" i="110"/>
  <c r="H78" i="110"/>
  <c r="J85" i="110"/>
  <c r="J17" i="110"/>
  <c r="L17" i="110"/>
  <c r="J32" i="110"/>
  <c r="L32" i="110"/>
  <c r="J42" i="110"/>
  <c r="L42" i="110"/>
  <c r="M87" i="110"/>
  <c r="H85" i="110"/>
  <c r="H37" i="110"/>
  <c r="M37" i="110" s="1"/>
  <c r="H13" i="110"/>
  <c r="M13" i="110" s="1"/>
  <c r="J39" i="110"/>
  <c r="M39" i="110" s="1"/>
  <c r="M93" i="110"/>
  <c r="M71" i="110"/>
  <c r="M41" i="110"/>
  <c r="M21" i="110"/>
  <c r="M86" i="110" l="1"/>
  <c r="M83" i="110"/>
  <c r="J96" i="110"/>
  <c r="J4" i="110" s="1"/>
  <c r="M26" i="110"/>
  <c r="M10" i="110"/>
  <c r="M73" i="110"/>
  <c r="H96" i="110"/>
  <c r="M42" i="110"/>
  <c r="M17" i="110"/>
  <c r="M85" i="110"/>
  <c r="M67" i="110"/>
  <c r="M24" i="110"/>
  <c r="M80" i="110"/>
  <c r="M78" i="110"/>
  <c r="M95" i="110"/>
  <c r="M72" i="110"/>
  <c r="M88" i="110"/>
  <c r="M63" i="110"/>
  <c r="M40" i="110"/>
  <c r="M19" i="110"/>
  <c r="M27" i="110"/>
  <c r="M11" i="110"/>
  <c r="M32" i="110"/>
  <c r="M35" i="110"/>
  <c r="M30" i="110"/>
  <c r="M34" i="110"/>
  <c r="M16" i="110"/>
  <c r="L96" i="110"/>
  <c r="M14" i="110"/>
  <c r="M33" i="110"/>
  <c r="M38" i="110"/>
  <c r="M43" i="110"/>
  <c r="M96" i="110" l="1"/>
  <c r="M97" i="110" s="1"/>
  <c r="M98" i="110" s="1"/>
  <c r="M99" i="110" l="1"/>
  <c r="E13" i="119"/>
  <c r="M100" i="110"/>
  <c r="M101" i="110" s="1"/>
  <c r="J3" i="110" l="1"/>
  <c r="H12" i="119" l="1"/>
  <c r="H11" i="119"/>
  <c r="C106" i="110" l="1"/>
  <c r="D13" i="119" l="1"/>
  <c r="H10" i="119" l="1"/>
  <c r="H13" i="119" s="1"/>
  <c r="D19" i="118" l="1"/>
  <c r="D20" i="118" l="1"/>
  <c r="D37" i="118" s="1"/>
  <c r="H19" i="118"/>
  <c r="H20" i="118" s="1"/>
  <c r="H37" i="118" s="1"/>
  <c r="H41" i="118" s="1"/>
  <c r="H42" i="118" s="1"/>
  <c r="H43" i="118" s="1"/>
  <c r="H44" i="118" l="1"/>
  <c r="H45" i="118" s="1"/>
  <c r="F5" i="118" s="1"/>
</calcChain>
</file>

<file path=xl/sharedStrings.xml><?xml version="1.0" encoding="utf-8"?>
<sst xmlns="http://schemas.openxmlformats.org/spreadsheetml/2006/main" count="809" uniqueCount="305">
  <si>
    <t>-</t>
  </si>
  <si>
    <t>ცალი</t>
  </si>
  <si>
    <t>საბაზრო</t>
  </si>
  <si>
    <t xml:space="preserve">დამკვეთი: </t>
  </si>
  <si>
    <t xml:space="preserve">ნაკრები სახარჯთაღრიცხვო გაანგარიშება (ჯამი)  </t>
  </si>
  <si>
    <t>ლარი</t>
  </si>
  <si>
    <t>№</t>
  </si>
  <si>
    <t>ხარჯთაღრიცხვის ნომერი</t>
  </si>
  <si>
    <t>სამუშაოს და ხარჯების დასახელება</t>
  </si>
  <si>
    <t xml:space="preserve"> სახარჯთაღრიცხვო ღირებულება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</si>
  <si>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</si>
  <si>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</si>
  <si>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</si>
  <si>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 ინვენტარი</t>
  </si>
  <si>
    <t>სხვადასხვა ხარჯები</t>
  </si>
  <si>
    <t xml:space="preserve">თავი I </t>
  </si>
  <si>
    <t>კაპიტალური რემონტის ტერიტორიის მომზადება</t>
  </si>
  <si>
    <t xml:space="preserve">თავი II </t>
  </si>
  <si>
    <t xml:space="preserve">თავი III </t>
  </si>
  <si>
    <t xml:space="preserve">თავი IV </t>
  </si>
  <si>
    <t xml:space="preserve">თავიV </t>
  </si>
  <si>
    <t xml:space="preserve">თავი VI </t>
  </si>
  <si>
    <t>თავი I ჯამი</t>
  </si>
  <si>
    <t>თავი II ჯამი</t>
  </si>
  <si>
    <t>თავიIII ჯამი</t>
  </si>
  <si>
    <t>თავი IV ჯამი</t>
  </si>
  <si>
    <t>თავი V ჯამი</t>
  </si>
  <si>
    <t>თავი VI ჯამი</t>
  </si>
  <si>
    <t>თავი I-VI ჯამი</t>
  </si>
  <si>
    <t>ჯამი</t>
  </si>
  <si>
    <t>დღგ 18%</t>
  </si>
  <si>
    <t>დროებითი შენობები და ნაგებობები</t>
  </si>
  <si>
    <t>სამუშაოები და ხარჯები არ არის</t>
  </si>
  <si>
    <t>ტერიტორიის კეთილმოწყობა</t>
  </si>
  <si>
    <t>დამხმარე და სამოსამსახურო ობიექტები</t>
  </si>
  <si>
    <t xml:space="preserve"> ძირითადი ობიექტები</t>
  </si>
  <si>
    <t>განზომილების ერთეული</t>
  </si>
  <si>
    <t xml:space="preserve">სამშენებლო სამუშაოები </t>
  </si>
  <si>
    <t>დანადგარებზე, ავეჯსა და ინვენტარზე</t>
  </si>
  <si>
    <t>სულ</t>
  </si>
  <si>
    <t>საობიექტო-სახარჯთაღრიცხვო ანგარიში  № 1</t>
  </si>
  <si>
    <t>სახარჯთაღრიცხვო ღირებულება</t>
  </si>
  <si>
    <t>სამუშაოს დასახელება</t>
  </si>
  <si>
    <t>რაოდენობა</t>
  </si>
  <si>
    <t>შრომითი დანახარჯები</t>
  </si>
  <si>
    <t>სხვადასხვა მანქანები</t>
  </si>
  <si>
    <t>კაც/სთ</t>
  </si>
  <si>
    <t>ლარიı</t>
  </si>
  <si>
    <t>ც</t>
  </si>
  <si>
    <t>მ</t>
  </si>
  <si>
    <t>კგ</t>
  </si>
  <si>
    <t>ტ</t>
  </si>
  <si>
    <t>მან/სთ</t>
  </si>
  <si>
    <t>ო.ხ. №1</t>
  </si>
  <si>
    <t>ხარჯთ №1/1</t>
  </si>
  <si>
    <t>ხარჯთ №1/2</t>
  </si>
  <si>
    <t>მ3</t>
  </si>
  <si>
    <t>მ2</t>
  </si>
  <si>
    <t>სხვა მანქანა</t>
  </si>
  <si>
    <t>სხვა მასალა</t>
  </si>
  <si>
    <t xml:space="preserve">რეზერვი გაუთვალისწინებელ სამუშაოებზე   3 % </t>
  </si>
  <si>
    <t>ფასონური ნაწილები</t>
  </si>
  <si>
    <t>ფითხი</t>
  </si>
  <si>
    <t>სხვა მასალები</t>
  </si>
  <si>
    <t xml:space="preserve"> </t>
  </si>
  <si>
    <t>მანქანები</t>
  </si>
  <si>
    <t>ლ</t>
  </si>
  <si>
    <t>კომპლ</t>
  </si>
  <si>
    <t>პირსაბანი ფაიანსის საბავშვო</t>
  </si>
  <si>
    <t>წყალშემრევი ხელსაბანებისათვის</t>
  </si>
  <si>
    <t>წყალშემრევი</t>
  </si>
  <si>
    <t>50 მმ-ნი კანალიზაციის პლასტმასის მილების მოწყობა</t>
  </si>
  <si>
    <t>100 მ</t>
  </si>
  <si>
    <t>მილი, დ-50მმ</t>
  </si>
  <si>
    <t>მილი, დ-100 მმ</t>
  </si>
  <si>
    <t>12--23-1</t>
  </si>
  <si>
    <t>პლასტმასის ფასონური ნაწილები</t>
  </si>
  <si>
    <t>10 ც.</t>
  </si>
  <si>
    <t>თუჯის  ტრაპის  მონტაჟი</t>
  </si>
  <si>
    <t>თუჯის  ტრაპი</t>
  </si>
  <si>
    <t>21-11</t>
  </si>
  <si>
    <t>გამწოვი ვენტილიატორისა და ცხაურის მონტაჟი</t>
  </si>
  <si>
    <t>ცხაურა 350*350</t>
  </si>
  <si>
    <t>ვენტილიატორი</t>
  </si>
  <si>
    <t>ათ.ლარი</t>
  </si>
  <si>
    <t>შიფრი</t>
  </si>
  <si>
    <t>განზ.</t>
  </si>
  <si>
    <t>ნორმ.ერთეულზე</t>
  </si>
  <si>
    <t>ხარჯთ №1/3</t>
  </si>
  <si>
    <t>წყალსადენი,კანალიზაცია</t>
  </si>
  <si>
    <t>თავი VII</t>
  </si>
  <si>
    <t>თავი VII ჯამი</t>
  </si>
  <si>
    <t>თავი I-VIIჯამი</t>
  </si>
  <si>
    <t>ელ.სამონტაჟო სამუშაოები</t>
  </si>
  <si>
    <t>ო.ხ. №2</t>
  </si>
  <si>
    <t>ნორმატიული ხარჯთაღრიცხვა</t>
  </si>
  <si>
    <t xml:space="preserve">საპროექტო-სახარჯთაღრიცხვო დოკუმენტაციის ექსპერტიზა </t>
  </si>
  <si>
    <t>2,2,81</t>
  </si>
  <si>
    <t>2,2,118</t>
  </si>
  <si>
    <t>სხვა მანქანები</t>
  </si>
  <si>
    <t>15,55,5</t>
  </si>
  <si>
    <t>ტუმბო</t>
  </si>
  <si>
    <t>15,14,1</t>
  </si>
  <si>
    <t>კერამიკული ფილები</t>
  </si>
  <si>
    <t>წებო-ცემენტი</t>
  </si>
  <si>
    <t>15,168,4</t>
  </si>
  <si>
    <t>ჭერების  დამუშავება ფითხით და შეღებვა წყალემურსიული საღებავით</t>
  </si>
  <si>
    <t>წყალემულსიური საღებავი</t>
  </si>
  <si>
    <t>საფითხნი</t>
  </si>
  <si>
    <t>15,168,7</t>
  </si>
  <si>
    <t>საამშენებლო სამუშაოები</t>
  </si>
  <si>
    <t xml:space="preserve">წყალმომარაგება, კანალიზაცია, თბომომარაგება   </t>
  </si>
  <si>
    <t xml:space="preserve">  ფაიანსის  უნიტაზის  მონტაჟი</t>
  </si>
  <si>
    <t>ფაიანსის  უნიტაზი საბავშვო</t>
  </si>
  <si>
    <t>ფაიანსის  უნიტაზი ადმინისტრაციის</t>
  </si>
  <si>
    <t xml:space="preserve">   ფაიანსის პირსაბანების მოწყობა </t>
  </si>
  <si>
    <t>17,4,2</t>
  </si>
  <si>
    <t>16,6,2</t>
  </si>
  <si>
    <t>პირსაბანი ფაიანსის ადმინისტრაციისათვის</t>
  </si>
  <si>
    <t>16,12,1</t>
  </si>
  <si>
    <t>22,8,1</t>
  </si>
  <si>
    <t>16,6,1</t>
  </si>
  <si>
    <t xml:space="preserve">100 მმ-ნი კანალიზაციის პლასტმასის მილების მოწყობა </t>
  </si>
  <si>
    <t>უჯანგავი სარეცხელების მონტაჟი</t>
  </si>
  <si>
    <t xml:space="preserve">უჯანგავი ორსექციანი სარეცხელები  </t>
  </si>
  <si>
    <t>მასალა</t>
  </si>
  <si>
    <t>ხელფასი</t>
  </si>
  <si>
    <t>მანქანა-მექ.</t>
  </si>
  <si>
    <t>სახარჯთაღრიცხვო ჯამი</t>
  </si>
  <si>
    <t>erTeuli</t>
  </si>
  <si>
    <t>sul</t>
  </si>
  <si>
    <t>zeddebuli xarji</t>
  </si>
  <si>
    <t xml:space="preserve">jami </t>
  </si>
  <si>
    <t>gegmiuri mogeba</t>
  </si>
  <si>
    <t>Seadgina:</t>
  </si>
  <si>
    <t>ლოკალური ხარჯთაღრიცხვა #1-1</t>
  </si>
  <si>
    <t>ლოკალური ხარჯთაღრიცხვა #1-2</t>
  </si>
  <si>
    <t>შიგა წყალსადენსა და კანალიზაციაზე</t>
  </si>
  <si>
    <t>ცემენტის ხსნარი 100</t>
  </si>
  <si>
    <t>დაშლა კონსტრუქციების</t>
  </si>
  <si>
    <t>შრომითი დანახარჯი</t>
  </si>
  <si>
    <t xml:space="preserve">შრომის დანახარჯი  </t>
  </si>
  <si>
    <t>სრფ</t>
  </si>
  <si>
    <r>
      <t>მ</t>
    </r>
    <r>
      <rPr>
        <b/>
        <vertAlign val="superscript"/>
        <sz val="9"/>
        <rFont val="Sylfaen"/>
        <family val="1"/>
        <charset val="204"/>
      </rPr>
      <t>3</t>
    </r>
  </si>
  <si>
    <r>
      <t>მ</t>
    </r>
    <r>
      <rPr>
        <b/>
        <vertAlign val="superscript"/>
        <sz val="9"/>
        <rFont val="Sylfaen"/>
        <family val="1"/>
        <charset val="204"/>
      </rPr>
      <t>2</t>
    </r>
  </si>
  <si>
    <t>გეგმიური დაგროვება</t>
  </si>
  <si>
    <t>სამკაპი დ-100 მმ</t>
  </si>
  <si>
    <t>მუხლი დ=100</t>
  </si>
  <si>
    <t>სამკაპი დ=50</t>
  </si>
  <si>
    <t>მუხლი დ=50</t>
  </si>
  <si>
    <t xml:space="preserve">შ.შ.მ.  უნიტაზის კომპლექტი </t>
  </si>
  <si>
    <t>მილი, დ-25 მმ ცხელი წყლის</t>
  </si>
  <si>
    <t>46-15-2</t>
  </si>
  <si>
    <t>1-80-3</t>
  </si>
  <si>
    <t>100 გრ/მ</t>
  </si>
  <si>
    <t xml:space="preserve">ი/მ  ლერი ვერძაძე         </t>
  </si>
  <si>
    <t>46-31-2</t>
  </si>
  <si>
    <t>სამშენებლო ნარჩენების  ხელით გამოტანა</t>
  </si>
  <si>
    <t>სჭვალი</t>
  </si>
  <si>
    <t>/თ. გურგენიძე/</t>
  </si>
  <si>
    <t xml:space="preserve"> წყალსადენის პოლიეთილენის მილების მოწყობა</t>
  </si>
  <si>
    <t>მილი, დ-32 მმ ცხელი წყლის</t>
  </si>
  <si>
    <t>წყლის ვენტილები დ-25 მმ</t>
  </si>
  <si>
    <t>8-573-3     8-574-1     8-574-23</t>
  </si>
  <si>
    <t>8-525-2    8-574-33</t>
  </si>
  <si>
    <t>8-409-4</t>
  </si>
  <si>
    <t>8-612-5    8-574-18</t>
  </si>
  <si>
    <t xml:space="preserve">8-402-2  </t>
  </si>
  <si>
    <t xml:space="preserve">              </t>
  </si>
  <si>
    <t xml:space="preserve">8-591-2  </t>
  </si>
  <si>
    <t xml:space="preserve">8-591-8  </t>
  </si>
  <si>
    <t>113-224</t>
  </si>
  <si>
    <t>8-594-1</t>
  </si>
  <si>
    <t xml:space="preserve">8_472_2  8_472_3  </t>
  </si>
  <si>
    <t>8_471-1</t>
  </si>
  <si>
    <t>1-80-2</t>
  </si>
  <si>
    <t>ქვიშა</t>
  </si>
  <si>
    <t>გ/მ</t>
  </si>
  <si>
    <t>სამშენებლო ჭანჭიკი</t>
  </si>
  <si>
    <t>სამშენებლო ლურსმანი</t>
  </si>
  <si>
    <t>ლითონის პროფილები</t>
  </si>
  <si>
    <t>მილი, დ-32 მმ ცივი წყლის</t>
  </si>
  <si>
    <t>სამზარეულოს გამწოვი 700*700</t>
  </si>
  <si>
    <t>კაფელის  დემონტაჟი</t>
  </si>
  <si>
    <t>შიდა კედლებისა და ფერდოების შეღებვა წყალემულსიური საღებავით</t>
  </si>
  <si>
    <t>მილი დ-25მმ ცივი წყლის</t>
  </si>
  <si>
    <t>მილი, დ-20 მმ ცხელი წყლის</t>
  </si>
  <si>
    <t>მილი, დ-20 მმ ცივი წყლის</t>
  </si>
  <si>
    <t>სამკაპი დ=32</t>
  </si>
  <si>
    <t>მუხლი დ=32</t>
  </si>
  <si>
    <t>სამკაპი დ=25</t>
  </si>
  <si>
    <t>მუხლი დ=25</t>
  </si>
  <si>
    <t>ჯვარი  დ=32</t>
  </si>
  <si>
    <t>ჯვარი  დ=25</t>
  </si>
  <si>
    <t>ცხელი წყლის სამკაპი დ=32</t>
  </si>
  <si>
    <t>ცხელი წყლის მუხლი დ=32</t>
  </si>
  <si>
    <t>ცხელი წყლის სამკაპი დ=25</t>
  </si>
  <si>
    <t>ცხელი წყლის მუხლი დ=25</t>
  </si>
  <si>
    <t>ცხელი წყლის ჯვარი  დ=32</t>
  </si>
  <si>
    <t>ცხელი წყლის ჯვარი  დ=25</t>
  </si>
  <si>
    <t>მილი დ=120მმ  მოთუთიებული თუნუქის</t>
  </si>
  <si>
    <t>ლოკალური ხარჯთაღრიცხვა #1-3</t>
  </si>
  <si>
    <t>23_1_1</t>
  </si>
  <si>
    <t xml:space="preserve">  ხელსაბანის დემონტაჟი </t>
  </si>
  <si>
    <t xml:space="preserve"> უნიტაზის  დემონტაჟი</t>
  </si>
  <si>
    <t>შიგა კედლების შელესვა ცემენტის
 ხსნარით ფერდოების ჩათვლით</t>
  </si>
  <si>
    <t xml:space="preserve">კედლების მოპირკეთება კერამიკული ფილებით   </t>
  </si>
  <si>
    <t>უჟანგავი სარეცხელების დემონტაჟი</t>
  </si>
  <si>
    <t>ჯვარი დ=100</t>
  </si>
  <si>
    <t>ზედდებული ხარჯები</t>
  </si>
  <si>
    <r>
      <t>მ</t>
    </r>
    <r>
      <rPr>
        <vertAlign val="superscript"/>
        <sz val="9"/>
        <rFont val="Sylfaen"/>
        <family val="1"/>
        <charset val="204"/>
      </rPr>
      <t>2</t>
    </r>
  </si>
  <si>
    <t xml:space="preserve">პირსაბანი ფაიანსის </t>
  </si>
  <si>
    <t>ქურო შიდა ხრახნით დ=20მმ</t>
  </si>
  <si>
    <t>შემრევი ონკანი</t>
  </si>
  <si>
    <t>ვალვექსის ონკანი</t>
  </si>
  <si>
    <t>16-24-2</t>
  </si>
  <si>
    <t>რევიზია დ=100</t>
  </si>
  <si>
    <t>გოფრირებული მილი</t>
  </si>
  <si>
    <t>ქვიშის საფარის მოწყობა  ირგვლივ</t>
  </si>
  <si>
    <t>46-96</t>
  </si>
  <si>
    <t>46-92</t>
  </si>
  <si>
    <t>100 კვ.მ</t>
  </si>
  <si>
    <t>სახურავის ხის კონსტრუქციების დაშლა</t>
  </si>
  <si>
    <t>კბ.მ</t>
  </si>
  <si>
    <t>სნ.და წ  IV-2-82 ტ-2 ცხ.10-11</t>
  </si>
  <si>
    <t>კბმ</t>
  </si>
  <si>
    <t>ხის მასალა (პროექტით)</t>
  </si>
  <si>
    <t>მავთული გლინულა დ=6მმ</t>
  </si>
  <si>
    <t>ლითონის სამაგრი დეტალები</t>
  </si>
  <si>
    <t>სნ და წ.  IV-2-82 ტ-2 ცხ.10-36-7-ს მისად.</t>
  </si>
  <si>
    <t>კვ.მ</t>
  </si>
  <si>
    <t>სნ. და წ.  IV-2-82 ტ-2 ცხ.10-37-3</t>
  </si>
  <si>
    <t xml:space="preserve">სახურავის ხის კონსტრუქციების ცეცხლდაცვა მთლიან ფართზე </t>
  </si>
  <si>
    <t>ცეცხდამცავი ხსნარი</t>
  </si>
  <si>
    <t>სნ. და წ.  IV-2-82 ტ-2 სხ.10-38-3</t>
  </si>
  <si>
    <t xml:space="preserve">სახურავის ხის კონსტრუქციების დამუშავება ანტისეპტიკური ხსნარით მთლიან ფართზე </t>
  </si>
  <si>
    <t>სნ. და წ. IV-2-82 ტ-2ცხ.12-6-1მისად.</t>
  </si>
  <si>
    <t>ნაჭედი</t>
  </si>
  <si>
    <t>გადახურვის ხის კონსტრუქციების მოწყობა</t>
  </si>
  <si>
    <t>ხის მასალა (ლარტყა პროექტით)</t>
  </si>
  <si>
    <t>სახურავის ბურულის მოწყობა პროფილირებული  ფერადი ლითონის ფურცლებით სისქით არანაკლებ 0,5 მმ-სა, ანალოგიური ფერის და სისქის ბრტყელი თუნუქით კეხის მოწყობა</t>
  </si>
  <si>
    <t>ლითონის პროფილირებული  ფერადი ფურცლები სისქით არანაკლებ 0,5მმ-სა.</t>
  </si>
  <si>
    <t>გლუვი ფერადი თუნუქის ფურცელი სისქით არანაკლებ  0 ,5მმ-სა</t>
  </si>
  <si>
    <t xml:space="preserve">სხვა მასალები </t>
  </si>
  <si>
    <t>34-59-7
34-61-3
გამოყ.</t>
  </si>
  <si>
    <t xml:space="preserve"> ხელსაბანის მოწყობა </t>
  </si>
  <si>
    <t>შემყვან-გამანაწილებელი კარადის მონტაჟი</t>
  </si>
  <si>
    <t>ავტომატური ამომრთველების მონტაჟი და მომზადება ჩართვისათვის</t>
  </si>
  <si>
    <t>1პ ავტომატური ამომრთველი 16 ა-ზე</t>
  </si>
  <si>
    <t>შემყვან-გამანაწილებელი კარადა</t>
  </si>
  <si>
    <t>ჩაფლული ტიპის ჩამრთველების მონტაჟი</t>
  </si>
  <si>
    <t>ჩაფლული ტიპის ჩამრთველი ერთკლავიშიანი</t>
  </si>
  <si>
    <t>ჩაფლული ტიპის როზეტების მონტაჟი</t>
  </si>
  <si>
    <t>ჩაფლული ტიპის როზეტი</t>
  </si>
  <si>
    <t>სანათების მონტაჟი</t>
  </si>
  <si>
    <t>მკვებავი კაბელის გაყვანა ტრაშეაში</t>
  </si>
  <si>
    <t>ტრანშეს გათხრა მესამე კატეგორიის გრუნტში კაბელისა დადამიწების კონტურისათვის ხელით</t>
  </si>
  <si>
    <t>შენობის შიგნით დაგარეთ დამიწების კონტურის მოწყობა ჰორიზონტალური დამამიწებლით</t>
  </si>
  <si>
    <t>ჰორიზონტალური დამამიწებელი ფურცლოვანი ფოლადით 40X4 მმ</t>
  </si>
  <si>
    <t>მეტალოკონსტრუქცია</t>
  </si>
  <si>
    <t>დამიწების ელექტროდის მოწყობა</t>
  </si>
  <si>
    <t>ვერტიკალური დამამიწებელი ელექტროდი 50X50X5 მმ</t>
  </si>
  <si>
    <t>გრუნტის უკუჩაყრა</t>
  </si>
  <si>
    <t>სნ და წ ტ-2-84 27-7-2</t>
  </si>
  <si>
    <t>ღორღი</t>
  </si>
  <si>
    <r>
      <t>100 მ</t>
    </r>
    <r>
      <rPr>
        <b/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</si>
  <si>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3</t>
    </r>
  </si>
  <si>
    <t>სნ დაწ, IV-2-82  6-16-1</t>
  </si>
  <si>
    <t>ბეტონი B-18,5</t>
  </si>
  <si>
    <t xml:space="preserve"> არმატურა დ-6მმ ბიჯი 20სმ</t>
  </si>
  <si>
    <t xml:space="preserve"> ბეტონის ფილის  მოწყობა,  სისქით 10სმ, ბეტონი B-18,5   არმატურის ბადით დ-6 მმ ბიჯი 20სმ  და წყლის გადასაყვანი ზედაპირის ქანობის მოწყობა პროექტით </t>
  </si>
  <si>
    <t xml:space="preserve">მოსამზადებელი ფენის მოწყობა ღორღისაგან ფრაქცია 5-20 მმ  ბეტონის ფილის მოსაწყობად (სისქე 10სმ) </t>
  </si>
  <si>
    <t>გრ/მ</t>
  </si>
  <si>
    <t xml:space="preserve"> სახურავის ბურულის დემონტაჟი </t>
  </si>
  <si>
    <t>შიგა კედლებიდან დაზიანებული ბათქაშის დემონტაჟი</t>
  </si>
  <si>
    <t>17-1-5.</t>
  </si>
  <si>
    <t>k=0,4</t>
  </si>
  <si>
    <t>რ25-16-54</t>
  </si>
  <si>
    <t>უნიტაზის დემონტაჟი</t>
  </si>
  <si>
    <t>ხელსაბანის დემონტაჟი</t>
  </si>
  <si>
    <t>46-27-5</t>
  </si>
  <si>
    <t>შეკიდული ჭერის დემონტაჟი</t>
  </si>
  <si>
    <t>კვ. მ</t>
  </si>
  <si>
    <t>სამშენებლო ნარჩენების  გატანა 5 კმ მანძილზე</t>
  </si>
  <si>
    <t xml:space="preserve">სახურავის მოლარტყვა </t>
  </si>
  <si>
    <t>თაბაშირ-მუყაოს შეკიდული ჭერის მოწყობა</t>
  </si>
  <si>
    <t>10,1,21-34</t>
  </si>
  <si>
    <t>1,10,17</t>
  </si>
  <si>
    <t>10,1,2</t>
  </si>
  <si>
    <t xml:space="preserve">თაბაშირ-მუყაოს  ფილა                                                      </t>
  </si>
  <si>
    <t xml:space="preserve">  უნიტაზის  მონტაჟი </t>
  </si>
  <si>
    <t xml:space="preserve">  უნიტაზი </t>
  </si>
  <si>
    <t>3პ ავტომატური ამომრთველი 32 ა-ზე</t>
  </si>
  <si>
    <t xml:space="preserve">გამანაწილებელი კარადა </t>
  </si>
  <si>
    <t>შემყვან-გამანაწილებელი კარადის მონტაჟი და მისი მომზადება ჩართვისათვის</t>
  </si>
  <si>
    <t>სპილენძის ძარღვიანი სადენების გაყვანა ბათქაშის ქვეშ</t>
  </si>
  <si>
    <t>სადენი სპილენძისძარღვიანი კვეთით  პპვ-3X1,5 კვ.მმ.</t>
  </si>
  <si>
    <t>სადენი სპილენძისძარღვიანი კვეთით  პპვ-3X2,5 კვ.მმ.</t>
  </si>
  <si>
    <t>ლედტიპის სანათი 25W</t>
  </si>
  <si>
    <t>კაბელი  NYY-4X16 კვ.მმ.</t>
  </si>
  <si>
    <t>შუახევის მუნიციპალიტეტი</t>
  </si>
  <si>
    <t>შუახევის მუნიციპალიტეტის  სოფ. წყალსაყარის ამბულატორიის რეაბილიტაციის საპროექტო-სახარჯთაღრიცხვო დოკუმენტაცია</t>
  </si>
  <si>
    <t>ერთეული</t>
  </si>
  <si>
    <t>ვიბროლარყა</t>
  </si>
  <si>
    <t>ზედდებული ხარჯები შრომითი დანახარჯებიდან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</si>
</sst>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₾_-;\-* #,##0.00\ _₾_-;_-* &quot;-&quot;??\ _₾_-;_-@_-"/>
    <numFmt numFmtId="165" formatCode="0.0"/>
    <numFmt numFmtId="166" formatCode="0.000"/>
    <numFmt numFmtId="167" formatCode="0.0000"/>
    <numFmt numFmtId="168" formatCode="#,##0.000"/>
    <numFmt numFmtId="169" formatCode="#,##0.0"/>
    <numFmt numFmtId="170" formatCode="0.0%"/>
    <numFmt numFmtId="171" formatCode="_-* #,##0.000\ _₾_-;\-* #,##0.000\ _₾_-;_-* &quot;-&quot;??\ _₾_-;_-@_-"/>
  </numFmts>
  <fonts count="4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1"/>
      <name val="Sylfaen"/>
      <family val="1"/>
      <charset val="204"/>
    </font>
    <font>
      <i/>
      <sz val="13"/>
      <name val="Sylfaen"/>
      <family val="1"/>
      <charset val="204"/>
    </font>
    <font>
      <sz val="9"/>
      <name val="Sylfaen"/>
      <family val="1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i/>
      <sz val="12"/>
      <name val="Sylfaen"/>
      <family val="1"/>
      <charset val="204"/>
    </font>
    <font>
      <i/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color indexed="12"/>
      <name val="Sylfaen"/>
      <family val="1"/>
      <charset val="204"/>
    </font>
    <font>
      <b/>
      <sz val="10"/>
      <color indexed="12"/>
      <name val="Sylfaen"/>
      <family val="1"/>
      <charset val="204"/>
    </font>
    <font>
      <b/>
      <sz val="10"/>
      <color indexed="10"/>
      <name val="Sylfaen"/>
      <family val="1"/>
      <charset val="204"/>
    </font>
    <font>
      <b/>
      <sz val="9"/>
      <name val="Sylfaen"/>
      <family val="1"/>
      <charset val="204"/>
    </font>
    <font>
      <b/>
      <sz val="8"/>
      <name val="Sylfaen"/>
      <family val="1"/>
      <charset val="204"/>
    </font>
    <font>
      <sz val="14"/>
      <name val="Sylfaen"/>
      <family val="1"/>
      <charset val="204"/>
    </font>
    <font>
      <sz val="11"/>
      <color indexed="8"/>
      <name val="AcadNusx"/>
    </font>
    <font>
      <b/>
      <sz val="12"/>
      <name val="Sylfaen"/>
      <family val="1"/>
    </font>
    <font>
      <sz val="9"/>
      <name val="Sylfaen"/>
      <family val="1"/>
    </font>
    <font>
      <b/>
      <sz val="11"/>
      <name val="Sylfaen"/>
      <family val="1"/>
    </font>
    <font>
      <sz val="11"/>
      <name val="Sylfaen"/>
      <family val="1"/>
      <charset val="1"/>
    </font>
    <font>
      <b/>
      <sz val="9"/>
      <name val="Sylfaen"/>
      <family val="1"/>
    </font>
    <font>
      <b/>
      <sz val="10"/>
      <color indexed="8"/>
      <name val="AcadNusx"/>
    </font>
    <font>
      <sz val="10"/>
      <color indexed="8"/>
      <name val="AcadNusx"/>
    </font>
    <font>
      <sz val="12"/>
      <color indexed="8"/>
      <name val="AcadNusx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b/>
      <sz val="9"/>
      <color indexed="8"/>
      <name val="Sylfaen"/>
      <family val="1"/>
      <charset val="204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b/>
      <u/>
      <sz val="9"/>
      <name val="Sylfaen"/>
      <family val="1"/>
      <charset val="204"/>
    </font>
    <font>
      <u/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sz val="9"/>
      <color theme="1"/>
      <name val="Sylfaen"/>
      <family val="1"/>
    </font>
    <font>
      <b/>
      <sz val="12"/>
      <color rgb="FFFF0000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  <charset val="204"/>
    </font>
    <font>
      <b/>
      <sz val="9"/>
      <color rgb="FFFF0000"/>
      <name val="Sylfaen"/>
      <family val="1"/>
      <charset val="204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theme="1"/>
      <name val="Sylfae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" fillId="0" borderId="0"/>
    <xf numFmtId="0" fontId="2" fillId="0" borderId="0"/>
  </cellStyleXfs>
  <cellXfs count="413">
    <xf numFmtId="0" fontId="0" fillId="0" borderId="0" xfId="0"/>
    <xf numFmtId="0" fontId="3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2" fontId="13" fillId="3" borderId="13" xfId="0" applyNumberFormat="1" applyFont="1" applyFill="1" applyBorder="1" applyAlignment="1">
      <alignment horizontal="center" vertical="center" wrapText="1"/>
    </xf>
    <xf numFmtId="2" fontId="13" fillId="3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2" fontId="13" fillId="4" borderId="13" xfId="0" applyNumberFormat="1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2" fontId="14" fillId="0" borderId="21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 wrapText="1"/>
    </xf>
    <xf numFmtId="2" fontId="14" fillId="4" borderId="13" xfId="0" applyNumberFormat="1" applyFont="1" applyFill="1" applyBorder="1" applyAlignment="1">
      <alignment horizontal="center" vertical="center" wrapText="1"/>
    </xf>
    <xf numFmtId="2" fontId="15" fillId="4" borderId="14" xfId="0" applyNumberFormat="1" applyFont="1" applyFill="1" applyBorder="1" applyAlignment="1">
      <alignment horizontal="center" vertical="center" wrapText="1"/>
    </xf>
    <xf numFmtId="2" fontId="13" fillId="4" borderId="14" xfId="0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2" fontId="14" fillId="2" borderId="17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2" fontId="13" fillId="5" borderId="13" xfId="0" applyNumberFormat="1" applyFont="1" applyFill="1" applyBorder="1" applyAlignment="1">
      <alignment horizontal="center" vertical="center" wrapText="1"/>
    </xf>
    <xf numFmtId="2" fontId="13" fillId="5" borderId="14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165" fontId="4" fillId="5" borderId="13" xfId="0" applyNumberFormat="1" applyFont="1" applyFill="1" applyBorder="1" applyAlignment="1">
      <alignment horizontal="center" vertical="center" wrapText="1"/>
    </xf>
    <xf numFmtId="2" fontId="4" fillId="5" borderId="13" xfId="0" applyNumberFormat="1" applyFont="1" applyFill="1" applyBorder="1" applyAlignment="1">
      <alignment horizontal="center" vertical="center" wrapText="1"/>
    </xf>
    <xf numFmtId="2" fontId="4" fillId="5" borderId="14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textRotation="90" wrapText="1"/>
    </xf>
    <xf numFmtId="2" fontId="7" fillId="0" borderId="0" xfId="0" applyNumberFormat="1" applyFont="1" applyAlignment="1">
      <alignment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0" fontId="3" fillId="0" borderId="0" xfId="5" applyFont="1" applyBorder="1"/>
    <xf numFmtId="0" fontId="9" fillId="0" borderId="0" xfId="5" applyFont="1" applyBorder="1" applyAlignment="1"/>
    <xf numFmtId="0" fontId="20" fillId="0" borderId="0" xfId="5" applyFont="1" applyBorder="1"/>
    <xf numFmtId="0" fontId="3" fillId="0" borderId="0" xfId="5" applyFont="1" applyBorder="1" applyAlignment="1"/>
    <xf numFmtId="9" fontId="4" fillId="0" borderId="5" xfId="0" applyNumberFormat="1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2" fontId="13" fillId="4" borderId="17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2" fontId="13" fillId="6" borderId="13" xfId="0" applyNumberFormat="1" applyFont="1" applyFill="1" applyBorder="1" applyAlignment="1">
      <alignment horizontal="center" vertical="center" wrapText="1"/>
    </xf>
    <xf numFmtId="2" fontId="13" fillId="6" borderId="14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165" fontId="7" fillId="6" borderId="5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169" fontId="7" fillId="6" borderId="5" xfId="0" applyNumberFormat="1" applyFont="1" applyFill="1" applyBorder="1" applyAlignment="1">
      <alignment horizontal="center" vertical="center" wrapText="1"/>
    </xf>
    <xf numFmtId="0" fontId="9" fillId="0" borderId="0" xfId="5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9" fillId="0" borderId="0" xfId="0" applyFont="1" applyBorder="1" applyAlignment="1"/>
    <xf numFmtId="0" fontId="29" fillId="0" borderId="0" xfId="0" applyFont="1" applyFill="1" applyBorder="1" applyAlignment="1"/>
    <xf numFmtId="0" fontId="3" fillId="0" borderId="0" xfId="5" applyFont="1" applyBorder="1" applyAlignment="1">
      <alignment horizontal="center"/>
    </xf>
    <xf numFmtId="2" fontId="9" fillId="6" borderId="0" xfId="5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7" fillId="6" borderId="5" xfId="0" applyFont="1" applyFill="1" applyBorder="1" applyAlignment="1">
      <alignment horizontal="center" vertical="center" wrapText="1"/>
    </xf>
    <xf numFmtId="0" fontId="30" fillId="0" borderId="0" xfId="0" applyFont="1" applyBorder="1" applyAlignment="1"/>
    <xf numFmtId="0" fontId="30" fillId="0" borderId="0" xfId="0" applyFont="1" applyFill="1" applyBorder="1" applyAlignment="1"/>
    <xf numFmtId="0" fontId="21" fillId="0" borderId="5" xfId="0" applyFont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165" fontId="7" fillId="6" borderId="5" xfId="5" applyNumberFormat="1" applyFont="1" applyFill="1" applyBorder="1" applyAlignment="1">
      <alignment horizontal="center" vertical="center" wrapText="1"/>
    </xf>
    <xf numFmtId="4" fontId="18" fillId="6" borderId="5" xfId="0" applyNumberFormat="1" applyFont="1" applyFill="1" applyBorder="1" applyAlignment="1">
      <alignment horizontal="center" vertical="center" wrapText="1"/>
    </xf>
    <xf numFmtId="2" fontId="18" fillId="6" borderId="5" xfId="0" applyNumberFormat="1" applyFont="1" applyFill="1" applyBorder="1" applyAlignment="1">
      <alignment horizontal="center" vertical="center" wrapText="1"/>
    </xf>
    <xf numFmtId="165" fontId="18" fillId="6" borderId="5" xfId="0" applyNumberFormat="1" applyFont="1" applyFill="1" applyBorder="1" applyAlignment="1">
      <alignment horizontal="center" vertical="center" wrapText="1"/>
    </xf>
    <xf numFmtId="169" fontId="18" fillId="6" borderId="5" xfId="0" applyNumberFormat="1" applyFont="1" applyFill="1" applyBorder="1" applyAlignment="1">
      <alignment horizontal="center" vertical="center" wrapText="1"/>
    </xf>
    <xf numFmtId="166" fontId="7" fillId="6" borderId="5" xfId="0" applyNumberFormat="1" applyFont="1" applyFill="1" applyBorder="1" applyAlignment="1">
      <alignment horizontal="center" vertical="center" wrapText="1"/>
    </xf>
    <xf numFmtId="166" fontId="7" fillId="6" borderId="5" xfId="0" applyNumberFormat="1" applyFont="1" applyFill="1" applyBorder="1" applyAlignment="1">
      <alignment horizontal="center" vertical="center"/>
    </xf>
    <xf numFmtId="1" fontId="18" fillId="6" borderId="5" xfId="0" applyNumberFormat="1" applyFont="1" applyFill="1" applyBorder="1" applyAlignment="1">
      <alignment horizontal="center" vertical="center" wrapText="1"/>
    </xf>
    <xf numFmtId="166" fontId="18" fillId="6" borderId="5" xfId="0" applyNumberFormat="1" applyFont="1" applyFill="1" applyBorder="1" applyAlignment="1">
      <alignment horizontal="center" vertical="center" wrapText="1"/>
    </xf>
    <xf numFmtId="49" fontId="26" fillId="6" borderId="5" xfId="5" applyNumberFormat="1" applyFont="1" applyFill="1" applyBorder="1" applyAlignment="1">
      <alignment horizontal="center" vertical="center"/>
    </xf>
    <xf numFmtId="0" fontId="18" fillId="6" borderId="5" xfId="3" applyFont="1" applyFill="1" applyBorder="1" applyAlignment="1">
      <alignment horizontal="center" vertical="center" wrapText="1"/>
    </xf>
    <xf numFmtId="166" fontId="7" fillId="6" borderId="5" xfId="5" applyNumberFormat="1" applyFont="1" applyFill="1" applyBorder="1" applyAlignment="1">
      <alignment horizontal="center" vertical="center" wrapText="1"/>
    </xf>
    <xf numFmtId="1" fontId="18" fillId="6" borderId="5" xfId="5" applyNumberFormat="1" applyFont="1" applyFill="1" applyBorder="1" applyAlignment="1">
      <alignment horizontal="center" vertical="center" wrapText="1"/>
    </xf>
    <xf numFmtId="0" fontId="7" fillId="6" borderId="5" xfId="3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2" fontId="30" fillId="6" borderId="5" xfId="0" applyNumberFormat="1" applyFont="1" applyFill="1" applyBorder="1" applyAlignment="1">
      <alignment horizontal="center" vertical="center" wrapText="1"/>
    </xf>
    <xf numFmtId="165" fontId="30" fillId="6" borderId="5" xfId="0" applyNumberFormat="1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2" fontId="31" fillId="6" borderId="5" xfId="0" applyNumberFormat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center" vertical="center"/>
    </xf>
    <xf numFmtId="2" fontId="30" fillId="0" borderId="5" xfId="0" applyNumberFormat="1" applyFont="1" applyBorder="1" applyAlignment="1">
      <alignment horizontal="center" vertical="center"/>
    </xf>
    <xf numFmtId="2" fontId="31" fillId="0" borderId="5" xfId="0" applyNumberFormat="1" applyFont="1" applyBorder="1" applyAlignment="1">
      <alignment horizontal="center" vertical="center"/>
    </xf>
    <xf numFmtId="165" fontId="31" fillId="6" borderId="5" xfId="0" applyNumberFormat="1" applyFont="1" applyFill="1" applyBorder="1" applyAlignment="1">
      <alignment horizontal="center" vertical="center" wrapText="1"/>
    </xf>
    <xf numFmtId="2" fontId="31" fillId="6" borderId="5" xfId="0" applyNumberFormat="1" applyFont="1" applyFill="1" applyBorder="1" applyAlignment="1">
      <alignment horizontal="center" vertical="center"/>
    </xf>
    <xf numFmtId="165" fontId="31" fillId="6" borderId="5" xfId="0" applyNumberFormat="1" applyFont="1" applyFill="1" applyBorder="1" applyAlignment="1">
      <alignment horizontal="center" vertical="center"/>
    </xf>
    <xf numFmtId="9" fontId="30" fillId="6" borderId="5" xfId="0" applyNumberFormat="1" applyFont="1" applyFill="1" applyBorder="1" applyAlignment="1">
      <alignment horizontal="center" vertical="center" wrapText="1"/>
    </xf>
    <xf numFmtId="2" fontId="30" fillId="6" borderId="5" xfId="0" applyNumberFormat="1" applyFont="1" applyFill="1" applyBorder="1" applyAlignment="1">
      <alignment horizontal="center" vertical="center"/>
    </xf>
    <xf numFmtId="170" fontId="30" fillId="6" borderId="5" xfId="0" applyNumberFormat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2" fontId="7" fillId="6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2" fontId="18" fillId="2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/>
    <xf numFmtId="0" fontId="34" fillId="6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2" fontId="36" fillId="6" borderId="5" xfId="0" applyNumberFormat="1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2" fontId="23" fillId="6" borderId="5" xfId="0" applyNumberFormat="1" applyFont="1" applyFill="1" applyBorder="1" applyAlignment="1">
      <alignment horizontal="center" vertical="center"/>
    </xf>
    <xf numFmtId="2" fontId="23" fillId="6" borderId="5" xfId="0" applyNumberFormat="1" applyFont="1" applyFill="1" applyBorder="1" applyAlignment="1" applyProtection="1">
      <alignment horizontal="center" vertical="center"/>
      <protection locked="0"/>
    </xf>
    <xf numFmtId="49" fontId="40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49" fontId="18" fillId="6" borderId="5" xfId="0" applyNumberFormat="1" applyFont="1" applyFill="1" applyBorder="1" applyAlignment="1">
      <alignment horizontal="center" vertical="center"/>
    </xf>
    <xf numFmtId="0" fontId="37" fillId="6" borderId="5" xfId="0" applyFont="1" applyFill="1" applyBorder="1" applyAlignment="1">
      <alignment horizontal="center" vertical="center" wrapText="1"/>
    </xf>
    <xf numFmtId="165" fontId="18" fillId="6" borderId="5" xfId="5" applyNumberFormat="1" applyFont="1" applyFill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  <xf numFmtId="2" fontId="7" fillId="6" borderId="5" xfId="5" applyNumberFormat="1" applyFont="1" applyFill="1" applyBorder="1" applyAlignment="1">
      <alignment horizontal="center" vertical="center" wrapText="1"/>
    </xf>
    <xf numFmtId="0" fontId="7" fillId="6" borderId="5" xfId="5" applyFont="1" applyFill="1" applyBorder="1" applyAlignment="1">
      <alignment horizontal="center" vertical="center"/>
    </xf>
    <xf numFmtId="49" fontId="18" fillId="6" borderId="5" xfId="0" applyNumberFormat="1" applyFont="1" applyFill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horizontal="center" vertical="center" wrapText="1"/>
    </xf>
    <xf numFmtId="167" fontId="18" fillId="6" borderId="5" xfId="0" applyNumberFormat="1" applyFont="1" applyFill="1" applyBorder="1" applyAlignment="1">
      <alignment horizontal="center" vertical="center" wrapText="1"/>
    </xf>
    <xf numFmtId="0" fontId="7" fillId="6" borderId="5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49" fontId="26" fillId="6" borderId="5" xfId="0" applyNumberFormat="1" applyFont="1" applyFill="1" applyBorder="1" applyAlignment="1">
      <alignment horizontal="center" vertical="center" wrapText="1"/>
    </xf>
    <xf numFmtId="0" fontId="26" fillId="6" borderId="5" xfId="0" applyNumberFormat="1" applyFont="1" applyFill="1" applyBorder="1" applyAlignment="1">
      <alignment horizontal="center" vertical="center" wrapText="1"/>
    </xf>
    <xf numFmtId="0" fontId="43" fillId="6" borderId="5" xfId="0" applyNumberFormat="1" applyFont="1" applyFill="1" applyBorder="1" applyAlignment="1">
      <alignment horizontal="center" vertical="center" wrapText="1"/>
    </xf>
    <xf numFmtId="0" fontId="7" fillId="0" borderId="0" xfId="5" applyFont="1" applyBorder="1"/>
    <xf numFmtId="0" fontId="7" fillId="0" borderId="0" xfId="5" applyFont="1" applyBorder="1" applyAlignment="1"/>
    <xf numFmtId="0" fontId="32" fillId="0" borderId="0" xfId="0" applyFont="1" applyBorder="1" applyAlignment="1">
      <alignment wrapText="1"/>
    </xf>
    <xf numFmtId="1" fontId="18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6" borderId="5" xfId="3" applyNumberFormat="1" applyFont="1" applyFill="1" applyBorder="1" applyAlignment="1">
      <alignment horizontal="left" vertical="center" wrapText="1"/>
    </xf>
    <xf numFmtId="49" fontId="7" fillId="6" borderId="5" xfId="3" applyNumberFormat="1" applyFont="1" applyFill="1" applyBorder="1" applyAlignment="1">
      <alignment horizontal="center" vertical="center" wrapText="1"/>
    </xf>
    <xf numFmtId="0" fontId="7" fillId="6" borderId="5" xfId="3" applyNumberFormat="1" applyFont="1" applyFill="1" applyBorder="1" applyAlignment="1">
      <alignment horizontal="center" vertical="center" wrapText="1"/>
    </xf>
    <xf numFmtId="0" fontId="7" fillId="6" borderId="5" xfId="2" applyNumberFormat="1" applyFont="1" applyFill="1" applyBorder="1" applyAlignment="1" applyProtection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26" fillId="6" borderId="5" xfId="5" applyFont="1" applyFill="1" applyBorder="1" applyAlignment="1">
      <alignment horizontal="center" vertical="center"/>
    </xf>
    <xf numFmtId="0" fontId="26" fillId="6" borderId="5" xfId="5" applyFont="1" applyFill="1" applyBorder="1" applyAlignment="1">
      <alignment horizontal="left" vertical="top" wrapText="1"/>
    </xf>
    <xf numFmtId="2" fontId="26" fillId="6" borderId="5" xfId="5" applyNumberFormat="1" applyFont="1" applyFill="1" applyBorder="1" applyAlignment="1">
      <alignment horizontal="center" vertical="center"/>
    </xf>
    <xf numFmtId="2" fontId="26" fillId="6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6" borderId="5" xfId="5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Border="1" applyAlignment="1">
      <alignment horizontal="left" vertical="center" wrapText="1"/>
    </xf>
    <xf numFmtId="2" fontId="23" fillId="7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2" fontId="26" fillId="7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6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2" fontId="23" fillId="0" borderId="5" xfId="0" applyNumberFormat="1" applyFont="1" applyFill="1" applyBorder="1" applyAlignment="1">
      <alignment horizontal="center" vertical="center" wrapText="1"/>
    </xf>
    <xf numFmtId="2" fontId="26" fillId="6" borderId="5" xfId="0" applyNumberFormat="1" applyFont="1" applyFill="1" applyBorder="1" applyAlignment="1">
      <alignment horizontal="center" vertical="center" wrapText="1"/>
    </xf>
    <xf numFmtId="166" fontId="26" fillId="6" borderId="5" xfId="0" applyNumberFormat="1" applyFont="1" applyFill="1" applyBorder="1" applyAlignment="1">
      <alignment horizontal="center" vertical="center" wrapText="1"/>
    </xf>
    <xf numFmtId="49" fontId="23" fillId="6" borderId="5" xfId="0" applyNumberFormat="1" applyFont="1" applyFill="1" applyBorder="1" applyAlignment="1">
      <alignment horizontal="center" vertical="center" wrapText="1"/>
    </xf>
    <xf numFmtId="165" fontId="23" fillId="6" borderId="5" xfId="0" applyNumberFormat="1" applyFont="1" applyFill="1" applyBorder="1" applyAlignment="1">
      <alignment horizontal="center" vertical="center" wrapText="1"/>
    </xf>
    <xf numFmtId="0" fontId="23" fillId="6" borderId="5" xfId="0" applyNumberFormat="1" applyFont="1" applyFill="1" applyBorder="1" applyAlignment="1">
      <alignment horizontal="center" vertical="center" wrapText="1"/>
    </xf>
    <xf numFmtId="0" fontId="42" fillId="0" borderId="5" xfId="0" applyNumberFormat="1" applyFont="1" applyBorder="1" applyAlignment="1">
      <alignment vertical="center" wrapText="1"/>
    </xf>
    <xf numFmtId="49" fontId="42" fillId="0" borderId="5" xfId="0" applyNumberFormat="1" applyFont="1" applyBorder="1" applyAlignment="1">
      <alignment horizontal="center" vertical="center" wrapText="1"/>
    </xf>
    <xf numFmtId="49" fontId="23" fillId="6" borderId="5" xfId="0" applyNumberFormat="1" applyFont="1" applyFill="1" applyBorder="1" applyAlignment="1">
      <alignment horizontal="center" vertical="center"/>
    </xf>
    <xf numFmtId="0" fontId="40" fillId="0" borderId="5" xfId="0" applyNumberFormat="1" applyFont="1" applyBorder="1" applyAlignment="1">
      <alignment vertical="center" wrapText="1"/>
    </xf>
    <xf numFmtId="2" fontId="23" fillId="6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 applyProtection="1">
      <alignment vertical="center" wrapText="1"/>
    </xf>
    <xf numFmtId="49" fontId="23" fillId="0" borderId="5" xfId="0" applyNumberFormat="1" applyFont="1" applyFill="1" applyBorder="1" applyAlignment="1" applyProtection="1">
      <alignment horizontal="center" vertical="center" wrapText="1"/>
    </xf>
    <xf numFmtId="0" fontId="23" fillId="6" borderId="5" xfId="0" applyNumberFormat="1" applyFont="1" applyFill="1" applyBorder="1" applyAlignment="1" applyProtection="1">
      <alignment horizontal="center" vertical="center" wrapText="1"/>
    </xf>
    <xf numFmtId="2" fontId="26" fillId="6" borderId="5" xfId="4" applyNumberFormat="1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 vertical="center" wrapText="1"/>
    </xf>
    <xf numFmtId="49" fontId="23" fillId="6" borderId="5" xfId="4" applyNumberFormat="1" applyFont="1" applyFill="1" applyBorder="1" applyAlignment="1">
      <alignment horizontal="center" vertical="center"/>
    </xf>
    <xf numFmtId="49" fontId="26" fillId="6" borderId="5" xfId="4" applyNumberFormat="1" applyFont="1" applyFill="1" applyBorder="1" applyAlignment="1">
      <alignment horizontal="center" vertical="center" wrapText="1"/>
    </xf>
    <xf numFmtId="0" fontId="26" fillId="6" borderId="5" xfId="4" applyFont="1" applyFill="1" applyBorder="1" applyAlignment="1">
      <alignment horizontal="center" vertical="center" wrapText="1"/>
    </xf>
    <xf numFmtId="0" fontId="26" fillId="6" borderId="5" xfId="4" applyFont="1" applyFill="1" applyBorder="1" applyAlignment="1">
      <alignment horizontal="center" vertical="center"/>
    </xf>
    <xf numFmtId="49" fontId="23" fillId="6" borderId="5" xfId="4" applyNumberFormat="1" applyFont="1" applyFill="1" applyBorder="1" applyAlignment="1">
      <alignment horizontal="center" vertical="center" wrapText="1"/>
    </xf>
    <xf numFmtId="0" fontId="23" fillId="6" borderId="5" xfId="4" applyFont="1" applyFill="1" applyBorder="1" applyAlignment="1">
      <alignment horizontal="center" vertical="center"/>
    </xf>
    <xf numFmtId="2" fontId="23" fillId="6" borderId="5" xfId="4" applyNumberFormat="1" applyFont="1" applyFill="1" applyBorder="1" applyAlignment="1">
      <alignment horizontal="center" vertical="center"/>
    </xf>
    <xf numFmtId="0" fontId="23" fillId="6" borderId="5" xfId="4" applyFont="1" applyFill="1" applyBorder="1" applyAlignment="1">
      <alignment horizontal="center" vertical="center" wrapText="1"/>
    </xf>
    <xf numFmtId="4" fontId="23" fillId="6" borderId="5" xfId="0" applyNumberFormat="1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/>
    </xf>
    <xf numFmtId="0" fontId="23" fillId="6" borderId="5" xfId="5" applyFont="1" applyFill="1" applyBorder="1" applyAlignment="1">
      <alignment horizontal="left" vertical="top" wrapText="1"/>
    </xf>
    <xf numFmtId="165" fontId="23" fillId="6" borderId="5" xfId="5" applyNumberFormat="1" applyFont="1" applyFill="1" applyBorder="1" applyAlignment="1">
      <alignment horizontal="center" vertical="top"/>
    </xf>
    <xf numFmtId="2" fontId="23" fillId="6" borderId="5" xfId="0" applyNumberFormat="1" applyFont="1" applyFill="1" applyBorder="1" applyAlignment="1">
      <alignment horizontal="center"/>
    </xf>
    <xf numFmtId="0" fontId="23" fillId="6" borderId="5" xfId="5" applyFont="1" applyFill="1" applyBorder="1" applyAlignment="1">
      <alignment horizontal="center" vertical="top"/>
    </xf>
    <xf numFmtId="0" fontId="35" fillId="6" borderId="5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/>
    </xf>
    <xf numFmtId="0" fontId="23" fillId="6" borderId="5" xfId="0" applyFont="1" applyFill="1" applyBorder="1" applyAlignment="1">
      <alignment horizontal="left" vertical="center" wrapText="1"/>
    </xf>
    <xf numFmtId="1" fontId="26" fillId="6" borderId="5" xfId="0" applyNumberFormat="1" applyFont="1" applyFill="1" applyBorder="1" applyAlignment="1">
      <alignment horizontal="center" vertical="center" wrapText="1"/>
    </xf>
    <xf numFmtId="169" fontId="23" fillId="6" borderId="5" xfId="0" applyNumberFormat="1" applyFont="1" applyFill="1" applyBorder="1" applyAlignment="1">
      <alignment horizontal="center" vertical="center" wrapText="1"/>
    </xf>
    <xf numFmtId="166" fontId="23" fillId="6" borderId="5" xfId="0" applyNumberFormat="1" applyFont="1" applyFill="1" applyBorder="1" applyAlignment="1">
      <alignment horizontal="center" vertical="center" wrapText="1"/>
    </xf>
    <xf numFmtId="14" fontId="26" fillId="6" borderId="5" xfId="5" applyNumberFormat="1" applyFont="1" applyFill="1" applyBorder="1" applyAlignment="1">
      <alignment horizontal="center" vertical="center"/>
    </xf>
    <xf numFmtId="165" fontId="26" fillId="6" borderId="5" xfId="0" applyNumberFormat="1" applyFont="1" applyFill="1" applyBorder="1" applyAlignment="1">
      <alignment horizontal="center" vertical="center" wrapText="1"/>
    </xf>
    <xf numFmtId="17" fontId="26" fillId="6" borderId="5" xfId="0" applyNumberFormat="1" applyFont="1" applyFill="1" applyBorder="1" applyAlignment="1">
      <alignment horizontal="center" vertical="center" wrapText="1"/>
    </xf>
    <xf numFmtId="17" fontId="23" fillId="6" borderId="5" xfId="0" applyNumberFormat="1" applyFont="1" applyFill="1" applyBorder="1" applyAlignment="1">
      <alignment horizontal="center" vertical="center" wrapText="1"/>
    </xf>
    <xf numFmtId="2" fontId="26" fillId="6" borderId="5" xfId="0" applyNumberFormat="1" applyFont="1" applyFill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>
      <alignment horizontal="left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49" fontId="39" fillId="0" borderId="5" xfId="0" applyNumberFormat="1" applyFont="1" applyBorder="1" applyAlignment="1">
      <alignment horizontal="center" vertical="center" wrapText="1"/>
    </xf>
    <xf numFmtId="49" fontId="7" fillId="6" borderId="5" xfId="0" applyNumberFormat="1" applyFont="1" applyFill="1" applyBorder="1" applyAlignment="1">
      <alignment vertical="center" wrapText="1"/>
    </xf>
    <xf numFmtId="171" fontId="7" fillId="6" borderId="5" xfId="9" applyNumberFormat="1" applyFont="1" applyFill="1" applyBorder="1" applyAlignment="1">
      <alignment horizontal="center" vertical="center" wrapText="1"/>
    </xf>
    <xf numFmtId="2" fontId="35" fillId="6" borderId="5" xfId="0" applyNumberFormat="1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/>
    </xf>
    <xf numFmtId="167" fontId="26" fillId="6" borderId="5" xfId="0" applyNumberFormat="1" applyFont="1" applyFill="1" applyBorder="1" applyAlignment="1">
      <alignment horizontal="center"/>
    </xf>
    <xf numFmtId="166" fontId="26" fillId="6" borderId="5" xfId="0" applyNumberFormat="1" applyFont="1" applyFill="1" applyBorder="1" applyAlignment="1">
      <alignment horizontal="center"/>
    </xf>
    <xf numFmtId="2" fontId="26" fillId="6" borderId="5" xfId="0" applyNumberFormat="1" applyFont="1" applyFill="1" applyBorder="1" applyAlignment="1">
      <alignment horizontal="center"/>
    </xf>
    <xf numFmtId="14" fontId="23" fillId="6" borderId="5" xfId="0" applyNumberFormat="1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166" fontId="23" fillId="6" borderId="5" xfId="0" applyNumberFormat="1" applyFont="1" applyFill="1" applyBorder="1" applyAlignment="1">
      <alignment horizontal="center"/>
    </xf>
    <xf numFmtId="167" fontId="23" fillId="6" borderId="5" xfId="0" applyNumberFormat="1" applyFont="1" applyFill="1" applyBorder="1" applyAlignment="1">
      <alignment horizontal="center"/>
    </xf>
    <xf numFmtId="14" fontId="26" fillId="6" borderId="5" xfId="0" applyNumberFormat="1" applyFont="1" applyFill="1" applyBorder="1" applyAlignment="1">
      <alignment horizontal="center"/>
    </xf>
    <xf numFmtId="0" fontId="26" fillId="6" borderId="5" xfId="0" applyFont="1" applyFill="1" applyBorder="1" applyAlignment="1">
      <alignment horizontal="left"/>
    </xf>
    <xf numFmtId="0" fontId="23" fillId="6" borderId="5" xfId="0" applyFont="1" applyFill="1" applyBorder="1" applyAlignment="1">
      <alignment horizontal="left"/>
    </xf>
    <xf numFmtId="49" fontId="47" fillId="6" borderId="5" xfId="0" applyNumberFormat="1" applyFont="1" applyFill="1" applyBorder="1" applyAlignment="1">
      <alignment horizontal="center" vertical="center" wrapText="1"/>
    </xf>
    <xf numFmtId="49" fontId="47" fillId="6" borderId="5" xfId="0" applyNumberFormat="1" applyFont="1" applyFill="1" applyBorder="1" applyAlignment="1">
      <alignment horizontal="left" vertical="center" wrapText="1"/>
    </xf>
    <xf numFmtId="49" fontId="18" fillId="6" borderId="3" xfId="0" applyNumberFormat="1" applyFont="1" applyFill="1" applyBorder="1" applyAlignment="1">
      <alignment horizontal="center" vertical="center" wrapText="1"/>
    </xf>
    <xf numFmtId="0" fontId="47" fillId="6" borderId="5" xfId="0" applyNumberFormat="1" applyFont="1" applyFill="1" applyBorder="1" applyAlignment="1">
      <alignment horizontal="center" vertical="center" wrapText="1"/>
    </xf>
    <xf numFmtId="49" fontId="43" fillId="6" borderId="5" xfId="0" applyNumberFormat="1" applyFont="1" applyFill="1" applyBorder="1" applyAlignment="1">
      <alignment horizontal="center" vertical="center" wrapText="1"/>
    </xf>
    <xf numFmtId="2" fontId="7" fillId="6" borderId="5" xfId="3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6" borderId="5" xfId="4" applyFont="1" applyFill="1" applyBorder="1" applyAlignment="1">
      <alignment horizontal="left" vertical="center" wrapText="1"/>
    </xf>
    <xf numFmtId="0" fontId="23" fillId="6" borderId="5" xfId="4" applyFont="1" applyFill="1" applyBorder="1" applyAlignment="1">
      <alignment horizontal="left" vertical="center"/>
    </xf>
    <xf numFmtId="49" fontId="7" fillId="6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8" fillId="6" borderId="5" xfId="0" applyFont="1" applyFill="1" applyBorder="1" applyAlignment="1">
      <alignment horizontal="left" vertical="center" wrapText="1"/>
    </xf>
    <xf numFmtId="0" fontId="23" fillId="6" borderId="5" xfId="0" applyFont="1" applyFill="1" applyBorder="1" applyAlignment="1"/>
    <xf numFmtId="0" fontId="7" fillId="0" borderId="0" xfId="5" applyFont="1" applyBorder="1" applyAlignment="1">
      <alignment horizontal="center"/>
    </xf>
    <xf numFmtId="0" fontId="7" fillId="6" borderId="5" xfId="5" applyFont="1" applyFill="1" applyBorder="1" applyAlignment="1">
      <alignment horizontal="center" vertical="center" wrapText="1"/>
    </xf>
    <xf numFmtId="0" fontId="7" fillId="0" borderId="0" xfId="0" applyFont="1"/>
    <xf numFmtId="2" fontId="7" fillId="6" borderId="0" xfId="5" applyNumberFormat="1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 wrapText="1"/>
    </xf>
    <xf numFmtId="2" fontId="32" fillId="6" borderId="5" xfId="0" applyNumberFormat="1" applyFont="1" applyFill="1" applyBorder="1" applyAlignment="1">
      <alignment horizontal="center" vertical="center" wrapText="1"/>
    </xf>
    <xf numFmtId="165" fontId="32" fillId="6" borderId="5" xfId="0" applyNumberFormat="1" applyFont="1" applyFill="1" applyBorder="1" applyAlignment="1">
      <alignment horizontal="center" vertical="center" wrapText="1"/>
    </xf>
    <xf numFmtId="165" fontId="34" fillId="6" borderId="5" xfId="0" applyNumberFormat="1" applyFont="1" applyFill="1" applyBorder="1" applyAlignment="1">
      <alignment horizontal="center" vertical="center" wrapText="1"/>
    </xf>
    <xf numFmtId="2" fontId="34" fillId="6" borderId="5" xfId="0" applyNumberFormat="1" applyFont="1" applyFill="1" applyBorder="1" applyAlignment="1">
      <alignment horizontal="center" vertical="center"/>
    </xf>
    <xf numFmtId="2" fontId="34" fillId="6" borderId="5" xfId="0" applyNumberFormat="1" applyFont="1" applyFill="1" applyBorder="1" applyAlignment="1">
      <alignment horizontal="center" vertical="center" wrapText="1"/>
    </xf>
    <xf numFmtId="9" fontId="32" fillId="6" borderId="5" xfId="0" applyNumberFormat="1" applyFont="1" applyFill="1" applyBorder="1" applyAlignment="1">
      <alignment horizontal="center" vertical="center" wrapText="1"/>
    </xf>
    <xf numFmtId="2" fontId="32" fillId="6" borderId="5" xfId="0" applyNumberFormat="1" applyFont="1" applyFill="1" applyBorder="1" applyAlignment="1">
      <alignment horizontal="center" vertical="center"/>
    </xf>
    <xf numFmtId="170" fontId="32" fillId="6" borderId="5" xfId="0" applyNumberFormat="1" applyFont="1" applyFill="1" applyBorder="1" applyAlignment="1">
      <alignment horizontal="center" vertical="center" wrapText="1"/>
    </xf>
    <xf numFmtId="165" fontId="34" fillId="6" borderId="5" xfId="0" applyNumberFormat="1" applyFont="1" applyFill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/>
    <xf numFmtId="2" fontId="5" fillId="0" borderId="0" xfId="0" applyNumberFormat="1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3" xfId="0" applyNumberFormat="1" applyFont="1" applyBorder="1" applyAlignment="1">
      <alignment horizontal="center" vertical="center" textRotation="90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0" fontId="3" fillId="6" borderId="5" xfId="5" applyFont="1" applyFill="1" applyBorder="1" applyAlignment="1">
      <alignment horizontal="center"/>
    </xf>
    <xf numFmtId="0" fontId="7" fillId="6" borderId="5" xfId="5" applyFont="1" applyFill="1" applyBorder="1" applyAlignment="1">
      <alignment horizontal="center" vertical="center" wrapText="1"/>
    </xf>
    <xf numFmtId="0" fontId="7" fillId="6" borderId="5" xfId="5" applyFont="1" applyFill="1" applyBorder="1" applyAlignment="1">
      <alignment horizontal="center"/>
    </xf>
    <xf numFmtId="0" fontId="22" fillId="0" borderId="0" xfId="5" applyFont="1" applyBorder="1" applyAlignment="1">
      <alignment horizontal="center"/>
    </xf>
    <xf numFmtId="0" fontId="41" fillId="8" borderId="0" xfId="3" applyFont="1" applyFill="1" applyAlignment="1">
      <alignment horizontal="center" vertical="center"/>
    </xf>
    <xf numFmtId="166" fontId="9" fillId="6" borderId="0" xfId="5" applyNumberFormat="1" applyFont="1" applyFill="1" applyBorder="1" applyAlignment="1">
      <alignment horizontal="center" vertical="center"/>
    </xf>
    <xf numFmtId="0" fontId="3" fillId="0" borderId="0" xfId="5" applyFont="1" applyBorder="1" applyAlignment="1">
      <alignment horizontal="left"/>
    </xf>
    <xf numFmtId="0" fontId="28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right" vertical="top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0" borderId="0" xfId="5" applyFont="1" applyBorder="1" applyAlignment="1">
      <alignment horizontal="center"/>
    </xf>
    <xf numFmtId="0" fontId="44" fillId="8" borderId="0" xfId="3" applyFont="1" applyFill="1" applyAlignment="1">
      <alignment horizontal="center" vertical="center"/>
    </xf>
    <xf numFmtId="166" fontId="7" fillId="6" borderId="0" xfId="5" applyNumberFormat="1" applyFont="1" applyFill="1" applyBorder="1" applyAlignment="1">
      <alignment horizontal="center" vertical="center"/>
    </xf>
    <xf numFmtId="0" fontId="7" fillId="0" borderId="0" xfId="5" applyFont="1" applyBorder="1" applyAlignment="1">
      <alignment horizontal="left"/>
    </xf>
    <xf numFmtId="0" fontId="3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166" fontId="4" fillId="5" borderId="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</cellXfs>
  <cellStyles count="12">
    <cellStyle name="Comma" xfId="9" builtinId="3"/>
    <cellStyle name="Comma 17" xfId="8" xr:uid="{00000000-0005-0000-0000-000000000000}"/>
    <cellStyle name="Normal" xfId="0" builtinId="0"/>
    <cellStyle name="Normal 14 3" xfId="1" xr:uid="{00000000-0005-0000-0000-000001000000}"/>
    <cellStyle name="Normal 2" xfId="7" xr:uid="{00000000-0005-0000-0000-000002000000}"/>
    <cellStyle name="Normal 2 2" xfId="10" xr:uid="{00000000-0005-0000-0000-000003000000}"/>
    <cellStyle name="Normal 3" xfId="2" xr:uid="{00000000-0005-0000-0000-000004000000}"/>
    <cellStyle name="Normal 3 2" xfId="11" xr:uid="{00000000-0005-0000-0000-000005000000}"/>
    <cellStyle name="Обычный 2" xfId="3" xr:uid="{00000000-0005-0000-0000-000008000000}"/>
    <cellStyle name="Обычный 2 2" xfId="6" xr:uid="{00000000-0005-0000-0000-000009000000}"/>
    <cellStyle name="Обычный 3" xfId="4" xr:uid="{00000000-0005-0000-0000-00000A000000}"/>
    <cellStyle name="Обычный_Лист1" xfId="5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1"/>
  <sheetViews>
    <sheetView topLeftCell="A10" workbookViewId="0">
      <selection activeCell="R10" sqref="R10"/>
    </sheetView>
  </sheetViews>
  <sheetFormatPr defaultColWidth="9.140625" defaultRowHeight="18" x14ac:dyDescent="0.2"/>
  <cols>
    <col min="1" max="1" width="5.28515625" style="230" customWidth="1"/>
    <col min="2" max="2" width="8" style="230" customWidth="1"/>
    <col min="3" max="3" width="42.140625" style="230" customWidth="1"/>
    <col min="4" max="4" width="11.85546875" style="230" customWidth="1"/>
    <col min="5" max="5" width="8.5703125" style="230" customWidth="1"/>
    <col min="6" max="6" width="13.28515625" style="230" customWidth="1"/>
    <col min="7" max="7" width="7.140625" style="230" customWidth="1"/>
    <col min="8" max="8" width="12.5703125" style="412" customWidth="1"/>
    <col min="9" max="16384" width="9.140625" style="230"/>
  </cols>
  <sheetData>
    <row r="1" spans="1:10" x14ac:dyDescent="0.2">
      <c r="G1" s="360"/>
      <c r="H1" s="360"/>
    </row>
    <row r="2" spans="1:10" ht="18" customHeight="1" x14ac:dyDescent="0.2">
      <c r="A2" s="355" t="s">
        <v>3</v>
      </c>
      <c r="B2" s="355"/>
      <c r="C2" s="356" t="s">
        <v>300</v>
      </c>
      <c r="D2" s="356"/>
      <c r="E2" s="356"/>
      <c r="F2" s="356"/>
      <c r="G2" s="356"/>
      <c r="H2" s="356"/>
      <c r="I2" s="356"/>
    </row>
    <row r="3" spans="1:10" x14ac:dyDescent="0.2">
      <c r="D3" s="1"/>
      <c r="E3" s="1"/>
      <c r="F3" s="1"/>
      <c r="G3" s="1"/>
      <c r="H3" s="351"/>
    </row>
    <row r="4" spans="1:10" ht="23.25" customHeight="1" x14ac:dyDescent="0.2">
      <c r="A4" s="361"/>
      <c r="B4" s="361"/>
      <c r="C4" s="361"/>
      <c r="D4" s="361"/>
      <c r="E4" s="361"/>
      <c r="F4" s="361"/>
      <c r="G4" s="361"/>
      <c r="H4" s="361"/>
    </row>
    <row r="5" spans="1:10" ht="31.5" customHeight="1" x14ac:dyDescent="0.2">
      <c r="A5" s="352" t="s">
        <v>4</v>
      </c>
      <c r="B5" s="352"/>
      <c r="C5" s="352"/>
      <c r="D5" s="352"/>
      <c r="E5" s="352"/>
      <c r="F5" s="243">
        <f>H45</f>
        <v>0</v>
      </c>
      <c r="G5" s="363" t="s">
        <v>5</v>
      </c>
      <c r="H5" s="363"/>
    </row>
    <row r="6" spans="1:10" ht="22.5" customHeight="1" x14ac:dyDescent="0.2">
      <c r="A6" s="361"/>
      <c r="B6" s="361"/>
      <c r="C6" s="361"/>
      <c r="D6" s="229"/>
      <c r="E6" s="229"/>
      <c r="F6" s="229"/>
      <c r="G6" s="229"/>
      <c r="H6" s="2"/>
    </row>
    <row r="7" spans="1:10" ht="56.25" customHeight="1" x14ac:dyDescent="0.2">
      <c r="A7" s="353" t="s">
        <v>301</v>
      </c>
      <c r="B7" s="353"/>
      <c r="C7" s="353"/>
      <c r="D7" s="353"/>
      <c r="E7" s="353"/>
      <c r="F7" s="353"/>
      <c r="G7" s="353"/>
      <c r="H7" s="353"/>
      <c r="I7" s="353"/>
      <c r="J7" s="353"/>
    </row>
    <row r="8" spans="1:10" ht="20.25" customHeight="1" x14ac:dyDescent="0.2">
      <c r="A8" s="362"/>
      <c r="B8" s="362"/>
      <c r="C8" s="362"/>
      <c r="D8" s="235"/>
      <c r="E8" s="235"/>
      <c r="F8" s="235"/>
      <c r="G8" s="235"/>
      <c r="H8" s="409"/>
    </row>
    <row r="9" spans="1:10" ht="20.25" customHeight="1" x14ac:dyDescent="0.2">
      <c r="A9" s="3"/>
      <c r="B9" s="3"/>
      <c r="C9" s="3"/>
      <c r="D9" s="4"/>
      <c r="E9" s="4"/>
      <c r="F9" s="364"/>
      <c r="G9" s="364"/>
      <c r="H9" s="364"/>
    </row>
    <row r="10" spans="1:10" ht="37.5" customHeight="1" x14ac:dyDescent="0.2">
      <c r="A10" s="231" t="s">
        <v>6</v>
      </c>
      <c r="B10" s="365" t="s">
        <v>7</v>
      </c>
      <c r="C10" s="367" t="s">
        <v>8</v>
      </c>
      <c r="D10" s="369" t="s">
        <v>9</v>
      </c>
      <c r="E10" s="370"/>
      <c r="F10" s="370"/>
      <c r="G10" s="371"/>
      <c r="H10" s="376" t="s">
        <v>10</v>
      </c>
    </row>
    <row r="11" spans="1:10" ht="105.75" customHeight="1" x14ac:dyDescent="0.2">
      <c r="A11" s="232"/>
      <c r="B11" s="366"/>
      <c r="C11" s="368"/>
      <c r="D11" s="5" t="s">
        <v>11</v>
      </c>
      <c r="E11" s="5" t="s">
        <v>12</v>
      </c>
      <c r="F11" s="5" t="s">
        <v>13</v>
      </c>
      <c r="G11" s="5" t="s">
        <v>14</v>
      </c>
      <c r="H11" s="377"/>
    </row>
    <row r="12" spans="1:10" ht="15" customHeight="1" x14ac:dyDescent="0.2">
      <c r="A12" s="232">
        <v>1</v>
      </c>
      <c r="B12" s="232">
        <v>2</v>
      </c>
      <c r="C12" s="232">
        <v>3</v>
      </c>
      <c r="D12" s="6">
        <v>4</v>
      </c>
      <c r="E12" s="6">
        <v>5</v>
      </c>
      <c r="F12" s="6">
        <v>6</v>
      </c>
      <c r="G12" s="6">
        <v>7</v>
      </c>
      <c r="H12" s="350">
        <v>8</v>
      </c>
    </row>
    <row r="13" spans="1:10" ht="15.95" customHeight="1" thickBot="1" x14ac:dyDescent="0.25">
      <c r="A13" s="231"/>
      <c r="B13" s="231"/>
      <c r="C13" s="7" t="s">
        <v>15</v>
      </c>
      <c r="D13" s="231"/>
      <c r="E13" s="237"/>
      <c r="F13" s="237"/>
      <c r="G13" s="237"/>
      <c r="H13" s="349"/>
    </row>
    <row r="14" spans="1:10" ht="30.75" customHeight="1" x14ac:dyDescent="0.2">
      <c r="A14" s="8">
        <v>1</v>
      </c>
      <c r="B14" s="9"/>
      <c r="C14" s="9" t="s">
        <v>16</v>
      </c>
      <c r="D14" s="10"/>
      <c r="E14" s="11"/>
      <c r="F14" s="11"/>
      <c r="G14" s="11"/>
      <c r="H14" s="12"/>
    </row>
    <row r="15" spans="1:10" ht="15" customHeight="1" thickBot="1" x14ac:dyDescent="0.25">
      <c r="A15" s="13">
        <f>A14+1</f>
        <v>2</v>
      </c>
      <c r="B15" s="14"/>
      <c r="C15" s="14"/>
      <c r="D15" s="15"/>
      <c r="E15" s="15"/>
      <c r="F15" s="15"/>
      <c r="G15" s="15"/>
      <c r="H15" s="16"/>
    </row>
    <row r="16" spans="1:10" ht="15.95" customHeight="1" thickBot="1" x14ac:dyDescent="0.25">
      <c r="A16" s="17"/>
      <c r="B16" s="18"/>
      <c r="C16" s="19" t="s">
        <v>22</v>
      </c>
      <c r="D16" s="20"/>
      <c r="E16" s="21"/>
      <c r="F16" s="21"/>
      <c r="G16" s="21"/>
      <c r="H16" s="22"/>
    </row>
    <row r="17" spans="1:8" ht="15.95" customHeight="1" thickBot="1" x14ac:dyDescent="0.25">
      <c r="A17" s="23"/>
      <c r="B17" s="23"/>
      <c r="C17" s="24" t="s">
        <v>17</v>
      </c>
      <c r="D17" s="25"/>
      <c r="E17" s="26"/>
      <c r="F17" s="26"/>
      <c r="G17" s="26"/>
      <c r="H17" s="26"/>
    </row>
    <row r="18" spans="1:8" ht="24" customHeight="1" thickBot="1" x14ac:dyDescent="0.25">
      <c r="A18" s="27">
        <v>2</v>
      </c>
      <c r="B18" s="28"/>
      <c r="C18" s="29" t="s">
        <v>35</v>
      </c>
      <c r="D18" s="30" t="s">
        <v>0</v>
      </c>
      <c r="E18" s="30" t="s">
        <v>0</v>
      </c>
      <c r="F18" s="30" t="s">
        <v>0</v>
      </c>
      <c r="G18" s="30" t="s">
        <v>0</v>
      </c>
      <c r="H18" s="31" t="s">
        <v>0</v>
      </c>
    </row>
    <row r="19" spans="1:8" ht="31.5" customHeight="1" thickBot="1" x14ac:dyDescent="0.25">
      <c r="A19" s="32">
        <f>A18+0.1</f>
        <v>2.1</v>
      </c>
      <c r="B19" s="33" t="s">
        <v>53</v>
      </c>
      <c r="C19" s="33" t="s">
        <v>110</v>
      </c>
      <c r="D19" s="34">
        <f>'0(1)'!H13</f>
        <v>0</v>
      </c>
      <c r="E19" s="34" t="s">
        <v>64</v>
      </c>
      <c r="F19" s="34"/>
      <c r="G19" s="34"/>
      <c r="H19" s="35">
        <f>D19</f>
        <v>0</v>
      </c>
    </row>
    <row r="20" spans="1:8" ht="15.95" customHeight="1" thickBot="1" x14ac:dyDescent="0.25">
      <c r="A20" s="17"/>
      <c r="B20" s="18"/>
      <c r="C20" s="19" t="s">
        <v>23</v>
      </c>
      <c r="D20" s="34">
        <f>D19</f>
        <v>0</v>
      </c>
      <c r="E20" s="21" t="s">
        <v>64</v>
      </c>
      <c r="F20" s="21"/>
      <c r="G20" s="21"/>
      <c r="H20" s="36">
        <f>H19</f>
        <v>0</v>
      </c>
    </row>
    <row r="21" spans="1:8" ht="15.95" customHeight="1" thickBot="1" x14ac:dyDescent="0.25">
      <c r="A21" s="23"/>
      <c r="B21" s="23"/>
      <c r="C21" s="24" t="s">
        <v>18</v>
      </c>
      <c r="D21" s="37"/>
      <c r="E21" s="37"/>
      <c r="F21" s="37"/>
      <c r="G21" s="37"/>
      <c r="H21" s="38"/>
    </row>
    <row r="22" spans="1:8" ht="20.25" customHeight="1" thickBot="1" x14ac:dyDescent="0.25">
      <c r="A22" s="39">
        <v>3</v>
      </c>
      <c r="B22" s="40"/>
      <c r="C22" s="41" t="s">
        <v>34</v>
      </c>
      <c r="D22" s="42"/>
      <c r="E22" s="43"/>
      <c r="F22" s="44"/>
      <c r="G22" s="45"/>
      <c r="H22" s="410"/>
    </row>
    <row r="23" spans="1:8" ht="20.25" customHeight="1" thickBot="1" x14ac:dyDescent="0.25">
      <c r="A23" s="32"/>
      <c r="B23" s="33"/>
      <c r="C23" s="33" t="s">
        <v>32</v>
      </c>
      <c r="D23" s="46"/>
      <c r="E23" s="34"/>
      <c r="F23" s="34"/>
      <c r="G23" s="34"/>
      <c r="H23" s="47"/>
    </row>
    <row r="24" spans="1:8" ht="17.25" customHeight="1" thickBot="1" x14ac:dyDescent="0.25">
      <c r="A24" s="17"/>
      <c r="B24" s="18"/>
      <c r="C24" s="19" t="s">
        <v>24</v>
      </c>
      <c r="D24" s="21"/>
      <c r="E24" s="21"/>
      <c r="F24" s="21"/>
      <c r="G24" s="21"/>
      <c r="H24" s="22"/>
    </row>
    <row r="25" spans="1:8" ht="17.25" customHeight="1" thickBot="1" x14ac:dyDescent="0.25">
      <c r="A25" s="23"/>
      <c r="B25" s="23"/>
      <c r="C25" s="24" t="s">
        <v>19</v>
      </c>
      <c r="D25" s="37"/>
      <c r="E25" s="37"/>
      <c r="F25" s="37"/>
      <c r="G25" s="37"/>
      <c r="H25" s="37"/>
    </row>
    <row r="26" spans="1:8" ht="52.5" customHeight="1" thickBot="1" x14ac:dyDescent="0.25">
      <c r="A26" s="108">
        <v>4</v>
      </c>
      <c r="B26" s="33" t="s">
        <v>94</v>
      </c>
      <c r="C26" s="109" t="s">
        <v>111</v>
      </c>
      <c r="D26" s="110"/>
      <c r="E26" s="110" t="s">
        <v>64</v>
      </c>
      <c r="F26" s="110"/>
      <c r="G26" s="110"/>
      <c r="H26" s="111"/>
    </row>
    <row r="27" spans="1:8" ht="21.75" customHeight="1" thickBot="1" x14ac:dyDescent="0.25">
      <c r="A27" s="112"/>
      <c r="B27" s="113"/>
      <c r="C27" s="113" t="s">
        <v>32</v>
      </c>
      <c r="D27" s="114"/>
      <c r="E27" s="114"/>
      <c r="F27" s="114"/>
      <c r="G27" s="114"/>
      <c r="H27" s="115"/>
    </row>
    <row r="28" spans="1:8" ht="21" customHeight="1" thickBot="1" x14ac:dyDescent="0.25">
      <c r="A28" s="17"/>
      <c r="B28" s="18"/>
      <c r="C28" s="19" t="s">
        <v>25</v>
      </c>
      <c r="D28" s="21"/>
      <c r="E28" s="21"/>
      <c r="F28" s="21"/>
      <c r="G28" s="21"/>
      <c r="H28" s="22"/>
    </row>
    <row r="29" spans="1:8" ht="18" customHeight="1" thickBot="1" x14ac:dyDescent="0.25">
      <c r="A29" s="23"/>
      <c r="B29" s="23"/>
      <c r="C29" s="24" t="s">
        <v>20</v>
      </c>
      <c r="D29" s="37"/>
      <c r="E29" s="37"/>
      <c r="F29" s="37"/>
      <c r="G29" s="37"/>
      <c r="H29" s="37"/>
    </row>
    <row r="30" spans="1:8" ht="19.5" customHeight="1" thickBot="1" x14ac:dyDescent="0.25">
      <c r="A30" s="27">
        <v>5</v>
      </c>
      <c r="B30" s="28"/>
      <c r="C30" s="28" t="s">
        <v>33</v>
      </c>
      <c r="D30" s="49" t="s">
        <v>0</v>
      </c>
      <c r="E30" s="50"/>
      <c r="F30" s="50"/>
      <c r="G30" s="50"/>
      <c r="H30" s="51" t="s">
        <v>0</v>
      </c>
    </row>
    <row r="31" spans="1:8" ht="19.5" customHeight="1" thickBot="1" x14ac:dyDescent="0.25">
      <c r="A31" s="32"/>
      <c r="B31" s="33"/>
      <c r="C31" s="33" t="s">
        <v>32</v>
      </c>
      <c r="D31" s="34"/>
      <c r="E31" s="34"/>
      <c r="F31" s="34"/>
      <c r="G31" s="34"/>
      <c r="H31" s="48"/>
    </row>
    <row r="32" spans="1:8" ht="17.25" customHeight="1" x14ac:dyDescent="0.2">
      <c r="A32" s="52"/>
      <c r="B32" s="53"/>
      <c r="C32" s="53" t="s">
        <v>26</v>
      </c>
      <c r="D32" s="54"/>
      <c r="E32" s="54"/>
      <c r="F32" s="54"/>
      <c r="G32" s="54"/>
      <c r="H32" s="54"/>
    </row>
    <row r="33" spans="1:8" ht="17.25" customHeight="1" thickBot="1" x14ac:dyDescent="0.25">
      <c r="A33" s="231"/>
      <c r="B33" s="231"/>
      <c r="C33" s="7" t="s">
        <v>21</v>
      </c>
      <c r="D33" s="55"/>
      <c r="E33" s="55"/>
      <c r="F33" s="55"/>
      <c r="G33" s="55"/>
      <c r="H33" s="55"/>
    </row>
    <row r="34" spans="1:8" ht="19.5" customHeight="1" x14ac:dyDescent="0.2">
      <c r="A34" s="8">
        <v>6</v>
      </c>
      <c r="B34" s="56"/>
      <c r="C34" s="9" t="s">
        <v>31</v>
      </c>
      <c r="D34" s="11"/>
      <c r="E34" s="11"/>
      <c r="F34" s="11"/>
      <c r="G34" s="11"/>
      <c r="H34" s="12"/>
    </row>
    <row r="35" spans="1:8" ht="20.25" customHeight="1" thickBot="1" x14ac:dyDescent="0.25">
      <c r="A35" s="57"/>
      <c r="B35" s="58"/>
      <c r="C35" s="59" t="s">
        <v>32</v>
      </c>
      <c r="D35" s="60"/>
      <c r="E35" s="60"/>
      <c r="F35" s="60"/>
      <c r="G35" s="60"/>
      <c r="H35" s="61"/>
    </row>
    <row r="36" spans="1:8" ht="15.95" customHeight="1" thickBot="1" x14ac:dyDescent="0.25">
      <c r="A36" s="62"/>
      <c r="B36" s="63"/>
      <c r="C36" s="63" t="s">
        <v>27</v>
      </c>
      <c r="D36" s="64"/>
      <c r="E36" s="64"/>
      <c r="F36" s="64"/>
      <c r="G36" s="64"/>
      <c r="H36" s="64"/>
    </row>
    <row r="37" spans="1:8" ht="15.95" customHeight="1" thickBot="1" x14ac:dyDescent="0.25">
      <c r="A37" s="65"/>
      <c r="B37" s="66"/>
      <c r="C37" s="66" t="s">
        <v>28</v>
      </c>
      <c r="D37" s="67">
        <f>D20+D26</f>
        <v>0</v>
      </c>
      <c r="E37" s="67" t="str">
        <f>E20</f>
        <v xml:space="preserve"> </v>
      </c>
      <c r="F37" s="67"/>
      <c r="G37" s="67"/>
      <c r="H37" s="68">
        <f>H20+H26</f>
        <v>0</v>
      </c>
    </row>
    <row r="38" spans="1:8" ht="20.25" customHeight="1" x14ac:dyDescent="0.2">
      <c r="A38" s="23"/>
      <c r="B38" s="23"/>
      <c r="C38" s="24" t="s">
        <v>90</v>
      </c>
      <c r="D38" s="23"/>
      <c r="E38" s="23"/>
      <c r="F38" s="70"/>
      <c r="G38" s="70"/>
      <c r="H38" s="70"/>
    </row>
    <row r="39" spans="1:8" ht="33" customHeight="1" x14ac:dyDescent="0.2">
      <c r="A39" s="71">
        <v>7</v>
      </c>
      <c r="B39" s="6"/>
      <c r="C39" s="72" t="s">
        <v>96</v>
      </c>
      <c r="D39" s="107"/>
      <c r="E39" s="72"/>
      <c r="F39" s="73"/>
      <c r="G39" s="74"/>
      <c r="H39" s="75"/>
    </row>
    <row r="40" spans="1:8" ht="16.5" customHeight="1" thickBot="1" x14ac:dyDescent="0.25">
      <c r="A40" s="76"/>
      <c r="B40" s="76"/>
      <c r="C40" s="77" t="s">
        <v>91</v>
      </c>
      <c r="D40" s="77"/>
      <c r="E40" s="77"/>
      <c r="F40" s="78"/>
      <c r="G40" s="78"/>
      <c r="H40" s="78"/>
    </row>
    <row r="41" spans="1:8" ht="18" customHeight="1" thickBot="1" x14ac:dyDescent="0.25">
      <c r="A41" s="65"/>
      <c r="B41" s="79"/>
      <c r="C41" s="66" t="s">
        <v>92</v>
      </c>
      <c r="D41" s="80"/>
      <c r="E41" s="81"/>
      <c r="F41" s="81"/>
      <c r="G41" s="81"/>
      <c r="H41" s="82">
        <f>H37+H40</f>
        <v>0</v>
      </c>
    </row>
    <row r="42" spans="1:8" ht="30.75" customHeight="1" thickBot="1" x14ac:dyDescent="0.25">
      <c r="A42" s="17">
        <v>8</v>
      </c>
      <c r="B42" s="18"/>
      <c r="C42" s="19" t="s">
        <v>60</v>
      </c>
      <c r="D42" s="69">
        <v>0.03</v>
      </c>
      <c r="E42" s="69"/>
      <c r="F42" s="69"/>
      <c r="G42" s="69"/>
      <c r="H42" s="36">
        <f>H41*D42</f>
        <v>0</v>
      </c>
    </row>
    <row r="43" spans="1:8" ht="19.5" customHeight="1" x14ac:dyDescent="0.2">
      <c r="A43" s="232"/>
      <c r="B43" s="232"/>
      <c r="C43" s="232" t="s">
        <v>29</v>
      </c>
      <c r="D43" s="83"/>
      <c r="E43" s="84"/>
      <c r="F43" s="85"/>
      <c r="G43" s="84"/>
      <c r="H43" s="85">
        <f>H42+H41</f>
        <v>0</v>
      </c>
    </row>
    <row r="44" spans="1:8" ht="20.100000000000001" customHeight="1" x14ac:dyDescent="0.2">
      <c r="A44" s="231">
        <v>9</v>
      </c>
      <c r="B44" s="231"/>
      <c r="C44" s="7" t="s">
        <v>30</v>
      </c>
      <c r="D44" s="87">
        <v>0.18</v>
      </c>
      <c r="E44" s="86"/>
      <c r="F44" s="87"/>
      <c r="G44" s="86"/>
      <c r="H44" s="87">
        <f>H43*D44</f>
        <v>0</v>
      </c>
    </row>
    <row r="45" spans="1:8" ht="20.100000000000001" customHeight="1" x14ac:dyDescent="0.2">
      <c r="A45" s="405"/>
      <c r="B45" s="405"/>
      <c r="C45" s="406" t="s">
        <v>29</v>
      </c>
      <c r="D45" s="407"/>
      <c r="E45" s="408"/>
      <c r="F45" s="407"/>
      <c r="G45" s="408"/>
      <c r="H45" s="407">
        <f>H43+H44</f>
        <v>0</v>
      </c>
    </row>
    <row r="46" spans="1:8" s="1" customFormat="1" ht="24" customHeight="1" x14ac:dyDescent="0.2">
      <c r="A46" s="3"/>
      <c r="B46" s="3"/>
      <c r="C46" s="88"/>
      <c r="D46" s="88"/>
      <c r="E46" s="88"/>
      <c r="F46" s="89"/>
      <c r="G46" s="89"/>
      <c r="H46" s="89"/>
    </row>
    <row r="47" spans="1:8" s="1" customFormat="1" ht="23.25" customHeight="1" x14ac:dyDescent="0.2">
      <c r="A47" s="3"/>
      <c r="B47" s="3"/>
      <c r="C47" s="88"/>
      <c r="D47" s="88"/>
      <c r="E47" s="88"/>
      <c r="F47" s="89"/>
      <c r="G47" s="89"/>
      <c r="H47" s="89"/>
    </row>
    <row r="48" spans="1:8" ht="7.5" hidden="1" customHeight="1" x14ac:dyDescent="0.2">
      <c r="A48" s="3"/>
      <c r="B48" s="3"/>
      <c r="C48" s="88"/>
      <c r="D48" s="88"/>
      <c r="E48" s="88"/>
      <c r="F48" s="89"/>
      <c r="G48" s="89"/>
      <c r="H48" s="89"/>
    </row>
    <row r="49" spans="1:8" ht="30.75" customHeight="1" x14ac:dyDescent="0.2">
      <c r="A49" s="1"/>
      <c r="B49" s="354"/>
      <c r="C49" s="354"/>
      <c r="D49" s="354"/>
      <c r="E49" s="354"/>
      <c r="F49" s="354"/>
      <c r="G49" s="189"/>
      <c r="H49" s="411"/>
    </row>
    <row r="50" spans="1:8" ht="20.100000000000001" customHeight="1" x14ac:dyDescent="0.2">
      <c r="A50" s="1"/>
      <c r="B50" s="357"/>
      <c r="C50" s="357"/>
      <c r="D50" s="359"/>
      <c r="E50" s="359"/>
      <c r="F50" s="359"/>
      <c r="G50" s="359"/>
      <c r="H50" s="411"/>
    </row>
    <row r="51" spans="1:8" ht="20.100000000000001" customHeight="1" x14ac:dyDescent="0.2">
      <c r="A51" s="1"/>
      <c r="B51" s="1"/>
      <c r="H51" s="351"/>
    </row>
    <row r="52" spans="1:8" ht="28.5" customHeight="1" x14ac:dyDescent="0.2">
      <c r="A52" s="1"/>
      <c r="B52" s="1"/>
      <c r="C52" s="358"/>
      <c r="D52" s="358"/>
      <c r="E52" s="228"/>
      <c r="F52" s="358"/>
      <c r="G52" s="358"/>
      <c r="H52" s="358"/>
    </row>
    <row r="53" spans="1:8" ht="20.100000000000001" customHeight="1" x14ac:dyDescent="0.2">
      <c r="C53" s="227"/>
      <c r="D53" s="227"/>
      <c r="E53" s="227"/>
      <c r="F53" s="227"/>
      <c r="G53" s="227"/>
      <c r="H53" s="348"/>
    </row>
    <row r="54" spans="1:8" ht="20.100000000000001" customHeight="1" x14ac:dyDescent="0.2"/>
    <row r="55" spans="1:8" ht="20.100000000000001" customHeight="1" x14ac:dyDescent="0.2"/>
    <row r="56" spans="1:8" ht="20.100000000000001" customHeight="1" x14ac:dyDescent="0.2"/>
    <row r="57" spans="1:8" ht="20.100000000000001" customHeight="1" x14ac:dyDescent="0.2"/>
    <row r="58" spans="1:8" ht="20.100000000000001" customHeight="1" x14ac:dyDescent="0.2"/>
    <row r="59" spans="1:8" ht="20.100000000000001" customHeight="1" x14ac:dyDescent="0.2"/>
    <row r="60" spans="1:8" ht="20.100000000000001" customHeight="1" x14ac:dyDescent="0.2"/>
    <row r="61" spans="1:8" ht="20.100000000000001" customHeight="1" x14ac:dyDescent="0.2"/>
    <row r="62" spans="1:8" ht="20.100000000000001" customHeight="1" x14ac:dyDescent="0.2"/>
    <row r="63" spans="1:8" ht="20.100000000000001" customHeight="1" x14ac:dyDescent="0.2"/>
    <row r="64" spans="1:8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</sheetData>
  <mergeCells count="20">
    <mergeCell ref="B49:F49"/>
    <mergeCell ref="B50:C50"/>
    <mergeCell ref="D50:E50"/>
    <mergeCell ref="F50:G50"/>
    <mergeCell ref="C52:D52"/>
    <mergeCell ref="F52:H52"/>
    <mergeCell ref="F9:H9"/>
    <mergeCell ref="B10:B11"/>
    <mergeCell ref="C10:C11"/>
    <mergeCell ref="D10:G10"/>
    <mergeCell ref="H10:H11"/>
    <mergeCell ref="G1:H1"/>
    <mergeCell ref="A4:H4"/>
    <mergeCell ref="A5:E5"/>
    <mergeCell ref="A8:C8"/>
    <mergeCell ref="A6:C6"/>
    <mergeCell ref="A2:B2"/>
    <mergeCell ref="C2:I2"/>
    <mergeCell ref="G5:H5"/>
    <mergeCell ref="A7:J7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workbookViewId="0">
      <selection activeCell="M8" sqref="M8"/>
    </sheetView>
  </sheetViews>
  <sheetFormatPr defaultColWidth="9.140625" defaultRowHeight="12.75" x14ac:dyDescent="0.2"/>
  <cols>
    <col min="1" max="1" width="4.5703125" style="90" customWidth="1"/>
    <col min="2" max="2" width="6.85546875" style="90" customWidth="1"/>
    <col min="3" max="3" width="28.140625" style="90" customWidth="1"/>
    <col min="4" max="4" width="16.140625" style="90" customWidth="1"/>
    <col min="5" max="5" width="10.85546875" style="90" customWidth="1"/>
    <col min="6" max="6" width="10.5703125" style="90" customWidth="1"/>
    <col min="7" max="7" width="7.5703125" style="90" customWidth="1"/>
    <col min="8" max="8" width="11" style="90" customWidth="1"/>
    <col min="9" max="16384" width="9.140625" style="90"/>
  </cols>
  <sheetData>
    <row r="1" spans="1:9" ht="24" customHeight="1" x14ac:dyDescent="0.2">
      <c r="A1" s="354" t="s">
        <v>155</v>
      </c>
      <c r="B1" s="354"/>
      <c r="C1" s="354"/>
      <c r="D1" s="354"/>
      <c r="E1" s="354"/>
    </row>
    <row r="2" spans="1:9" ht="35.25" customHeight="1" x14ac:dyDescent="0.2">
      <c r="C2" s="373" t="s">
        <v>40</v>
      </c>
      <c r="D2" s="373"/>
      <c r="E2" s="373"/>
      <c r="F2" s="373"/>
      <c r="G2" s="373"/>
      <c r="H2" s="236"/>
    </row>
    <row r="3" spans="1:9" ht="52.5" customHeight="1" x14ac:dyDescent="0.2">
      <c r="A3" s="353" t="s">
        <v>301</v>
      </c>
      <c r="B3" s="353"/>
      <c r="C3" s="353"/>
      <c r="D3" s="353"/>
      <c r="E3" s="353"/>
      <c r="F3" s="353"/>
      <c r="G3" s="353"/>
      <c r="H3" s="353"/>
      <c r="I3" s="353"/>
    </row>
    <row r="4" spans="1:9" ht="23.25" customHeight="1" x14ac:dyDescent="0.2">
      <c r="A4" s="234"/>
      <c r="B4" s="372"/>
      <c r="C4" s="372"/>
      <c r="D4" s="234"/>
      <c r="E4" s="236" t="s">
        <v>64</v>
      </c>
      <c r="F4" s="234"/>
      <c r="G4" s="372"/>
      <c r="H4" s="372"/>
    </row>
    <row r="5" spans="1:9" ht="23.25" customHeight="1" x14ac:dyDescent="0.2">
      <c r="A5" s="234"/>
      <c r="B5" s="372"/>
      <c r="C5" s="372"/>
      <c r="D5" s="234"/>
      <c r="E5" s="91" t="s">
        <v>64</v>
      </c>
      <c r="F5" s="234"/>
      <c r="G5" s="372"/>
      <c r="H5" s="372"/>
    </row>
    <row r="6" spans="1:9" ht="14.25" customHeight="1" x14ac:dyDescent="0.2">
      <c r="A6" s="375"/>
      <c r="B6" s="375"/>
      <c r="C6" s="375"/>
      <c r="D6" s="375"/>
      <c r="E6" s="375"/>
      <c r="F6" s="375"/>
      <c r="G6" s="375"/>
      <c r="H6" s="375"/>
    </row>
    <row r="7" spans="1:9" ht="41.25" customHeight="1" x14ac:dyDescent="0.2">
      <c r="A7" s="101" t="s">
        <v>6</v>
      </c>
      <c r="B7" s="376" t="s">
        <v>7</v>
      </c>
      <c r="C7" s="378" t="s">
        <v>8</v>
      </c>
      <c r="D7" s="380" t="s">
        <v>36</v>
      </c>
      <c r="E7" s="381"/>
      <c r="F7" s="381"/>
      <c r="G7" s="381"/>
      <c r="H7" s="382"/>
    </row>
    <row r="8" spans="1:9" ht="105" customHeight="1" x14ac:dyDescent="0.2">
      <c r="A8" s="102"/>
      <c r="B8" s="377"/>
      <c r="C8" s="379"/>
      <c r="D8" s="92" t="s">
        <v>37</v>
      </c>
      <c r="E8" s="92" t="s">
        <v>12</v>
      </c>
      <c r="F8" s="92" t="s">
        <v>38</v>
      </c>
      <c r="G8" s="92" t="s">
        <v>14</v>
      </c>
      <c r="H8" s="92" t="s">
        <v>39</v>
      </c>
      <c r="I8" s="93"/>
    </row>
    <row r="9" spans="1:9" x14ac:dyDescent="0.2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</row>
    <row r="10" spans="1:9" ht="27.75" customHeight="1" x14ac:dyDescent="0.2">
      <c r="A10" s="94">
        <v>1</v>
      </c>
      <c r="B10" s="95" t="s">
        <v>54</v>
      </c>
      <c r="C10" s="96" t="s">
        <v>11</v>
      </c>
      <c r="D10" s="97">
        <f>'1-1'!M110</f>
        <v>0</v>
      </c>
      <c r="E10" s="97"/>
      <c r="F10" s="97"/>
      <c r="G10" s="97"/>
      <c r="H10" s="97">
        <f>D10</f>
        <v>0</v>
      </c>
    </row>
    <row r="11" spans="1:9" ht="29.25" customHeight="1" x14ac:dyDescent="0.2">
      <c r="A11" s="94">
        <v>2</v>
      </c>
      <c r="B11" s="95" t="s">
        <v>55</v>
      </c>
      <c r="C11" s="96" t="s">
        <v>89</v>
      </c>
      <c r="D11" s="97">
        <f>'1-2'!M56</f>
        <v>0</v>
      </c>
      <c r="E11" s="98"/>
      <c r="F11" s="97"/>
      <c r="G11" s="97"/>
      <c r="H11" s="97">
        <f>D11</f>
        <v>0</v>
      </c>
    </row>
    <row r="12" spans="1:9" ht="29.25" customHeight="1" x14ac:dyDescent="0.2">
      <c r="A12" s="94">
        <v>3</v>
      </c>
      <c r="B12" s="95" t="s">
        <v>88</v>
      </c>
      <c r="C12" s="96" t="s">
        <v>93</v>
      </c>
      <c r="D12" s="97" t="s">
        <v>64</v>
      </c>
      <c r="E12" s="180">
        <f>'1-3'!M66</f>
        <v>0</v>
      </c>
      <c r="F12" s="97"/>
      <c r="G12" s="97"/>
      <c r="H12" s="181">
        <f>E12</f>
        <v>0</v>
      </c>
    </row>
    <row r="13" spans="1:9" ht="29.25" customHeight="1" x14ac:dyDescent="0.2">
      <c r="A13" s="94"/>
      <c r="B13" s="99"/>
      <c r="C13" s="96" t="s">
        <v>29</v>
      </c>
      <c r="D13" s="100">
        <f>SUM(D10:D12)</f>
        <v>0</v>
      </c>
      <c r="E13" s="97">
        <f>SUM(E10:E12)</f>
        <v>0</v>
      </c>
      <c r="F13" s="97"/>
      <c r="G13" s="97"/>
      <c r="H13" s="97">
        <f>SUM(H10:H12)</f>
        <v>0</v>
      </c>
    </row>
    <row r="14" spans="1:9" ht="24" customHeight="1" x14ac:dyDescent="0.2"/>
    <row r="15" spans="1:9" ht="39.75" customHeight="1" x14ac:dyDescent="0.2">
      <c r="B15" s="383"/>
      <c r="C15" s="383"/>
      <c r="D15" s="383"/>
      <c r="E15" s="383"/>
      <c r="F15" s="383"/>
      <c r="G15" s="383"/>
      <c r="H15" s="383"/>
    </row>
    <row r="16" spans="1:9" ht="38.25" customHeight="1" x14ac:dyDescent="0.2">
      <c r="B16" s="374"/>
      <c r="C16" s="374"/>
      <c r="D16" s="233"/>
      <c r="E16" s="374"/>
      <c r="F16" s="374"/>
      <c r="G16" s="374"/>
      <c r="H16" s="374"/>
    </row>
    <row r="17" ht="39" customHeight="1" x14ac:dyDescent="0.2"/>
  </sheetData>
  <mergeCells count="15">
    <mergeCell ref="B16:C16"/>
    <mergeCell ref="E16:H16"/>
    <mergeCell ref="A6:H6"/>
    <mergeCell ref="B7:B8"/>
    <mergeCell ref="C7:C8"/>
    <mergeCell ref="D7:H7"/>
    <mergeCell ref="B15:D15"/>
    <mergeCell ref="E15:H15"/>
    <mergeCell ref="B5:C5"/>
    <mergeCell ref="G5:H5"/>
    <mergeCell ref="A1:E1"/>
    <mergeCell ref="C2:G2"/>
    <mergeCell ref="B4:C4"/>
    <mergeCell ref="G4:H4"/>
    <mergeCell ref="A3:I3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2"/>
  <sheetViews>
    <sheetView topLeftCell="A80" workbookViewId="0">
      <selection activeCell="C107" sqref="C107"/>
    </sheetView>
  </sheetViews>
  <sheetFormatPr defaultColWidth="9" defaultRowHeight="15.75" x14ac:dyDescent="0.3"/>
  <cols>
    <col min="1" max="1" width="4.140625" style="133" customWidth="1"/>
    <col min="2" max="2" width="10.140625" style="135" customWidth="1"/>
    <col min="3" max="3" width="31.85546875" style="138" customWidth="1"/>
    <col min="4" max="4" width="8" style="135" customWidth="1"/>
    <col min="5" max="5" width="9" style="135" bestFit="1" customWidth="1"/>
    <col min="6" max="6" width="8.42578125" style="135" bestFit="1" customWidth="1"/>
    <col min="7" max="7" width="7.28515625" style="135" bestFit="1" customWidth="1"/>
    <col min="8" max="8" width="10" style="135" customWidth="1"/>
    <col min="9" max="9" width="7.140625" style="135" customWidth="1"/>
    <col min="10" max="10" width="9.28515625" style="135" customWidth="1"/>
    <col min="11" max="11" width="7.28515625" style="135" bestFit="1" customWidth="1"/>
    <col min="12" max="12" width="8.140625" style="135" customWidth="1"/>
    <col min="13" max="13" width="10" style="135" customWidth="1"/>
    <col min="14" max="14" width="11" style="122" customWidth="1"/>
    <col min="15" max="15" width="10" style="122" customWidth="1"/>
    <col min="16" max="16" width="9" style="122"/>
    <col min="17" max="21" width="9" style="123"/>
    <col min="22" max="16384" width="9" style="122"/>
  </cols>
  <sheetData>
    <row r="1" spans="1:21" ht="18" x14ac:dyDescent="0.35">
      <c r="A1" s="103"/>
      <c r="B1" s="104"/>
      <c r="C1" s="387" t="s">
        <v>136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21" s="124" customFormat="1" ht="21.75" customHeight="1" x14ac:dyDescent="0.3">
      <c r="A2" s="388" t="s">
        <v>137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Q2" s="125"/>
      <c r="R2" s="125"/>
      <c r="S2" s="125"/>
      <c r="T2" s="125"/>
      <c r="U2" s="125"/>
    </row>
    <row r="3" spans="1:21" s="124" customFormat="1" ht="21.75" customHeight="1" x14ac:dyDescent="0.35">
      <c r="A3" s="103"/>
      <c r="B3" s="105"/>
      <c r="C3"/>
      <c r="D3" s="106" t="s">
        <v>41</v>
      </c>
      <c r="E3" s="126"/>
      <c r="F3" s="126"/>
      <c r="G3" s="126"/>
      <c r="H3" s="126"/>
      <c r="I3" s="121"/>
      <c r="J3" s="389">
        <f>M101/1000</f>
        <v>7.5516845944319995</v>
      </c>
      <c r="K3" s="389"/>
      <c r="L3" s="389"/>
      <c r="M3" s="127" t="s">
        <v>84</v>
      </c>
      <c r="Q3" s="125"/>
      <c r="R3" s="125"/>
      <c r="S3" s="125"/>
      <c r="T3" s="125"/>
      <c r="U3" s="125"/>
    </row>
    <row r="4" spans="1:21" s="128" customFormat="1" ht="39" customHeight="1" x14ac:dyDescent="0.35">
      <c r="A4" s="103"/>
      <c r="B4" s="105"/>
      <c r="C4"/>
      <c r="D4" s="106" t="s">
        <v>95</v>
      </c>
      <c r="E4" s="126"/>
      <c r="F4" s="126"/>
      <c r="G4" s="126"/>
      <c r="H4" s="126"/>
      <c r="I4" s="121"/>
      <c r="J4" s="389">
        <f>J96/1000</f>
        <v>1.2889639199999998</v>
      </c>
      <c r="K4" s="389"/>
      <c r="L4" s="389"/>
      <c r="M4" s="127" t="s">
        <v>84</v>
      </c>
      <c r="Q4" s="129"/>
      <c r="R4" s="129"/>
      <c r="S4" s="129"/>
      <c r="T4" s="129"/>
      <c r="U4" s="129"/>
    </row>
    <row r="5" spans="1:21" s="128" customFormat="1" ht="21" customHeight="1" x14ac:dyDescent="0.3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Q5" s="129"/>
      <c r="R5" s="129"/>
      <c r="S5" s="129"/>
      <c r="T5" s="129"/>
      <c r="U5" s="129"/>
    </row>
    <row r="6" spans="1:21" s="124" customFormat="1" ht="16.5" x14ac:dyDescent="0.3">
      <c r="A6" s="384"/>
      <c r="B6" s="385" t="s">
        <v>85</v>
      </c>
      <c r="C6" s="385" t="s">
        <v>42</v>
      </c>
      <c r="D6" s="385" t="s">
        <v>86</v>
      </c>
      <c r="E6" s="386" t="s">
        <v>43</v>
      </c>
      <c r="F6" s="386"/>
      <c r="G6" s="386" t="s">
        <v>125</v>
      </c>
      <c r="H6" s="386"/>
      <c r="I6" s="386" t="s">
        <v>126</v>
      </c>
      <c r="J6" s="386"/>
      <c r="K6" s="386" t="s">
        <v>127</v>
      </c>
      <c r="L6" s="386"/>
      <c r="M6" s="385" t="s">
        <v>128</v>
      </c>
      <c r="Q6" s="125"/>
      <c r="R6" s="125"/>
      <c r="S6" s="125"/>
      <c r="T6" s="125"/>
      <c r="U6" s="125"/>
    </row>
    <row r="7" spans="1:21" s="131" customFormat="1" ht="25.5" x14ac:dyDescent="0.25">
      <c r="A7" s="384"/>
      <c r="B7" s="385"/>
      <c r="C7" s="385"/>
      <c r="D7" s="385"/>
      <c r="E7" s="238" t="s">
        <v>87</v>
      </c>
      <c r="F7" s="238" t="s">
        <v>39</v>
      </c>
      <c r="G7" s="155" t="s">
        <v>129</v>
      </c>
      <c r="H7" s="155" t="s">
        <v>130</v>
      </c>
      <c r="I7" s="155" t="s">
        <v>129</v>
      </c>
      <c r="J7" s="155" t="s">
        <v>130</v>
      </c>
      <c r="K7" s="155" t="s">
        <v>129</v>
      </c>
      <c r="L7" s="155" t="s">
        <v>130</v>
      </c>
      <c r="M7" s="385"/>
      <c r="Q7" s="132"/>
      <c r="R7" s="132"/>
      <c r="S7" s="132"/>
      <c r="T7" s="132"/>
      <c r="U7" s="132"/>
    </row>
    <row r="8" spans="1:21" s="131" customFormat="1" ht="13.5" x14ac:dyDescent="0.25">
      <c r="A8" s="134">
        <v>1</v>
      </c>
      <c r="B8" s="155">
        <v>2</v>
      </c>
      <c r="C8" s="155">
        <v>3</v>
      </c>
      <c r="D8" s="155">
        <v>4</v>
      </c>
      <c r="E8" s="155">
        <v>5</v>
      </c>
      <c r="F8" s="155">
        <v>6</v>
      </c>
      <c r="G8" s="155">
        <v>7</v>
      </c>
      <c r="H8" s="155">
        <v>8</v>
      </c>
      <c r="I8" s="155">
        <v>9</v>
      </c>
      <c r="J8" s="155">
        <v>10</v>
      </c>
      <c r="K8" s="155">
        <v>11</v>
      </c>
      <c r="L8" s="155">
        <v>12</v>
      </c>
      <c r="M8" s="155">
        <v>13</v>
      </c>
      <c r="Q8" s="132"/>
      <c r="R8" s="132"/>
      <c r="S8" s="132"/>
      <c r="T8" s="132"/>
      <c r="U8" s="132"/>
    </row>
    <row r="9" spans="1:21" s="131" customFormat="1" ht="13.5" x14ac:dyDescent="0.25">
      <c r="A9" s="130">
        <v>1</v>
      </c>
      <c r="B9" s="139" t="s">
        <v>2</v>
      </c>
      <c r="C9" s="139" t="s">
        <v>204</v>
      </c>
      <c r="D9" s="139" t="s">
        <v>67</v>
      </c>
      <c r="E9" s="118"/>
      <c r="F9" s="139">
        <v>1</v>
      </c>
      <c r="G9" s="118"/>
      <c r="H9" s="158">
        <f>G9*F9</f>
        <v>0</v>
      </c>
      <c r="I9" s="158"/>
      <c r="J9" s="158">
        <f>I9*F9</f>
        <v>0</v>
      </c>
      <c r="K9" s="158"/>
      <c r="L9" s="158">
        <f>K9*F9</f>
        <v>0</v>
      </c>
      <c r="M9" s="159">
        <f>L9+J9+H9</f>
        <v>0</v>
      </c>
      <c r="Q9" s="132"/>
      <c r="R9" s="132"/>
      <c r="S9" s="132"/>
      <c r="T9" s="132"/>
      <c r="U9" s="132"/>
    </row>
    <row r="10" spans="1:21" s="131" customFormat="1" ht="13.5" x14ac:dyDescent="0.25">
      <c r="A10" s="130"/>
      <c r="B10" s="118"/>
      <c r="C10" s="118" t="s">
        <v>44</v>
      </c>
      <c r="D10" s="118" t="s">
        <v>46</v>
      </c>
      <c r="E10" s="118">
        <v>3.02</v>
      </c>
      <c r="F10" s="116">
        <f>F9*E10</f>
        <v>3.02</v>
      </c>
      <c r="G10" s="118"/>
      <c r="H10" s="158">
        <f t="shared" ref="H10:H73" si="0">G10*F10</f>
        <v>0</v>
      </c>
      <c r="I10" s="155">
        <v>6</v>
      </c>
      <c r="J10" s="158">
        <f t="shared" ref="J10:J73" si="1">I10*F10</f>
        <v>18.12</v>
      </c>
      <c r="K10" s="155"/>
      <c r="L10" s="158">
        <f t="shared" ref="L10:L73" si="2">K10*F10</f>
        <v>0</v>
      </c>
      <c r="M10" s="159">
        <f t="shared" ref="M10:M73" si="3">L10+J10+H10</f>
        <v>18.12</v>
      </c>
      <c r="Q10" s="132"/>
      <c r="R10" s="132"/>
      <c r="S10" s="132"/>
      <c r="T10" s="132"/>
      <c r="U10" s="132"/>
    </row>
    <row r="11" spans="1:21" s="131" customFormat="1" ht="13.5" x14ac:dyDescent="0.25">
      <c r="A11" s="130"/>
      <c r="B11" s="118"/>
      <c r="C11" s="118" t="s">
        <v>65</v>
      </c>
      <c r="D11" s="118" t="s">
        <v>66</v>
      </c>
      <c r="E11" s="118">
        <v>0.14000000000000001</v>
      </c>
      <c r="F11" s="116">
        <f>F9*E11</f>
        <v>0.14000000000000001</v>
      </c>
      <c r="G11" s="118"/>
      <c r="H11" s="158">
        <f t="shared" si="0"/>
        <v>0</v>
      </c>
      <c r="I11" s="155"/>
      <c r="J11" s="158">
        <f t="shared" si="1"/>
        <v>0</v>
      </c>
      <c r="K11" s="155">
        <v>3.2</v>
      </c>
      <c r="L11" s="158">
        <f t="shared" si="2"/>
        <v>0.44800000000000006</v>
      </c>
      <c r="M11" s="159">
        <f t="shared" si="3"/>
        <v>0.44800000000000006</v>
      </c>
      <c r="Q11" s="132"/>
      <c r="R11" s="132"/>
      <c r="S11" s="132"/>
      <c r="T11" s="132"/>
      <c r="U11" s="132"/>
    </row>
    <row r="12" spans="1:21" s="131" customFormat="1" ht="13.5" x14ac:dyDescent="0.25">
      <c r="A12" s="130">
        <v>2</v>
      </c>
      <c r="B12" s="158" t="s">
        <v>2</v>
      </c>
      <c r="C12" s="139" t="s">
        <v>203</v>
      </c>
      <c r="D12" s="139" t="s">
        <v>67</v>
      </c>
      <c r="E12" s="118"/>
      <c r="F12" s="148">
        <v>1</v>
      </c>
      <c r="G12" s="118"/>
      <c r="H12" s="158">
        <f t="shared" si="0"/>
        <v>0</v>
      </c>
      <c r="I12" s="158"/>
      <c r="J12" s="158">
        <f t="shared" si="1"/>
        <v>0</v>
      </c>
      <c r="K12" s="158"/>
      <c r="L12" s="158">
        <f t="shared" si="2"/>
        <v>0</v>
      </c>
      <c r="M12" s="159">
        <f t="shared" si="3"/>
        <v>0</v>
      </c>
      <c r="Q12" s="132"/>
      <c r="R12" s="132"/>
      <c r="S12" s="132"/>
      <c r="T12" s="132"/>
      <c r="U12" s="132"/>
    </row>
    <row r="13" spans="1:21" s="131" customFormat="1" ht="13.5" x14ac:dyDescent="0.25">
      <c r="A13" s="130"/>
      <c r="B13" s="158"/>
      <c r="C13" s="118" t="s">
        <v>44</v>
      </c>
      <c r="D13" s="118" t="s">
        <v>46</v>
      </c>
      <c r="E13" s="118">
        <v>1.42</v>
      </c>
      <c r="F13" s="118">
        <f>F12*E13</f>
        <v>1.42</v>
      </c>
      <c r="G13" s="118"/>
      <c r="H13" s="158">
        <f t="shared" si="0"/>
        <v>0</v>
      </c>
      <c r="I13" s="155">
        <v>6</v>
      </c>
      <c r="J13" s="158">
        <f t="shared" si="1"/>
        <v>8.52</v>
      </c>
      <c r="K13" s="155"/>
      <c r="L13" s="158">
        <f t="shared" si="2"/>
        <v>0</v>
      </c>
      <c r="M13" s="159">
        <f t="shared" si="3"/>
        <v>8.52</v>
      </c>
      <c r="Q13" s="132"/>
      <c r="R13" s="132"/>
      <c r="S13" s="132"/>
      <c r="T13" s="132"/>
      <c r="U13" s="132"/>
    </row>
    <row r="14" spans="1:21" s="131" customFormat="1" ht="13.5" x14ac:dyDescent="0.25">
      <c r="A14" s="130"/>
      <c r="B14" s="158"/>
      <c r="C14" s="118" t="s">
        <v>45</v>
      </c>
      <c r="D14" s="118" t="s">
        <v>66</v>
      </c>
      <c r="E14" s="119">
        <v>0.06</v>
      </c>
      <c r="F14" s="119">
        <f>F12*E14</f>
        <v>0.06</v>
      </c>
      <c r="G14" s="119"/>
      <c r="H14" s="158">
        <f t="shared" si="0"/>
        <v>0</v>
      </c>
      <c r="I14" s="155"/>
      <c r="J14" s="158">
        <f t="shared" si="1"/>
        <v>0</v>
      </c>
      <c r="K14" s="155">
        <v>3.2</v>
      </c>
      <c r="L14" s="158">
        <f t="shared" si="2"/>
        <v>0.192</v>
      </c>
      <c r="M14" s="159">
        <f t="shared" si="3"/>
        <v>0.192</v>
      </c>
      <c r="Q14" s="132"/>
      <c r="R14" s="132"/>
      <c r="S14" s="132"/>
      <c r="T14" s="132"/>
      <c r="U14" s="132"/>
    </row>
    <row r="15" spans="1:21" s="131" customFormat="1" ht="25.5" x14ac:dyDescent="0.25">
      <c r="A15" s="130">
        <v>3</v>
      </c>
      <c r="B15" s="158" t="s">
        <v>2</v>
      </c>
      <c r="C15" s="139" t="s">
        <v>207</v>
      </c>
      <c r="D15" s="139" t="s">
        <v>67</v>
      </c>
      <c r="E15" s="118"/>
      <c r="F15" s="148">
        <v>3</v>
      </c>
      <c r="G15" s="118"/>
      <c r="H15" s="158">
        <f t="shared" si="0"/>
        <v>0</v>
      </c>
      <c r="I15" s="158"/>
      <c r="J15" s="158">
        <f t="shared" si="1"/>
        <v>0</v>
      </c>
      <c r="K15" s="158"/>
      <c r="L15" s="158">
        <f t="shared" si="2"/>
        <v>0</v>
      </c>
      <c r="M15" s="159">
        <f t="shared" si="3"/>
        <v>0</v>
      </c>
      <c r="Q15" s="132"/>
      <c r="R15" s="132"/>
      <c r="S15" s="132"/>
      <c r="T15" s="132"/>
      <c r="U15" s="132"/>
    </row>
    <row r="16" spans="1:21" s="131" customFormat="1" ht="13.5" x14ac:dyDescent="0.25">
      <c r="A16" s="130"/>
      <c r="B16" s="158"/>
      <c r="C16" s="118" t="s">
        <v>44</v>
      </c>
      <c r="D16" s="118" t="s">
        <v>46</v>
      </c>
      <c r="E16" s="118">
        <v>1.42</v>
      </c>
      <c r="F16" s="118">
        <f>F15*E16</f>
        <v>4.26</v>
      </c>
      <c r="G16" s="118"/>
      <c r="H16" s="158">
        <f t="shared" si="0"/>
        <v>0</v>
      </c>
      <c r="I16" s="155">
        <v>7.8</v>
      </c>
      <c r="J16" s="158">
        <f t="shared" si="1"/>
        <v>33.227999999999994</v>
      </c>
      <c r="K16" s="155"/>
      <c r="L16" s="158">
        <f t="shared" si="2"/>
        <v>0</v>
      </c>
      <c r="M16" s="159">
        <f t="shared" si="3"/>
        <v>33.227999999999994</v>
      </c>
      <c r="Q16" s="132"/>
      <c r="R16" s="132"/>
      <c r="S16" s="132"/>
      <c r="T16" s="132"/>
      <c r="U16" s="132"/>
    </row>
    <row r="17" spans="1:21" s="131" customFormat="1" ht="13.5" x14ac:dyDescent="0.25">
      <c r="A17" s="130"/>
      <c r="B17" s="158"/>
      <c r="C17" s="118" t="s">
        <v>45</v>
      </c>
      <c r="D17" s="118" t="s">
        <v>66</v>
      </c>
      <c r="E17" s="119">
        <v>0.06</v>
      </c>
      <c r="F17" s="119">
        <f>F15*E17</f>
        <v>0.18</v>
      </c>
      <c r="G17" s="119"/>
      <c r="H17" s="158">
        <f t="shared" si="0"/>
        <v>0</v>
      </c>
      <c r="I17" s="155"/>
      <c r="J17" s="158">
        <f t="shared" si="1"/>
        <v>0</v>
      </c>
      <c r="K17" s="155">
        <v>3.2</v>
      </c>
      <c r="L17" s="158">
        <f t="shared" si="2"/>
        <v>0.57599999999999996</v>
      </c>
      <c r="M17" s="159">
        <f t="shared" si="3"/>
        <v>0.57599999999999996</v>
      </c>
      <c r="Q17" s="132"/>
      <c r="R17" s="132"/>
      <c r="S17" s="132"/>
      <c r="T17" s="132"/>
      <c r="U17" s="132"/>
    </row>
    <row r="18" spans="1:21" s="131" customFormat="1" ht="19.5" customHeight="1" x14ac:dyDescent="0.25">
      <c r="A18" s="139">
        <v>4</v>
      </c>
      <c r="B18" s="139" t="s">
        <v>116</v>
      </c>
      <c r="C18" s="139" t="s">
        <v>112</v>
      </c>
      <c r="D18" s="139" t="s">
        <v>67</v>
      </c>
      <c r="E18" s="118"/>
      <c r="F18" s="139">
        <v>8</v>
      </c>
      <c r="G18" s="118"/>
      <c r="H18" s="158">
        <f t="shared" si="0"/>
        <v>0</v>
      </c>
      <c r="I18" s="158"/>
      <c r="J18" s="158">
        <f t="shared" si="1"/>
        <v>0</v>
      </c>
      <c r="K18" s="158"/>
      <c r="L18" s="158">
        <f t="shared" si="2"/>
        <v>0</v>
      </c>
      <c r="M18" s="159">
        <f t="shared" si="3"/>
        <v>0</v>
      </c>
      <c r="Q18" s="132"/>
      <c r="R18" s="132"/>
      <c r="S18" s="132"/>
      <c r="T18" s="132"/>
      <c r="U18" s="132"/>
    </row>
    <row r="19" spans="1:21" s="131" customFormat="1" ht="12.75" x14ac:dyDescent="0.25">
      <c r="A19" s="118"/>
      <c r="B19" s="118"/>
      <c r="C19" s="118" t="s">
        <v>44</v>
      </c>
      <c r="D19" s="118" t="s">
        <v>46</v>
      </c>
      <c r="E19" s="118">
        <v>3.02</v>
      </c>
      <c r="F19" s="116">
        <f>F18*E19</f>
        <v>24.16</v>
      </c>
      <c r="G19" s="118"/>
      <c r="H19" s="158">
        <f t="shared" si="0"/>
        <v>0</v>
      </c>
      <c r="I19" s="155">
        <v>7.8</v>
      </c>
      <c r="J19" s="158">
        <f t="shared" si="1"/>
        <v>188.44800000000001</v>
      </c>
      <c r="K19" s="155"/>
      <c r="L19" s="158">
        <f t="shared" si="2"/>
        <v>0</v>
      </c>
      <c r="M19" s="159">
        <f t="shared" si="3"/>
        <v>188.44800000000001</v>
      </c>
      <c r="Q19" s="132"/>
      <c r="R19" s="132"/>
      <c r="S19" s="132"/>
      <c r="T19" s="132"/>
      <c r="U19" s="132"/>
    </row>
    <row r="20" spans="1:21" s="131" customFormat="1" ht="12.75" x14ac:dyDescent="0.25">
      <c r="A20" s="118"/>
      <c r="B20" s="118"/>
      <c r="C20" s="118" t="s">
        <v>65</v>
      </c>
      <c r="D20" s="118" t="s">
        <v>66</v>
      </c>
      <c r="E20" s="118">
        <v>0.14000000000000001</v>
      </c>
      <c r="F20" s="116">
        <f>F18*E20</f>
        <v>1.1200000000000001</v>
      </c>
      <c r="G20" s="118"/>
      <c r="H20" s="158">
        <f t="shared" si="0"/>
        <v>0</v>
      </c>
      <c r="I20" s="155"/>
      <c r="J20" s="158">
        <f t="shared" si="1"/>
        <v>0</v>
      </c>
      <c r="K20" s="155">
        <v>3.2</v>
      </c>
      <c r="L20" s="158">
        <f t="shared" si="2"/>
        <v>3.5840000000000005</v>
      </c>
      <c r="M20" s="159">
        <f t="shared" si="3"/>
        <v>3.5840000000000005</v>
      </c>
      <c r="Q20" s="132"/>
      <c r="R20" s="132"/>
      <c r="S20" s="132"/>
      <c r="T20" s="132"/>
      <c r="U20" s="132"/>
    </row>
    <row r="21" spans="1:21" s="131" customFormat="1" ht="12.75" x14ac:dyDescent="0.25">
      <c r="A21" s="118"/>
      <c r="B21" s="118" t="s">
        <v>64</v>
      </c>
      <c r="C21" s="118" t="s">
        <v>113</v>
      </c>
      <c r="D21" s="118" t="s">
        <v>67</v>
      </c>
      <c r="E21" s="118" t="s">
        <v>64</v>
      </c>
      <c r="F21" s="118">
        <v>5</v>
      </c>
      <c r="G21" s="118">
        <v>180</v>
      </c>
      <c r="H21" s="158">
        <f t="shared" si="0"/>
        <v>900</v>
      </c>
      <c r="I21" s="155"/>
      <c r="J21" s="158">
        <f t="shared" si="1"/>
        <v>0</v>
      </c>
      <c r="K21" s="155"/>
      <c r="L21" s="158">
        <f t="shared" si="2"/>
        <v>0</v>
      </c>
      <c r="M21" s="159">
        <f t="shared" si="3"/>
        <v>900</v>
      </c>
      <c r="Q21" s="132"/>
      <c r="R21" s="132"/>
      <c r="S21" s="132"/>
      <c r="T21" s="132"/>
      <c r="U21" s="132"/>
    </row>
    <row r="22" spans="1:21" s="131" customFormat="1" ht="12.75" x14ac:dyDescent="0.25">
      <c r="A22" s="118"/>
      <c r="B22" s="118"/>
      <c r="C22" s="118" t="s">
        <v>114</v>
      </c>
      <c r="D22" s="118" t="s">
        <v>67</v>
      </c>
      <c r="E22" s="118"/>
      <c r="F22" s="118">
        <v>1</v>
      </c>
      <c r="G22" s="118">
        <v>115</v>
      </c>
      <c r="H22" s="158">
        <f t="shared" si="0"/>
        <v>115</v>
      </c>
      <c r="I22" s="155"/>
      <c r="J22" s="158">
        <f t="shared" si="1"/>
        <v>0</v>
      </c>
      <c r="K22" s="155"/>
      <c r="L22" s="158">
        <f t="shared" si="2"/>
        <v>0</v>
      </c>
      <c r="M22" s="159">
        <f t="shared" si="3"/>
        <v>115</v>
      </c>
      <c r="Q22" s="132"/>
      <c r="R22" s="132"/>
      <c r="S22" s="132"/>
      <c r="T22" s="132"/>
      <c r="U22" s="132"/>
    </row>
    <row r="23" spans="1:21" s="131" customFormat="1" ht="12.75" x14ac:dyDescent="0.25">
      <c r="A23" s="118"/>
      <c r="B23" s="118"/>
      <c r="C23" s="118" t="s">
        <v>150</v>
      </c>
      <c r="D23" s="118" t="s">
        <v>67</v>
      </c>
      <c r="E23" s="118" t="s">
        <v>64</v>
      </c>
      <c r="F23" s="118">
        <v>1</v>
      </c>
      <c r="G23" s="118">
        <v>180</v>
      </c>
      <c r="H23" s="158">
        <f t="shared" si="0"/>
        <v>180</v>
      </c>
      <c r="I23" s="155"/>
      <c r="J23" s="158">
        <f t="shared" si="1"/>
        <v>0</v>
      </c>
      <c r="K23" s="155"/>
      <c r="L23" s="158">
        <f t="shared" si="2"/>
        <v>0</v>
      </c>
      <c r="M23" s="159">
        <f t="shared" si="3"/>
        <v>180</v>
      </c>
      <c r="Q23" s="132"/>
      <c r="R23" s="132"/>
      <c r="S23" s="132"/>
      <c r="T23" s="132"/>
      <c r="U23" s="132"/>
    </row>
    <row r="24" spans="1:21" s="131" customFormat="1" ht="12.75" x14ac:dyDescent="0.25">
      <c r="A24" s="118"/>
      <c r="B24" s="118"/>
      <c r="C24" s="118" t="s">
        <v>63</v>
      </c>
      <c r="D24" s="118" t="s">
        <v>66</v>
      </c>
      <c r="E24" s="118">
        <v>1.32</v>
      </c>
      <c r="F24" s="117">
        <f>F18*E24</f>
        <v>10.56</v>
      </c>
      <c r="G24" s="118">
        <v>3.2</v>
      </c>
      <c r="H24" s="158">
        <f t="shared" si="0"/>
        <v>33.792000000000002</v>
      </c>
      <c r="I24" s="156"/>
      <c r="J24" s="158">
        <f t="shared" si="1"/>
        <v>0</v>
      </c>
      <c r="K24" s="156"/>
      <c r="L24" s="158">
        <f t="shared" si="2"/>
        <v>0</v>
      </c>
      <c r="M24" s="159">
        <f t="shared" si="3"/>
        <v>33.792000000000002</v>
      </c>
      <c r="Q24" s="132"/>
      <c r="R24" s="132"/>
      <c r="S24" s="132"/>
      <c r="T24" s="132"/>
      <c r="U24" s="132"/>
    </row>
    <row r="25" spans="1:21" s="131" customFormat="1" ht="24.75" customHeight="1" x14ac:dyDescent="0.25">
      <c r="A25" s="139">
        <v>5</v>
      </c>
      <c r="B25" s="139" t="s">
        <v>117</v>
      </c>
      <c r="C25" s="139" t="s">
        <v>115</v>
      </c>
      <c r="D25" s="139" t="s">
        <v>67</v>
      </c>
      <c r="E25" s="118"/>
      <c r="F25" s="148">
        <v>8</v>
      </c>
      <c r="G25" s="118"/>
      <c r="H25" s="158">
        <f t="shared" si="0"/>
        <v>0</v>
      </c>
      <c r="I25" s="158"/>
      <c r="J25" s="158">
        <f t="shared" si="1"/>
        <v>0</v>
      </c>
      <c r="K25" s="158"/>
      <c r="L25" s="158">
        <f t="shared" si="2"/>
        <v>0</v>
      </c>
      <c r="M25" s="159">
        <f t="shared" si="3"/>
        <v>0</v>
      </c>
      <c r="Q25" s="132"/>
      <c r="R25" s="132"/>
      <c r="S25" s="132"/>
      <c r="T25" s="132"/>
      <c r="U25" s="132"/>
    </row>
    <row r="26" spans="1:21" s="131" customFormat="1" ht="12.75" x14ac:dyDescent="0.25">
      <c r="A26" s="118"/>
      <c r="B26" s="118"/>
      <c r="C26" s="118" t="s">
        <v>44</v>
      </c>
      <c r="D26" s="118" t="s">
        <v>46</v>
      </c>
      <c r="E26" s="118">
        <v>1.42</v>
      </c>
      <c r="F26" s="118">
        <f>F25*E26</f>
        <v>11.36</v>
      </c>
      <c r="G26" s="118"/>
      <c r="H26" s="158">
        <f t="shared" si="0"/>
        <v>0</v>
      </c>
      <c r="I26" s="155">
        <v>7.8</v>
      </c>
      <c r="J26" s="158">
        <f t="shared" si="1"/>
        <v>88.60799999999999</v>
      </c>
      <c r="K26" s="155"/>
      <c r="L26" s="158">
        <f t="shared" si="2"/>
        <v>0</v>
      </c>
      <c r="M26" s="159">
        <f t="shared" si="3"/>
        <v>88.60799999999999</v>
      </c>
      <c r="Q26" s="132"/>
      <c r="R26" s="132"/>
      <c r="S26" s="132"/>
      <c r="T26" s="132"/>
      <c r="U26" s="132"/>
    </row>
    <row r="27" spans="1:21" s="131" customFormat="1" ht="12.75" x14ac:dyDescent="0.25">
      <c r="A27" s="118"/>
      <c r="B27" s="118"/>
      <c r="C27" s="118" t="s">
        <v>45</v>
      </c>
      <c r="D27" s="118" t="s">
        <v>66</v>
      </c>
      <c r="E27" s="119">
        <v>0.06</v>
      </c>
      <c r="F27" s="119">
        <f>F25*E27</f>
        <v>0.48</v>
      </c>
      <c r="G27" s="119"/>
      <c r="H27" s="158">
        <f t="shared" si="0"/>
        <v>0</v>
      </c>
      <c r="I27" s="155"/>
      <c r="J27" s="158">
        <f t="shared" si="1"/>
        <v>0</v>
      </c>
      <c r="K27" s="155">
        <v>3.2</v>
      </c>
      <c r="L27" s="158">
        <f t="shared" si="2"/>
        <v>1.536</v>
      </c>
      <c r="M27" s="159">
        <f t="shared" si="3"/>
        <v>1.536</v>
      </c>
      <c r="Q27" s="132"/>
      <c r="R27" s="132"/>
      <c r="S27" s="132"/>
      <c r="T27" s="132"/>
      <c r="U27" s="132"/>
    </row>
    <row r="28" spans="1:21" s="131" customFormat="1" ht="12.75" x14ac:dyDescent="0.25">
      <c r="A28" s="117"/>
      <c r="B28" s="118" t="s">
        <v>64</v>
      </c>
      <c r="C28" s="118" t="s">
        <v>68</v>
      </c>
      <c r="D28" s="118" t="s">
        <v>67</v>
      </c>
      <c r="E28" s="119" t="s">
        <v>64</v>
      </c>
      <c r="F28" s="119">
        <v>8</v>
      </c>
      <c r="G28" s="120">
        <v>80</v>
      </c>
      <c r="H28" s="158">
        <f t="shared" si="0"/>
        <v>640</v>
      </c>
      <c r="I28" s="155"/>
      <c r="J28" s="158">
        <f t="shared" si="1"/>
        <v>0</v>
      </c>
      <c r="K28" s="155"/>
      <c r="L28" s="158">
        <f t="shared" si="2"/>
        <v>0</v>
      </c>
      <c r="M28" s="159">
        <f t="shared" si="3"/>
        <v>640</v>
      </c>
      <c r="Q28" s="132"/>
      <c r="R28" s="132"/>
      <c r="S28" s="132"/>
      <c r="T28" s="132"/>
      <c r="U28" s="132"/>
    </row>
    <row r="29" spans="1:21" s="131" customFormat="1" ht="25.5" x14ac:dyDescent="0.25">
      <c r="A29" s="117"/>
      <c r="B29" s="118"/>
      <c r="C29" s="118" t="s">
        <v>118</v>
      </c>
      <c r="D29" s="118" t="s">
        <v>67</v>
      </c>
      <c r="E29" s="119"/>
      <c r="F29" s="119">
        <v>1</v>
      </c>
      <c r="G29" s="120">
        <v>90</v>
      </c>
      <c r="H29" s="158">
        <f t="shared" si="0"/>
        <v>90</v>
      </c>
      <c r="I29" s="155"/>
      <c r="J29" s="158">
        <f t="shared" si="1"/>
        <v>0</v>
      </c>
      <c r="K29" s="155"/>
      <c r="L29" s="158">
        <f t="shared" si="2"/>
        <v>0</v>
      </c>
      <c r="M29" s="159">
        <f t="shared" si="3"/>
        <v>90</v>
      </c>
      <c r="Q29" s="132"/>
      <c r="R29" s="132"/>
      <c r="S29" s="132"/>
      <c r="T29" s="132"/>
      <c r="U29" s="132"/>
    </row>
    <row r="30" spans="1:21" s="131" customFormat="1" ht="12.75" x14ac:dyDescent="0.25">
      <c r="A30" s="118"/>
      <c r="B30" s="118"/>
      <c r="C30" s="118" t="s">
        <v>63</v>
      </c>
      <c r="D30" s="118" t="s">
        <v>47</v>
      </c>
      <c r="E30" s="119">
        <v>0.31</v>
      </c>
      <c r="F30" s="119">
        <f>F25*E30</f>
        <v>2.48</v>
      </c>
      <c r="G30" s="119">
        <v>3.2</v>
      </c>
      <c r="H30" s="158">
        <f t="shared" si="0"/>
        <v>7.9359999999999999</v>
      </c>
      <c r="I30" s="156"/>
      <c r="J30" s="158">
        <f t="shared" si="1"/>
        <v>0</v>
      </c>
      <c r="K30" s="156"/>
      <c r="L30" s="158">
        <f t="shared" si="2"/>
        <v>0</v>
      </c>
      <c r="M30" s="159">
        <f t="shared" si="3"/>
        <v>7.9359999999999999</v>
      </c>
      <c r="Q30" s="132"/>
      <c r="R30" s="132"/>
      <c r="S30" s="132"/>
      <c r="T30" s="132"/>
      <c r="U30" s="132"/>
    </row>
    <row r="31" spans="1:21" s="131" customFormat="1" ht="23.25" customHeight="1" x14ac:dyDescent="0.25">
      <c r="A31" s="139">
        <f>A25+1</f>
        <v>6</v>
      </c>
      <c r="B31" s="139" t="s">
        <v>117</v>
      </c>
      <c r="C31" s="139" t="s">
        <v>123</v>
      </c>
      <c r="D31" s="139" t="s">
        <v>67</v>
      </c>
      <c r="E31" s="118"/>
      <c r="F31" s="148">
        <v>7</v>
      </c>
      <c r="G31" s="118"/>
      <c r="H31" s="158">
        <f t="shared" si="0"/>
        <v>0</v>
      </c>
      <c r="I31" s="158"/>
      <c r="J31" s="158">
        <f t="shared" si="1"/>
        <v>0</v>
      </c>
      <c r="K31" s="158"/>
      <c r="L31" s="158">
        <f t="shared" si="2"/>
        <v>0</v>
      </c>
      <c r="M31" s="159">
        <f t="shared" si="3"/>
        <v>0</v>
      </c>
      <c r="Q31" s="132"/>
      <c r="R31" s="132"/>
      <c r="S31" s="132"/>
      <c r="T31" s="132"/>
      <c r="U31" s="132"/>
    </row>
    <row r="32" spans="1:21" s="131" customFormat="1" ht="12.75" x14ac:dyDescent="0.25">
      <c r="A32" s="118"/>
      <c r="B32" s="118"/>
      <c r="C32" s="118" t="s">
        <v>44</v>
      </c>
      <c r="D32" s="118" t="s">
        <v>46</v>
      </c>
      <c r="E32" s="118">
        <v>1.42</v>
      </c>
      <c r="F32" s="118">
        <f>F31*E32</f>
        <v>9.94</v>
      </c>
      <c r="G32" s="118"/>
      <c r="H32" s="158">
        <f t="shared" si="0"/>
        <v>0</v>
      </c>
      <c r="I32" s="155">
        <v>7.8</v>
      </c>
      <c r="J32" s="158">
        <f t="shared" si="1"/>
        <v>77.531999999999996</v>
      </c>
      <c r="K32" s="155"/>
      <c r="L32" s="158">
        <f t="shared" si="2"/>
        <v>0</v>
      </c>
      <c r="M32" s="159">
        <f t="shared" si="3"/>
        <v>77.531999999999996</v>
      </c>
      <c r="Q32" s="132"/>
      <c r="R32" s="132"/>
      <c r="S32" s="132"/>
      <c r="T32" s="132"/>
      <c r="U32" s="132"/>
    </row>
    <row r="33" spans="1:21" s="131" customFormat="1" ht="12.75" x14ac:dyDescent="0.25">
      <c r="A33" s="118"/>
      <c r="B33" s="118"/>
      <c r="C33" s="118" t="s">
        <v>45</v>
      </c>
      <c r="D33" s="118" t="s">
        <v>66</v>
      </c>
      <c r="E33" s="119">
        <v>0.06</v>
      </c>
      <c r="F33" s="119">
        <f>F31*E33</f>
        <v>0.42</v>
      </c>
      <c r="G33" s="119"/>
      <c r="H33" s="158">
        <f t="shared" si="0"/>
        <v>0</v>
      </c>
      <c r="I33" s="155"/>
      <c r="J33" s="158">
        <f t="shared" si="1"/>
        <v>0</v>
      </c>
      <c r="K33" s="155">
        <v>3.2</v>
      </c>
      <c r="L33" s="158">
        <f t="shared" si="2"/>
        <v>1.3440000000000001</v>
      </c>
      <c r="M33" s="159">
        <f t="shared" si="3"/>
        <v>1.3440000000000001</v>
      </c>
      <c r="Q33" s="132"/>
      <c r="R33" s="132"/>
      <c r="S33" s="132"/>
      <c r="T33" s="132"/>
      <c r="U33" s="132"/>
    </row>
    <row r="34" spans="1:21" s="131" customFormat="1" ht="12.75" x14ac:dyDescent="0.25">
      <c r="A34" s="117"/>
      <c r="B34" s="118" t="s">
        <v>64</v>
      </c>
      <c r="C34" s="118" t="s">
        <v>124</v>
      </c>
      <c r="D34" s="118" t="s">
        <v>67</v>
      </c>
      <c r="E34" s="119">
        <v>1</v>
      </c>
      <c r="F34" s="119">
        <f>F31*E34</f>
        <v>7</v>
      </c>
      <c r="G34" s="120">
        <v>80</v>
      </c>
      <c r="H34" s="158">
        <f t="shared" si="0"/>
        <v>560</v>
      </c>
      <c r="I34" s="155"/>
      <c r="J34" s="158">
        <f t="shared" si="1"/>
        <v>0</v>
      </c>
      <c r="K34" s="155"/>
      <c r="L34" s="158">
        <f t="shared" si="2"/>
        <v>0</v>
      </c>
      <c r="M34" s="159">
        <f t="shared" si="3"/>
        <v>560</v>
      </c>
      <c r="Q34" s="132"/>
      <c r="R34" s="132"/>
      <c r="S34" s="132"/>
      <c r="T34" s="132"/>
      <c r="U34" s="132"/>
    </row>
    <row r="35" spans="1:21" s="131" customFormat="1" ht="12.75" x14ac:dyDescent="0.25">
      <c r="A35" s="118"/>
      <c r="B35" s="118"/>
      <c r="C35" s="118" t="s">
        <v>63</v>
      </c>
      <c r="D35" s="118" t="s">
        <v>47</v>
      </c>
      <c r="E35" s="119">
        <v>0.31</v>
      </c>
      <c r="F35" s="119">
        <f>F31*E35</f>
        <v>2.17</v>
      </c>
      <c r="G35" s="119">
        <v>3.2</v>
      </c>
      <c r="H35" s="158">
        <f t="shared" si="0"/>
        <v>6.944</v>
      </c>
      <c r="I35" s="155"/>
      <c r="J35" s="158">
        <f t="shared" si="1"/>
        <v>0</v>
      </c>
      <c r="K35" s="155"/>
      <c r="L35" s="158">
        <f t="shared" si="2"/>
        <v>0</v>
      </c>
      <c r="M35" s="159">
        <f t="shared" si="3"/>
        <v>6.944</v>
      </c>
      <c r="Q35" s="132"/>
      <c r="R35" s="132"/>
      <c r="S35" s="132"/>
      <c r="T35" s="132"/>
      <c r="U35" s="132"/>
    </row>
    <row r="36" spans="1:21" s="131" customFormat="1" ht="21" customHeight="1" x14ac:dyDescent="0.25">
      <c r="A36" s="139">
        <v>7</v>
      </c>
      <c r="B36" s="139" t="s">
        <v>119</v>
      </c>
      <c r="C36" s="139" t="s">
        <v>69</v>
      </c>
      <c r="D36" s="139" t="s">
        <v>67</v>
      </c>
      <c r="E36" s="118"/>
      <c r="F36" s="148">
        <v>8</v>
      </c>
      <c r="G36" s="118"/>
      <c r="H36" s="158">
        <f t="shared" si="0"/>
        <v>0</v>
      </c>
      <c r="I36" s="158"/>
      <c r="J36" s="158">
        <f t="shared" si="1"/>
        <v>0</v>
      </c>
      <c r="K36" s="158"/>
      <c r="L36" s="158">
        <f t="shared" si="2"/>
        <v>0</v>
      </c>
      <c r="M36" s="159">
        <f t="shared" si="3"/>
        <v>0</v>
      </c>
      <c r="Q36" s="132"/>
      <c r="R36" s="132"/>
      <c r="S36" s="132"/>
      <c r="T36" s="132"/>
      <c r="U36" s="132"/>
    </row>
    <row r="37" spans="1:21" s="131" customFormat="1" ht="12.75" x14ac:dyDescent="0.25">
      <c r="A37" s="118"/>
      <c r="B37" s="118"/>
      <c r="C37" s="118" t="s">
        <v>44</v>
      </c>
      <c r="D37" s="118" t="s">
        <v>46</v>
      </c>
      <c r="E37" s="118">
        <v>6.82</v>
      </c>
      <c r="F37" s="118">
        <f>F36*E37</f>
        <v>54.56</v>
      </c>
      <c r="G37" s="118"/>
      <c r="H37" s="158">
        <f t="shared" si="0"/>
        <v>0</v>
      </c>
      <c r="I37" s="155">
        <v>6</v>
      </c>
      <c r="J37" s="158">
        <f t="shared" si="1"/>
        <v>327.36</v>
      </c>
      <c r="K37" s="155"/>
      <c r="L37" s="158">
        <f t="shared" si="2"/>
        <v>0</v>
      </c>
      <c r="M37" s="159">
        <f t="shared" si="3"/>
        <v>327.36</v>
      </c>
      <c r="Q37" s="132"/>
      <c r="R37" s="132"/>
      <c r="S37" s="132"/>
      <c r="T37" s="132"/>
      <c r="U37" s="132"/>
    </row>
    <row r="38" spans="1:21" s="131" customFormat="1" ht="12.75" x14ac:dyDescent="0.25">
      <c r="A38" s="118"/>
      <c r="B38" s="118"/>
      <c r="C38" s="118" t="s">
        <v>45</v>
      </c>
      <c r="D38" s="118" t="s">
        <v>66</v>
      </c>
      <c r="E38" s="119">
        <v>0.01</v>
      </c>
      <c r="F38" s="119">
        <f>F36*E38</f>
        <v>0.08</v>
      </c>
      <c r="G38" s="119"/>
      <c r="H38" s="158">
        <f t="shared" si="0"/>
        <v>0</v>
      </c>
      <c r="I38" s="155"/>
      <c r="J38" s="158">
        <f t="shared" si="1"/>
        <v>0</v>
      </c>
      <c r="K38" s="155">
        <v>3.2</v>
      </c>
      <c r="L38" s="158">
        <f t="shared" si="2"/>
        <v>0.25600000000000001</v>
      </c>
      <c r="M38" s="159">
        <f t="shared" si="3"/>
        <v>0.25600000000000001</v>
      </c>
      <c r="Q38" s="132"/>
      <c r="R38" s="132"/>
      <c r="S38" s="132"/>
      <c r="T38" s="132"/>
      <c r="U38" s="132"/>
    </row>
    <row r="39" spans="1:21" s="131" customFormat="1" ht="12.75" x14ac:dyDescent="0.25">
      <c r="A39" s="117"/>
      <c r="B39" s="118"/>
      <c r="C39" s="118" t="s">
        <v>70</v>
      </c>
      <c r="D39" s="118" t="s">
        <v>67</v>
      </c>
      <c r="E39" s="119">
        <v>1</v>
      </c>
      <c r="F39" s="119">
        <f>F36*E39</f>
        <v>8</v>
      </c>
      <c r="G39" s="120">
        <v>45</v>
      </c>
      <c r="H39" s="158">
        <f t="shared" si="0"/>
        <v>360</v>
      </c>
      <c r="I39" s="155"/>
      <c r="J39" s="158">
        <f t="shared" si="1"/>
        <v>0</v>
      </c>
      <c r="K39" s="155"/>
      <c r="L39" s="158">
        <f t="shared" si="2"/>
        <v>0</v>
      </c>
      <c r="M39" s="159">
        <f t="shared" si="3"/>
        <v>360</v>
      </c>
      <c r="Q39" s="132"/>
      <c r="R39" s="132"/>
      <c r="S39" s="132"/>
      <c r="T39" s="132"/>
      <c r="U39" s="132"/>
    </row>
    <row r="40" spans="1:21" s="131" customFormat="1" ht="16.5" customHeight="1" x14ac:dyDescent="0.25">
      <c r="A40" s="118"/>
      <c r="B40" s="118"/>
      <c r="C40" s="118" t="s">
        <v>63</v>
      </c>
      <c r="D40" s="118" t="s">
        <v>5</v>
      </c>
      <c r="E40" s="119">
        <v>7.0000000000000007E-2</v>
      </c>
      <c r="F40" s="119">
        <f>F36*E40</f>
        <v>0.56000000000000005</v>
      </c>
      <c r="G40" s="119">
        <v>3.2</v>
      </c>
      <c r="H40" s="158">
        <f t="shared" si="0"/>
        <v>1.7920000000000003</v>
      </c>
      <c r="I40" s="155"/>
      <c r="J40" s="158">
        <f t="shared" si="1"/>
        <v>0</v>
      </c>
      <c r="K40" s="155"/>
      <c r="L40" s="158">
        <f t="shared" si="2"/>
        <v>0</v>
      </c>
      <c r="M40" s="159">
        <f t="shared" si="3"/>
        <v>1.7920000000000003</v>
      </c>
      <c r="Q40" s="132"/>
      <c r="R40" s="132"/>
      <c r="S40" s="132"/>
      <c r="T40" s="132"/>
      <c r="U40" s="132"/>
    </row>
    <row r="41" spans="1:21" s="131" customFormat="1" ht="25.5" x14ac:dyDescent="0.25">
      <c r="A41" s="139">
        <v>8</v>
      </c>
      <c r="B41" s="139" t="s">
        <v>120</v>
      </c>
      <c r="C41" s="139" t="s">
        <v>160</v>
      </c>
      <c r="D41" s="139" t="s">
        <v>154</v>
      </c>
      <c r="E41" s="118"/>
      <c r="F41" s="149">
        <v>1.294</v>
      </c>
      <c r="G41" s="118"/>
      <c r="H41" s="158">
        <f t="shared" si="0"/>
        <v>0</v>
      </c>
      <c r="I41" s="158"/>
      <c r="J41" s="158">
        <f t="shared" si="1"/>
        <v>0</v>
      </c>
      <c r="K41" s="158"/>
      <c r="L41" s="158">
        <f t="shared" si="2"/>
        <v>0</v>
      </c>
      <c r="M41" s="159">
        <f t="shared" si="3"/>
        <v>0</v>
      </c>
      <c r="Q41" s="132"/>
      <c r="R41" s="132"/>
      <c r="S41" s="132"/>
      <c r="T41" s="132"/>
      <c r="U41" s="132"/>
    </row>
    <row r="42" spans="1:21" s="131" customFormat="1" ht="12.75" x14ac:dyDescent="0.25">
      <c r="A42" s="118"/>
      <c r="B42" s="118"/>
      <c r="C42" s="222" t="s">
        <v>44</v>
      </c>
      <c r="D42" s="118" t="s">
        <v>46</v>
      </c>
      <c r="E42" s="118">
        <v>9.59</v>
      </c>
      <c r="F42" s="116">
        <f>F41*E42</f>
        <v>12.409460000000001</v>
      </c>
      <c r="G42" s="118"/>
      <c r="H42" s="158">
        <f t="shared" si="0"/>
        <v>0</v>
      </c>
      <c r="I42" s="155">
        <v>6</v>
      </c>
      <c r="J42" s="158">
        <f t="shared" si="1"/>
        <v>74.456760000000003</v>
      </c>
      <c r="K42" s="155"/>
      <c r="L42" s="158">
        <f t="shared" si="2"/>
        <v>0</v>
      </c>
      <c r="M42" s="159">
        <f t="shared" si="3"/>
        <v>74.456760000000003</v>
      </c>
      <c r="Q42" s="132"/>
      <c r="R42" s="132"/>
      <c r="S42" s="132"/>
      <c r="T42" s="132"/>
      <c r="U42" s="132"/>
    </row>
    <row r="43" spans="1:21" s="131" customFormat="1" ht="12.75" x14ac:dyDescent="0.25">
      <c r="A43" s="118"/>
      <c r="B43" s="118"/>
      <c r="C43" s="222" t="s">
        <v>65</v>
      </c>
      <c r="D43" s="118" t="s">
        <v>66</v>
      </c>
      <c r="E43" s="118">
        <v>4.5199999999999996</v>
      </c>
      <c r="F43" s="116">
        <f>F41*E43</f>
        <v>5.8488799999999994</v>
      </c>
      <c r="G43" s="118"/>
      <c r="H43" s="158">
        <f t="shared" si="0"/>
        <v>0</v>
      </c>
      <c r="I43" s="155"/>
      <c r="J43" s="158">
        <f t="shared" si="1"/>
        <v>0</v>
      </c>
      <c r="K43" s="155">
        <v>3.2</v>
      </c>
      <c r="L43" s="158">
        <f t="shared" si="2"/>
        <v>18.716415999999999</v>
      </c>
      <c r="M43" s="159">
        <f t="shared" si="3"/>
        <v>18.716415999999999</v>
      </c>
      <c r="Q43" s="132"/>
      <c r="R43" s="132"/>
      <c r="S43" s="132"/>
      <c r="T43" s="132"/>
      <c r="U43" s="132"/>
    </row>
    <row r="44" spans="1:21" s="131" customFormat="1" ht="12.75" x14ac:dyDescent="0.25">
      <c r="A44" s="118"/>
      <c r="B44" s="118"/>
      <c r="C44" s="222" t="s">
        <v>185</v>
      </c>
      <c r="D44" s="118" t="s">
        <v>49</v>
      </c>
      <c r="E44" s="118"/>
      <c r="F44" s="118">
        <v>35</v>
      </c>
      <c r="G44" s="117">
        <v>1.7</v>
      </c>
      <c r="H44" s="158">
        <f t="shared" si="0"/>
        <v>59.5</v>
      </c>
      <c r="I44" s="155"/>
      <c r="J44" s="158">
        <f t="shared" si="1"/>
        <v>0</v>
      </c>
      <c r="K44" s="155"/>
      <c r="L44" s="158">
        <f t="shared" si="2"/>
        <v>0</v>
      </c>
      <c r="M44" s="159">
        <f t="shared" si="3"/>
        <v>59.5</v>
      </c>
      <c r="Q44" s="132"/>
      <c r="R44" s="132"/>
      <c r="S44" s="132"/>
      <c r="T44" s="132"/>
      <c r="U44" s="132"/>
    </row>
    <row r="45" spans="1:21" s="131" customFormat="1" ht="12.75" x14ac:dyDescent="0.25">
      <c r="A45" s="118"/>
      <c r="B45" s="118"/>
      <c r="C45" s="222" t="s">
        <v>181</v>
      </c>
      <c r="D45" s="118" t="s">
        <v>49</v>
      </c>
      <c r="E45" s="118"/>
      <c r="F45" s="118">
        <v>30</v>
      </c>
      <c r="G45" s="116">
        <v>2.2999999999999998</v>
      </c>
      <c r="H45" s="158">
        <f t="shared" si="0"/>
        <v>69</v>
      </c>
      <c r="I45" s="155"/>
      <c r="J45" s="158">
        <f t="shared" si="1"/>
        <v>0</v>
      </c>
      <c r="K45" s="155"/>
      <c r="L45" s="158">
        <f t="shared" si="2"/>
        <v>0</v>
      </c>
      <c r="M45" s="159">
        <f t="shared" si="3"/>
        <v>69</v>
      </c>
      <c r="Q45" s="132"/>
      <c r="R45" s="132"/>
      <c r="S45" s="132"/>
      <c r="T45" s="132"/>
      <c r="U45" s="132"/>
    </row>
    <row r="46" spans="1:21" s="131" customFormat="1" ht="12.75" x14ac:dyDescent="0.25">
      <c r="A46" s="118"/>
      <c r="B46" s="118"/>
      <c r="C46" s="222" t="s">
        <v>151</v>
      </c>
      <c r="D46" s="118" t="s">
        <v>49</v>
      </c>
      <c r="E46" s="118"/>
      <c r="F46" s="118">
        <v>35</v>
      </c>
      <c r="G46" s="116">
        <v>2.42</v>
      </c>
      <c r="H46" s="158">
        <f t="shared" si="0"/>
        <v>84.7</v>
      </c>
      <c r="I46" s="155"/>
      <c r="J46" s="158">
        <f t="shared" si="1"/>
        <v>0</v>
      </c>
      <c r="K46" s="155"/>
      <c r="L46" s="158">
        <f t="shared" si="2"/>
        <v>0</v>
      </c>
      <c r="M46" s="159">
        <f t="shared" si="3"/>
        <v>84.7</v>
      </c>
      <c r="Q46" s="132"/>
      <c r="R46" s="132"/>
      <c r="S46" s="132"/>
      <c r="T46" s="132"/>
      <c r="U46" s="132"/>
    </row>
    <row r="47" spans="1:21" s="131" customFormat="1" ht="12.75" x14ac:dyDescent="0.25">
      <c r="A47" s="118"/>
      <c r="B47" s="118"/>
      <c r="C47" s="222" t="s">
        <v>161</v>
      </c>
      <c r="D47" s="118" t="s">
        <v>49</v>
      </c>
      <c r="E47" s="118"/>
      <c r="F47" s="118">
        <v>28</v>
      </c>
      <c r="G47" s="116">
        <v>4.0999999999999996</v>
      </c>
      <c r="H47" s="158">
        <f t="shared" si="0"/>
        <v>114.79999999999998</v>
      </c>
      <c r="I47" s="155"/>
      <c r="J47" s="158">
        <f t="shared" si="1"/>
        <v>0</v>
      </c>
      <c r="K47" s="155"/>
      <c r="L47" s="158">
        <f t="shared" si="2"/>
        <v>0</v>
      </c>
      <c r="M47" s="159">
        <f t="shared" si="3"/>
        <v>114.79999999999998</v>
      </c>
      <c r="Q47" s="132"/>
      <c r="R47" s="132"/>
      <c r="S47" s="132"/>
      <c r="T47" s="132"/>
      <c r="U47" s="132"/>
    </row>
    <row r="48" spans="1:21" s="131" customFormat="1" ht="12.75" x14ac:dyDescent="0.25">
      <c r="A48" s="118"/>
      <c r="B48" s="118"/>
      <c r="C48" s="222" t="s">
        <v>186</v>
      </c>
      <c r="D48" s="118" t="s">
        <v>49</v>
      </c>
      <c r="E48" s="118"/>
      <c r="F48" s="118">
        <v>10</v>
      </c>
      <c r="G48" s="116">
        <v>1.1000000000000001</v>
      </c>
      <c r="H48" s="158">
        <f t="shared" si="0"/>
        <v>11</v>
      </c>
      <c r="I48" s="155"/>
      <c r="J48" s="158">
        <f t="shared" si="1"/>
        <v>0</v>
      </c>
      <c r="K48" s="155"/>
      <c r="L48" s="158">
        <f t="shared" si="2"/>
        <v>0</v>
      </c>
      <c r="M48" s="159">
        <f t="shared" si="3"/>
        <v>11</v>
      </c>
      <c r="Q48" s="132"/>
      <c r="R48" s="132"/>
      <c r="S48" s="132"/>
      <c r="T48" s="132"/>
      <c r="U48" s="132"/>
    </row>
    <row r="49" spans="1:21" s="131" customFormat="1" ht="12.75" x14ac:dyDescent="0.25">
      <c r="A49" s="118"/>
      <c r="B49" s="118"/>
      <c r="C49" s="222" t="s">
        <v>187</v>
      </c>
      <c r="D49" s="118" t="s">
        <v>49</v>
      </c>
      <c r="E49" s="118"/>
      <c r="F49" s="118">
        <v>13</v>
      </c>
      <c r="G49" s="116">
        <v>1.3</v>
      </c>
      <c r="H49" s="158">
        <f t="shared" si="0"/>
        <v>16.900000000000002</v>
      </c>
      <c r="I49" s="155"/>
      <c r="J49" s="158">
        <f t="shared" si="1"/>
        <v>0</v>
      </c>
      <c r="K49" s="155"/>
      <c r="L49" s="158">
        <f t="shared" si="2"/>
        <v>0</v>
      </c>
      <c r="M49" s="159">
        <f t="shared" si="3"/>
        <v>16.900000000000002</v>
      </c>
      <c r="Q49" s="132"/>
      <c r="R49" s="132"/>
      <c r="S49" s="132"/>
      <c r="T49" s="132"/>
      <c r="U49" s="132"/>
    </row>
    <row r="50" spans="1:21" s="131" customFormat="1" ht="12.75" x14ac:dyDescent="0.25">
      <c r="A50" s="118"/>
      <c r="B50" s="118"/>
      <c r="C50" s="222" t="s">
        <v>162</v>
      </c>
      <c r="D50" s="118" t="s">
        <v>48</v>
      </c>
      <c r="E50" s="118"/>
      <c r="F50" s="118">
        <v>5</v>
      </c>
      <c r="G50" s="116">
        <v>5.9</v>
      </c>
      <c r="H50" s="158">
        <f t="shared" si="0"/>
        <v>29.5</v>
      </c>
      <c r="I50" s="155"/>
      <c r="J50" s="158">
        <f t="shared" si="1"/>
        <v>0</v>
      </c>
      <c r="K50" s="155"/>
      <c r="L50" s="158">
        <f t="shared" si="2"/>
        <v>0</v>
      </c>
      <c r="M50" s="159">
        <f t="shared" si="3"/>
        <v>29.5</v>
      </c>
      <c r="Q50" s="132"/>
      <c r="R50" s="132"/>
      <c r="S50" s="132"/>
      <c r="T50" s="132"/>
      <c r="U50" s="132"/>
    </row>
    <row r="51" spans="1:21" s="131" customFormat="1" ht="12.75" x14ac:dyDescent="0.25">
      <c r="A51" s="118"/>
      <c r="B51" s="118"/>
      <c r="C51" s="222" t="s">
        <v>188</v>
      </c>
      <c r="D51" s="118" t="s">
        <v>48</v>
      </c>
      <c r="E51" s="118"/>
      <c r="F51" s="118">
        <v>7</v>
      </c>
      <c r="G51" s="116">
        <v>0.9</v>
      </c>
      <c r="H51" s="158">
        <f t="shared" si="0"/>
        <v>6.3</v>
      </c>
      <c r="I51" s="155"/>
      <c r="J51" s="158">
        <f t="shared" si="1"/>
        <v>0</v>
      </c>
      <c r="K51" s="155"/>
      <c r="L51" s="158">
        <f t="shared" si="2"/>
        <v>0</v>
      </c>
      <c r="M51" s="159">
        <f t="shared" si="3"/>
        <v>6.3</v>
      </c>
      <c r="Q51" s="132"/>
      <c r="R51" s="132"/>
      <c r="S51" s="132"/>
      <c r="T51" s="132"/>
      <c r="U51" s="132"/>
    </row>
    <row r="52" spans="1:21" s="131" customFormat="1" ht="12.75" x14ac:dyDescent="0.25">
      <c r="A52" s="118"/>
      <c r="B52" s="118"/>
      <c r="C52" s="222" t="s">
        <v>189</v>
      </c>
      <c r="D52" s="118" t="s">
        <v>48</v>
      </c>
      <c r="E52" s="118"/>
      <c r="F52" s="118">
        <v>5</v>
      </c>
      <c r="G52" s="116">
        <v>0.75</v>
      </c>
      <c r="H52" s="158">
        <f t="shared" si="0"/>
        <v>3.75</v>
      </c>
      <c r="I52" s="155"/>
      <c r="J52" s="158">
        <f t="shared" si="1"/>
        <v>0</v>
      </c>
      <c r="K52" s="155"/>
      <c r="L52" s="158">
        <f t="shared" si="2"/>
        <v>0</v>
      </c>
      <c r="M52" s="159">
        <f t="shared" si="3"/>
        <v>3.75</v>
      </c>
      <c r="Q52" s="132"/>
      <c r="R52" s="132"/>
      <c r="S52" s="132"/>
      <c r="T52" s="132"/>
      <c r="U52" s="132"/>
    </row>
    <row r="53" spans="1:21" s="131" customFormat="1" ht="12.75" x14ac:dyDescent="0.25">
      <c r="A53" s="118"/>
      <c r="B53" s="118"/>
      <c r="C53" s="222" t="s">
        <v>190</v>
      </c>
      <c r="D53" s="118" t="s">
        <v>48</v>
      </c>
      <c r="E53" s="118"/>
      <c r="F53" s="118">
        <v>7</v>
      </c>
      <c r="G53" s="116">
        <v>0.7</v>
      </c>
      <c r="H53" s="158">
        <f t="shared" si="0"/>
        <v>4.8999999999999995</v>
      </c>
      <c r="I53" s="155"/>
      <c r="J53" s="158">
        <f t="shared" si="1"/>
        <v>0</v>
      </c>
      <c r="K53" s="155"/>
      <c r="L53" s="158">
        <f t="shared" si="2"/>
        <v>0</v>
      </c>
      <c r="M53" s="159">
        <f t="shared" si="3"/>
        <v>4.8999999999999995</v>
      </c>
      <c r="Q53" s="132"/>
      <c r="R53" s="132"/>
      <c r="S53" s="132"/>
      <c r="T53" s="132"/>
      <c r="U53" s="132"/>
    </row>
    <row r="54" spans="1:21" s="131" customFormat="1" ht="12.75" x14ac:dyDescent="0.25">
      <c r="A54" s="118"/>
      <c r="B54" s="118"/>
      <c r="C54" s="222" t="s">
        <v>191</v>
      </c>
      <c r="D54" s="118" t="s">
        <v>48</v>
      </c>
      <c r="E54" s="118"/>
      <c r="F54" s="118">
        <v>5</v>
      </c>
      <c r="G54" s="116">
        <v>0.6</v>
      </c>
      <c r="H54" s="158">
        <f t="shared" si="0"/>
        <v>3</v>
      </c>
      <c r="I54" s="155"/>
      <c r="J54" s="158">
        <f t="shared" si="1"/>
        <v>0</v>
      </c>
      <c r="K54" s="155"/>
      <c r="L54" s="158">
        <f t="shared" si="2"/>
        <v>0</v>
      </c>
      <c r="M54" s="159">
        <f t="shared" si="3"/>
        <v>3</v>
      </c>
      <c r="Q54" s="132"/>
      <c r="R54" s="132"/>
      <c r="S54" s="132"/>
      <c r="T54" s="132"/>
      <c r="U54" s="132"/>
    </row>
    <row r="55" spans="1:21" s="131" customFormat="1" ht="12.75" x14ac:dyDescent="0.25">
      <c r="A55" s="118"/>
      <c r="B55" s="118"/>
      <c r="C55" s="222" t="s">
        <v>192</v>
      </c>
      <c r="D55" s="118" t="s">
        <v>48</v>
      </c>
      <c r="E55" s="118"/>
      <c r="F55" s="118">
        <v>4</v>
      </c>
      <c r="G55" s="116">
        <v>1.1000000000000001</v>
      </c>
      <c r="H55" s="158">
        <f t="shared" si="0"/>
        <v>4.4000000000000004</v>
      </c>
      <c r="I55" s="155"/>
      <c r="J55" s="158">
        <f t="shared" si="1"/>
        <v>0</v>
      </c>
      <c r="K55" s="155"/>
      <c r="L55" s="158">
        <f t="shared" si="2"/>
        <v>0</v>
      </c>
      <c r="M55" s="159">
        <f t="shared" si="3"/>
        <v>4.4000000000000004</v>
      </c>
      <c r="Q55" s="132"/>
      <c r="R55" s="132"/>
      <c r="S55" s="132"/>
      <c r="T55" s="132"/>
      <c r="U55" s="132"/>
    </row>
    <row r="56" spans="1:21" s="131" customFormat="1" ht="12.75" x14ac:dyDescent="0.25">
      <c r="A56" s="118"/>
      <c r="B56" s="118"/>
      <c r="C56" s="222" t="s">
        <v>193</v>
      </c>
      <c r="D56" s="118" t="s">
        <v>48</v>
      </c>
      <c r="E56" s="118"/>
      <c r="F56" s="118">
        <v>3</v>
      </c>
      <c r="G56" s="116">
        <v>0.95</v>
      </c>
      <c r="H56" s="158">
        <f t="shared" si="0"/>
        <v>2.8499999999999996</v>
      </c>
      <c r="I56" s="155"/>
      <c r="J56" s="158">
        <f t="shared" si="1"/>
        <v>0</v>
      </c>
      <c r="K56" s="155"/>
      <c r="L56" s="158">
        <f t="shared" si="2"/>
        <v>0</v>
      </c>
      <c r="M56" s="159">
        <f t="shared" si="3"/>
        <v>2.8499999999999996</v>
      </c>
      <c r="Q56" s="132"/>
      <c r="R56" s="132"/>
      <c r="S56" s="132"/>
      <c r="T56" s="132"/>
      <c r="U56" s="132"/>
    </row>
    <row r="57" spans="1:21" s="131" customFormat="1" ht="12.75" x14ac:dyDescent="0.25">
      <c r="A57" s="118"/>
      <c r="B57" s="118"/>
      <c r="C57" s="222" t="s">
        <v>194</v>
      </c>
      <c r="D57" s="118" t="s">
        <v>48</v>
      </c>
      <c r="E57" s="118"/>
      <c r="F57" s="118">
        <v>7</v>
      </c>
      <c r="G57" s="116">
        <v>1.1499999999999999</v>
      </c>
      <c r="H57" s="158">
        <f t="shared" si="0"/>
        <v>8.0499999999999989</v>
      </c>
      <c r="I57" s="155"/>
      <c r="J57" s="158">
        <f t="shared" si="1"/>
        <v>0</v>
      </c>
      <c r="K57" s="155"/>
      <c r="L57" s="158">
        <f t="shared" si="2"/>
        <v>0</v>
      </c>
      <c r="M57" s="159">
        <f t="shared" si="3"/>
        <v>8.0499999999999989</v>
      </c>
      <c r="Q57" s="132"/>
      <c r="R57" s="132"/>
      <c r="S57" s="132"/>
      <c r="T57" s="132"/>
      <c r="U57" s="132"/>
    </row>
    <row r="58" spans="1:21" s="131" customFormat="1" ht="12.75" x14ac:dyDescent="0.25">
      <c r="A58" s="118"/>
      <c r="B58" s="118"/>
      <c r="C58" s="222" t="s">
        <v>195</v>
      </c>
      <c r="D58" s="118" t="s">
        <v>48</v>
      </c>
      <c r="E58" s="118"/>
      <c r="F58" s="118">
        <v>5</v>
      </c>
      <c r="G58" s="116">
        <v>1.05</v>
      </c>
      <c r="H58" s="158">
        <f t="shared" si="0"/>
        <v>5.25</v>
      </c>
      <c r="I58" s="155"/>
      <c r="J58" s="158">
        <f t="shared" si="1"/>
        <v>0</v>
      </c>
      <c r="K58" s="155"/>
      <c r="L58" s="158">
        <f t="shared" si="2"/>
        <v>0</v>
      </c>
      <c r="M58" s="159">
        <f t="shared" si="3"/>
        <v>5.25</v>
      </c>
      <c r="Q58" s="132"/>
      <c r="R58" s="132"/>
      <c r="S58" s="132"/>
      <c r="T58" s="132"/>
      <c r="U58" s="132"/>
    </row>
    <row r="59" spans="1:21" s="131" customFormat="1" ht="12.75" x14ac:dyDescent="0.25">
      <c r="A59" s="118"/>
      <c r="B59" s="118"/>
      <c r="C59" s="222" t="s">
        <v>196</v>
      </c>
      <c r="D59" s="118" t="s">
        <v>48</v>
      </c>
      <c r="E59" s="118"/>
      <c r="F59" s="118">
        <v>7</v>
      </c>
      <c r="G59" s="116">
        <v>1</v>
      </c>
      <c r="H59" s="158">
        <f t="shared" si="0"/>
        <v>7</v>
      </c>
      <c r="I59" s="155"/>
      <c r="J59" s="158">
        <f t="shared" si="1"/>
        <v>0</v>
      </c>
      <c r="K59" s="155"/>
      <c r="L59" s="158">
        <f t="shared" si="2"/>
        <v>0</v>
      </c>
      <c r="M59" s="159">
        <f t="shared" si="3"/>
        <v>7</v>
      </c>
      <c r="Q59" s="132"/>
      <c r="R59" s="132"/>
      <c r="S59" s="132"/>
      <c r="T59" s="132"/>
      <c r="U59" s="132"/>
    </row>
    <row r="60" spans="1:21" s="131" customFormat="1" ht="12.75" x14ac:dyDescent="0.25">
      <c r="A60" s="118"/>
      <c r="B60" s="118"/>
      <c r="C60" s="222" t="s">
        <v>197</v>
      </c>
      <c r="D60" s="118" t="s">
        <v>48</v>
      </c>
      <c r="E60" s="118"/>
      <c r="F60" s="118">
        <v>5</v>
      </c>
      <c r="G60" s="116">
        <v>0.85</v>
      </c>
      <c r="H60" s="158">
        <f t="shared" si="0"/>
        <v>4.25</v>
      </c>
      <c r="I60" s="155"/>
      <c r="J60" s="158">
        <f t="shared" si="1"/>
        <v>0</v>
      </c>
      <c r="K60" s="155"/>
      <c r="L60" s="158">
        <f t="shared" si="2"/>
        <v>0</v>
      </c>
      <c r="M60" s="159">
        <f t="shared" si="3"/>
        <v>4.25</v>
      </c>
      <c r="Q60" s="132"/>
      <c r="R60" s="132"/>
      <c r="S60" s="132"/>
      <c r="T60" s="132"/>
      <c r="U60" s="132"/>
    </row>
    <row r="61" spans="1:21" s="131" customFormat="1" ht="12.75" x14ac:dyDescent="0.25">
      <c r="A61" s="118"/>
      <c r="B61" s="118"/>
      <c r="C61" s="222" t="s">
        <v>198</v>
      </c>
      <c r="D61" s="118" t="s">
        <v>48</v>
      </c>
      <c r="E61" s="118"/>
      <c r="F61" s="118">
        <v>4</v>
      </c>
      <c r="G61" s="116">
        <v>1.3</v>
      </c>
      <c r="H61" s="158">
        <f t="shared" si="0"/>
        <v>5.2</v>
      </c>
      <c r="I61" s="155"/>
      <c r="J61" s="158">
        <f t="shared" si="1"/>
        <v>0</v>
      </c>
      <c r="K61" s="155"/>
      <c r="L61" s="158">
        <f t="shared" si="2"/>
        <v>0</v>
      </c>
      <c r="M61" s="159">
        <f t="shared" si="3"/>
        <v>5.2</v>
      </c>
      <c r="Q61" s="132"/>
      <c r="R61" s="132"/>
      <c r="S61" s="132"/>
      <c r="T61" s="132"/>
      <c r="U61" s="132"/>
    </row>
    <row r="62" spans="1:21" s="131" customFormat="1" ht="12.75" x14ac:dyDescent="0.25">
      <c r="A62" s="118"/>
      <c r="B62" s="118"/>
      <c r="C62" s="222" t="s">
        <v>199</v>
      </c>
      <c r="D62" s="118" t="s">
        <v>48</v>
      </c>
      <c r="E62" s="118"/>
      <c r="F62" s="118">
        <v>3</v>
      </c>
      <c r="G62" s="116">
        <v>1.1000000000000001</v>
      </c>
      <c r="H62" s="158">
        <f t="shared" si="0"/>
        <v>3.3000000000000003</v>
      </c>
      <c r="I62" s="155"/>
      <c r="J62" s="158">
        <f t="shared" si="1"/>
        <v>0</v>
      </c>
      <c r="K62" s="155"/>
      <c r="L62" s="158">
        <f t="shared" si="2"/>
        <v>0</v>
      </c>
      <c r="M62" s="159">
        <f t="shared" si="3"/>
        <v>3.3000000000000003</v>
      </c>
      <c r="Q62" s="132"/>
      <c r="R62" s="132"/>
      <c r="S62" s="132"/>
      <c r="T62" s="132"/>
      <c r="U62" s="132"/>
    </row>
    <row r="63" spans="1:21" s="131" customFormat="1" ht="12.75" x14ac:dyDescent="0.25">
      <c r="A63" s="118"/>
      <c r="B63" s="118"/>
      <c r="C63" s="222" t="s">
        <v>63</v>
      </c>
      <c r="D63" s="118" t="s">
        <v>66</v>
      </c>
      <c r="E63" s="118">
        <v>0.06</v>
      </c>
      <c r="F63" s="146">
        <f>E63*F41</f>
        <v>7.7640000000000001E-2</v>
      </c>
      <c r="G63" s="116">
        <v>3.2</v>
      </c>
      <c r="H63" s="158">
        <f t="shared" si="0"/>
        <v>0.248448</v>
      </c>
      <c r="I63" s="155"/>
      <c r="J63" s="158">
        <f t="shared" si="1"/>
        <v>0</v>
      </c>
      <c r="K63" s="155"/>
      <c r="L63" s="158">
        <f t="shared" si="2"/>
        <v>0</v>
      </c>
      <c r="M63" s="159">
        <f t="shared" si="3"/>
        <v>0.248448</v>
      </c>
      <c r="Q63" s="132"/>
      <c r="R63" s="132"/>
      <c r="S63" s="132"/>
      <c r="T63" s="132"/>
      <c r="U63" s="132"/>
    </row>
    <row r="64" spans="1:21" s="131" customFormat="1" ht="30" customHeight="1" x14ac:dyDescent="0.25">
      <c r="A64" s="139">
        <v>9</v>
      </c>
      <c r="B64" s="139" t="s">
        <v>121</v>
      </c>
      <c r="C64" s="139" t="s">
        <v>71</v>
      </c>
      <c r="D64" s="139" t="s">
        <v>72</v>
      </c>
      <c r="E64" s="118"/>
      <c r="F64" s="149">
        <v>0.54</v>
      </c>
      <c r="G64" s="118"/>
      <c r="H64" s="158">
        <f t="shared" si="0"/>
        <v>0</v>
      </c>
      <c r="I64" s="158"/>
      <c r="J64" s="158">
        <f t="shared" si="1"/>
        <v>0</v>
      </c>
      <c r="K64" s="158"/>
      <c r="L64" s="158">
        <f t="shared" si="2"/>
        <v>0</v>
      </c>
      <c r="M64" s="159">
        <f t="shared" si="3"/>
        <v>0</v>
      </c>
      <c r="Q64" s="132"/>
      <c r="R64" s="132"/>
      <c r="S64" s="132"/>
      <c r="T64" s="132"/>
      <c r="U64" s="132"/>
    </row>
    <row r="65" spans="1:21" s="131" customFormat="1" ht="12.75" x14ac:dyDescent="0.25">
      <c r="A65" s="118"/>
      <c r="B65" s="118"/>
      <c r="C65" s="118" t="s">
        <v>44</v>
      </c>
      <c r="D65" s="118" t="s">
        <v>46</v>
      </c>
      <c r="E65" s="118">
        <v>0.60899999999999999</v>
      </c>
      <c r="F65" s="116">
        <f>F64*E65</f>
        <v>0.32886000000000004</v>
      </c>
      <c r="G65" s="118"/>
      <c r="H65" s="158">
        <f t="shared" si="0"/>
        <v>0</v>
      </c>
      <c r="I65" s="155">
        <v>6</v>
      </c>
      <c r="J65" s="158">
        <f t="shared" si="1"/>
        <v>1.9731600000000002</v>
      </c>
      <c r="K65" s="155"/>
      <c r="L65" s="158">
        <f t="shared" si="2"/>
        <v>0</v>
      </c>
      <c r="M65" s="159">
        <f t="shared" si="3"/>
        <v>1.9731600000000002</v>
      </c>
      <c r="Q65" s="132"/>
      <c r="R65" s="132"/>
      <c r="S65" s="132"/>
      <c r="T65" s="132"/>
      <c r="U65" s="132"/>
    </row>
    <row r="66" spans="1:21" s="131" customFormat="1" ht="12.75" x14ac:dyDescent="0.25">
      <c r="A66" s="118"/>
      <c r="B66" s="118"/>
      <c r="C66" s="118" t="s">
        <v>65</v>
      </c>
      <c r="D66" s="118" t="s">
        <v>66</v>
      </c>
      <c r="E66" s="118">
        <v>0.21</v>
      </c>
      <c r="F66" s="116">
        <f>F64*E66</f>
        <v>0.1134</v>
      </c>
      <c r="G66" s="118"/>
      <c r="H66" s="158">
        <f t="shared" si="0"/>
        <v>0</v>
      </c>
      <c r="I66" s="155"/>
      <c r="J66" s="158">
        <f t="shared" si="1"/>
        <v>0</v>
      </c>
      <c r="K66" s="155">
        <v>3.2</v>
      </c>
      <c r="L66" s="158">
        <f t="shared" si="2"/>
        <v>0.36288000000000004</v>
      </c>
      <c r="M66" s="159">
        <f t="shared" si="3"/>
        <v>0.36288000000000004</v>
      </c>
      <c r="Q66" s="132"/>
      <c r="R66" s="132"/>
      <c r="S66" s="132"/>
      <c r="T66" s="132"/>
      <c r="U66" s="132"/>
    </row>
    <row r="67" spans="1:21" s="131" customFormat="1" ht="12.75" x14ac:dyDescent="0.25">
      <c r="A67" s="118"/>
      <c r="B67" s="118" t="s">
        <v>98</v>
      </c>
      <c r="C67" s="118" t="s">
        <v>73</v>
      </c>
      <c r="D67" s="118" t="s">
        <v>49</v>
      </c>
      <c r="E67" s="118">
        <v>100</v>
      </c>
      <c r="F67" s="118">
        <f>F64*E67</f>
        <v>54</v>
      </c>
      <c r="G67" s="118">
        <v>2.54</v>
      </c>
      <c r="H67" s="158">
        <f t="shared" si="0"/>
        <v>137.16</v>
      </c>
      <c r="I67" s="155"/>
      <c r="J67" s="158">
        <f t="shared" si="1"/>
        <v>0</v>
      </c>
      <c r="K67" s="155"/>
      <c r="L67" s="158">
        <f t="shared" si="2"/>
        <v>0</v>
      </c>
      <c r="M67" s="159">
        <f t="shared" si="3"/>
        <v>137.16</v>
      </c>
      <c r="Q67" s="132"/>
      <c r="R67" s="132"/>
      <c r="S67" s="132"/>
      <c r="T67" s="132"/>
      <c r="U67" s="132"/>
    </row>
    <row r="68" spans="1:21" s="131" customFormat="1" ht="12.75" x14ac:dyDescent="0.25">
      <c r="A68" s="118"/>
      <c r="B68" s="118"/>
      <c r="C68" s="118" t="s">
        <v>148</v>
      </c>
      <c r="D68" s="118" t="s">
        <v>48</v>
      </c>
      <c r="E68" s="118"/>
      <c r="F68" s="118">
        <v>14</v>
      </c>
      <c r="G68" s="118">
        <v>5.5</v>
      </c>
      <c r="H68" s="158">
        <f t="shared" si="0"/>
        <v>77</v>
      </c>
      <c r="I68" s="155"/>
      <c r="J68" s="158">
        <f t="shared" si="1"/>
        <v>0</v>
      </c>
      <c r="K68" s="155"/>
      <c r="L68" s="158">
        <f t="shared" si="2"/>
        <v>0</v>
      </c>
      <c r="M68" s="159">
        <f t="shared" si="3"/>
        <v>77</v>
      </c>
      <c r="Q68" s="132"/>
      <c r="R68" s="132"/>
      <c r="S68" s="132"/>
      <c r="T68" s="132"/>
      <c r="U68" s="132"/>
    </row>
    <row r="69" spans="1:21" s="131" customFormat="1" ht="12.75" x14ac:dyDescent="0.25">
      <c r="A69" s="118"/>
      <c r="B69" s="118"/>
      <c r="C69" s="118" t="s">
        <v>149</v>
      </c>
      <c r="D69" s="118" t="s">
        <v>48</v>
      </c>
      <c r="E69" s="118"/>
      <c r="F69" s="118">
        <v>19</v>
      </c>
      <c r="G69" s="118">
        <v>4.5</v>
      </c>
      <c r="H69" s="158">
        <f t="shared" si="0"/>
        <v>85.5</v>
      </c>
      <c r="I69" s="155"/>
      <c r="J69" s="158">
        <f t="shared" si="1"/>
        <v>0</v>
      </c>
      <c r="K69" s="155"/>
      <c r="L69" s="158">
        <f t="shared" si="2"/>
        <v>0</v>
      </c>
      <c r="M69" s="159">
        <f t="shared" si="3"/>
        <v>85.5</v>
      </c>
      <c r="Q69" s="132"/>
      <c r="R69" s="132"/>
      <c r="S69" s="132"/>
      <c r="T69" s="132"/>
      <c r="U69" s="132"/>
    </row>
    <row r="70" spans="1:21" s="131" customFormat="1" ht="12.75" x14ac:dyDescent="0.25">
      <c r="A70" s="118"/>
      <c r="B70" s="118"/>
      <c r="C70" s="118" t="s">
        <v>63</v>
      </c>
      <c r="D70" s="118" t="s">
        <v>66</v>
      </c>
      <c r="E70" s="118">
        <v>8.6</v>
      </c>
      <c r="F70" s="116">
        <v>1.47</v>
      </c>
      <c r="G70" s="118">
        <v>3.2</v>
      </c>
      <c r="H70" s="158">
        <f t="shared" si="0"/>
        <v>4.7039999999999997</v>
      </c>
      <c r="I70" s="155"/>
      <c r="J70" s="158">
        <f t="shared" si="1"/>
        <v>0</v>
      </c>
      <c r="K70" s="155"/>
      <c r="L70" s="158">
        <f t="shared" si="2"/>
        <v>0</v>
      </c>
      <c r="M70" s="159">
        <f t="shared" si="3"/>
        <v>4.7039999999999997</v>
      </c>
      <c r="Q70" s="132"/>
      <c r="R70" s="132"/>
      <c r="S70" s="132"/>
      <c r="T70" s="132"/>
      <c r="U70" s="132"/>
    </row>
    <row r="71" spans="1:21" s="131" customFormat="1" ht="30.75" customHeight="1" x14ac:dyDescent="0.25">
      <c r="A71" s="139">
        <v>10</v>
      </c>
      <c r="B71" s="139" t="s">
        <v>117</v>
      </c>
      <c r="C71" s="139" t="s">
        <v>122</v>
      </c>
      <c r="D71" s="139" t="s">
        <v>72</v>
      </c>
      <c r="E71" s="118"/>
      <c r="F71" s="149">
        <v>0.35</v>
      </c>
      <c r="G71" s="118"/>
      <c r="H71" s="158">
        <f t="shared" si="0"/>
        <v>0</v>
      </c>
      <c r="I71" s="158"/>
      <c r="J71" s="158">
        <f t="shared" si="1"/>
        <v>0</v>
      </c>
      <c r="K71" s="158"/>
      <c r="L71" s="158">
        <f t="shared" si="2"/>
        <v>0</v>
      </c>
      <c r="M71" s="159">
        <f t="shared" si="3"/>
        <v>0</v>
      </c>
      <c r="Q71" s="132"/>
      <c r="R71" s="132"/>
      <c r="S71" s="132"/>
      <c r="T71" s="132"/>
      <c r="U71" s="132"/>
    </row>
    <row r="72" spans="1:21" s="131" customFormat="1" ht="12.75" x14ac:dyDescent="0.25">
      <c r="A72" s="118"/>
      <c r="B72" s="118"/>
      <c r="C72" s="118" t="s">
        <v>44</v>
      </c>
      <c r="D72" s="118" t="s">
        <v>46</v>
      </c>
      <c r="E72" s="118">
        <v>58.3</v>
      </c>
      <c r="F72" s="116">
        <f>F71*E72</f>
        <v>20.404999999999998</v>
      </c>
      <c r="G72" s="118"/>
      <c r="H72" s="158">
        <f t="shared" si="0"/>
        <v>0</v>
      </c>
      <c r="I72" s="155">
        <v>6</v>
      </c>
      <c r="J72" s="158">
        <f t="shared" si="1"/>
        <v>122.42999999999998</v>
      </c>
      <c r="K72" s="155"/>
      <c r="L72" s="158">
        <f t="shared" si="2"/>
        <v>0</v>
      </c>
      <c r="M72" s="159">
        <f t="shared" si="3"/>
        <v>122.42999999999998</v>
      </c>
      <c r="Q72" s="132"/>
      <c r="R72" s="132"/>
      <c r="S72" s="132"/>
      <c r="T72" s="132"/>
      <c r="U72" s="132"/>
    </row>
    <row r="73" spans="1:21" s="131" customFormat="1" ht="12.75" x14ac:dyDescent="0.25">
      <c r="A73" s="118"/>
      <c r="B73" s="118"/>
      <c r="C73" s="118" t="s">
        <v>65</v>
      </c>
      <c r="D73" s="118" t="s">
        <v>66</v>
      </c>
      <c r="E73" s="118">
        <v>0.46</v>
      </c>
      <c r="F73" s="116">
        <f>F71*E73</f>
        <v>0.161</v>
      </c>
      <c r="G73" s="118"/>
      <c r="H73" s="158">
        <f t="shared" si="0"/>
        <v>0</v>
      </c>
      <c r="I73" s="155"/>
      <c r="J73" s="158">
        <f t="shared" si="1"/>
        <v>0</v>
      </c>
      <c r="K73" s="155">
        <v>3.2</v>
      </c>
      <c r="L73" s="158">
        <f t="shared" si="2"/>
        <v>0.51519999999999999</v>
      </c>
      <c r="M73" s="159">
        <f t="shared" si="3"/>
        <v>0.51519999999999999</v>
      </c>
      <c r="Q73" s="132"/>
      <c r="R73" s="132"/>
      <c r="S73" s="132"/>
      <c r="T73" s="132"/>
      <c r="U73" s="132"/>
    </row>
    <row r="74" spans="1:21" s="131" customFormat="1" ht="12.75" x14ac:dyDescent="0.25">
      <c r="A74" s="118"/>
      <c r="B74" s="118" t="s">
        <v>97</v>
      </c>
      <c r="C74" s="118" t="s">
        <v>74</v>
      </c>
      <c r="D74" s="118" t="s">
        <v>49</v>
      </c>
      <c r="E74" s="118">
        <v>100</v>
      </c>
      <c r="F74" s="118">
        <f>F71*E74</f>
        <v>35</v>
      </c>
      <c r="G74" s="118">
        <v>5.6</v>
      </c>
      <c r="H74" s="158">
        <f t="shared" ref="H74:H95" si="4">G74*F74</f>
        <v>196</v>
      </c>
      <c r="I74" s="155"/>
      <c r="J74" s="158">
        <f t="shared" ref="J74:J95" si="5">I74*F74</f>
        <v>0</v>
      </c>
      <c r="K74" s="155"/>
      <c r="L74" s="158">
        <f t="shared" ref="L74:L95" si="6">K74*F74</f>
        <v>0</v>
      </c>
      <c r="M74" s="159">
        <f t="shared" ref="M74:M95" si="7">L74+J74+H74</f>
        <v>196</v>
      </c>
      <c r="Q74" s="132"/>
      <c r="R74" s="132"/>
      <c r="S74" s="132"/>
      <c r="T74" s="132"/>
      <c r="U74" s="132"/>
    </row>
    <row r="75" spans="1:21" s="131" customFormat="1" ht="12.75" x14ac:dyDescent="0.25">
      <c r="A75" s="118"/>
      <c r="B75" s="118"/>
      <c r="C75" s="118" t="s">
        <v>146</v>
      </c>
      <c r="D75" s="118" t="s">
        <v>48</v>
      </c>
      <c r="E75" s="118"/>
      <c r="F75" s="118">
        <v>10</v>
      </c>
      <c r="G75" s="118">
        <v>8</v>
      </c>
      <c r="H75" s="158">
        <f t="shared" si="4"/>
        <v>80</v>
      </c>
      <c r="I75" s="155"/>
      <c r="J75" s="158">
        <f t="shared" si="5"/>
        <v>0</v>
      </c>
      <c r="K75" s="155"/>
      <c r="L75" s="158">
        <f t="shared" si="6"/>
        <v>0</v>
      </c>
      <c r="M75" s="159">
        <f t="shared" si="7"/>
        <v>80</v>
      </c>
      <c r="Q75" s="132"/>
      <c r="R75" s="132"/>
      <c r="S75" s="132"/>
      <c r="T75" s="132"/>
      <c r="U75" s="132"/>
    </row>
    <row r="76" spans="1:21" s="131" customFormat="1" ht="12.75" x14ac:dyDescent="0.25">
      <c r="A76" s="118"/>
      <c r="B76" s="118"/>
      <c r="C76" s="118" t="s">
        <v>147</v>
      </c>
      <c r="D76" s="118" t="s">
        <v>48</v>
      </c>
      <c r="E76" s="118"/>
      <c r="F76" s="118">
        <v>4</v>
      </c>
      <c r="G76" s="118">
        <v>5.5</v>
      </c>
      <c r="H76" s="158">
        <f t="shared" si="4"/>
        <v>22</v>
      </c>
      <c r="I76" s="155"/>
      <c r="J76" s="158">
        <f t="shared" si="5"/>
        <v>0</v>
      </c>
      <c r="K76" s="155"/>
      <c r="L76" s="158">
        <f t="shared" si="6"/>
        <v>0</v>
      </c>
      <c r="M76" s="159">
        <f t="shared" si="7"/>
        <v>22</v>
      </c>
      <c r="Q76" s="132"/>
      <c r="R76" s="132"/>
      <c r="S76" s="132"/>
      <c r="T76" s="132"/>
      <c r="U76" s="132"/>
    </row>
    <row r="77" spans="1:21" s="131" customFormat="1" ht="12.75" x14ac:dyDescent="0.25">
      <c r="A77" s="118"/>
      <c r="B77" s="118"/>
      <c r="C77" s="118" t="s">
        <v>208</v>
      </c>
      <c r="D77" s="118" t="s">
        <v>48</v>
      </c>
      <c r="E77" s="118"/>
      <c r="F77" s="118">
        <v>1</v>
      </c>
      <c r="G77" s="118">
        <v>9.6999999999999993</v>
      </c>
      <c r="H77" s="158">
        <f t="shared" si="4"/>
        <v>9.6999999999999993</v>
      </c>
      <c r="I77" s="155"/>
      <c r="J77" s="158">
        <f t="shared" si="5"/>
        <v>0</v>
      </c>
      <c r="K77" s="155"/>
      <c r="L77" s="158">
        <f t="shared" si="6"/>
        <v>0</v>
      </c>
      <c r="M77" s="159">
        <f t="shared" si="7"/>
        <v>9.6999999999999993</v>
      </c>
      <c r="Q77" s="132"/>
      <c r="R77" s="132"/>
      <c r="S77" s="132"/>
      <c r="T77" s="132"/>
      <c r="U77" s="132"/>
    </row>
    <row r="78" spans="1:21" s="131" customFormat="1" ht="12.75" x14ac:dyDescent="0.25">
      <c r="A78" s="118"/>
      <c r="B78" s="118"/>
      <c r="C78" s="118" t="s">
        <v>63</v>
      </c>
      <c r="D78" s="118" t="s">
        <v>66</v>
      </c>
      <c r="E78" s="118">
        <v>8.6</v>
      </c>
      <c r="F78" s="116">
        <f>F71*E78</f>
        <v>3.01</v>
      </c>
      <c r="G78" s="118">
        <v>3.2</v>
      </c>
      <c r="H78" s="158">
        <f t="shared" si="4"/>
        <v>9.6319999999999997</v>
      </c>
      <c r="I78" s="155"/>
      <c r="J78" s="158">
        <f t="shared" si="5"/>
        <v>0</v>
      </c>
      <c r="K78" s="155"/>
      <c r="L78" s="158">
        <f t="shared" si="6"/>
        <v>0</v>
      </c>
      <c r="M78" s="159">
        <f t="shared" si="7"/>
        <v>9.6319999999999997</v>
      </c>
      <c r="Q78" s="132"/>
      <c r="R78" s="132"/>
      <c r="S78" s="132"/>
      <c r="T78" s="132"/>
      <c r="U78" s="132"/>
    </row>
    <row r="79" spans="1:21" s="131" customFormat="1" ht="22.5" customHeight="1" x14ac:dyDescent="0.25">
      <c r="A79" s="148">
        <v>11</v>
      </c>
      <c r="B79" s="139" t="s">
        <v>75</v>
      </c>
      <c r="C79" s="139" t="s">
        <v>76</v>
      </c>
      <c r="D79" s="139" t="s">
        <v>77</v>
      </c>
      <c r="E79" s="142"/>
      <c r="F79" s="145">
        <v>5.2</v>
      </c>
      <c r="G79" s="142"/>
      <c r="H79" s="158">
        <f t="shared" si="4"/>
        <v>0</v>
      </c>
      <c r="I79" s="158"/>
      <c r="J79" s="158">
        <f t="shared" si="5"/>
        <v>0</v>
      </c>
      <c r="K79" s="158"/>
      <c r="L79" s="158">
        <f t="shared" si="6"/>
        <v>0</v>
      </c>
      <c r="M79" s="159">
        <f t="shared" si="7"/>
        <v>0</v>
      </c>
      <c r="Q79" s="132"/>
      <c r="R79" s="132"/>
      <c r="S79" s="132"/>
      <c r="T79" s="132"/>
      <c r="U79" s="132"/>
    </row>
    <row r="80" spans="1:21" s="131" customFormat="1" ht="12.75" x14ac:dyDescent="0.25">
      <c r="A80" s="117"/>
      <c r="B80" s="118" t="s">
        <v>2</v>
      </c>
      <c r="C80" s="118" t="s">
        <v>44</v>
      </c>
      <c r="D80" s="118" t="s">
        <v>46</v>
      </c>
      <c r="E80" s="119">
        <v>3.89</v>
      </c>
      <c r="F80" s="116">
        <f>F79*E80</f>
        <v>20.228000000000002</v>
      </c>
      <c r="G80" s="119"/>
      <c r="H80" s="158">
        <f t="shared" si="4"/>
        <v>0</v>
      </c>
      <c r="I80" s="155">
        <v>6</v>
      </c>
      <c r="J80" s="158">
        <f t="shared" si="5"/>
        <v>121.36800000000001</v>
      </c>
      <c r="K80" s="155"/>
      <c r="L80" s="158">
        <f t="shared" si="6"/>
        <v>0</v>
      </c>
      <c r="M80" s="159">
        <f t="shared" si="7"/>
        <v>121.36800000000001</v>
      </c>
      <c r="Q80" s="132"/>
      <c r="R80" s="132"/>
      <c r="S80" s="132"/>
      <c r="T80" s="132"/>
      <c r="U80" s="132"/>
    </row>
    <row r="81" spans="1:21" s="131" customFormat="1" ht="12.75" x14ac:dyDescent="0.25">
      <c r="A81" s="117"/>
      <c r="B81" s="118"/>
      <c r="C81" s="118" t="s">
        <v>45</v>
      </c>
      <c r="D81" s="118" t="s">
        <v>47</v>
      </c>
      <c r="E81" s="119">
        <v>1.51</v>
      </c>
      <c r="F81" s="119">
        <f>F79*E81</f>
        <v>7.8520000000000003</v>
      </c>
      <c r="G81" s="119"/>
      <c r="H81" s="158">
        <f t="shared" si="4"/>
        <v>0</v>
      </c>
      <c r="I81" s="155"/>
      <c r="J81" s="158">
        <f t="shared" si="5"/>
        <v>0</v>
      </c>
      <c r="K81" s="155">
        <v>3.2</v>
      </c>
      <c r="L81" s="158">
        <f t="shared" si="6"/>
        <v>25.126400000000004</v>
      </c>
      <c r="M81" s="159">
        <f t="shared" si="7"/>
        <v>25.126400000000004</v>
      </c>
      <c r="Q81" s="132"/>
      <c r="R81" s="132"/>
      <c r="S81" s="132"/>
      <c r="T81" s="132"/>
      <c r="U81" s="132"/>
    </row>
    <row r="82" spans="1:21" s="131" customFormat="1" ht="12.75" x14ac:dyDescent="0.25">
      <c r="A82" s="117"/>
      <c r="B82" s="118"/>
      <c r="C82" s="118" t="s">
        <v>61</v>
      </c>
      <c r="D82" s="118" t="s">
        <v>1</v>
      </c>
      <c r="E82" s="119">
        <v>10</v>
      </c>
      <c r="F82" s="119">
        <f>F79*E82</f>
        <v>52</v>
      </c>
      <c r="G82" s="119">
        <v>4</v>
      </c>
      <c r="H82" s="158">
        <f t="shared" si="4"/>
        <v>208</v>
      </c>
      <c r="I82" s="155"/>
      <c r="J82" s="158">
        <f t="shared" si="5"/>
        <v>0</v>
      </c>
      <c r="K82" s="155"/>
      <c r="L82" s="158">
        <f t="shared" si="6"/>
        <v>0</v>
      </c>
      <c r="M82" s="159">
        <f t="shared" si="7"/>
        <v>208</v>
      </c>
      <c r="Q82" s="132"/>
      <c r="R82" s="132"/>
      <c r="S82" s="132"/>
      <c r="T82" s="132"/>
      <c r="U82" s="132"/>
    </row>
    <row r="83" spans="1:21" s="131" customFormat="1" ht="12.75" x14ac:dyDescent="0.25">
      <c r="A83" s="117"/>
      <c r="B83" s="118"/>
      <c r="C83" s="118" t="s">
        <v>63</v>
      </c>
      <c r="D83" s="118" t="s">
        <v>5</v>
      </c>
      <c r="E83" s="119">
        <v>0.24</v>
      </c>
      <c r="F83" s="119">
        <f>F79*E83</f>
        <v>1.248</v>
      </c>
      <c r="G83" s="119">
        <v>3.2</v>
      </c>
      <c r="H83" s="158">
        <f t="shared" si="4"/>
        <v>3.9936000000000003</v>
      </c>
      <c r="I83" s="155"/>
      <c r="J83" s="158">
        <f t="shared" si="5"/>
        <v>0</v>
      </c>
      <c r="K83" s="155"/>
      <c r="L83" s="158">
        <f t="shared" si="6"/>
        <v>0</v>
      </c>
      <c r="M83" s="159">
        <f t="shared" si="7"/>
        <v>3.9936000000000003</v>
      </c>
      <c r="Q83" s="132"/>
      <c r="R83" s="132"/>
      <c r="S83" s="132"/>
      <c r="T83" s="132"/>
      <c r="U83" s="132"/>
    </row>
    <row r="84" spans="1:21" s="131" customFormat="1" ht="24" customHeight="1" x14ac:dyDescent="0.25">
      <c r="A84" s="148">
        <v>12</v>
      </c>
      <c r="B84" s="139" t="s">
        <v>116</v>
      </c>
      <c r="C84" s="139" t="s">
        <v>78</v>
      </c>
      <c r="D84" s="139" t="s">
        <v>48</v>
      </c>
      <c r="E84" s="118"/>
      <c r="F84" s="139">
        <v>9</v>
      </c>
      <c r="G84" s="118"/>
      <c r="H84" s="158">
        <f t="shared" si="4"/>
        <v>0</v>
      </c>
      <c r="I84" s="158"/>
      <c r="J84" s="158">
        <f t="shared" si="5"/>
        <v>0</v>
      </c>
      <c r="K84" s="158"/>
      <c r="L84" s="158">
        <f t="shared" si="6"/>
        <v>0</v>
      </c>
      <c r="M84" s="159">
        <f t="shared" si="7"/>
        <v>0</v>
      </c>
      <c r="Q84" s="132"/>
      <c r="R84" s="132"/>
      <c r="S84" s="132"/>
      <c r="T84" s="132"/>
      <c r="U84" s="132"/>
    </row>
    <row r="85" spans="1:21" s="131" customFormat="1" ht="12.75" x14ac:dyDescent="0.25">
      <c r="A85" s="118"/>
      <c r="B85" s="118"/>
      <c r="C85" s="118" t="s">
        <v>44</v>
      </c>
      <c r="D85" s="118" t="s">
        <v>46</v>
      </c>
      <c r="E85" s="118">
        <v>3.02</v>
      </c>
      <c r="F85" s="116">
        <f>F84*E85</f>
        <v>27.18</v>
      </c>
      <c r="G85" s="118"/>
      <c r="H85" s="158">
        <f t="shared" si="4"/>
        <v>0</v>
      </c>
      <c r="I85" s="155">
        <v>6</v>
      </c>
      <c r="J85" s="158">
        <f t="shared" si="5"/>
        <v>163.07999999999998</v>
      </c>
      <c r="K85" s="155"/>
      <c r="L85" s="158">
        <f t="shared" si="6"/>
        <v>0</v>
      </c>
      <c r="M85" s="159">
        <f t="shared" si="7"/>
        <v>163.07999999999998</v>
      </c>
      <c r="Q85" s="132"/>
      <c r="R85" s="132"/>
      <c r="S85" s="132"/>
      <c r="T85" s="132"/>
      <c r="U85" s="132"/>
    </row>
    <row r="86" spans="1:21" s="131" customFormat="1" ht="12.75" x14ac:dyDescent="0.25">
      <c r="A86" s="118"/>
      <c r="B86" s="118"/>
      <c r="C86" s="118" t="s">
        <v>65</v>
      </c>
      <c r="D86" s="118" t="s">
        <v>66</v>
      </c>
      <c r="E86" s="118">
        <v>0.14000000000000001</v>
      </c>
      <c r="F86" s="116">
        <f>F84*E86</f>
        <v>1.2600000000000002</v>
      </c>
      <c r="G86" s="118"/>
      <c r="H86" s="158">
        <f t="shared" si="4"/>
        <v>0</v>
      </c>
      <c r="I86" s="155"/>
      <c r="J86" s="158">
        <f t="shared" si="5"/>
        <v>0</v>
      </c>
      <c r="K86" s="155">
        <v>3.2</v>
      </c>
      <c r="L86" s="158">
        <f t="shared" si="6"/>
        <v>4.0320000000000009</v>
      </c>
      <c r="M86" s="159">
        <f t="shared" si="7"/>
        <v>4.0320000000000009</v>
      </c>
      <c r="Q86" s="132"/>
      <c r="R86" s="132"/>
      <c r="S86" s="132"/>
      <c r="T86" s="132"/>
      <c r="U86" s="132"/>
    </row>
    <row r="87" spans="1:21" s="131" customFormat="1" ht="12.75" x14ac:dyDescent="0.25">
      <c r="A87" s="118"/>
      <c r="B87" s="118" t="s">
        <v>2</v>
      </c>
      <c r="C87" s="118" t="s">
        <v>79</v>
      </c>
      <c r="D87" s="118" t="s">
        <v>48</v>
      </c>
      <c r="E87" s="118">
        <v>1</v>
      </c>
      <c r="F87" s="118">
        <f>F84*E87</f>
        <v>9</v>
      </c>
      <c r="G87" s="118">
        <v>25</v>
      </c>
      <c r="H87" s="158">
        <f t="shared" si="4"/>
        <v>225</v>
      </c>
      <c r="I87" s="155"/>
      <c r="J87" s="158">
        <f t="shared" si="5"/>
        <v>0</v>
      </c>
      <c r="K87" s="155"/>
      <c r="L87" s="158">
        <f t="shared" si="6"/>
        <v>0</v>
      </c>
      <c r="M87" s="159">
        <f t="shared" si="7"/>
        <v>225</v>
      </c>
      <c r="Q87" s="132"/>
      <c r="R87" s="132"/>
      <c r="S87" s="132"/>
      <c r="T87" s="132"/>
      <c r="U87" s="132"/>
    </row>
    <row r="88" spans="1:21" s="131" customFormat="1" ht="12.75" x14ac:dyDescent="0.25">
      <c r="A88" s="118"/>
      <c r="B88" s="118"/>
      <c r="C88" s="118" t="s">
        <v>63</v>
      </c>
      <c r="D88" s="118" t="s">
        <v>66</v>
      </c>
      <c r="E88" s="118">
        <v>0.62</v>
      </c>
      <c r="F88" s="117">
        <f>F84*E88</f>
        <v>5.58</v>
      </c>
      <c r="G88" s="118">
        <v>3.2</v>
      </c>
      <c r="H88" s="158">
        <f t="shared" si="4"/>
        <v>17.856000000000002</v>
      </c>
      <c r="I88" s="155"/>
      <c r="J88" s="158">
        <f t="shared" si="5"/>
        <v>0</v>
      </c>
      <c r="K88" s="155"/>
      <c r="L88" s="158">
        <f t="shared" si="6"/>
        <v>0</v>
      </c>
      <c r="M88" s="159">
        <f t="shared" si="7"/>
        <v>17.856000000000002</v>
      </c>
      <c r="Q88" s="132"/>
      <c r="R88" s="132"/>
      <c r="S88" s="132"/>
      <c r="T88" s="132"/>
      <c r="U88" s="132"/>
    </row>
    <row r="89" spans="1:21" s="131" customFormat="1" ht="32.25" customHeight="1" x14ac:dyDescent="0.25">
      <c r="A89" s="148">
        <v>13</v>
      </c>
      <c r="B89" s="150" t="s">
        <v>80</v>
      </c>
      <c r="C89" s="151" t="s">
        <v>81</v>
      </c>
      <c r="D89" s="238"/>
      <c r="E89" s="152"/>
      <c r="F89" s="153">
        <v>7</v>
      </c>
      <c r="G89" s="141"/>
      <c r="H89" s="158">
        <f t="shared" si="4"/>
        <v>0</v>
      </c>
      <c r="I89" s="158"/>
      <c r="J89" s="158">
        <f t="shared" si="5"/>
        <v>0</v>
      </c>
      <c r="K89" s="158"/>
      <c r="L89" s="158">
        <f t="shared" si="6"/>
        <v>0</v>
      </c>
      <c r="M89" s="159">
        <f t="shared" si="7"/>
        <v>0</v>
      </c>
      <c r="Q89" s="132"/>
      <c r="R89" s="132"/>
      <c r="S89" s="132"/>
      <c r="T89" s="132"/>
      <c r="U89" s="132"/>
    </row>
    <row r="90" spans="1:21" s="131" customFormat="1" ht="12.75" x14ac:dyDescent="0.25">
      <c r="A90" s="118"/>
      <c r="B90" s="199"/>
      <c r="C90" s="154" t="s">
        <v>44</v>
      </c>
      <c r="D90" s="238" t="s">
        <v>46</v>
      </c>
      <c r="E90" s="152">
        <v>1.52</v>
      </c>
      <c r="F90" s="198">
        <f>F89*E90</f>
        <v>10.64</v>
      </c>
      <c r="G90" s="141">
        <v>6</v>
      </c>
      <c r="H90" s="158">
        <f t="shared" si="4"/>
        <v>63.84</v>
      </c>
      <c r="I90" s="155">
        <v>6</v>
      </c>
      <c r="J90" s="158">
        <f t="shared" si="5"/>
        <v>63.84</v>
      </c>
      <c r="K90" s="155"/>
      <c r="L90" s="158">
        <f t="shared" si="6"/>
        <v>0</v>
      </c>
      <c r="M90" s="159">
        <f t="shared" si="7"/>
        <v>127.68</v>
      </c>
      <c r="Q90" s="132"/>
      <c r="R90" s="132"/>
      <c r="S90" s="132"/>
      <c r="T90" s="132"/>
      <c r="U90" s="132"/>
    </row>
    <row r="91" spans="1:21" s="131" customFormat="1" ht="12.75" x14ac:dyDescent="0.25">
      <c r="A91" s="118"/>
      <c r="B91" s="199"/>
      <c r="C91" s="154" t="s">
        <v>45</v>
      </c>
      <c r="D91" s="238" t="s">
        <v>52</v>
      </c>
      <c r="E91" s="152">
        <v>0.82</v>
      </c>
      <c r="F91" s="198">
        <f>F89*E91</f>
        <v>5.7399999999999993</v>
      </c>
      <c r="G91" s="141">
        <v>3.2</v>
      </c>
      <c r="H91" s="158">
        <f t="shared" si="4"/>
        <v>18.367999999999999</v>
      </c>
      <c r="I91" s="155"/>
      <c r="J91" s="158">
        <f t="shared" si="5"/>
        <v>0</v>
      </c>
      <c r="K91" s="155">
        <v>3.2</v>
      </c>
      <c r="L91" s="158">
        <f t="shared" si="6"/>
        <v>18.367999999999999</v>
      </c>
      <c r="M91" s="159">
        <f t="shared" si="7"/>
        <v>36.735999999999997</v>
      </c>
      <c r="Q91" s="132"/>
      <c r="R91" s="132"/>
      <c r="S91" s="132"/>
      <c r="T91" s="132"/>
      <c r="U91" s="132"/>
    </row>
    <row r="92" spans="1:21" s="131" customFormat="1" ht="12.75" x14ac:dyDescent="0.25">
      <c r="A92" s="118"/>
      <c r="B92" s="199"/>
      <c r="C92" s="154" t="s">
        <v>82</v>
      </c>
      <c r="D92" s="238" t="s">
        <v>1</v>
      </c>
      <c r="E92" s="152"/>
      <c r="F92" s="198">
        <v>4</v>
      </c>
      <c r="G92" s="141">
        <v>16</v>
      </c>
      <c r="H92" s="158">
        <f t="shared" si="4"/>
        <v>64</v>
      </c>
      <c r="I92" s="155"/>
      <c r="J92" s="158">
        <f t="shared" si="5"/>
        <v>0</v>
      </c>
      <c r="K92" s="155"/>
      <c r="L92" s="158">
        <f t="shared" si="6"/>
        <v>0</v>
      </c>
      <c r="M92" s="159">
        <f t="shared" si="7"/>
        <v>64</v>
      </c>
      <c r="Q92" s="132"/>
      <c r="R92" s="132"/>
      <c r="S92" s="132"/>
      <c r="T92" s="132"/>
      <c r="U92" s="132"/>
    </row>
    <row r="93" spans="1:21" s="131" customFormat="1" ht="12.75" x14ac:dyDescent="0.25">
      <c r="A93" s="118"/>
      <c r="B93" s="199"/>
      <c r="C93" s="154" t="s">
        <v>182</v>
      </c>
      <c r="D93" s="238" t="s">
        <v>1</v>
      </c>
      <c r="E93" s="152"/>
      <c r="F93" s="198">
        <v>1</v>
      </c>
      <c r="G93" s="141">
        <v>130</v>
      </c>
      <c r="H93" s="158">
        <f t="shared" si="4"/>
        <v>130</v>
      </c>
      <c r="I93" s="155"/>
      <c r="J93" s="158">
        <f t="shared" si="5"/>
        <v>0</v>
      </c>
      <c r="K93" s="155"/>
      <c r="L93" s="158">
        <f t="shared" si="6"/>
        <v>0</v>
      </c>
      <c r="M93" s="159">
        <f t="shared" si="7"/>
        <v>130</v>
      </c>
      <c r="Q93" s="132"/>
      <c r="R93" s="132"/>
      <c r="S93" s="132"/>
      <c r="T93" s="132"/>
      <c r="U93" s="132"/>
    </row>
    <row r="94" spans="1:21" s="131" customFormat="1" ht="25.5" x14ac:dyDescent="0.25">
      <c r="A94" s="118"/>
      <c r="B94" s="199"/>
      <c r="C94" s="154" t="s">
        <v>200</v>
      </c>
      <c r="D94" s="238" t="s">
        <v>177</v>
      </c>
      <c r="E94" s="152"/>
      <c r="F94" s="198">
        <v>5</v>
      </c>
      <c r="G94" s="141">
        <v>8.5</v>
      </c>
      <c r="H94" s="158">
        <f t="shared" si="4"/>
        <v>42.5</v>
      </c>
      <c r="I94" s="155"/>
      <c r="J94" s="158">
        <f t="shared" si="5"/>
        <v>0</v>
      </c>
      <c r="K94" s="155"/>
      <c r="L94" s="158">
        <f t="shared" si="6"/>
        <v>0</v>
      </c>
      <c r="M94" s="159">
        <f t="shared" si="7"/>
        <v>42.5</v>
      </c>
      <c r="Q94" s="132"/>
      <c r="R94" s="132"/>
      <c r="S94" s="132"/>
      <c r="T94" s="132"/>
      <c r="U94" s="132"/>
    </row>
    <row r="95" spans="1:21" s="131" customFormat="1" ht="12.75" x14ac:dyDescent="0.25">
      <c r="A95" s="118"/>
      <c r="B95" s="199"/>
      <c r="C95" s="154" t="s">
        <v>83</v>
      </c>
      <c r="D95" s="238" t="s">
        <v>1</v>
      </c>
      <c r="E95" s="152">
        <v>1</v>
      </c>
      <c r="F95" s="198">
        <f>F89*E95</f>
        <v>7</v>
      </c>
      <c r="G95" s="141">
        <v>35</v>
      </c>
      <c r="H95" s="158">
        <f t="shared" si="4"/>
        <v>245</v>
      </c>
      <c r="I95" s="155"/>
      <c r="J95" s="158">
        <f t="shared" si="5"/>
        <v>0</v>
      </c>
      <c r="K95" s="155"/>
      <c r="L95" s="158">
        <f t="shared" si="6"/>
        <v>0</v>
      </c>
      <c r="M95" s="159">
        <f t="shared" si="7"/>
        <v>245</v>
      </c>
      <c r="Q95" s="132"/>
      <c r="R95" s="132"/>
      <c r="S95" s="132"/>
      <c r="T95" s="132"/>
      <c r="U95" s="132"/>
    </row>
    <row r="96" spans="1:21" s="131" customFormat="1" x14ac:dyDescent="0.25">
      <c r="A96" s="133"/>
      <c r="B96" s="161"/>
      <c r="C96" s="160"/>
      <c r="D96" s="161"/>
      <c r="E96" s="161"/>
      <c r="F96" s="161"/>
      <c r="G96" s="161"/>
      <c r="H96" s="162">
        <f>SUM(H9:H95)</f>
        <v>4979.6160479999999</v>
      </c>
      <c r="I96" s="161"/>
      <c r="J96" s="162">
        <f>SUM(J9:J95)</f>
        <v>1288.9639199999999</v>
      </c>
      <c r="K96" s="161"/>
      <c r="L96" s="162">
        <f>SUM(L9:L95)</f>
        <v>75.056896000000009</v>
      </c>
      <c r="M96" s="163">
        <f>SUM(M8:M95)</f>
        <v>6356.6368639999992</v>
      </c>
      <c r="Q96" s="132"/>
      <c r="R96" s="132"/>
      <c r="S96" s="132"/>
      <c r="T96" s="132"/>
      <c r="U96" s="132"/>
    </row>
    <row r="97" spans="1:13" s="122" customFormat="1" x14ac:dyDescent="0.3">
      <c r="A97" s="133"/>
      <c r="B97" s="158"/>
      <c r="C97" s="158" t="s">
        <v>29</v>
      </c>
      <c r="D97" s="158"/>
      <c r="E97" s="164"/>
      <c r="F97" s="164"/>
      <c r="G97" s="164"/>
      <c r="H97" s="166"/>
      <c r="I97" s="159"/>
      <c r="J97" s="165"/>
      <c r="K97" s="159"/>
      <c r="L97" s="165"/>
      <c r="M97" s="165">
        <f>M96</f>
        <v>6356.6368639999992</v>
      </c>
    </row>
    <row r="98" spans="1:13" s="122" customFormat="1" x14ac:dyDescent="0.3">
      <c r="A98" s="133"/>
      <c r="B98" s="155"/>
      <c r="C98" s="155" t="s">
        <v>131</v>
      </c>
      <c r="D98" s="167">
        <v>0.1</v>
      </c>
      <c r="E98" s="157"/>
      <c r="F98" s="157"/>
      <c r="G98" s="157"/>
      <c r="H98" s="157"/>
      <c r="I98" s="156"/>
      <c r="J98" s="168"/>
      <c r="K98" s="156"/>
      <c r="L98" s="156"/>
      <c r="M98" s="156">
        <f>M97*D98</f>
        <v>635.66368639999996</v>
      </c>
    </row>
    <row r="99" spans="1:13" s="122" customFormat="1" x14ac:dyDescent="0.3">
      <c r="A99" s="133"/>
      <c r="B99" s="158"/>
      <c r="C99" s="158" t="s">
        <v>132</v>
      </c>
      <c r="D99" s="158"/>
      <c r="E99" s="164"/>
      <c r="F99" s="164"/>
      <c r="G99" s="164"/>
      <c r="H99" s="164"/>
      <c r="I99" s="159"/>
      <c r="J99" s="165"/>
      <c r="K99" s="159"/>
      <c r="L99" s="159"/>
      <c r="M99" s="159">
        <f>M97+M98</f>
        <v>6992.3005503999993</v>
      </c>
    </row>
    <row r="100" spans="1:13" s="122" customFormat="1" x14ac:dyDescent="0.3">
      <c r="A100" s="133"/>
      <c r="B100" s="155"/>
      <c r="C100" s="155" t="s">
        <v>133</v>
      </c>
      <c r="D100" s="169">
        <v>0.08</v>
      </c>
      <c r="E100" s="157"/>
      <c r="F100" s="157"/>
      <c r="G100" s="157"/>
      <c r="H100" s="157"/>
      <c r="I100" s="156"/>
      <c r="J100" s="168"/>
      <c r="K100" s="156"/>
      <c r="L100" s="156"/>
      <c r="M100" s="156">
        <f>M99*D100</f>
        <v>559.38404403199991</v>
      </c>
    </row>
    <row r="101" spans="1:13" s="122" customFormat="1" x14ac:dyDescent="0.3">
      <c r="A101" s="133"/>
      <c r="B101" s="158"/>
      <c r="C101" s="158" t="s">
        <v>132</v>
      </c>
      <c r="D101" s="158"/>
      <c r="E101" s="164"/>
      <c r="F101" s="164"/>
      <c r="G101" s="164"/>
      <c r="H101" s="164"/>
      <c r="I101" s="164"/>
      <c r="J101" s="166"/>
      <c r="K101" s="164"/>
      <c r="L101" s="164"/>
      <c r="M101" s="164">
        <f>M99+M100</f>
        <v>7551.6845944319994</v>
      </c>
    </row>
    <row r="102" spans="1:13" s="122" customFormat="1" x14ac:dyDescent="0.3">
      <c r="A102" s="135"/>
      <c r="B102" s="136"/>
      <c r="C102" s="242"/>
      <c r="D102" s="136"/>
      <c r="E102" s="136"/>
      <c r="F102" s="136"/>
      <c r="G102" s="136"/>
      <c r="H102" s="136"/>
      <c r="I102" s="136"/>
      <c r="J102" s="137"/>
      <c r="K102" s="136"/>
      <c r="L102" s="137"/>
      <c r="M102" s="136"/>
    </row>
    <row r="103" spans="1:13" s="122" customFormat="1" ht="15.75" customHeight="1" x14ac:dyDescent="0.3">
      <c r="A103" s="135"/>
      <c r="B103" s="241"/>
      <c r="C103" s="391" t="s">
        <v>134</v>
      </c>
      <c r="D103" s="391"/>
      <c r="E103" s="392"/>
      <c r="F103" s="392"/>
      <c r="G103" s="393" t="s">
        <v>159</v>
      </c>
      <c r="H103" s="393"/>
      <c r="I103" s="393"/>
      <c r="J103" s="241"/>
      <c r="K103" s="241"/>
      <c r="L103" s="392"/>
      <c r="M103" s="392"/>
    </row>
    <row r="104" spans="1:13" s="122" customFormat="1" x14ac:dyDescent="0.3">
      <c r="A104" s="135"/>
      <c r="B104" s="241"/>
      <c r="C104" s="242"/>
      <c r="D104" s="241"/>
      <c r="E104" s="241"/>
      <c r="F104" s="241"/>
      <c r="G104" s="242"/>
      <c r="H104" s="242"/>
      <c r="I104" s="242"/>
      <c r="J104" s="241"/>
      <c r="K104" s="241"/>
      <c r="L104" s="241"/>
      <c r="M104" s="241"/>
    </row>
    <row r="105" spans="1:13" s="122" customFormat="1" x14ac:dyDescent="0.3">
      <c r="A105" s="135"/>
      <c r="B105" s="135"/>
      <c r="C105" s="138"/>
      <c r="D105" s="135"/>
      <c r="E105" s="135"/>
      <c r="F105" s="135"/>
      <c r="G105" s="135"/>
      <c r="H105" s="135"/>
      <c r="I105" s="135"/>
      <c r="J105" s="241"/>
      <c r="K105" s="135"/>
      <c r="L105" s="135"/>
      <c r="M105" s="135"/>
    </row>
    <row r="106" spans="1:13" s="122" customFormat="1" x14ac:dyDescent="0.3">
      <c r="A106" s="135"/>
      <c r="B106" s="135"/>
      <c r="C106" s="244" t="e">
        <f>M101-#REF!</f>
        <v>#REF!</v>
      </c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1:13" s="122" customFormat="1" x14ac:dyDescent="0.3">
      <c r="A107" s="135"/>
      <c r="B107" s="135"/>
      <c r="C107" s="138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</row>
    <row r="108" spans="1:13" s="122" customFormat="1" x14ac:dyDescent="0.3">
      <c r="A108" s="135"/>
      <c r="B108" s="135"/>
      <c r="C108" s="138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</row>
    <row r="109" spans="1:13" s="122" customFormat="1" x14ac:dyDescent="0.3">
      <c r="A109" s="135"/>
      <c r="B109" s="135"/>
      <c r="C109" s="138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</row>
    <row r="110" spans="1:13" s="122" customFormat="1" x14ac:dyDescent="0.3">
      <c r="A110" s="135"/>
      <c r="B110" s="135"/>
      <c r="C110" s="138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</row>
    <row r="111" spans="1:13" s="122" customFormat="1" x14ac:dyDescent="0.3">
      <c r="A111" s="135"/>
      <c r="B111" s="135"/>
      <c r="C111" s="138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</row>
    <row r="112" spans="1:13" s="122" customFormat="1" x14ac:dyDescent="0.3">
      <c r="A112" s="135"/>
      <c r="B112" s="135"/>
      <c r="C112" s="138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</row>
    <row r="113" spans="1:1" s="122" customFormat="1" x14ac:dyDescent="0.3">
      <c r="A113" s="135"/>
    </row>
    <row r="114" spans="1:1" s="122" customFormat="1" x14ac:dyDescent="0.3">
      <c r="A114" s="135"/>
    </row>
    <row r="115" spans="1:1" s="122" customFormat="1" x14ac:dyDescent="0.3">
      <c r="A115" s="135"/>
    </row>
    <row r="116" spans="1:1" s="122" customFormat="1" x14ac:dyDescent="0.3">
      <c r="A116" s="135"/>
    </row>
    <row r="117" spans="1:1" s="122" customFormat="1" x14ac:dyDescent="0.3">
      <c r="A117" s="135"/>
    </row>
    <row r="118" spans="1:1" s="122" customFormat="1" x14ac:dyDescent="0.3">
      <c r="A118" s="135"/>
    </row>
    <row r="119" spans="1:1" s="122" customFormat="1" x14ac:dyDescent="0.3">
      <c r="A119" s="135"/>
    </row>
    <row r="120" spans="1:1" s="122" customFormat="1" x14ac:dyDescent="0.3">
      <c r="A120" s="135"/>
    </row>
    <row r="121" spans="1:1" s="122" customFormat="1" x14ac:dyDescent="0.3">
      <c r="A121" s="135"/>
    </row>
    <row r="122" spans="1:1" s="122" customFormat="1" x14ac:dyDescent="0.3">
      <c r="A122" s="135"/>
    </row>
    <row r="123" spans="1:1" s="122" customFormat="1" x14ac:dyDescent="0.3">
      <c r="A123" s="135"/>
    </row>
    <row r="124" spans="1:1" s="122" customFormat="1" x14ac:dyDescent="0.3">
      <c r="A124" s="135"/>
    </row>
    <row r="125" spans="1:1" s="122" customFormat="1" x14ac:dyDescent="0.3">
      <c r="A125" s="135"/>
    </row>
    <row r="126" spans="1:1" s="122" customFormat="1" x14ac:dyDescent="0.3">
      <c r="A126" s="135"/>
    </row>
    <row r="127" spans="1:1" s="122" customFormat="1" x14ac:dyDescent="0.3">
      <c r="A127" s="135"/>
    </row>
    <row r="128" spans="1:1" s="122" customFormat="1" x14ac:dyDescent="0.3">
      <c r="A128" s="135"/>
    </row>
    <row r="129" spans="1:1" s="122" customFormat="1" x14ac:dyDescent="0.3">
      <c r="A129" s="135"/>
    </row>
    <row r="130" spans="1:1" s="122" customFormat="1" x14ac:dyDescent="0.3">
      <c r="A130" s="135"/>
    </row>
    <row r="131" spans="1:1" s="122" customFormat="1" x14ac:dyDescent="0.3">
      <c r="A131" s="135"/>
    </row>
    <row r="132" spans="1:1" s="122" customFormat="1" x14ac:dyDescent="0.3">
      <c r="A132" s="135"/>
    </row>
    <row r="133" spans="1:1" s="122" customFormat="1" x14ac:dyDescent="0.3">
      <c r="A133" s="135"/>
    </row>
    <row r="134" spans="1:1" s="122" customFormat="1" x14ac:dyDescent="0.3">
      <c r="A134" s="135"/>
    </row>
    <row r="135" spans="1:1" s="122" customFormat="1" x14ac:dyDescent="0.3">
      <c r="A135" s="135"/>
    </row>
    <row r="136" spans="1:1" s="122" customFormat="1" x14ac:dyDescent="0.3">
      <c r="A136" s="135"/>
    </row>
    <row r="137" spans="1:1" s="122" customFormat="1" x14ac:dyDescent="0.3">
      <c r="A137" s="135"/>
    </row>
    <row r="138" spans="1:1" s="122" customFormat="1" x14ac:dyDescent="0.3">
      <c r="A138" s="135"/>
    </row>
    <row r="139" spans="1:1" s="122" customFormat="1" x14ac:dyDescent="0.3">
      <c r="A139" s="135"/>
    </row>
    <row r="140" spans="1:1" s="122" customFormat="1" x14ac:dyDescent="0.3">
      <c r="A140" s="135"/>
    </row>
    <row r="141" spans="1:1" s="122" customFormat="1" x14ac:dyDescent="0.3">
      <c r="A141" s="135"/>
    </row>
    <row r="142" spans="1:1" s="122" customFormat="1" x14ac:dyDescent="0.3">
      <c r="A142" s="135"/>
    </row>
    <row r="143" spans="1:1" s="122" customFormat="1" x14ac:dyDescent="0.3">
      <c r="A143" s="135"/>
    </row>
    <row r="144" spans="1:1" s="122" customFormat="1" x14ac:dyDescent="0.3">
      <c r="A144" s="135"/>
    </row>
    <row r="145" spans="1:1" s="122" customFormat="1" x14ac:dyDescent="0.3">
      <c r="A145" s="135"/>
    </row>
    <row r="146" spans="1:1" s="122" customFormat="1" x14ac:dyDescent="0.3">
      <c r="A146" s="135"/>
    </row>
    <row r="147" spans="1:1" s="122" customFormat="1" x14ac:dyDescent="0.3">
      <c r="A147" s="135"/>
    </row>
    <row r="148" spans="1:1" s="122" customFormat="1" x14ac:dyDescent="0.3">
      <c r="A148" s="135"/>
    </row>
    <row r="149" spans="1:1" s="122" customFormat="1" x14ac:dyDescent="0.3">
      <c r="A149" s="135"/>
    </row>
    <row r="150" spans="1:1" s="122" customFormat="1" x14ac:dyDescent="0.3">
      <c r="A150" s="135"/>
    </row>
    <row r="151" spans="1:1" s="122" customFormat="1" x14ac:dyDescent="0.3">
      <c r="A151" s="135"/>
    </row>
    <row r="152" spans="1:1" s="122" customFormat="1" x14ac:dyDescent="0.3">
      <c r="A152" s="135"/>
    </row>
    <row r="153" spans="1:1" s="122" customFormat="1" x14ac:dyDescent="0.3">
      <c r="A153" s="135"/>
    </row>
    <row r="154" spans="1:1" s="122" customFormat="1" x14ac:dyDescent="0.3">
      <c r="A154" s="135"/>
    </row>
    <row r="155" spans="1:1" s="122" customFormat="1" x14ac:dyDescent="0.3">
      <c r="A155" s="135"/>
    </row>
    <row r="156" spans="1:1" s="122" customFormat="1" x14ac:dyDescent="0.3">
      <c r="A156" s="135"/>
    </row>
    <row r="157" spans="1:1" s="122" customFormat="1" x14ac:dyDescent="0.3">
      <c r="A157" s="135"/>
    </row>
    <row r="158" spans="1:1" s="122" customFormat="1" x14ac:dyDescent="0.3">
      <c r="A158" s="135"/>
    </row>
    <row r="159" spans="1:1" s="122" customFormat="1" x14ac:dyDescent="0.3">
      <c r="A159" s="135"/>
    </row>
    <row r="160" spans="1:1" s="122" customFormat="1" x14ac:dyDescent="0.3">
      <c r="A160" s="135"/>
    </row>
    <row r="161" spans="1:1" s="122" customFormat="1" x14ac:dyDescent="0.3">
      <c r="A161" s="135"/>
    </row>
    <row r="162" spans="1:1" s="122" customFormat="1" x14ac:dyDescent="0.3">
      <c r="A162" s="135"/>
    </row>
    <row r="163" spans="1:1" s="122" customFormat="1" x14ac:dyDescent="0.3">
      <c r="A163" s="135"/>
    </row>
    <row r="164" spans="1:1" s="122" customFormat="1" x14ac:dyDescent="0.3">
      <c r="A164" s="135"/>
    </row>
    <row r="165" spans="1:1" s="122" customFormat="1" x14ac:dyDescent="0.3">
      <c r="A165" s="135"/>
    </row>
    <row r="166" spans="1:1" s="122" customFormat="1" x14ac:dyDescent="0.3">
      <c r="A166" s="135"/>
    </row>
    <row r="167" spans="1:1" s="122" customFormat="1" x14ac:dyDescent="0.3">
      <c r="A167" s="135"/>
    </row>
    <row r="168" spans="1:1" s="122" customFormat="1" x14ac:dyDescent="0.3">
      <c r="A168" s="135"/>
    </row>
    <row r="169" spans="1:1" s="122" customFormat="1" x14ac:dyDescent="0.3">
      <c r="A169" s="135"/>
    </row>
    <row r="170" spans="1:1" s="122" customFormat="1" x14ac:dyDescent="0.3">
      <c r="A170" s="135"/>
    </row>
    <row r="171" spans="1:1" s="122" customFormat="1" x14ac:dyDescent="0.3">
      <c r="A171" s="135"/>
    </row>
    <row r="172" spans="1:1" s="122" customFormat="1" x14ac:dyDescent="0.3">
      <c r="A172" s="135"/>
    </row>
    <row r="173" spans="1:1" s="122" customFormat="1" x14ac:dyDescent="0.3">
      <c r="A173" s="135"/>
    </row>
    <row r="174" spans="1:1" s="122" customFormat="1" x14ac:dyDescent="0.3">
      <c r="A174" s="135"/>
    </row>
    <row r="175" spans="1:1" s="122" customFormat="1" x14ac:dyDescent="0.3">
      <c r="A175" s="135"/>
    </row>
    <row r="176" spans="1:1" s="122" customFormat="1" x14ac:dyDescent="0.3">
      <c r="A176" s="135"/>
    </row>
    <row r="177" spans="1:1" s="122" customFormat="1" x14ac:dyDescent="0.3">
      <c r="A177" s="135"/>
    </row>
    <row r="178" spans="1:1" s="122" customFormat="1" x14ac:dyDescent="0.3">
      <c r="A178" s="135"/>
    </row>
    <row r="179" spans="1:1" s="122" customFormat="1" x14ac:dyDescent="0.3">
      <c r="A179" s="135"/>
    </row>
    <row r="180" spans="1:1" s="122" customFormat="1" x14ac:dyDescent="0.3">
      <c r="A180" s="135"/>
    </row>
    <row r="181" spans="1:1" s="122" customFormat="1" x14ac:dyDescent="0.3">
      <c r="A181" s="135"/>
    </row>
    <row r="182" spans="1:1" s="122" customFormat="1" x14ac:dyDescent="0.3">
      <c r="A182" s="135"/>
    </row>
    <row r="183" spans="1:1" s="122" customFormat="1" x14ac:dyDescent="0.3">
      <c r="A183" s="135"/>
    </row>
    <row r="184" spans="1:1" s="122" customFormat="1" x14ac:dyDescent="0.3">
      <c r="A184" s="135"/>
    </row>
    <row r="185" spans="1:1" s="122" customFormat="1" x14ac:dyDescent="0.3">
      <c r="A185" s="135"/>
    </row>
    <row r="186" spans="1:1" s="122" customFormat="1" x14ac:dyDescent="0.3">
      <c r="A186" s="135"/>
    </row>
    <row r="187" spans="1:1" s="122" customFormat="1" x14ac:dyDescent="0.3">
      <c r="A187" s="135"/>
    </row>
    <row r="188" spans="1:1" s="122" customFormat="1" x14ac:dyDescent="0.3">
      <c r="A188" s="135"/>
    </row>
    <row r="189" spans="1:1" s="122" customFormat="1" x14ac:dyDescent="0.3">
      <c r="A189" s="135"/>
    </row>
    <row r="190" spans="1:1" s="122" customFormat="1" x14ac:dyDescent="0.3">
      <c r="A190" s="135"/>
    </row>
    <row r="191" spans="1:1" s="122" customFormat="1" x14ac:dyDescent="0.3">
      <c r="A191" s="135"/>
    </row>
    <row r="192" spans="1:1" s="122" customFormat="1" x14ac:dyDescent="0.3">
      <c r="A192" s="135"/>
    </row>
    <row r="193" spans="1:1" s="122" customFormat="1" x14ac:dyDescent="0.3">
      <c r="A193" s="135"/>
    </row>
    <row r="194" spans="1:1" s="122" customFormat="1" x14ac:dyDescent="0.3">
      <c r="A194" s="135"/>
    </row>
    <row r="195" spans="1:1" s="122" customFormat="1" x14ac:dyDescent="0.3">
      <c r="A195" s="135"/>
    </row>
    <row r="196" spans="1:1" s="122" customFormat="1" x14ac:dyDescent="0.3">
      <c r="A196" s="135"/>
    </row>
    <row r="197" spans="1:1" s="122" customFormat="1" x14ac:dyDescent="0.3">
      <c r="A197" s="135"/>
    </row>
    <row r="198" spans="1:1" s="122" customFormat="1" x14ac:dyDescent="0.3">
      <c r="A198" s="135"/>
    </row>
    <row r="199" spans="1:1" s="122" customFormat="1" x14ac:dyDescent="0.3">
      <c r="A199" s="135"/>
    </row>
    <row r="200" spans="1:1" s="122" customFormat="1" x14ac:dyDescent="0.3">
      <c r="A200" s="135"/>
    </row>
    <row r="201" spans="1:1" s="122" customFormat="1" x14ac:dyDescent="0.3">
      <c r="A201" s="135"/>
    </row>
    <row r="202" spans="1:1" s="122" customFormat="1" x14ac:dyDescent="0.3">
      <c r="A202" s="135"/>
    </row>
    <row r="203" spans="1:1" s="122" customFormat="1" x14ac:dyDescent="0.3">
      <c r="A203" s="135"/>
    </row>
    <row r="204" spans="1:1" s="122" customFormat="1" x14ac:dyDescent="0.3">
      <c r="A204" s="135"/>
    </row>
    <row r="205" spans="1:1" s="122" customFormat="1" x14ac:dyDescent="0.3">
      <c r="A205" s="135"/>
    </row>
    <row r="206" spans="1:1" s="122" customFormat="1" x14ac:dyDescent="0.3">
      <c r="A206" s="135"/>
    </row>
    <row r="207" spans="1:1" s="122" customFormat="1" x14ac:dyDescent="0.3">
      <c r="A207" s="135"/>
    </row>
    <row r="208" spans="1:1" s="122" customFormat="1" x14ac:dyDescent="0.3">
      <c r="A208" s="135"/>
    </row>
    <row r="209" spans="1:1" s="122" customFormat="1" x14ac:dyDescent="0.3">
      <c r="A209" s="135"/>
    </row>
    <row r="210" spans="1:1" s="122" customFormat="1" x14ac:dyDescent="0.3">
      <c r="A210" s="135"/>
    </row>
    <row r="211" spans="1:1" s="122" customFormat="1" x14ac:dyDescent="0.3">
      <c r="A211" s="135"/>
    </row>
    <row r="212" spans="1:1" s="122" customFormat="1" x14ac:dyDescent="0.3">
      <c r="A212" s="135"/>
    </row>
    <row r="213" spans="1:1" s="122" customFormat="1" x14ac:dyDescent="0.3">
      <c r="A213" s="135"/>
    </row>
    <row r="214" spans="1:1" s="122" customFormat="1" x14ac:dyDescent="0.3">
      <c r="A214" s="135"/>
    </row>
    <row r="215" spans="1:1" s="122" customFormat="1" x14ac:dyDescent="0.3">
      <c r="A215" s="135"/>
    </row>
    <row r="216" spans="1:1" s="122" customFormat="1" x14ac:dyDescent="0.3">
      <c r="A216" s="135"/>
    </row>
    <row r="217" spans="1:1" s="122" customFormat="1" x14ac:dyDescent="0.3">
      <c r="A217" s="135"/>
    </row>
    <row r="218" spans="1:1" s="122" customFormat="1" x14ac:dyDescent="0.3">
      <c r="A218" s="135"/>
    </row>
    <row r="219" spans="1:1" s="122" customFormat="1" x14ac:dyDescent="0.3">
      <c r="A219" s="135"/>
    </row>
    <row r="220" spans="1:1" s="122" customFormat="1" x14ac:dyDescent="0.3">
      <c r="A220" s="135"/>
    </row>
    <row r="221" spans="1:1" s="122" customFormat="1" x14ac:dyDescent="0.3">
      <c r="A221" s="135"/>
    </row>
    <row r="222" spans="1:1" s="122" customFormat="1" x14ac:dyDescent="0.3">
      <c r="A222" s="135"/>
    </row>
    <row r="223" spans="1:1" s="122" customFormat="1" x14ac:dyDescent="0.3">
      <c r="A223" s="135"/>
    </row>
    <row r="224" spans="1:1" s="122" customFormat="1" x14ac:dyDescent="0.3">
      <c r="A224" s="135"/>
    </row>
    <row r="225" spans="1:1" s="122" customFormat="1" x14ac:dyDescent="0.3">
      <c r="A225" s="135"/>
    </row>
    <row r="226" spans="1:1" s="122" customFormat="1" x14ac:dyDescent="0.3">
      <c r="A226" s="135"/>
    </row>
    <row r="227" spans="1:1" s="122" customFormat="1" x14ac:dyDescent="0.3">
      <c r="A227" s="135"/>
    </row>
    <row r="228" spans="1:1" s="122" customFormat="1" x14ac:dyDescent="0.3">
      <c r="A228" s="135"/>
    </row>
    <row r="229" spans="1:1" s="122" customFormat="1" x14ac:dyDescent="0.3">
      <c r="A229" s="135"/>
    </row>
    <row r="230" spans="1:1" s="122" customFormat="1" x14ac:dyDescent="0.3">
      <c r="A230" s="135"/>
    </row>
    <row r="231" spans="1:1" s="122" customFormat="1" x14ac:dyDescent="0.3">
      <c r="A231" s="135"/>
    </row>
    <row r="232" spans="1:1" s="122" customFormat="1" x14ac:dyDescent="0.3">
      <c r="A232" s="135"/>
    </row>
    <row r="233" spans="1:1" s="122" customFormat="1" x14ac:dyDescent="0.3">
      <c r="A233" s="135"/>
    </row>
    <row r="234" spans="1:1" s="122" customFormat="1" x14ac:dyDescent="0.3">
      <c r="A234" s="135"/>
    </row>
    <row r="235" spans="1:1" s="122" customFormat="1" x14ac:dyDescent="0.3">
      <c r="A235" s="135"/>
    </row>
    <row r="236" spans="1:1" s="122" customFormat="1" x14ac:dyDescent="0.3">
      <c r="A236" s="135"/>
    </row>
    <row r="237" spans="1:1" s="122" customFormat="1" x14ac:dyDescent="0.3">
      <c r="A237" s="135"/>
    </row>
    <row r="238" spans="1:1" s="122" customFormat="1" x14ac:dyDescent="0.3">
      <c r="A238" s="135"/>
    </row>
    <row r="239" spans="1:1" s="122" customFormat="1" x14ac:dyDescent="0.3">
      <c r="A239" s="135"/>
    </row>
    <row r="240" spans="1:1" s="122" customFormat="1" x14ac:dyDescent="0.3">
      <c r="A240" s="135"/>
    </row>
    <row r="241" spans="1:1" s="122" customFormat="1" x14ac:dyDescent="0.3">
      <c r="A241" s="135"/>
    </row>
    <row r="242" spans="1:1" s="122" customFormat="1" x14ac:dyDescent="0.3">
      <c r="A242" s="135"/>
    </row>
    <row r="243" spans="1:1" s="122" customFormat="1" x14ac:dyDescent="0.3">
      <c r="A243" s="135"/>
    </row>
    <row r="244" spans="1:1" s="122" customFormat="1" x14ac:dyDescent="0.3">
      <c r="A244" s="135"/>
    </row>
    <row r="245" spans="1:1" s="122" customFormat="1" x14ac:dyDescent="0.3">
      <c r="A245" s="135"/>
    </row>
    <row r="246" spans="1:1" s="122" customFormat="1" x14ac:dyDescent="0.3">
      <c r="A246" s="135"/>
    </row>
    <row r="247" spans="1:1" s="122" customFormat="1" x14ac:dyDescent="0.3">
      <c r="A247" s="135"/>
    </row>
    <row r="248" spans="1:1" s="122" customFormat="1" x14ac:dyDescent="0.3">
      <c r="A248" s="135"/>
    </row>
    <row r="249" spans="1:1" s="122" customFormat="1" x14ac:dyDescent="0.3">
      <c r="A249" s="135"/>
    </row>
    <row r="250" spans="1:1" s="122" customFormat="1" x14ac:dyDescent="0.3">
      <c r="A250" s="135"/>
    </row>
    <row r="251" spans="1:1" s="122" customFormat="1" x14ac:dyDescent="0.3">
      <c r="A251" s="135"/>
    </row>
    <row r="252" spans="1:1" s="122" customFormat="1" x14ac:dyDescent="0.3">
      <c r="A252" s="135"/>
    </row>
    <row r="253" spans="1:1" s="122" customFormat="1" x14ac:dyDescent="0.3">
      <c r="A253" s="135"/>
    </row>
    <row r="254" spans="1:1" s="122" customFormat="1" x14ac:dyDescent="0.3">
      <c r="A254" s="135"/>
    </row>
    <row r="255" spans="1:1" s="122" customFormat="1" x14ac:dyDescent="0.3">
      <c r="A255" s="135"/>
    </row>
    <row r="256" spans="1:1" s="122" customFormat="1" x14ac:dyDescent="0.3">
      <c r="A256" s="135"/>
    </row>
    <row r="257" spans="1:1" s="122" customFormat="1" x14ac:dyDescent="0.3">
      <c r="A257" s="135"/>
    </row>
    <row r="258" spans="1:1" s="122" customFormat="1" x14ac:dyDescent="0.3">
      <c r="A258" s="135"/>
    </row>
    <row r="259" spans="1:1" s="122" customFormat="1" x14ac:dyDescent="0.3">
      <c r="A259" s="135"/>
    </row>
    <row r="260" spans="1:1" s="122" customFormat="1" x14ac:dyDescent="0.3">
      <c r="A260" s="135"/>
    </row>
    <row r="261" spans="1:1" s="122" customFormat="1" x14ac:dyDescent="0.3">
      <c r="A261" s="135"/>
    </row>
    <row r="262" spans="1:1" s="122" customFormat="1" x14ac:dyDescent="0.3">
      <c r="A262" s="135"/>
    </row>
    <row r="263" spans="1:1" s="122" customFormat="1" x14ac:dyDescent="0.3">
      <c r="A263" s="135"/>
    </row>
    <row r="264" spans="1:1" s="122" customFormat="1" x14ac:dyDescent="0.3">
      <c r="A264" s="135"/>
    </row>
    <row r="265" spans="1:1" s="122" customFormat="1" x14ac:dyDescent="0.3">
      <c r="A265" s="135"/>
    </row>
    <row r="266" spans="1:1" s="122" customFormat="1" x14ac:dyDescent="0.3">
      <c r="A266" s="135"/>
    </row>
    <row r="267" spans="1:1" s="122" customFormat="1" x14ac:dyDescent="0.3">
      <c r="A267" s="135"/>
    </row>
    <row r="268" spans="1:1" s="122" customFormat="1" x14ac:dyDescent="0.3">
      <c r="A268" s="135"/>
    </row>
    <row r="269" spans="1:1" s="122" customFormat="1" x14ac:dyDescent="0.3">
      <c r="A269" s="135"/>
    </row>
    <row r="270" spans="1:1" s="122" customFormat="1" x14ac:dyDescent="0.3">
      <c r="A270" s="135"/>
    </row>
    <row r="271" spans="1:1" s="122" customFormat="1" x14ac:dyDescent="0.3">
      <c r="A271" s="135"/>
    </row>
    <row r="272" spans="1:1" s="122" customFormat="1" x14ac:dyDescent="0.3">
      <c r="A272" s="135"/>
    </row>
    <row r="273" spans="1:1" s="122" customFormat="1" x14ac:dyDescent="0.3">
      <c r="A273" s="135"/>
    </row>
    <row r="274" spans="1:1" s="122" customFormat="1" x14ac:dyDescent="0.3">
      <c r="A274" s="135"/>
    </row>
    <row r="275" spans="1:1" s="122" customFormat="1" x14ac:dyDescent="0.3">
      <c r="A275" s="135"/>
    </row>
    <row r="276" spans="1:1" s="122" customFormat="1" x14ac:dyDescent="0.3">
      <c r="A276" s="135"/>
    </row>
    <row r="277" spans="1:1" s="122" customFormat="1" x14ac:dyDescent="0.3">
      <c r="A277" s="135"/>
    </row>
    <row r="278" spans="1:1" s="122" customFormat="1" x14ac:dyDescent="0.3">
      <c r="A278" s="135"/>
    </row>
    <row r="279" spans="1:1" s="122" customFormat="1" x14ac:dyDescent="0.3">
      <c r="A279" s="135"/>
    </row>
    <row r="280" spans="1:1" s="122" customFormat="1" x14ac:dyDescent="0.3">
      <c r="A280" s="135"/>
    </row>
    <row r="281" spans="1:1" s="122" customFormat="1" x14ac:dyDescent="0.3">
      <c r="A281" s="135"/>
    </row>
    <row r="282" spans="1:1" s="122" customFormat="1" x14ac:dyDescent="0.3">
      <c r="A282" s="135"/>
    </row>
    <row r="283" spans="1:1" s="122" customFormat="1" x14ac:dyDescent="0.3">
      <c r="A283" s="135"/>
    </row>
    <row r="284" spans="1:1" s="122" customFormat="1" x14ac:dyDescent="0.3">
      <c r="A284" s="135"/>
    </row>
    <row r="285" spans="1:1" s="122" customFormat="1" x14ac:dyDescent="0.3">
      <c r="A285" s="135"/>
    </row>
    <row r="286" spans="1:1" s="122" customFormat="1" x14ac:dyDescent="0.3">
      <c r="A286" s="135"/>
    </row>
    <row r="287" spans="1:1" s="122" customFormat="1" x14ac:dyDescent="0.3">
      <c r="A287" s="135"/>
    </row>
    <row r="288" spans="1:1" s="122" customFormat="1" x14ac:dyDescent="0.3">
      <c r="A288" s="135"/>
    </row>
    <row r="289" spans="1:1" s="122" customFormat="1" x14ac:dyDescent="0.3">
      <c r="A289" s="135"/>
    </row>
    <row r="290" spans="1:1" s="122" customFormat="1" x14ac:dyDescent="0.3">
      <c r="A290" s="135"/>
    </row>
    <row r="291" spans="1:1" s="122" customFormat="1" x14ac:dyDescent="0.3">
      <c r="A291" s="135"/>
    </row>
    <row r="292" spans="1:1" s="122" customFormat="1" x14ac:dyDescent="0.3">
      <c r="A292" s="135"/>
    </row>
    <row r="293" spans="1:1" s="122" customFormat="1" x14ac:dyDescent="0.3">
      <c r="A293" s="135"/>
    </row>
    <row r="294" spans="1:1" s="122" customFormat="1" x14ac:dyDescent="0.3">
      <c r="A294" s="135"/>
    </row>
    <row r="295" spans="1:1" s="122" customFormat="1" x14ac:dyDescent="0.3">
      <c r="A295" s="135"/>
    </row>
    <row r="296" spans="1:1" s="122" customFormat="1" x14ac:dyDescent="0.3">
      <c r="A296" s="135"/>
    </row>
    <row r="297" spans="1:1" s="122" customFormat="1" x14ac:dyDescent="0.3">
      <c r="A297" s="135"/>
    </row>
    <row r="298" spans="1:1" s="122" customFormat="1" x14ac:dyDescent="0.3">
      <c r="A298" s="135"/>
    </row>
    <row r="299" spans="1:1" s="122" customFormat="1" x14ac:dyDescent="0.3">
      <c r="A299" s="135"/>
    </row>
    <row r="300" spans="1:1" s="122" customFormat="1" x14ac:dyDescent="0.3">
      <c r="A300" s="135"/>
    </row>
    <row r="301" spans="1:1" s="122" customFormat="1" x14ac:dyDescent="0.3">
      <c r="A301" s="135"/>
    </row>
    <row r="302" spans="1:1" s="122" customFormat="1" x14ac:dyDescent="0.3">
      <c r="A302" s="135"/>
    </row>
    <row r="303" spans="1:1" s="122" customFormat="1" x14ac:dyDescent="0.3">
      <c r="A303" s="135"/>
    </row>
    <row r="304" spans="1:1" s="122" customFormat="1" x14ac:dyDescent="0.3">
      <c r="A304" s="135"/>
    </row>
    <row r="305" spans="1:1" s="122" customFormat="1" x14ac:dyDescent="0.3">
      <c r="A305" s="135"/>
    </row>
    <row r="306" spans="1:1" s="122" customFormat="1" x14ac:dyDescent="0.3">
      <c r="A306" s="135"/>
    </row>
    <row r="307" spans="1:1" s="122" customFormat="1" x14ac:dyDescent="0.3">
      <c r="A307" s="135"/>
    </row>
    <row r="308" spans="1:1" s="122" customFormat="1" x14ac:dyDescent="0.3">
      <c r="A308" s="135"/>
    </row>
    <row r="309" spans="1:1" s="122" customFormat="1" x14ac:dyDescent="0.3">
      <c r="A309" s="135"/>
    </row>
    <row r="310" spans="1:1" s="122" customFormat="1" x14ac:dyDescent="0.3">
      <c r="A310" s="135"/>
    </row>
    <row r="311" spans="1:1" s="122" customFormat="1" x14ac:dyDescent="0.3">
      <c r="A311" s="135"/>
    </row>
    <row r="312" spans="1:1" s="122" customFormat="1" x14ac:dyDescent="0.3">
      <c r="A312" s="135"/>
    </row>
    <row r="313" spans="1:1" s="122" customFormat="1" x14ac:dyDescent="0.3">
      <c r="A313" s="135"/>
    </row>
    <row r="314" spans="1:1" s="122" customFormat="1" x14ac:dyDescent="0.3">
      <c r="A314" s="135"/>
    </row>
    <row r="315" spans="1:1" s="122" customFormat="1" x14ac:dyDescent="0.3">
      <c r="A315" s="135"/>
    </row>
    <row r="316" spans="1:1" s="122" customFormat="1" x14ac:dyDescent="0.3">
      <c r="A316" s="135"/>
    </row>
    <row r="317" spans="1:1" s="122" customFormat="1" x14ac:dyDescent="0.3">
      <c r="A317" s="135"/>
    </row>
    <row r="318" spans="1:1" s="122" customFormat="1" x14ac:dyDescent="0.3">
      <c r="A318" s="135"/>
    </row>
    <row r="319" spans="1:1" s="122" customFormat="1" x14ac:dyDescent="0.3">
      <c r="A319" s="135"/>
    </row>
    <row r="320" spans="1:1" s="122" customFormat="1" x14ac:dyDescent="0.3">
      <c r="A320" s="135"/>
    </row>
    <row r="321" spans="1:1" s="122" customFormat="1" x14ac:dyDescent="0.3">
      <c r="A321" s="135"/>
    </row>
    <row r="322" spans="1:1" s="122" customFormat="1" x14ac:dyDescent="0.3">
      <c r="A322" s="135"/>
    </row>
    <row r="323" spans="1:1" s="122" customFormat="1" x14ac:dyDescent="0.3">
      <c r="A323" s="135"/>
    </row>
    <row r="324" spans="1:1" s="122" customFormat="1" x14ac:dyDescent="0.3">
      <c r="A324" s="135"/>
    </row>
    <row r="325" spans="1:1" s="122" customFormat="1" x14ac:dyDescent="0.3">
      <c r="A325" s="135"/>
    </row>
    <row r="326" spans="1:1" s="122" customFormat="1" x14ac:dyDescent="0.3">
      <c r="A326" s="135"/>
    </row>
    <row r="327" spans="1:1" s="122" customFormat="1" x14ac:dyDescent="0.3">
      <c r="A327" s="135"/>
    </row>
    <row r="328" spans="1:1" s="122" customFormat="1" x14ac:dyDescent="0.3">
      <c r="A328" s="135"/>
    </row>
    <row r="329" spans="1:1" s="122" customFormat="1" x14ac:dyDescent="0.3">
      <c r="A329" s="135"/>
    </row>
    <row r="330" spans="1:1" s="122" customFormat="1" x14ac:dyDescent="0.3">
      <c r="A330" s="135"/>
    </row>
    <row r="331" spans="1:1" s="122" customFormat="1" x14ac:dyDescent="0.3">
      <c r="A331" s="135"/>
    </row>
    <row r="332" spans="1:1" s="122" customFormat="1" x14ac:dyDescent="0.3">
      <c r="A332" s="135"/>
    </row>
    <row r="333" spans="1:1" s="122" customFormat="1" x14ac:dyDescent="0.3">
      <c r="A333" s="135"/>
    </row>
    <row r="334" spans="1:1" s="122" customFormat="1" x14ac:dyDescent="0.3">
      <c r="A334" s="135"/>
    </row>
    <row r="335" spans="1:1" s="122" customFormat="1" x14ac:dyDescent="0.3">
      <c r="A335" s="135"/>
    </row>
    <row r="336" spans="1:1" s="122" customFormat="1" x14ac:dyDescent="0.3">
      <c r="A336" s="135"/>
    </row>
    <row r="337" spans="1:1" s="122" customFormat="1" x14ac:dyDescent="0.3">
      <c r="A337" s="135"/>
    </row>
    <row r="338" spans="1:1" s="122" customFormat="1" x14ac:dyDescent="0.3">
      <c r="A338" s="135"/>
    </row>
    <row r="339" spans="1:1" s="122" customFormat="1" x14ac:dyDescent="0.3">
      <c r="A339" s="135"/>
    </row>
    <row r="340" spans="1:1" s="122" customFormat="1" x14ac:dyDescent="0.3">
      <c r="A340" s="135"/>
    </row>
    <row r="341" spans="1:1" s="122" customFormat="1" x14ac:dyDescent="0.3">
      <c r="A341" s="135"/>
    </row>
    <row r="342" spans="1:1" s="122" customFormat="1" x14ac:dyDescent="0.3">
      <c r="A342" s="135"/>
    </row>
    <row r="343" spans="1:1" s="122" customFormat="1" x14ac:dyDescent="0.3">
      <c r="A343" s="135"/>
    </row>
    <row r="344" spans="1:1" s="122" customFormat="1" x14ac:dyDescent="0.3">
      <c r="A344" s="135"/>
    </row>
    <row r="345" spans="1:1" s="122" customFormat="1" x14ac:dyDescent="0.3">
      <c r="A345" s="135"/>
    </row>
    <row r="346" spans="1:1" s="122" customFormat="1" x14ac:dyDescent="0.3">
      <c r="A346" s="135"/>
    </row>
    <row r="347" spans="1:1" s="122" customFormat="1" x14ac:dyDescent="0.3">
      <c r="A347" s="135"/>
    </row>
    <row r="348" spans="1:1" s="122" customFormat="1" x14ac:dyDescent="0.3">
      <c r="A348" s="135"/>
    </row>
    <row r="349" spans="1:1" s="122" customFormat="1" x14ac:dyDescent="0.3">
      <c r="A349" s="135"/>
    </row>
    <row r="350" spans="1:1" s="122" customFormat="1" x14ac:dyDescent="0.3">
      <c r="A350" s="135"/>
    </row>
    <row r="351" spans="1:1" s="122" customFormat="1" x14ac:dyDescent="0.3">
      <c r="A351" s="135"/>
    </row>
    <row r="352" spans="1:1" s="122" customFormat="1" x14ac:dyDescent="0.3">
      <c r="A352" s="135"/>
    </row>
    <row r="353" spans="1:1" s="122" customFormat="1" x14ac:dyDescent="0.3">
      <c r="A353" s="135"/>
    </row>
    <row r="354" spans="1:1" s="122" customFormat="1" x14ac:dyDescent="0.3">
      <c r="A354" s="135"/>
    </row>
    <row r="355" spans="1:1" s="122" customFormat="1" x14ac:dyDescent="0.3">
      <c r="A355" s="135"/>
    </row>
    <row r="356" spans="1:1" s="122" customFormat="1" x14ac:dyDescent="0.3">
      <c r="A356" s="135"/>
    </row>
    <row r="357" spans="1:1" s="122" customFormat="1" x14ac:dyDescent="0.3">
      <c r="A357" s="135"/>
    </row>
    <row r="358" spans="1:1" s="122" customFormat="1" x14ac:dyDescent="0.3">
      <c r="A358" s="135"/>
    </row>
    <row r="359" spans="1:1" s="122" customFormat="1" x14ac:dyDescent="0.3">
      <c r="A359" s="135"/>
    </row>
    <row r="360" spans="1:1" s="122" customFormat="1" x14ac:dyDescent="0.3">
      <c r="A360" s="135"/>
    </row>
    <row r="361" spans="1:1" s="122" customFormat="1" x14ac:dyDescent="0.3">
      <c r="A361" s="135"/>
    </row>
    <row r="362" spans="1:1" s="122" customFormat="1" x14ac:dyDescent="0.3">
      <c r="A362" s="135"/>
    </row>
    <row r="363" spans="1:1" s="122" customFormat="1" x14ac:dyDescent="0.3">
      <c r="A363" s="135"/>
    </row>
    <row r="364" spans="1:1" s="122" customFormat="1" x14ac:dyDescent="0.3">
      <c r="A364" s="135"/>
    </row>
    <row r="365" spans="1:1" s="122" customFormat="1" x14ac:dyDescent="0.3">
      <c r="A365" s="135"/>
    </row>
    <row r="366" spans="1:1" s="122" customFormat="1" x14ac:dyDescent="0.3">
      <c r="A366" s="135"/>
    </row>
    <row r="367" spans="1:1" s="122" customFormat="1" x14ac:dyDescent="0.3">
      <c r="A367" s="135"/>
    </row>
    <row r="368" spans="1:1" s="122" customFormat="1" x14ac:dyDescent="0.3">
      <c r="A368" s="135"/>
    </row>
    <row r="369" spans="1:1" s="122" customFormat="1" x14ac:dyDescent="0.3">
      <c r="A369" s="135"/>
    </row>
    <row r="370" spans="1:1" s="122" customFormat="1" x14ac:dyDescent="0.3">
      <c r="A370" s="135"/>
    </row>
    <row r="371" spans="1:1" s="122" customFormat="1" x14ac:dyDescent="0.3">
      <c r="A371" s="135"/>
    </row>
    <row r="372" spans="1:1" s="122" customFormat="1" x14ac:dyDescent="0.3">
      <c r="A372" s="135"/>
    </row>
    <row r="373" spans="1:1" s="122" customFormat="1" x14ac:dyDescent="0.3">
      <c r="A373" s="135"/>
    </row>
    <row r="374" spans="1:1" s="122" customFormat="1" x14ac:dyDescent="0.3">
      <c r="A374" s="135"/>
    </row>
    <row r="375" spans="1:1" s="122" customFormat="1" x14ac:dyDescent="0.3">
      <c r="A375" s="135"/>
    </row>
    <row r="376" spans="1:1" s="122" customFormat="1" x14ac:dyDescent="0.3">
      <c r="A376" s="135"/>
    </row>
    <row r="377" spans="1:1" s="122" customFormat="1" x14ac:dyDescent="0.3">
      <c r="A377" s="135"/>
    </row>
    <row r="378" spans="1:1" s="122" customFormat="1" x14ac:dyDescent="0.3">
      <c r="A378" s="135"/>
    </row>
    <row r="379" spans="1:1" s="122" customFormat="1" x14ac:dyDescent="0.3">
      <c r="A379" s="135"/>
    </row>
    <row r="380" spans="1:1" s="122" customFormat="1" x14ac:dyDescent="0.3">
      <c r="A380" s="135"/>
    </row>
    <row r="381" spans="1:1" s="122" customFormat="1" x14ac:dyDescent="0.3">
      <c r="A381" s="135"/>
    </row>
    <row r="382" spans="1:1" s="122" customFormat="1" x14ac:dyDescent="0.3">
      <c r="A382" s="135"/>
    </row>
  </sheetData>
  <mergeCells count="18">
    <mergeCell ref="G6:H6"/>
    <mergeCell ref="I6:J6"/>
    <mergeCell ref="K6:L6"/>
    <mergeCell ref="M6:M7"/>
    <mergeCell ref="C103:D103"/>
    <mergeCell ref="E103:F103"/>
    <mergeCell ref="G103:I103"/>
    <mergeCell ref="L103:M103"/>
    <mergeCell ref="C1:M1"/>
    <mergeCell ref="A2:M2"/>
    <mergeCell ref="J3:L3"/>
    <mergeCell ref="J4:L4"/>
    <mergeCell ref="A5:M5"/>
    <mergeCell ref="A6:A7"/>
    <mergeCell ref="B6:B7"/>
    <mergeCell ref="C6:C7"/>
    <mergeCell ref="D6:D7"/>
    <mergeCell ref="E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2"/>
  <sheetViews>
    <sheetView tabSelected="1" topLeftCell="A85" workbookViewId="0">
      <selection activeCell="R106" sqref="R106"/>
    </sheetView>
  </sheetViews>
  <sheetFormatPr defaultColWidth="9" defaultRowHeight="12.75" x14ac:dyDescent="0.25"/>
  <cols>
    <col min="1" max="1" width="4.140625" style="204" customWidth="1"/>
    <col min="2" max="2" width="9.7109375" style="205" customWidth="1"/>
    <col min="3" max="3" width="33" style="240" customWidth="1"/>
    <col min="4" max="4" width="8" style="205" customWidth="1"/>
    <col min="5" max="5" width="9" style="205" bestFit="1" customWidth="1"/>
    <col min="6" max="6" width="10.140625" style="205" bestFit="1" customWidth="1"/>
    <col min="7" max="7" width="5.5703125" style="205" customWidth="1"/>
    <col min="8" max="8" width="8.140625" style="205" customWidth="1"/>
    <col min="9" max="9" width="6" style="205" customWidth="1"/>
    <col min="10" max="10" width="8.42578125" style="205" customWidth="1"/>
    <col min="11" max="11" width="5.140625" style="205" customWidth="1"/>
    <col min="12" max="12" width="7.7109375" style="205" customWidth="1"/>
    <col min="13" max="13" width="23" style="205" customWidth="1"/>
    <col min="14" max="16384" width="9" style="178"/>
  </cols>
  <sheetData>
    <row r="1" spans="1:13" x14ac:dyDescent="0.25">
      <c r="A1" s="213"/>
      <c r="B1" s="214"/>
      <c r="C1" s="401" t="s">
        <v>135</v>
      </c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x14ac:dyDescent="0.25">
      <c r="A2" s="402" t="s">
        <v>11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x14ac:dyDescent="0.25">
      <c r="A3" s="213"/>
      <c r="B3" s="213"/>
      <c r="C3" s="334"/>
      <c r="D3" s="214"/>
      <c r="E3" s="332"/>
      <c r="F3" s="332"/>
      <c r="G3" s="332"/>
      <c r="H3" s="332"/>
      <c r="I3" s="332"/>
      <c r="J3" s="403"/>
      <c r="K3" s="403"/>
      <c r="L3" s="403"/>
      <c r="M3" s="335"/>
    </row>
    <row r="4" spans="1:13" s="215" customFormat="1" x14ac:dyDescent="0.25">
      <c r="A4" s="213"/>
      <c r="B4" s="213"/>
      <c r="C4" s="334"/>
      <c r="D4" s="214"/>
      <c r="E4" s="332"/>
      <c r="F4" s="332"/>
      <c r="G4" s="332"/>
      <c r="H4" s="332"/>
      <c r="I4" s="332"/>
      <c r="J4" s="403"/>
      <c r="K4" s="403"/>
      <c r="L4" s="403"/>
      <c r="M4" s="335"/>
    </row>
    <row r="5" spans="1:13" s="215" customFormat="1" ht="21" customHeight="1" x14ac:dyDescent="0.25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x14ac:dyDescent="0.25">
      <c r="A6" s="386"/>
      <c r="B6" s="385" t="s">
        <v>85</v>
      </c>
      <c r="C6" s="385" t="s">
        <v>42</v>
      </c>
      <c r="D6" s="385" t="s">
        <v>86</v>
      </c>
      <c r="E6" s="386" t="s">
        <v>43</v>
      </c>
      <c r="F6" s="386"/>
      <c r="G6" s="386" t="s">
        <v>125</v>
      </c>
      <c r="H6" s="386"/>
      <c r="I6" s="386" t="s">
        <v>126</v>
      </c>
      <c r="J6" s="386"/>
      <c r="K6" s="386" t="s">
        <v>127</v>
      </c>
      <c r="L6" s="386"/>
      <c r="M6" s="385" t="s">
        <v>128</v>
      </c>
    </row>
    <row r="7" spans="1:13" ht="38.25" x14ac:dyDescent="0.25">
      <c r="A7" s="386"/>
      <c r="B7" s="385"/>
      <c r="C7" s="385"/>
      <c r="D7" s="385"/>
      <c r="E7" s="333" t="s">
        <v>87</v>
      </c>
      <c r="F7" s="333" t="s">
        <v>39</v>
      </c>
      <c r="G7" s="336" t="s">
        <v>302</v>
      </c>
      <c r="H7" s="336" t="s">
        <v>39</v>
      </c>
      <c r="I7" s="336" t="s">
        <v>302</v>
      </c>
      <c r="J7" s="336" t="s">
        <v>39</v>
      </c>
      <c r="K7" s="336" t="s">
        <v>302</v>
      </c>
      <c r="L7" s="336" t="s">
        <v>39</v>
      </c>
      <c r="M7" s="385"/>
    </row>
    <row r="8" spans="1:13" x14ac:dyDescent="0.25">
      <c r="A8" s="179">
        <v>1</v>
      </c>
      <c r="B8" s="179">
        <v>2</v>
      </c>
      <c r="C8" s="179">
        <v>3</v>
      </c>
      <c r="D8" s="179">
        <v>4</v>
      </c>
      <c r="E8" s="179">
        <v>5</v>
      </c>
      <c r="F8" s="179">
        <v>6</v>
      </c>
      <c r="G8" s="179">
        <v>7</v>
      </c>
      <c r="H8" s="179">
        <v>8</v>
      </c>
      <c r="I8" s="179">
        <v>9</v>
      </c>
      <c r="J8" s="179">
        <v>10</v>
      </c>
      <c r="K8" s="179">
        <v>11</v>
      </c>
      <c r="L8" s="179">
        <v>12</v>
      </c>
      <c r="M8" s="179">
        <v>13</v>
      </c>
    </row>
    <row r="9" spans="1:13" ht="15" customHeight="1" x14ac:dyDescent="0.25">
      <c r="A9" s="400" t="s">
        <v>139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287"/>
    </row>
    <row r="10" spans="1:13" ht="15" customHeight="1" x14ac:dyDescent="0.25">
      <c r="A10" s="139">
        <v>1</v>
      </c>
      <c r="B10" s="250" t="s">
        <v>219</v>
      </c>
      <c r="C10" s="251" t="s">
        <v>273</v>
      </c>
      <c r="D10" s="252" t="s">
        <v>221</v>
      </c>
      <c r="E10" s="252"/>
      <c r="F10" s="143">
        <v>1.585</v>
      </c>
      <c r="G10" s="139"/>
      <c r="H10" s="143"/>
      <c r="I10" s="139"/>
      <c r="J10" s="139"/>
      <c r="K10" s="139"/>
      <c r="L10" s="139"/>
      <c r="M10" s="306">
        <f>M11+M12</f>
        <v>0</v>
      </c>
    </row>
    <row r="11" spans="1:13" ht="15" customHeight="1" x14ac:dyDescent="0.25">
      <c r="A11" s="139"/>
      <c r="B11" s="207"/>
      <c r="C11" s="254" t="s">
        <v>44</v>
      </c>
      <c r="D11" s="207" t="s">
        <v>46</v>
      </c>
      <c r="E11" s="206">
        <v>18.2</v>
      </c>
      <c r="F11" s="116">
        <f>F10*E11</f>
        <v>28.846999999999998</v>
      </c>
      <c r="G11" s="118"/>
      <c r="H11" s="116"/>
      <c r="I11" s="209">
        <v>0</v>
      </c>
      <c r="J11" s="209">
        <f>I11*F11</f>
        <v>0</v>
      </c>
      <c r="K11" s="209"/>
      <c r="L11" s="209"/>
      <c r="M11" s="183">
        <f>J11</f>
        <v>0</v>
      </c>
    </row>
    <row r="12" spans="1:13" ht="15" customHeight="1" x14ac:dyDescent="0.25">
      <c r="A12" s="139"/>
      <c r="B12" s="207"/>
      <c r="C12" s="254" t="s">
        <v>58</v>
      </c>
      <c r="D12" s="207" t="s">
        <v>52</v>
      </c>
      <c r="E12" s="206">
        <v>0.5</v>
      </c>
      <c r="F12" s="116">
        <f>F10*E12</f>
        <v>0.79249999999999998</v>
      </c>
      <c r="G12" s="118"/>
      <c r="H12" s="118"/>
      <c r="I12" s="209"/>
      <c r="J12" s="209"/>
      <c r="K12" s="209">
        <v>0</v>
      </c>
      <c r="L12" s="209">
        <f>K12*F12</f>
        <v>0</v>
      </c>
      <c r="M12" s="183">
        <f>L12</f>
        <v>0</v>
      </c>
    </row>
    <row r="13" spans="1:13" ht="32.25" customHeight="1" x14ac:dyDescent="0.25">
      <c r="A13" s="139">
        <v>2</v>
      </c>
      <c r="B13" s="250" t="s">
        <v>220</v>
      </c>
      <c r="C13" s="139" t="s">
        <v>222</v>
      </c>
      <c r="D13" s="252" t="s">
        <v>223</v>
      </c>
      <c r="E13" s="252"/>
      <c r="F13" s="144">
        <v>7.21</v>
      </c>
      <c r="G13" s="118"/>
      <c r="H13" s="256"/>
      <c r="I13" s="139"/>
      <c r="J13" s="139"/>
      <c r="K13" s="139"/>
      <c r="L13" s="139"/>
      <c r="M13" s="306">
        <f>M14+M15</f>
        <v>0</v>
      </c>
    </row>
    <row r="14" spans="1:13" ht="15" customHeight="1" x14ac:dyDescent="0.25">
      <c r="A14" s="139"/>
      <c r="B14" s="207"/>
      <c r="C14" s="254" t="s">
        <v>44</v>
      </c>
      <c r="D14" s="207" t="s">
        <v>46</v>
      </c>
      <c r="E14" s="206">
        <v>9.51</v>
      </c>
      <c r="F14" s="116">
        <f>F13*E14</f>
        <v>68.567099999999996</v>
      </c>
      <c r="G14" s="118"/>
      <c r="H14" s="116"/>
      <c r="I14" s="209">
        <v>0</v>
      </c>
      <c r="J14" s="209">
        <f>I14*F14</f>
        <v>0</v>
      </c>
      <c r="K14" s="209"/>
      <c r="L14" s="209"/>
      <c r="M14" s="183">
        <f>J14</f>
        <v>0</v>
      </c>
    </row>
    <row r="15" spans="1:13" ht="15" customHeight="1" x14ac:dyDescent="0.25">
      <c r="A15" s="139"/>
      <c r="B15" s="207"/>
      <c r="C15" s="254" t="s">
        <v>58</v>
      </c>
      <c r="D15" s="207" t="s">
        <v>52</v>
      </c>
      <c r="E15" s="206">
        <v>5.1999999999999998E-2</v>
      </c>
      <c r="F15" s="116">
        <f>F13*E15</f>
        <v>0.37491999999999998</v>
      </c>
      <c r="G15" s="118"/>
      <c r="H15" s="116"/>
      <c r="I15" s="209"/>
      <c r="J15" s="209"/>
      <c r="K15" s="209">
        <v>0</v>
      </c>
      <c r="L15" s="209">
        <f>K15*F15</f>
        <v>0</v>
      </c>
      <c r="M15" s="183">
        <f>L15</f>
        <v>0</v>
      </c>
    </row>
    <row r="16" spans="1:13" ht="15" customHeight="1" x14ac:dyDescent="0.25">
      <c r="A16" s="307">
        <v>3</v>
      </c>
      <c r="B16" s="308" t="s">
        <v>277</v>
      </c>
      <c r="C16" s="317" t="s">
        <v>278</v>
      </c>
      <c r="D16" s="308" t="s">
        <v>67</v>
      </c>
      <c r="E16" s="309"/>
      <c r="F16" s="310">
        <v>1</v>
      </c>
      <c r="G16" s="284"/>
      <c r="H16" s="311"/>
      <c r="I16" s="139"/>
      <c r="J16" s="139"/>
      <c r="K16" s="139"/>
      <c r="L16" s="139"/>
      <c r="M16" s="286">
        <f>M17</f>
        <v>0</v>
      </c>
    </row>
    <row r="17" spans="1:13" ht="15" customHeight="1" x14ac:dyDescent="0.25">
      <c r="A17" s="307"/>
      <c r="B17" s="312"/>
      <c r="C17" s="318" t="s">
        <v>44</v>
      </c>
      <c r="D17" s="313" t="s">
        <v>46</v>
      </c>
      <c r="E17" s="314">
        <v>0.56000000000000005</v>
      </c>
      <c r="F17" s="314">
        <f>F16*E17</f>
        <v>0.56000000000000005</v>
      </c>
      <c r="G17" s="284"/>
      <c r="H17" s="284"/>
      <c r="I17" s="209">
        <v>0</v>
      </c>
      <c r="J17" s="209">
        <f>I17*F17</f>
        <v>0</v>
      </c>
      <c r="K17" s="209"/>
      <c r="L17" s="209"/>
      <c r="M17" s="287">
        <f>J17</f>
        <v>0</v>
      </c>
    </row>
    <row r="18" spans="1:13" ht="15" customHeight="1" x14ac:dyDescent="0.25">
      <c r="A18" s="307">
        <v>4</v>
      </c>
      <c r="B18" s="316" t="s">
        <v>275</v>
      </c>
      <c r="C18" s="317" t="s">
        <v>279</v>
      </c>
      <c r="D18" s="308" t="s">
        <v>67</v>
      </c>
      <c r="E18" s="310"/>
      <c r="F18" s="310">
        <v>6</v>
      </c>
      <c r="G18" s="284"/>
      <c r="H18" s="311"/>
      <c r="I18" s="139"/>
      <c r="J18" s="139"/>
      <c r="K18" s="139"/>
      <c r="L18" s="139"/>
      <c r="M18" s="306">
        <f>M19+M20</f>
        <v>0</v>
      </c>
    </row>
    <row r="19" spans="1:13" ht="15" customHeight="1" x14ac:dyDescent="0.25">
      <c r="A19" s="307"/>
      <c r="B19" s="313" t="s">
        <v>276</v>
      </c>
      <c r="C19" s="318" t="s">
        <v>44</v>
      </c>
      <c r="D19" s="313" t="s">
        <v>46</v>
      </c>
      <c r="E19" s="314">
        <f>2.19*0.4</f>
        <v>0.876</v>
      </c>
      <c r="F19" s="314">
        <f>F18*E19</f>
        <v>5.2560000000000002</v>
      </c>
      <c r="G19" s="284"/>
      <c r="H19" s="284"/>
      <c r="I19" s="209">
        <v>0</v>
      </c>
      <c r="J19" s="209">
        <f>I19*F19</f>
        <v>0</v>
      </c>
      <c r="K19" s="209"/>
      <c r="L19" s="209"/>
      <c r="M19" s="183">
        <f>J19</f>
        <v>0</v>
      </c>
    </row>
    <row r="20" spans="1:13" ht="15" customHeight="1" x14ac:dyDescent="0.25">
      <c r="A20" s="307"/>
      <c r="B20" s="313"/>
      <c r="C20" s="318" t="s">
        <v>65</v>
      </c>
      <c r="D20" s="313" t="s">
        <v>52</v>
      </c>
      <c r="E20" s="314">
        <f>0.37*0.4</f>
        <v>0.14799999999999999</v>
      </c>
      <c r="F20" s="314">
        <f>F18*E20</f>
        <v>0.8879999999999999</v>
      </c>
      <c r="G20" s="284"/>
      <c r="H20" s="284"/>
      <c r="I20" s="209"/>
      <c r="J20" s="209"/>
      <c r="K20" s="209">
        <v>0</v>
      </c>
      <c r="L20" s="209">
        <f>K20*F20</f>
        <v>0</v>
      </c>
      <c r="M20" s="183">
        <f>L20</f>
        <v>0</v>
      </c>
    </row>
    <row r="21" spans="1:13" ht="15" customHeight="1" x14ac:dyDescent="0.25">
      <c r="A21" s="307">
        <v>5</v>
      </c>
      <c r="B21" s="316" t="s">
        <v>280</v>
      </c>
      <c r="C21" s="308" t="s">
        <v>281</v>
      </c>
      <c r="D21" s="308" t="s">
        <v>282</v>
      </c>
      <c r="E21" s="310"/>
      <c r="F21" s="310">
        <v>97</v>
      </c>
      <c r="G21" s="284"/>
      <c r="H21" s="311"/>
      <c r="I21" s="139"/>
      <c r="J21" s="139"/>
      <c r="K21" s="139"/>
      <c r="L21" s="139"/>
      <c r="M21" s="306">
        <f>M22+M23</f>
        <v>0</v>
      </c>
    </row>
    <row r="22" spans="1:13" ht="15" customHeight="1" x14ac:dyDescent="0.25">
      <c r="A22" s="248"/>
      <c r="B22" s="313"/>
      <c r="C22" s="331" t="s">
        <v>44</v>
      </c>
      <c r="D22" s="313" t="s">
        <v>46</v>
      </c>
      <c r="E22" s="314">
        <v>0.77</v>
      </c>
      <c r="F22" s="314">
        <f>F21*E22</f>
        <v>74.69</v>
      </c>
      <c r="G22" s="284"/>
      <c r="H22" s="284"/>
      <c r="I22" s="209">
        <v>0</v>
      </c>
      <c r="J22" s="209">
        <f>I22*F22</f>
        <v>0</v>
      </c>
      <c r="K22" s="209"/>
      <c r="L22" s="209"/>
      <c r="M22" s="183">
        <f>J22</f>
        <v>0</v>
      </c>
    </row>
    <row r="23" spans="1:13" ht="15" customHeight="1" x14ac:dyDescent="0.25">
      <c r="A23" s="248"/>
      <c r="B23" s="313"/>
      <c r="C23" s="331" t="s">
        <v>65</v>
      </c>
      <c r="D23" s="313" t="s">
        <v>52</v>
      </c>
      <c r="E23" s="315">
        <v>4.2099999999999999E-2</v>
      </c>
      <c r="F23" s="314">
        <f>F21*E23</f>
        <v>4.0836999999999994</v>
      </c>
      <c r="G23" s="284"/>
      <c r="H23" s="284"/>
      <c r="I23" s="209"/>
      <c r="J23" s="209"/>
      <c r="K23" s="209">
        <v>0</v>
      </c>
      <c r="L23" s="209">
        <f>K23*F23</f>
        <v>0</v>
      </c>
      <c r="M23" s="183">
        <f>L23</f>
        <v>0</v>
      </c>
    </row>
    <row r="24" spans="1:13" ht="15" customHeight="1" x14ac:dyDescent="0.25">
      <c r="A24" s="216">
        <v>6</v>
      </c>
      <c r="B24" s="190" t="s">
        <v>156</v>
      </c>
      <c r="C24" s="191" t="s">
        <v>183</v>
      </c>
      <c r="D24" s="170" t="s">
        <v>57</v>
      </c>
      <c r="E24" s="170"/>
      <c r="F24" s="192">
        <v>14.5</v>
      </c>
      <c r="G24" s="192"/>
      <c r="H24" s="256"/>
      <c r="I24" s="139"/>
      <c r="J24" s="139"/>
      <c r="K24" s="139"/>
      <c r="L24" s="139"/>
      <c r="M24" s="306">
        <f>M25+M26</f>
        <v>0</v>
      </c>
    </row>
    <row r="25" spans="1:13" ht="15" customHeight="1" x14ac:dyDescent="0.25">
      <c r="A25" s="217"/>
      <c r="B25" s="193"/>
      <c r="C25" s="330" t="s">
        <v>44</v>
      </c>
      <c r="D25" s="140" t="s">
        <v>46</v>
      </c>
      <c r="E25" s="140">
        <v>0.32300000000000001</v>
      </c>
      <c r="F25" s="152">
        <f>F24*E25</f>
        <v>4.6835000000000004</v>
      </c>
      <c r="G25" s="141"/>
      <c r="H25" s="116"/>
      <c r="I25" s="209">
        <v>0</v>
      </c>
      <c r="J25" s="209">
        <f>I25*F25</f>
        <v>0</v>
      </c>
      <c r="K25" s="209"/>
      <c r="L25" s="209"/>
      <c r="M25" s="183">
        <f>J25</f>
        <v>0</v>
      </c>
    </row>
    <row r="26" spans="1:13" ht="15" customHeight="1" x14ac:dyDescent="0.25">
      <c r="A26" s="217"/>
      <c r="B26" s="193"/>
      <c r="C26" s="330" t="s">
        <v>99</v>
      </c>
      <c r="D26" s="140" t="s">
        <v>5</v>
      </c>
      <c r="E26" s="140">
        <v>2.1499999999999998E-2</v>
      </c>
      <c r="F26" s="152">
        <f>F24*E26</f>
        <v>0.31174999999999997</v>
      </c>
      <c r="G26" s="141"/>
      <c r="H26" s="116"/>
      <c r="I26" s="209"/>
      <c r="J26" s="209"/>
      <c r="K26" s="209">
        <v>0</v>
      </c>
      <c r="L26" s="209">
        <f>K26*F26</f>
        <v>0</v>
      </c>
      <c r="M26" s="183">
        <f>L26</f>
        <v>0</v>
      </c>
    </row>
    <row r="27" spans="1:13" ht="31.5" customHeight="1" x14ac:dyDescent="0.25">
      <c r="A27" s="216">
        <v>7</v>
      </c>
      <c r="B27" s="139" t="s">
        <v>152</v>
      </c>
      <c r="C27" s="139" t="s">
        <v>274</v>
      </c>
      <c r="D27" s="139" t="s">
        <v>57</v>
      </c>
      <c r="E27" s="202"/>
      <c r="F27" s="145">
        <v>90</v>
      </c>
      <c r="G27" s="142"/>
      <c r="H27" s="256"/>
      <c r="I27" s="139"/>
      <c r="J27" s="139"/>
      <c r="K27" s="139"/>
      <c r="L27" s="139"/>
      <c r="M27" s="286">
        <f>M28+M29</f>
        <v>0</v>
      </c>
    </row>
    <row r="28" spans="1:13" ht="15" customHeight="1" x14ac:dyDescent="0.25">
      <c r="A28" s="208"/>
      <c r="B28" s="206"/>
      <c r="C28" s="329" t="s">
        <v>44</v>
      </c>
      <c r="D28" s="206" t="s">
        <v>46</v>
      </c>
      <c r="E28" s="194">
        <v>0.186</v>
      </c>
      <c r="F28" s="195">
        <f>F27*E28</f>
        <v>16.739999999999998</v>
      </c>
      <c r="G28" s="195"/>
      <c r="H28" s="116"/>
      <c r="I28" s="209">
        <v>0</v>
      </c>
      <c r="J28" s="209">
        <f>I28*F28</f>
        <v>0</v>
      </c>
      <c r="K28" s="209"/>
      <c r="L28" s="209"/>
      <c r="M28" s="287">
        <f>J28</f>
        <v>0</v>
      </c>
    </row>
    <row r="29" spans="1:13" ht="15" customHeight="1" x14ac:dyDescent="0.25">
      <c r="A29" s="216"/>
      <c r="B29" s="206"/>
      <c r="C29" s="329" t="s">
        <v>65</v>
      </c>
      <c r="D29" s="206" t="s">
        <v>5</v>
      </c>
      <c r="E29" s="196">
        <v>1.6000000000000001E-3</v>
      </c>
      <c r="F29" s="195">
        <f>F27*E29</f>
        <v>0.14400000000000002</v>
      </c>
      <c r="G29" s="195"/>
      <c r="H29" s="116"/>
      <c r="I29" s="209"/>
      <c r="J29" s="209"/>
      <c r="K29" s="209">
        <v>0</v>
      </c>
      <c r="L29" s="209">
        <f>K29*F29</f>
        <v>0</v>
      </c>
      <c r="M29" s="287">
        <f>L29</f>
        <v>0</v>
      </c>
    </row>
    <row r="30" spans="1:13" ht="33" customHeight="1" x14ac:dyDescent="0.25">
      <c r="A30" s="94">
        <v>8</v>
      </c>
      <c r="B30" s="139" t="s">
        <v>2</v>
      </c>
      <c r="C30" s="139" t="s">
        <v>157</v>
      </c>
      <c r="D30" s="139" t="s">
        <v>51</v>
      </c>
      <c r="E30" s="139"/>
      <c r="F30" s="177">
        <v>13.4</v>
      </c>
      <c r="G30" s="139"/>
      <c r="H30" s="256"/>
      <c r="I30" s="139"/>
      <c r="J30" s="139"/>
      <c r="K30" s="139"/>
      <c r="L30" s="139"/>
      <c r="M30" s="306">
        <f>M31</f>
        <v>0</v>
      </c>
    </row>
    <row r="31" spans="1:13" ht="15" customHeight="1" x14ac:dyDescent="0.25">
      <c r="A31" s="179"/>
      <c r="B31" s="197"/>
      <c r="C31" s="301" t="s">
        <v>141</v>
      </c>
      <c r="D31" s="118" t="s">
        <v>46</v>
      </c>
      <c r="E31" s="146">
        <v>1.8520000000000001</v>
      </c>
      <c r="F31" s="146">
        <f>E31*F30</f>
        <v>24.816800000000001</v>
      </c>
      <c r="G31" s="118"/>
      <c r="H31" s="116"/>
      <c r="I31" s="209">
        <v>0</v>
      </c>
      <c r="J31" s="265">
        <f>I31*F31</f>
        <v>0</v>
      </c>
      <c r="K31" s="139"/>
      <c r="L31" s="139"/>
      <c r="M31" s="183">
        <f>J31</f>
        <v>0</v>
      </c>
    </row>
    <row r="32" spans="1:13" ht="32.25" customHeight="1" x14ac:dyDescent="0.25">
      <c r="A32" s="148">
        <v>9</v>
      </c>
      <c r="B32" s="139" t="s">
        <v>142</v>
      </c>
      <c r="C32" s="139" t="s">
        <v>283</v>
      </c>
      <c r="D32" s="139" t="s">
        <v>51</v>
      </c>
      <c r="E32" s="139"/>
      <c r="F32" s="177">
        <v>13.4</v>
      </c>
      <c r="G32" s="139"/>
      <c r="H32" s="256"/>
      <c r="I32" s="139"/>
      <c r="J32" s="139"/>
      <c r="K32" s="139">
        <v>0</v>
      </c>
      <c r="L32" s="139">
        <f>K32*F32</f>
        <v>0</v>
      </c>
      <c r="M32" s="286">
        <f>L32</f>
        <v>0</v>
      </c>
    </row>
    <row r="33" spans="1:13" ht="15" customHeight="1" x14ac:dyDescent="0.25">
      <c r="A33" s="148"/>
      <c r="B33" s="397"/>
      <c r="C33" s="398"/>
      <c r="D33" s="398"/>
      <c r="E33" s="398"/>
      <c r="F33" s="398"/>
      <c r="G33" s="399"/>
      <c r="H33" s="118"/>
      <c r="I33" s="139"/>
      <c r="J33" s="139"/>
      <c r="K33" s="139"/>
      <c r="L33" s="139"/>
      <c r="M33" s="287"/>
    </row>
    <row r="34" spans="1:13" ht="38.25" customHeight="1" x14ac:dyDescent="0.25">
      <c r="A34" s="148">
        <v>10</v>
      </c>
      <c r="B34" s="210" t="s">
        <v>224</v>
      </c>
      <c r="C34" s="261" t="s">
        <v>238</v>
      </c>
      <c r="D34" s="262" t="s">
        <v>225</v>
      </c>
      <c r="E34" s="260"/>
      <c r="F34" s="211">
        <v>4.8099999999999996</v>
      </c>
      <c r="G34" s="256"/>
      <c r="H34" s="226"/>
      <c r="I34" s="139"/>
      <c r="J34" s="139"/>
      <c r="K34" s="139"/>
      <c r="L34" s="139"/>
      <c r="M34" s="306">
        <f>M35+M36+M37+M38+M39+M40+M41</f>
        <v>0</v>
      </c>
    </row>
    <row r="35" spans="1:13" ht="15" customHeight="1" x14ac:dyDescent="0.25">
      <c r="A35" s="148"/>
      <c r="B35" s="263"/>
      <c r="C35" s="264" t="s">
        <v>44</v>
      </c>
      <c r="D35" s="188" t="s">
        <v>46</v>
      </c>
      <c r="E35" s="260">
        <v>23.8</v>
      </c>
      <c r="F35" s="260">
        <f>F34*E35</f>
        <v>114.47799999999999</v>
      </c>
      <c r="G35" s="265"/>
      <c r="H35" s="186"/>
      <c r="I35" s="209">
        <v>0</v>
      </c>
      <c r="J35" s="209">
        <f>I35*F35</f>
        <v>0</v>
      </c>
      <c r="K35" s="209"/>
      <c r="L35" s="209"/>
      <c r="M35" s="287">
        <f>J35</f>
        <v>0</v>
      </c>
    </row>
    <row r="36" spans="1:13" ht="15" customHeight="1" x14ac:dyDescent="0.25">
      <c r="A36" s="148"/>
      <c r="B36" s="263"/>
      <c r="C36" s="264" t="s">
        <v>65</v>
      </c>
      <c r="D36" s="188" t="s">
        <v>52</v>
      </c>
      <c r="E36" s="260">
        <v>2.1</v>
      </c>
      <c r="F36" s="260">
        <f>E36*F34</f>
        <v>10.100999999999999</v>
      </c>
      <c r="G36" s="265"/>
      <c r="H36" s="186"/>
      <c r="I36" s="209"/>
      <c r="J36" s="209"/>
      <c r="K36" s="209">
        <v>0</v>
      </c>
      <c r="L36" s="209">
        <f>K36*F36</f>
        <v>0</v>
      </c>
      <c r="M36" s="287">
        <f>L36</f>
        <v>0</v>
      </c>
    </row>
    <row r="37" spans="1:13" ht="15" customHeight="1" x14ac:dyDescent="0.25">
      <c r="A37" s="148"/>
      <c r="B37" s="263"/>
      <c r="C37" s="266" t="s">
        <v>226</v>
      </c>
      <c r="D37" s="267" t="s">
        <v>56</v>
      </c>
      <c r="E37" s="268">
        <f>0.16+0.06+0.83</f>
        <v>1.05</v>
      </c>
      <c r="F37" s="260">
        <f>F34*E37</f>
        <v>5.0504999999999995</v>
      </c>
      <c r="G37" s="265">
        <v>0</v>
      </c>
      <c r="H37" s="186">
        <f>F37*G37</f>
        <v>0</v>
      </c>
      <c r="I37" s="139"/>
      <c r="J37" s="139"/>
      <c r="K37" s="139"/>
      <c r="L37" s="139"/>
      <c r="M37" s="183">
        <f>H37</f>
        <v>0</v>
      </c>
    </row>
    <row r="38" spans="1:13" ht="15" customHeight="1" x14ac:dyDescent="0.25">
      <c r="A38" s="148"/>
      <c r="B38" s="263"/>
      <c r="C38" s="266" t="s">
        <v>179</v>
      </c>
      <c r="D38" s="267" t="s">
        <v>50</v>
      </c>
      <c r="E38" s="268">
        <v>1.2</v>
      </c>
      <c r="F38" s="260">
        <f>F34*E38</f>
        <v>5.7719999999999994</v>
      </c>
      <c r="G38" s="265">
        <v>0</v>
      </c>
      <c r="H38" s="186">
        <f>G38*F38</f>
        <v>0</v>
      </c>
      <c r="I38" s="139"/>
      <c r="J38" s="139"/>
      <c r="K38" s="139"/>
      <c r="L38" s="139"/>
      <c r="M38" s="183">
        <f>H38</f>
        <v>0</v>
      </c>
    </row>
    <row r="39" spans="1:13" ht="15" customHeight="1" x14ac:dyDescent="0.25">
      <c r="A39" s="148"/>
      <c r="B39" s="263"/>
      <c r="C39" s="266" t="s">
        <v>227</v>
      </c>
      <c r="D39" s="267" t="s">
        <v>50</v>
      </c>
      <c r="E39" s="268">
        <v>4.38</v>
      </c>
      <c r="F39" s="260">
        <f>F34*E39</f>
        <v>21.067799999999998</v>
      </c>
      <c r="G39" s="265">
        <v>0</v>
      </c>
      <c r="H39" s="186">
        <f>G39*F39</f>
        <v>0</v>
      </c>
      <c r="I39" s="139"/>
      <c r="J39" s="139"/>
      <c r="K39" s="139"/>
      <c r="L39" s="139"/>
      <c r="M39" s="183">
        <f>H39</f>
        <v>0</v>
      </c>
    </row>
    <row r="40" spans="1:13" ht="15" customHeight="1" x14ac:dyDescent="0.25">
      <c r="A40" s="148"/>
      <c r="B40" s="263"/>
      <c r="C40" s="264" t="s">
        <v>228</v>
      </c>
      <c r="D40" s="188" t="s">
        <v>50</v>
      </c>
      <c r="E40" s="260"/>
      <c r="F40" s="260">
        <v>105</v>
      </c>
      <c r="G40" s="265">
        <v>0</v>
      </c>
      <c r="H40" s="186">
        <f>G40*F40</f>
        <v>0</v>
      </c>
      <c r="I40" s="139"/>
      <c r="J40" s="139"/>
      <c r="K40" s="139"/>
      <c r="L40" s="139"/>
      <c r="M40" s="183">
        <f>H40</f>
        <v>0</v>
      </c>
    </row>
    <row r="41" spans="1:13" ht="15" customHeight="1" x14ac:dyDescent="0.25">
      <c r="A41" s="148"/>
      <c r="B41" s="209"/>
      <c r="C41" s="266" t="s">
        <v>59</v>
      </c>
      <c r="D41" s="267" t="s">
        <v>5</v>
      </c>
      <c r="E41" s="268">
        <v>0.44</v>
      </c>
      <c r="F41" s="260">
        <f>F34*E41</f>
        <v>2.1164000000000001</v>
      </c>
      <c r="G41" s="265">
        <v>0</v>
      </c>
      <c r="H41" s="186">
        <f>G41*F41</f>
        <v>0</v>
      </c>
      <c r="I41" s="139"/>
      <c r="J41" s="139"/>
      <c r="K41" s="139"/>
      <c r="L41" s="139"/>
      <c r="M41" s="183">
        <f>H41</f>
        <v>0</v>
      </c>
    </row>
    <row r="42" spans="1:13" ht="68.25" customHeight="1" x14ac:dyDescent="0.25">
      <c r="A42" s="148">
        <v>11</v>
      </c>
      <c r="B42" s="210" t="s">
        <v>229</v>
      </c>
      <c r="C42" s="182" t="s">
        <v>284</v>
      </c>
      <c r="D42" s="182" t="s">
        <v>230</v>
      </c>
      <c r="E42" s="184"/>
      <c r="F42" s="226">
        <v>150</v>
      </c>
      <c r="G42" s="226"/>
      <c r="H42" s="269"/>
      <c r="I42" s="139"/>
      <c r="J42" s="139"/>
      <c r="K42" s="139"/>
      <c r="L42" s="139"/>
      <c r="M42" s="306">
        <f>M43+M44+M45+M46+M47</f>
        <v>0</v>
      </c>
    </row>
    <row r="43" spans="1:13" ht="15" customHeight="1" x14ac:dyDescent="0.25">
      <c r="A43" s="148"/>
      <c r="B43" s="263"/>
      <c r="C43" s="264" t="s">
        <v>44</v>
      </c>
      <c r="D43" s="185" t="s">
        <v>46</v>
      </c>
      <c r="E43" s="185">
        <v>0.28399999999999997</v>
      </c>
      <c r="F43" s="186">
        <f>E43*F42</f>
        <v>42.599999999999994</v>
      </c>
      <c r="G43" s="186"/>
      <c r="H43" s="186"/>
      <c r="I43" s="209">
        <v>0</v>
      </c>
      <c r="J43" s="209">
        <f>I43*F43</f>
        <v>0</v>
      </c>
      <c r="K43" s="209"/>
      <c r="L43" s="209"/>
      <c r="M43" s="287">
        <f>J43</f>
        <v>0</v>
      </c>
    </row>
    <row r="44" spans="1:13" ht="15" customHeight="1" x14ac:dyDescent="0.25">
      <c r="A44" s="148"/>
      <c r="B44" s="263"/>
      <c r="C44" s="264" t="s">
        <v>65</v>
      </c>
      <c r="D44" s="185" t="s">
        <v>52</v>
      </c>
      <c r="E44" s="185">
        <v>2.3099999999999999E-2</v>
      </c>
      <c r="F44" s="186">
        <f>E44*F42</f>
        <v>3.4649999999999999</v>
      </c>
      <c r="G44" s="255"/>
      <c r="H44" s="186"/>
      <c r="I44" s="209"/>
      <c r="J44" s="209"/>
      <c r="K44" s="209">
        <v>0</v>
      </c>
      <c r="L44" s="209">
        <f>K44*F44</f>
        <v>0</v>
      </c>
      <c r="M44" s="287">
        <f>L44</f>
        <v>0</v>
      </c>
    </row>
    <row r="45" spans="1:13" ht="15" customHeight="1" x14ac:dyDescent="0.25">
      <c r="A45" s="148"/>
      <c r="B45" s="263"/>
      <c r="C45" s="266" t="s">
        <v>239</v>
      </c>
      <c r="D45" s="185" t="s">
        <v>223</v>
      </c>
      <c r="E45" s="185"/>
      <c r="F45" s="186">
        <v>2.4</v>
      </c>
      <c r="G45" s="186">
        <v>0</v>
      </c>
      <c r="H45" s="186">
        <f>G45*F45</f>
        <v>0</v>
      </c>
      <c r="I45" s="139"/>
      <c r="J45" s="139"/>
      <c r="K45" s="139"/>
      <c r="L45" s="139"/>
      <c r="M45" s="183">
        <f>H45</f>
        <v>0</v>
      </c>
    </row>
    <row r="46" spans="1:13" ht="15" customHeight="1" x14ac:dyDescent="0.25">
      <c r="A46" s="148"/>
      <c r="B46" s="263"/>
      <c r="C46" s="266" t="s">
        <v>179</v>
      </c>
      <c r="D46" s="185" t="s">
        <v>50</v>
      </c>
      <c r="E46" s="185">
        <v>7.9000000000000001E-2</v>
      </c>
      <c r="F46" s="186">
        <f>F42*E46</f>
        <v>11.85</v>
      </c>
      <c r="G46" s="186">
        <v>0</v>
      </c>
      <c r="H46" s="186">
        <f>G46*F46</f>
        <v>0</v>
      </c>
      <c r="I46" s="139"/>
      <c r="J46" s="139"/>
      <c r="K46" s="139"/>
      <c r="L46" s="139"/>
      <c r="M46" s="183">
        <f>H46</f>
        <v>0</v>
      </c>
    </row>
    <row r="47" spans="1:13" ht="15" customHeight="1" x14ac:dyDescent="0.25">
      <c r="A47" s="148"/>
      <c r="B47" s="209"/>
      <c r="C47" s="270" t="s">
        <v>59</v>
      </c>
      <c r="D47" s="185" t="s">
        <v>5</v>
      </c>
      <c r="E47" s="185">
        <v>5.2299999999999999E-2</v>
      </c>
      <c r="F47" s="186">
        <f>E47*F42</f>
        <v>7.8449999999999998</v>
      </c>
      <c r="G47" s="186">
        <v>0</v>
      </c>
      <c r="H47" s="186">
        <f>G47*F47</f>
        <v>0</v>
      </c>
      <c r="I47" s="139"/>
      <c r="J47" s="139"/>
      <c r="K47" s="139"/>
      <c r="L47" s="139"/>
      <c r="M47" s="183">
        <f>H47</f>
        <v>0</v>
      </c>
    </row>
    <row r="48" spans="1:13" ht="33" customHeight="1" x14ac:dyDescent="0.25">
      <c r="A48" s="148">
        <v>12</v>
      </c>
      <c r="B48" s="182" t="s">
        <v>231</v>
      </c>
      <c r="C48" s="246" t="s">
        <v>232</v>
      </c>
      <c r="D48" s="246" t="s">
        <v>230</v>
      </c>
      <c r="E48" s="246"/>
      <c r="F48" s="256">
        <v>150</v>
      </c>
      <c r="G48" s="247"/>
      <c r="H48" s="256"/>
      <c r="I48" s="139"/>
      <c r="J48" s="139"/>
      <c r="K48" s="139"/>
      <c r="L48" s="139"/>
      <c r="M48" s="306">
        <f>M49+M50+M51+M52</f>
        <v>0</v>
      </c>
    </row>
    <row r="49" spans="1:13" ht="15" customHeight="1" x14ac:dyDescent="0.25">
      <c r="A49" s="148"/>
      <c r="B49" s="258"/>
      <c r="C49" s="325" t="s">
        <v>44</v>
      </c>
      <c r="D49" s="271" t="s">
        <v>46</v>
      </c>
      <c r="E49" s="271">
        <v>3.0300000000000001E-2</v>
      </c>
      <c r="F49" s="265">
        <f>E49*F48</f>
        <v>4.5449999999999999</v>
      </c>
      <c r="G49" s="255"/>
      <c r="H49" s="265"/>
      <c r="I49" s="209">
        <v>0</v>
      </c>
      <c r="J49" s="209">
        <f>I49*F49</f>
        <v>0</v>
      </c>
      <c r="K49" s="209"/>
      <c r="L49" s="209"/>
      <c r="M49" s="287">
        <f>J49</f>
        <v>0</v>
      </c>
    </row>
    <row r="50" spans="1:13" ht="15" customHeight="1" x14ac:dyDescent="0.25">
      <c r="A50" s="148"/>
      <c r="B50" s="258"/>
      <c r="C50" s="325" t="s">
        <v>65</v>
      </c>
      <c r="D50" s="271" t="s">
        <v>52</v>
      </c>
      <c r="E50" s="271">
        <f>0.0041</f>
        <v>4.1000000000000003E-3</v>
      </c>
      <c r="F50" s="265">
        <f>F48*E50</f>
        <v>0.6150000000000001</v>
      </c>
      <c r="G50" s="255"/>
      <c r="H50" s="265"/>
      <c r="I50" s="209"/>
      <c r="J50" s="209"/>
      <c r="K50" s="209">
        <v>0</v>
      </c>
      <c r="L50" s="209">
        <f>K50*F50</f>
        <v>0</v>
      </c>
      <c r="M50" s="287">
        <f>L50</f>
        <v>0</v>
      </c>
    </row>
    <row r="51" spans="1:13" ht="15" customHeight="1" x14ac:dyDescent="0.25">
      <c r="A51" s="148"/>
      <c r="B51" s="258"/>
      <c r="C51" s="325" t="s">
        <v>233</v>
      </c>
      <c r="D51" s="271" t="s">
        <v>50</v>
      </c>
      <c r="E51" s="271">
        <v>0.32400000000000001</v>
      </c>
      <c r="F51" s="265">
        <f>F48*E51</f>
        <v>48.6</v>
      </c>
      <c r="G51" s="255">
        <v>0</v>
      </c>
      <c r="H51" s="265">
        <f>G51*F51</f>
        <v>0</v>
      </c>
      <c r="I51" s="209"/>
      <c r="J51" s="209"/>
      <c r="K51" s="209"/>
      <c r="L51" s="209"/>
      <c r="M51" s="183">
        <f>H51</f>
        <v>0</v>
      </c>
    </row>
    <row r="52" spans="1:13" ht="15" customHeight="1" x14ac:dyDescent="0.25">
      <c r="A52" s="148"/>
      <c r="B52" s="209"/>
      <c r="C52" s="325" t="s">
        <v>59</v>
      </c>
      <c r="D52" s="271" t="s">
        <v>5</v>
      </c>
      <c r="E52" s="271">
        <v>4.0000000000000002E-4</v>
      </c>
      <c r="F52" s="265">
        <f>F48*E52</f>
        <v>6.0000000000000005E-2</v>
      </c>
      <c r="G52" s="255">
        <v>0</v>
      </c>
      <c r="H52" s="265">
        <f>G52*F52</f>
        <v>0</v>
      </c>
      <c r="I52" s="139"/>
      <c r="J52" s="139"/>
      <c r="K52" s="139"/>
      <c r="L52" s="139"/>
      <c r="M52" s="183">
        <f>H52</f>
        <v>0</v>
      </c>
    </row>
    <row r="53" spans="1:13" ht="38.25" customHeight="1" x14ac:dyDescent="0.25">
      <c r="A53" s="148">
        <v>13</v>
      </c>
      <c r="B53" s="182" t="s">
        <v>234</v>
      </c>
      <c r="C53" s="246" t="s">
        <v>235</v>
      </c>
      <c r="D53" s="246" t="s">
        <v>230</v>
      </c>
      <c r="E53" s="246"/>
      <c r="F53" s="256">
        <v>150</v>
      </c>
      <c r="G53" s="247"/>
      <c r="H53" s="256"/>
      <c r="I53" s="139"/>
      <c r="J53" s="139"/>
      <c r="K53" s="139"/>
      <c r="L53" s="139"/>
      <c r="M53" s="306">
        <f>M54+M55+M56</f>
        <v>0</v>
      </c>
    </row>
    <row r="54" spans="1:13" ht="15" customHeight="1" x14ac:dyDescent="0.25">
      <c r="A54" s="148"/>
      <c r="B54" s="258"/>
      <c r="C54" s="325" t="s">
        <v>44</v>
      </c>
      <c r="D54" s="271" t="s">
        <v>46</v>
      </c>
      <c r="E54" s="271">
        <v>4.24E-2</v>
      </c>
      <c r="F54" s="255">
        <f>E54*F53</f>
        <v>6.36</v>
      </c>
      <c r="G54" s="255"/>
      <c r="H54" s="265"/>
      <c r="I54" s="209">
        <v>0</v>
      </c>
      <c r="J54" s="209">
        <f>I54*F54</f>
        <v>0</v>
      </c>
      <c r="K54" s="209"/>
      <c r="L54" s="209"/>
      <c r="M54" s="287">
        <f>J54</f>
        <v>0</v>
      </c>
    </row>
    <row r="55" spans="1:13" ht="15" customHeight="1" x14ac:dyDescent="0.25">
      <c r="A55" s="148"/>
      <c r="B55" s="258"/>
      <c r="C55" s="325" t="s">
        <v>65</v>
      </c>
      <c r="D55" s="271" t="s">
        <v>52</v>
      </c>
      <c r="E55" s="271">
        <f>0.0021</f>
        <v>2.0999999999999999E-3</v>
      </c>
      <c r="F55" s="255">
        <f>F53*E55</f>
        <v>0.315</v>
      </c>
      <c r="G55" s="255"/>
      <c r="H55" s="265"/>
      <c r="I55" s="209"/>
      <c r="J55" s="209"/>
      <c r="K55" s="209">
        <v>0</v>
      </c>
      <c r="L55" s="209">
        <f>K55*F55</f>
        <v>0</v>
      </c>
      <c r="M55" s="287">
        <f>L55</f>
        <v>0</v>
      </c>
    </row>
    <row r="56" spans="1:13" ht="15" customHeight="1" x14ac:dyDescent="0.25">
      <c r="A56" s="148"/>
      <c r="B56" s="263"/>
      <c r="C56" s="325" t="s">
        <v>233</v>
      </c>
      <c r="D56" s="271" t="s">
        <v>50</v>
      </c>
      <c r="E56" s="209">
        <v>0.15</v>
      </c>
      <c r="F56" s="265">
        <f>F53*E56</f>
        <v>22.5</v>
      </c>
      <c r="G56" s="265">
        <v>0</v>
      </c>
      <c r="H56" s="265">
        <f>G56*F56</f>
        <v>0</v>
      </c>
      <c r="I56" s="139"/>
      <c r="J56" s="139"/>
      <c r="K56" s="139"/>
      <c r="L56" s="139"/>
      <c r="M56" s="183">
        <f>H56</f>
        <v>0</v>
      </c>
    </row>
    <row r="57" spans="1:13" ht="87.75" customHeight="1" x14ac:dyDescent="0.25">
      <c r="A57" s="148">
        <v>14</v>
      </c>
      <c r="B57" s="273" t="s">
        <v>236</v>
      </c>
      <c r="C57" s="274" t="s">
        <v>240</v>
      </c>
      <c r="D57" s="274" t="s">
        <v>230</v>
      </c>
      <c r="E57" s="275"/>
      <c r="F57" s="269">
        <v>150</v>
      </c>
      <c r="G57" s="269"/>
      <c r="H57" s="269"/>
      <c r="I57" s="139"/>
      <c r="J57" s="139"/>
      <c r="K57" s="139"/>
      <c r="L57" s="139"/>
      <c r="M57" s="306">
        <f>M58+M59+M60+M61+M62+M63+M64</f>
        <v>0</v>
      </c>
    </row>
    <row r="58" spans="1:13" ht="15" customHeight="1" x14ac:dyDescent="0.25">
      <c r="A58" s="148"/>
      <c r="B58" s="276"/>
      <c r="C58" s="290" t="s">
        <v>44</v>
      </c>
      <c r="D58" s="271" t="s">
        <v>46</v>
      </c>
      <c r="E58" s="277">
        <v>0.439</v>
      </c>
      <c r="F58" s="278">
        <f>E58*F57</f>
        <v>65.849999999999994</v>
      </c>
      <c r="G58" s="278"/>
      <c r="H58" s="278"/>
      <c r="I58" s="209">
        <v>0</v>
      </c>
      <c r="J58" s="209">
        <f>I58*F58</f>
        <v>0</v>
      </c>
      <c r="K58" s="209"/>
      <c r="L58" s="209"/>
      <c r="M58" s="287">
        <f>J58</f>
        <v>0</v>
      </c>
    </row>
    <row r="59" spans="1:13" ht="15" customHeight="1" x14ac:dyDescent="0.25">
      <c r="A59" s="148"/>
      <c r="B59" s="276"/>
      <c r="C59" s="290" t="s">
        <v>65</v>
      </c>
      <c r="D59" s="271" t="s">
        <v>52</v>
      </c>
      <c r="E59" s="277">
        <v>3.5000000000000003E-2</v>
      </c>
      <c r="F59" s="278">
        <f>F57*E59</f>
        <v>5.2500000000000009</v>
      </c>
      <c r="G59" s="255"/>
      <c r="H59" s="278"/>
      <c r="I59" s="209"/>
      <c r="J59" s="209"/>
      <c r="K59" s="209">
        <v>0</v>
      </c>
      <c r="L59" s="209">
        <f>K59*F59</f>
        <v>0</v>
      </c>
      <c r="M59" s="287">
        <f>L59</f>
        <v>0</v>
      </c>
    </row>
    <row r="60" spans="1:13" ht="32.25" customHeight="1" x14ac:dyDescent="0.25">
      <c r="A60" s="148"/>
      <c r="B60" s="272"/>
      <c r="C60" s="326" t="s">
        <v>241</v>
      </c>
      <c r="D60" s="279" t="s">
        <v>230</v>
      </c>
      <c r="E60" s="277">
        <v>1.18</v>
      </c>
      <c r="F60" s="278">
        <f>F57*E60</f>
        <v>177</v>
      </c>
      <c r="G60" s="278">
        <v>0</v>
      </c>
      <c r="H60" s="278">
        <f t="shared" ref="H60:H64" si="0">F60*G60</f>
        <v>0</v>
      </c>
      <c r="I60" s="139"/>
      <c r="J60" s="139"/>
      <c r="K60" s="139"/>
      <c r="L60" s="139"/>
      <c r="M60" s="183">
        <f>H60</f>
        <v>0</v>
      </c>
    </row>
    <row r="61" spans="1:13" ht="15" customHeight="1" x14ac:dyDescent="0.25">
      <c r="A61" s="148"/>
      <c r="B61" s="272"/>
      <c r="C61" s="326" t="s">
        <v>242</v>
      </c>
      <c r="D61" s="279" t="s">
        <v>230</v>
      </c>
      <c r="E61" s="277"/>
      <c r="F61" s="278">
        <v>3.5</v>
      </c>
      <c r="G61" s="278">
        <v>0</v>
      </c>
      <c r="H61" s="278">
        <f t="shared" si="0"/>
        <v>0</v>
      </c>
      <c r="I61" s="139"/>
      <c r="J61" s="139"/>
      <c r="K61" s="139"/>
      <c r="L61" s="139"/>
      <c r="M61" s="183">
        <f>H61</f>
        <v>0</v>
      </c>
    </row>
    <row r="62" spans="1:13" ht="15" customHeight="1" x14ac:dyDescent="0.25">
      <c r="A62" s="148"/>
      <c r="B62" s="272"/>
      <c r="C62" s="327" t="s">
        <v>237</v>
      </c>
      <c r="D62" s="277" t="s">
        <v>50</v>
      </c>
      <c r="E62" s="277">
        <v>0.15</v>
      </c>
      <c r="F62" s="278">
        <f>E62*F57</f>
        <v>22.5</v>
      </c>
      <c r="G62" s="278">
        <v>0</v>
      </c>
      <c r="H62" s="278">
        <f t="shared" si="0"/>
        <v>0</v>
      </c>
      <c r="I62" s="139"/>
      <c r="J62" s="139"/>
      <c r="K62" s="139"/>
      <c r="L62" s="139"/>
      <c r="M62" s="183">
        <f>H62</f>
        <v>0</v>
      </c>
    </row>
    <row r="63" spans="1:13" ht="15" customHeight="1" x14ac:dyDescent="0.25">
      <c r="A63" s="148"/>
      <c r="B63" s="272"/>
      <c r="C63" s="327" t="s">
        <v>158</v>
      </c>
      <c r="D63" s="277" t="s">
        <v>1</v>
      </c>
      <c r="E63" s="277">
        <v>6</v>
      </c>
      <c r="F63" s="278">
        <f>E63*F57</f>
        <v>900</v>
      </c>
      <c r="G63" s="278">
        <v>0</v>
      </c>
      <c r="H63" s="278">
        <f t="shared" si="0"/>
        <v>0</v>
      </c>
      <c r="I63" s="139"/>
      <c r="J63" s="139"/>
      <c r="K63" s="139"/>
      <c r="L63" s="139"/>
      <c r="M63" s="183">
        <f>H63</f>
        <v>0</v>
      </c>
    </row>
    <row r="64" spans="1:13" ht="15" customHeight="1" x14ac:dyDescent="0.25">
      <c r="A64" s="148"/>
      <c r="B64" s="276"/>
      <c r="C64" s="325" t="s">
        <v>59</v>
      </c>
      <c r="D64" s="279" t="s">
        <v>5</v>
      </c>
      <c r="E64" s="277">
        <v>8.1600000000000006E-2</v>
      </c>
      <c r="F64" s="278">
        <f>E64*F57</f>
        <v>12.24</v>
      </c>
      <c r="G64" s="278">
        <v>0</v>
      </c>
      <c r="H64" s="278">
        <f t="shared" si="0"/>
        <v>0</v>
      </c>
      <c r="I64" s="139"/>
      <c r="J64" s="139"/>
      <c r="K64" s="139"/>
      <c r="L64" s="139"/>
      <c r="M64" s="183">
        <f>H64</f>
        <v>0</v>
      </c>
    </row>
    <row r="65" spans="1:13" ht="39" customHeight="1" x14ac:dyDescent="0.25">
      <c r="A65" s="148">
        <v>15</v>
      </c>
      <c r="B65" s="319" t="s">
        <v>244</v>
      </c>
      <c r="C65" s="320" t="s">
        <v>285</v>
      </c>
      <c r="D65" s="321" t="s">
        <v>144</v>
      </c>
      <c r="E65" s="212"/>
      <c r="F65" s="322">
        <v>98</v>
      </c>
      <c r="G65" s="212"/>
      <c r="H65" s="269"/>
      <c r="I65" s="139"/>
      <c r="J65" s="139"/>
      <c r="K65" s="139"/>
      <c r="L65" s="139"/>
      <c r="M65" s="306">
        <f>M66+M67+M68+M69+M70+M71</f>
        <v>0</v>
      </c>
    </row>
    <row r="66" spans="1:13" ht="15" customHeight="1" x14ac:dyDescent="0.25">
      <c r="A66" s="148"/>
      <c r="B66" s="323"/>
      <c r="C66" s="218" t="s">
        <v>44</v>
      </c>
      <c r="D66" s="219" t="s">
        <v>46</v>
      </c>
      <c r="E66" s="220">
        <v>1.2390000000000001</v>
      </c>
      <c r="F66" s="324">
        <f>E66*F65</f>
        <v>121.42200000000001</v>
      </c>
      <c r="G66" s="212"/>
      <c r="H66" s="278"/>
      <c r="I66" s="209">
        <v>0</v>
      </c>
      <c r="J66" s="209">
        <f>I66*F66</f>
        <v>0</v>
      </c>
      <c r="K66" s="209"/>
      <c r="L66" s="209"/>
      <c r="M66" s="287">
        <f>J66</f>
        <v>0</v>
      </c>
    </row>
    <row r="67" spans="1:13" ht="15" customHeight="1" x14ac:dyDescent="0.25">
      <c r="A67" s="148"/>
      <c r="B67" s="323"/>
      <c r="C67" s="221" t="s">
        <v>58</v>
      </c>
      <c r="D67" s="219" t="s">
        <v>52</v>
      </c>
      <c r="E67" s="220">
        <f>(3.5+0.39)*0.01</f>
        <v>3.8900000000000004E-2</v>
      </c>
      <c r="F67" s="324">
        <f>E67*F65</f>
        <v>3.8122000000000003</v>
      </c>
      <c r="G67" s="212"/>
      <c r="H67" s="278"/>
      <c r="I67" s="209"/>
      <c r="J67" s="209"/>
      <c r="K67" s="209">
        <v>0</v>
      </c>
      <c r="L67" s="209">
        <f>K67*F67</f>
        <v>0</v>
      </c>
      <c r="M67" s="287">
        <f>L67</f>
        <v>0</v>
      </c>
    </row>
    <row r="68" spans="1:13" ht="15" customHeight="1" x14ac:dyDescent="0.25">
      <c r="A68" s="148"/>
      <c r="B68" s="323" t="s">
        <v>286</v>
      </c>
      <c r="C68" s="218" t="s">
        <v>180</v>
      </c>
      <c r="D68" s="219" t="s">
        <v>272</v>
      </c>
      <c r="E68" s="220">
        <v>6.6</v>
      </c>
      <c r="F68" s="324">
        <f>E68*F65</f>
        <v>646.79999999999995</v>
      </c>
      <c r="G68" s="212">
        <v>0</v>
      </c>
      <c r="H68" s="278">
        <f t="shared" ref="H68:H71" si="1">G68*F68</f>
        <v>0</v>
      </c>
      <c r="I68" s="139"/>
      <c r="J68" s="139"/>
      <c r="K68" s="139"/>
      <c r="L68" s="139"/>
      <c r="M68" s="183">
        <f>H68</f>
        <v>0</v>
      </c>
    </row>
    <row r="69" spans="1:13" ht="15" customHeight="1" x14ac:dyDescent="0.25">
      <c r="A69" s="148"/>
      <c r="B69" s="323" t="s">
        <v>287</v>
      </c>
      <c r="C69" s="218" t="s">
        <v>178</v>
      </c>
      <c r="D69" s="219" t="s">
        <v>50</v>
      </c>
      <c r="E69" s="220">
        <v>0.06</v>
      </c>
      <c r="F69" s="324">
        <f>E69*F65</f>
        <v>5.88</v>
      </c>
      <c r="G69" s="212">
        <v>0</v>
      </c>
      <c r="H69" s="278">
        <f t="shared" si="1"/>
        <v>0</v>
      </c>
      <c r="I69" s="139"/>
      <c r="J69" s="139"/>
      <c r="K69" s="139"/>
      <c r="L69" s="139"/>
      <c r="M69" s="183">
        <f>H69</f>
        <v>0</v>
      </c>
    </row>
    <row r="70" spans="1:13" ht="15" customHeight="1" x14ac:dyDescent="0.25">
      <c r="A70" s="148"/>
      <c r="B70" s="323" t="s">
        <v>288</v>
      </c>
      <c r="C70" s="218" t="s">
        <v>289</v>
      </c>
      <c r="D70" s="219" t="s">
        <v>210</v>
      </c>
      <c r="E70" s="220">
        <v>1.03</v>
      </c>
      <c r="F70" s="324">
        <f>E70*F65</f>
        <v>100.94</v>
      </c>
      <c r="G70" s="212">
        <v>0</v>
      </c>
      <c r="H70" s="278">
        <f t="shared" si="1"/>
        <v>0</v>
      </c>
      <c r="I70" s="139"/>
      <c r="J70" s="139"/>
      <c r="K70" s="139"/>
      <c r="L70" s="139"/>
      <c r="M70" s="183">
        <f>H70</f>
        <v>0</v>
      </c>
    </row>
    <row r="71" spans="1:13" ht="15" customHeight="1" x14ac:dyDescent="0.25">
      <c r="A71" s="148"/>
      <c r="B71" s="323"/>
      <c r="C71" s="218" t="s">
        <v>59</v>
      </c>
      <c r="D71" s="219" t="s">
        <v>5</v>
      </c>
      <c r="E71" s="220">
        <f>(38.9+1.6)*0.01</f>
        <v>0.40500000000000003</v>
      </c>
      <c r="F71" s="324">
        <f>E71*F65</f>
        <v>39.690000000000005</v>
      </c>
      <c r="G71" s="212">
        <v>0</v>
      </c>
      <c r="H71" s="278">
        <f t="shared" si="1"/>
        <v>0</v>
      </c>
      <c r="I71" s="139"/>
      <c r="J71" s="139"/>
      <c r="K71" s="139"/>
      <c r="L71" s="139"/>
      <c r="M71" s="183">
        <f>H71</f>
        <v>0</v>
      </c>
    </row>
    <row r="72" spans="1:13" ht="15" customHeight="1" x14ac:dyDescent="0.25">
      <c r="A72" s="182">
        <v>16</v>
      </c>
      <c r="B72" s="170" t="s">
        <v>100</v>
      </c>
      <c r="C72" s="139" t="s">
        <v>205</v>
      </c>
      <c r="D72" s="170" t="s">
        <v>57</v>
      </c>
      <c r="E72" s="140"/>
      <c r="F72" s="170">
        <v>85</v>
      </c>
      <c r="G72" s="140"/>
      <c r="H72" s="249"/>
      <c r="I72" s="139"/>
      <c r="J72" s="139"/>
      <c r="K72" s="139"/>
      <c r="L72" s="139"/>
      <c r="M72" s="306">
        <f>M73+M74+M75+M76</f>
        <v>0</v>
      </c>
    </row>
    <row r="73" spans="1:13" ht="15" customHeight="1" x14ac:dyDescent="0.25">
      <c r="A73" s="118"/>
      <c r="B73" s="140"/>
      <c r="C73" s="289" t="s">
        <v>44</v>
      </c>
      <c r="D73" s="140" t="s">
        <v>46</v>
      </c>
      <c r="E73" s="140">
        <v>0.74</v>
      </c>
      <c r="F73" s="171">
        <f>F72*E73</f>
        <v>62.9</v>
      </c>
      <c r="G73" s="140"/>
      <c r="H73" s="245"/>
      <c r="I73" s="209">
        <v>0</v>
      </c>
      <c r="J73" s="209">
        <f>I73*F73</f>
        <v>0</v>
      </c>
      <c r="K73" s="209"/>
      <c r="L73" s="209"/>
      <c r="M73" s="287">
        <f>J73</f>
        <v>0</v>
      </c>
    </row>
    <row r="74" spans="1:13" ht="15" customHeight="1" x14ac:dyDescent="0.25">
      <c r="A74" s="118"/>
      <c r="B74" s="140"/>
      <c r="C74" s="289" t="s">
        <v>101</v>
      </c>
      <c r="D74" s="140" t="s">
        <v>52</v>
      </c>
      <c r="E74" s="140">
        <v>4.7199999999999999E-2</v>
      </c>
      <c r="F74" s="171">
        <f>F72*E74</f>
        <v>4.0119999999999996</v>
      </c>
      <c r="G74" s="140"/>
      <c r="H74" s="245"/>
      <c r="I74" s="209"/>
      <c r="J74" s="209"/>
      <c r="K74" s="209">
        <v>0</v>
      </c>
      <c r="L74" s="209">
        <f>K74*F74</f>
        <v>0</v>
      </c>
      <c r="M74" s="183">
        <f>L74</f>
        <v>0</v>
      </c>
    </row>
    <row r="75" spans="1:13" ht="15" customHeight="1" x14ac:dyDescent="0.25">
      <c r="A75" s="118"/>
      <c r="B75" s="140"/>
      <c r="C75" s="289" t="s">
        <v>138</v>
      </c>
      <c r="D75" s="140" t="s">
        <v>56</v>
      </c>
      <c r="E75" s="140">
        <v>1.8700000000000001E-2</v>
      </c>
      <c r="F75" s="171">
        <f>F72*E75</f>
        <v>1.5895000000000001</v>
      </c>
      <c r="G75" s="140">
        <v>0</v>
      </c>
      <c r="H75" s="245">
        <f>G75*F75</f>
        <v>0</v>
      </c>
      <c r="I75" s="139"/>
      <c r="J75" s="139"/>
      <c r="K75" s="139"/>
      <c r="L75" s="139"/>
      <c r="M75" s="183">
        <f>H75</f>
        <v>0</v>
      </c>
    </row>
    <row r="76" spans="1:13" ht="15" customHeight="1" x14ac:dyDescent="0.25">
      <c r="A76" s="118"/>
      <c r="B76" s="140"/>
      <c r="C76" s="289" t="s">
        <v>59</v>
      </c>
      <c r="D76" s="140" t="s">
        <v>5</v>
      </c>
      <c r="E76" s="140">
        <v>3.0000000000000001E-3</v>
      </c>
      <c r="F76" s="171">
        <f>F72*E76</f>
        <v>0.255</v>
      </c>
      <c r="G76" s="140">
        <v>0</v>
      </c>
      <c r="H76" s="245">
        <f>G76*F76</f>
        <v>0</v>
      </c>
      <c r="I76" s="139"/>
      <c r="J76" s="139"/>
      <c r="K76" s="139"/>
      <c r="L76" s="139"/>
      <c r="M76" s="183">
        <f>H76</f>
        <v>0</v>
      </c>
    </row>
    <row r="77" spans="1:13" ht="33" customHeight="1" x14ac:dyDescent="0.25">
      <c r="A77" s="182">
        <v>17</v>
      </c>
      <c r="B77" s="170" t="s">
        <v>102</v>
      </c>
      <c r="C77" s="139" t="s">
        <v>206</v>
      </c>
      <c r="D77" s="170" t="s">
        <v>57</v>
      </c>
      <c r="E77" s="140"/>
      <c r="F77" s="170">
        <v>16.5</v>
      </c>
      <c r="G77" s="140"/>
      <c r="H77" s="249"/>
      <c r="I77" s="139"/>
      <c r="J77" s="139"/>
      <c r="K77" s="139"/>
      <c r="L77" s="139"/>
      <c r="M77" s="306">
        <f>M78+M79+M80+M81+M82</f>
        <v>0</v>
      </c>
    </row>
    <row r="78" spans="1:13" ht="15" customHeight="1" x14ac:dyDescent="0.25">
      <c r="A78" s="118"/>
      <c r="B78" s="140"/>
      <c r="C78" s="289" t="s">
        <v>44</v>
      </c>
      <c r="D78" s="140" t="s">
        <v>46</v>
      </c>
      <c r="E78" s="140">
        <v>1.21</v>
      </c>
      <c r="F78" s="140">
        <f>F77*E78</f>
        <v>19.965</v>
      </c>
      <c r="G78" s="140"/>
      <c r="H78" s="245"/>
      <c r="I78" s="209">
        <v>0</v>
      </c>
      <c r="J78" s="209">
        <f>I78*F78</f>
        <v>0</v>
      </c>
      <c r="K78" s="209"/>
      <c r="L78" s="209"/>
      <c r="M78" s="183">
        <f>J78</f>
        <v>0</v>
      </c>
    </row>
    <row r="79" spans="1:13" ht="15" customHeight="1" x14ac:dyDescent="0.25">
      <c r="A79" s="118"/>
      <c r="B79" s="140"/>
      <c r="C79" s="289" t="s">
        <v>99</v>
      </c>
      <c r="D79" s="140" t="s">
        <v>5</v>
      </c>
      <c r="E79" s="140">
        <v>0.02</v>
      </c>
      <c r="F79" s="140">
        <f>F77*E79</f>
        <v>0.33</v>
      </c>
      <c r="G79" s="140"/>
      <c r="H79" s="245"/>
      <c r="I79" s="209"/>
      <c r="J79" s="209"/>
      <c r="K79" s="209">
        <v>0</v>
      </c>
      <c r="L79" s="209">
        <f>K79*F79</f>
        <v>0</v>
      </c>
      <c r="M79" s="287">
        <f>L79</f>
        <v>0</v>
      </c>
    </row>
    <row r="80" spans="1:13" ht="15" customHeight="1" x14ac:dyDescent="0.25">
      <c r="A80" s="118"/>
      <c r="B80" s="140"/>
      <c r="C80" s="289" t="s">
        <v>103</v>
      </c>
      <c r="D80" s="140" t="s">
        <v>57</v>
      </c>
      <c r="E80" s="140">
        <v>1.01</v>
      </c>
      <c r="F80" s="140">
        <f>F77*E80</f>
        <v>16.664999999999999</v>
      </c>
      <c r="G80" s="140">
        <v>0</v>
      </c>
      <c r="H80" s="245">
        <f>G80*F80</f>
        <v>0</v>
      </c>
      <c r="I80" s="139"/>
      <c r="J80" s="139"/>
      <c r="K80" s="139"/>
      <c r="L80" s="139"/>
      <c r="M80" s="183">
        <f>H80</f>
        <v>0</v>
      </c>
    </row>
    <row r="81" spans="1:13" ht="15" customHeight="1" x14ac:dyDescent="0.25">
      <c r="A81" s="118"/>
      <c r="B81" s="140"/>
      <c r="C81" s="289" t="s">
        <v>104</v>
      </c>
      <c r="D81" s="140" t="s">
        <v>50</v>
      </c>
      <c r="E81" s="140">
        <v>3.2</v>
      </c>
      <c r="F81" s="140">
        <f>F77*E81</f>
        <v>52.800000000000004</v>
      </c>
      <c r="G81" s="140">
        <v>0</v>
      </c>
      <c r="H81" s="245">
        <f>G81*F81</f>
        <v>0</v>
      </c>
      <c r="I81" s="139"/>
      <c r="J81" s="139"/>
      <c r="K81" s="139"/>
      <c r="L81" s="139"/>
      <c r="M81" s="183">
        <f>H81</f>
        <v>0</v>
      </c>
    </row>
    <row r="82" spans="1:13" ht="15" customHeight="1" x14ac:dyDescent="0.25">
      <c r="A82" s="118"/>
      <c r="B82" s="140"/>
      <c r="C82" s="289" t="s">
        <v>59</v>
      </c>
      <c r="D82" s="140" t="s">
        <v>5</v>
      </c>
      <c r="E82" s="140">
        <v>4.6600000000000003E-2</v>
      </c>
      <c r="F82" s="147">
        <f>F77*E82</f>
        <v>0.76890000000000003</v>
      </c>
      <c r="G82" s="140">
        <v>0</v>
      </c>
      <c r="H82" s="245">
        <f>G82*F82</f>
        <v>0</v>
      </c>
      <c r="I82" s="139"/>
      <c r="J82" s="139"/>
      <c r="K82" s="139"/>
      <c r="L82" s="139"/>
      <c r="M82" s="183">
        <f>H82</f>
        <v>0</v>
      </c>
    </row>
    <row r="83" spans="1:13" ht="40.5" customHeight="1" x14ac:dyDescent="0.25">
      <c r="A83" s="184">
        <v>18</v>
      </c>
      <c r="B83" s="184" t="s">
        <v>105</v>
      </c>
      <c r="C83" s="182" t="s">
        <v>106</v>
      </c>
      <c r="D83" s="184" t="s">
        <v>57</v>
      </c>
      <c r="E83" s="184"/>
      <c r="F83" s="184">
        <v>98</v>
      </c>
      <c r="G83" s="184"/>
      <c r="H83" s="249"/>
      <c r="I83" s="139"/>
      <c r="J83" s="139"/>
      <c r="K83" s="139"/>
      <c r="L83" s="139"/>
      <c r="M83" s="306">
        <f>M84+M85+M86+M87+M88</f>
        <v>0</v>
      </c>
    </row>
    <row r="84" spans="1:13" ht="15" customHeight="1" x14ac:dyDescent="0.25">
      <c r="A84" s="184" t="s">
        <v>64</v>
      </c>
      <c r="B84" s="185"/>
      <c r="C84" s="270" t="s">
        <v>44</v>
      </c>
      <c r="D84" s="185" t="s">
        <v>46</v>
      </c>
      <c r="E84" s="185">
        <v>0.51600000000000001</v>
      </c>
      <c r="F84" s="186">
        <f>F83*E84</f>
        <v>50.567999999999998</v>
      </c>
      <c r="G84" s="186"/>
      <c r="H84" s="245"/>
      <c r="I84" s="209">
        <v>0</v>
      </c>
      <c r="J84" s="209">
        <f>I84*F84</f>
        <v>0</v>
      </c>
      <c r="K84" s="209"/>
      <c r="L84" s="209"/>
      <c r="M84" s="183">
        <f>J84</f>
        <v>0</v>
      </c>
    </row>
    <row r="85" spans="1:13" ht="15" customHeight="1" x14ac:dyDescent="0.25">
      <c r="A85" s="184" t="s">
        <v>64</v>
      </c>
      <c r="B85" s="209"/>
      <c r="C85" s="270" t="s">
        <v>58</v>
      </c>
      <c r="D85" s="185" t="s">
        <v>5</v>
      </c>
      <c r="E85" s="185">
        <v>0.01</v>
      </c>
      <c r="F85" s="185">
        <f>F83*E85</f>
        <v>0.98</v>
      </c>
      <c r="G85" s="185"/>
      <c r="H85" s="245"/>
      <c r="I85" s="209"/>
      <c r="J85" s="209"/>
      <c r="K85" s="209">
        <v>0</v>
      </c>
      <c r="L85" s="209">
        <f>K85*F85</f>
        <v>0</v>
      </c>
      <c r="M85" s="287">
        <f>L85</f>
        <v>0</v>
      </c>
    </row>
    <row r="86" spans="1:13" ht="15" customHeight="1" x14ac:dyDescent="0.25">
      <c r="A86" s="184" t="s">
        <v>64</v>
      </c>
      <c r="B86" s="185"/>
      <c r="C86" s="270" t="s">
        <v>107</v>
      </c>
      <c r="D86" s="185" t="s">
        <v>50</v>
      </c>
      <c r="E86" s="185">
        <v>0.63</v>
      </c>
      <c r="F86" s="186">
        <f>F83*E86</f>
        <v>61.74</v>
      </c>
      <c r="G86" s="186">
        <v>0</v>
      </c>
      <c r="H86" s="245">
        <f t="shared" ref="H86:H94" si="2">G86*F86</f>
        <v>0</v>
      </c>
      <c r="I86" s="139"/>
      <c r="J86" s="139"/>
      <c r="K86" s="139"/>
      <c r="L86" s="139"/>
      <c r="M86" s="183">
        <f>H86</f>
        <v>0</v>
      </c>
    </row>
    <row r="87" spans="1:13" ht="15" customHeight="1" x14ac:dyDescent="0.25">
      <c r="A87" s="184"/>
      <c r="B87" s="185"/>
      <c r="C87" s="270" t="s">
        <v>108</v>
      </c>
      <c r="D87" s="185" t="s">
        <v>50</v>
      </c>
      <c r="E87" s="185">
        <v>0.55000000000000004</v>
      </c>
      <c r="F87" s="186">
        <f>F83*E87</f>
        <v>53.900000000000006</v>
      </c>
      <c r="G87" s="186">
        <v>0</v>
      </c>
      <c r="H87" s="245">
        <f t="shared" si="2"/>
        <v>0</v>
      </c>
      <c r="I87" s="139"/>
      <c r="J87" s="139"/>
      <c r="K87" s="139"/>
      <c r="L87" s="139"/>
      <c r="M87" s="183">
        <f>H87</f>
        <v>0</v>
      </c>
    </row>
    <row r="88" spans="1:13" ht="15" customHeight="1" x14ac:dyDescent="0.25">
      <c r="A88" s="184"/>
      <c r="B88" s="185"/>
      <c r="C88" s="270" t="s">
        <v>59</v>
      </c>
      <c r="D88" s="185" t="s">
        <v>5</v>
      </c>
      <c r="E88" s="185">
        <v>7.0000000000000001E-3</v>
      </c>
      <c r="F88" s="186">
        <f>F83*E88</f>
        <v>0.68600000000000005</v>
      </c>
      <c r="G88" s="186">
        <v>0</v>
      </c>
      <c r="H88" s="245">
        <f t="shared" si="2"/>
        <v>0</v>
      </c>
      <c r="I88" s="139"/>
      <c r="J88" s="139"/>
      <c r="K88" s="139"/>
      <c r="L88" s="139"/>
      <c r="M88" s="183">
        <f>H88</f>
        <v>0</v>
      </c>
    </row>
    <row r="89" spans="1:13" ht="42" customHeight="1" x14ac:dyDescent="0.25">
      <c r="A89" s="184">
        <v>19</v>
      </c>
      <c r="B89" s="184" t="s">
        <v>109</v>
      </c>
      <c r="C89" s="182" t="s">
        <v>184</v>
      </c>
      <c r="D89" s="184" t="s">
        <v>57</v>
      </c>
      <c r="E89" s="184"/>
      <c r="F89" s="184">
        <v>340</v>
      </c>
      <c r="G89" s="184"/>
      <c r="H89" s="249"/>
      <c r="I89" s="139"/>
      <c r="J89" s="139"/>
      <c r="K89" s="139"/>
      <c r="L89" s="139"/>
      <c r="M89" s="306">
        <f>M90+M91+M92+M93+M94</f>
        <v>0</v>
      </c>
    </row>
    <row r="90" spans="1:13" ht="15" customHeight="1" x14ac:dyDescent="0.25">
      <c r="A90" s="184" t="s">
        <v>64</v>
      </c>
      <c r="B90" s="185"/>
      <c r="C90" s="270" t="s">
        <v>44</v>
      </c>
      <c r="D90" s="185" t="s">
        <v>46</v>
      </c>
      <c r="E90" s="185">
        <v>0.51600000000000001</v>
      </c>
      <c r="F90" s="186">
        <f>F89*E90</f>
        <v>175.44</v>
      </c>
      <c r="G90" s="185"/>
      <c r="H90" s="245"/>
      <c r="I90" s="209">
        <v>0</v>
      </c>
      <c r="J90" s="209">
        <f>I90*F90</f>
        <v>0</v>
      </c>
      <c r="K90" s="209"/>
      <c r="L90" s="209"/>
      <c r="M90" s="183">
        <f>J90</f>
        <v>0</v>
      </c>
    </row>
    <row r="91" spans="1:13" ht="15" customHeight="1" x14ac:dyDescent="0.25">
      <c r="A91" s="281" t="s">
        <v>64</v>
      </c>
      <c r="B91" s="185"/>
      <c r="C91" s="270" t="s">
        <v>99</v>
      </c>
      <c r="D91" s="185" t="s">
        <v>5</v>
      </c>
      <c r="E91" s="185">
        <v>0.01</v>
      </c>
      <c r="F91" s="185">
        <f>F89*E91</f>
        <v>3.4</v>
      </c>
      <c r="G91" s="185"/>
      <c r="H91" s="245"/>
      <c r="I91" s="209"/>
      <c r="J91" s="209"/>
      <c r="K91" s="209">
        <v>0</v>
      </c>
      <c r="L91" s="209">
        <f>K91*F91</f>
        <v>0</v>
      </c>
      <c r="M91" s="287">
        <f>L91</f>
        <v>0</v>
      </c>
    </row>
    <row r="92" spans="1:13" ht="15" customHeight="1" x14ac:dyDescent="0.25">
      <c r="A92" s="281"/>
      <c r="B92" s="185"/>
      <c r="C92" s="270" t="s">
        <v>62</v>
      </c>
      <c r="D92" s="185" t="s">
        <v>50</v>
      </c>
      <c r="E92" s="185">
        <v>0.55000000000000004</v>
      </c>
      <c r="F92" s="186">
        <f>F89*E92</f>
        <v>187.00000000000003</v>
      </c>
      <c r="G92" s="185">
        <v>0</v>
      </c>
      <c r="H92" s="245">
        <f t="shared" si="2"/>
        <v>0</v>
      </c>
      <c r="I92" s="139"/>
      <c r="J92" s="139"/>
      <c r="K92" s="139"/>
      <c r="L92" s="139"/>
      <c r="M92" s="183">
        <f>H92</f>
        <v>0</v>
      </c>
    </row>
    <row r="93" spans="1:13" ht="15" customHeight="1" x14ac:dyDescent="0.25">
      <c r="A93" s="184"/>
      <c r="B93" s="185"/>
      <c r="C93" s="270" t="s">
        <v>107</v>
      </c>
      <c r="D93" s="185" t="s">
        <v>50</v>
      </c>
      <c r="E93" s="185">
        <v>0.48</v>
      </c>
      <c r="F93" s="186">
        <f>F89*E93</f>
        <v>163.19999999999999</v>
      </c>
      <c r="G93" s="185">
        <v>0</v>
      </c>
      <c r="H93" s="245">
        <f t="shared" si="2"/>
        <v>0</v>
      </c>
      <c r="I93" s="139"/>
      <c r="J93" s="139"/>
      <c r="K93" s="139"/>
      <c r="L93" s="139"/>
      <c r="M93" s="183">
        <f>H93</f>
        <v>0</v>
      </c>
    </row>
    <row r="94" spans="1:13" ht="15" customHeight="1" x14ac:dyDescent="0.25">
      <c r="A94" s="184"/>
      <c r="B94" s="185"/>
      <c r="C94" s="270" t="s">
        <v>59</v>
      </c>
      <c r="D94" s="185" t="s">
        <v>5</v>
      </c>
      <c r="E94" s="185">
        <v>1.6E-2</v>
      </c>
      <c r="F94" s="186">
        <f>F89*E94</f>
        <v>5.44</v>
      </c>
      <c r="G94" s="185">
        <v>0</v>
      </c>
      <c r="H94" s="245">
        <f t="shared" si="2"/>
        <v>0</v>
      </c>
      <c r="I94" s="139"/>
      <c r="J94" s="139"/>
      <c r="K94" s="139"/>
      <c r="L94" s="139"/>
      <c r="M94" s="183">
        <f>H94</f>
        <v>0</v>
      </c>
    </row>
    <row r="95" spans="1:13" ht="51" x14ac:dyDescent="0.25">
      <c r="A95" s="184">
        <v>21</v>
      </c>
      <c r="B95" s="288" t="s">
        <v>263</v>
      </c>
      <c r="C95" s="299" t="s">
        <v>271</v>
      </c>
      <c r="D95" s="173" t="s">
        <v>265</v>
      </c>
      <c r="E95" s="175"/>
      <c r="F95" s="300">
        <v>0.12</v>
      </c>
      <c r="G95" s="271"/>
      <c r="H95" s="247"/>
      <c r="I95" s="139"/>
      <c r="J95" s="139"/>
      <c r="K95" s="139"/>
      <c r="L95" s="139"/>
      <c r="M95" s="306">
        <f>M96+M97</f>
        <v>0</v>
      </c>
    </row>
    <row r="96" spans="1:13" ht="15" customHeight="1" x14ac:dyDescent="0.25">
      <c r="A96" s="184"/>
      <c r="B96" s="172"/>
      <c r="C96" s="301" t="s">
        <v>140</v>
      </c>
      <c r="D96" s="174" t="s">
        <v>46</v>
      </c>
      <c r="E96" s="208">
        <v>15</v>
      </c>
      <c r="F96" s="302">
        <f>E96*F95</f>
        <v>1.7999999999999998</v>
      </c>
      <c r="G96" s="271"/>
      <c r="H96" s="255"/>
      <c r="I96" s="209">
        <v>0</v>
      </c>
      <c r="J96" s="293">
        <f>F96*I96</f>
        <v>0</v>
      </c>
      <c r="K96" s="139"/>
      <c r="L96" s="139"/>
      <c r="M96" s="287">
        <f>J96</f>
        <v>0</v>
      </c>
    </row>
    <row r="97" spans="1:13" ht="15" customHeight="1" x14ac:dyDescent="0.25">
      <c r="A97" s="184"/>
      <c r="B97" s="172"/>
      <c r="C97" s="301" t="s">
        <v>264</v>
      </c>
      <c r="D97" s="303" t="s">
        <v>56</v>
      </c>
      <c r="E97" s="176">
        <v>122</v>
      </c>
      <c r="F97" s="302">
        <f>E97*F95</f>
        <v>14.639999999999999</v>
      </c>
      <c r="G97" s="271">
        <v>0</v>
      </c>
      <c r="H97" s="255">
        <f>G97*F97</f>
        <v>0</v>
      </c>
      <c r="I97" s="139"/>
      <c r="J97" s="139"/>
      <c r="K97" s="139"/>
      <c r="L97" s="139"/>
      <c r="M97" s="183">
        <f>H97</f>
        <v>0</v>
      </c>
    </row>
    <row r="98" spans="1:13" ht="76.5" x14ac:dyDescent="0.25">
      <c r="A98" s="184">
        <v>22</v>
      </c>
      <c r="B98" s="200" t="s">
        <v>267</v>
      </c>
      <c r="C98" s="200" t="s">
        <v>270</v>
      </c>
      <c r="D98" s="139" t="s">
        <v>143</v>
      </c>
      <c r="E98" s="253"/>
      <c r="F98" s="143">
        <v>12</v>
      </c>
      <c r="G98" s="253"/>
      <c r="H98" s="143"/>
      <c r="I98" s="139"/>
      <c r="J98" s="139"/>
      <c r="K98" s="139"/>
      <c r="L98" s="139"/>
      <c r="M98" s="306">
        <f>M99+M100+M101+M102+M103+M104</f>
        <v>0</v>
      </c>
    </row>
    <row r="99" spans="1:13" ht="15" customHeight="1" x14ac:dyDescent="0.25">
      <c r="A99" s="184"/>
      <c r="B99" s="304"/>
      <c r="C99" s="328" t="s">
        <v>141</v>
      </c>
      <c r="D99" s="201" t="s">
        <v>46</v>
      </c>
      <c r="E99" s="203">
        <v>8.4</v>
      </c>
      <c r="F99" s="117">
        <f>E99*F98</f>
        <v>100.80000000000001</v>
      </c>
      <c r="G99" s="203"/>
      <c r="H99" s="116"/>
      <c r="I99" s="209">
        <v>0</v>
      </c>
      <c r="J99" s="209">
        <f>I99*F99</f>
        <v>0</v>
      </c>
      <c r="K99" s="209"/>
      <c r="L99" s="209"/>
      <c r="M99" s="287">
        <f>J99</f>
        <v>0</v>
      </c>
    </row>
    <row r="100" spans="1:13" ht="15" customHeight="1" x14ac:dyDescent="0.25">
      <c r="A100" s="184"/>
      <c r="B100" s="304"/>
      <c r="C100" s="328" t="s">
        <v>65</v>
      </c>
      <c r="D100" s="116" t="s">
        <v>52</v>
      </c>
      <c r="E100" s="203">
        <v>0.81</v>
      </c>
      <c r="F100" s="117">
        <f>E100*F98</f>
        <v>9.7200000000000006</v>
      </c>
      <c r="G100" s="203"/>
      <c r="H100" s="116"/>
      <c r="I100" s="209"/>
      <c r="J100" s="209"/>
      <c r="K100" s="209">
        <v>0</v>
      </c>
      <c r="L100" s="209">
        <f>K100*F100</f>
        <v>0</v>
      </c>
      <c r="M100" s="287">
        <f>L100</f>
        <v>0</v>
      </c>
    </row>
    <row r="101" spans="1:13" ht="15" customHeight="1" x14ac:dyDescent="0.25">
      <c r="A101" s="184"/>
      <c r="B101" s="304"/>
      <c r="C101" s="328" t="s">
        <v>303</v>
      </c>
      <c r="D101" s="116" t="s">
        <v>52</v>
      </c>
      <c r="E101" s="203">
        <v>0.53</v>
      </c>
      <c r="F101" s="117">
        <f>E101*F98</f>
        <v>6.36</v>
      </c>
      <c r="G101" s="203"/>
      <c r="H101" s="116"/>
      <c r="I101" s="209"/>
      <c r="J101" s="209"/>
      <c r="K101" s="209">
        <v>0</v>
      </c>
      <c r="L101" s="259">
        <f>K101*F101</f>
        <v>0</v>
      </c>
      <c r="M101" s="183">
        <f>L101</f>
        <v>0</v>
      </c>
    </row>
    <row r="102" spans="1:13" ht="15" customHeight="1" x14ac:dyDescent="0.25">
      <c r="A102" s="184"/>
      <c r="B102" s="304"/>
      <c r="C102" s="328" t="s">
        <v>268</v>
      </c>
      <c r="D102" s="201" t="s">
        <v>266</v>
      </c>
      <c r="E102" s="203">
        <v>1.02</v>
      </c>
      <c r="F102" s="117">
        <f>E102*F98</f>
        <v>12.24</v>
      </c>
      <c r="G102" s="203">
        <v>0</v>
      </c>
      <c r="H102" s="116">
        <f>F102*G102</f>
        <v>0</v>
      </c>
      <c r="I102" s="139"/>
      <c r="J102" s="139"/>
      <c r="K102" s="139"/>
      <c r="L102" s="139"/>
      <c r="M102" s="183">
        <f>H102</f>
        <v>0</v>
      </c>
    </row>
    <row r="103" spans="1:13" ht="15" customHeight="1" x14ac:dyDescent="0.25">
      <c r="A103" s="184"/>
      <c r="B103" s="304"/>
      <c r="C103" s="328" t="s">
        <v>269</v>
      </c>
      <c r="D103" s="201" t="s">
        <v>51</v>
      </c>
      <c r="E103" s="203"/>
      <c r="F103" s="305">
        <v>0.26400000000000001</v>
      </c>
      <c r="G103" s="203">
        <v>0</v>
      </c>
      <c r="H103" s="116">
        <f>F103*G103</f>
        <v>0</v>
      </c>
      <c r="I103" s="139"/>
      <c r="J103" s="139"/>
      <c r="K103" s="139"/>
      <c r="L103" s="139"/>
      <c r="M103" s="183">
        <f>H103</f>
        <v>0</v>
      </c>
    </row>
    <row r="104" spans="1:13" ht="15" customHeight="1" x14ac:dyDescent="0.25">
      <c r="A104" s="184"/>
      <c r="B104" s="304"/>
      <c r="C104" s="328" t="s">
        <v>243</v>
      </c>
      <c r="D104" s="201" t="s">
        <v>5</v>
      </c>
      <c r="E104" s="203">
        <v>0.39</v>
      </c>
      <c r="F104" s="117">
        <f>E104*F98</f>
        <v>4.68</v>
      </c>
      <c r="G104" s="203">
        <v>0</v>
      </c>
      <c r="H104" s="116">
        <f>F104*G104</f>
        <v>0</v>
      </c>
      <c r="I104" s="139"/>
      <c r="J104" s="139"/>
      <c r="K104" s="139"/>
      <c r="L104" s="139"/>
      <c r="M104" s="183">
        <f>H104</f>
        <v>0</v>
      </c>
    </row>
    <row r="105" spans="1:13" x14ac:dyDescent="0.25">
      <c r="B105" s="140"/>
      <c r="C105" s="140"/>
      <c r="D105" s="140"/>
      <c r="E105" s="140"/>
      <c r="F105" s="140"/>
      <c r="G105" s="140"/>
      <c r="H105" s="337">
        <f>SUM(H10:H104)</f>
        <v>0</v>
      </c>
      <c r="I105" s="336"/>
      <c r="J105" s="337">
        <f>SUM(J10:J104)</f>
        <v>0</v>
      </c>
      <c r="K105" s="336"/>
      <c r="L105" s="337">
        <f>SUM(L10:L104)</f>
        <v>0</v>
      </c>
      <c r="M105" s="337">
        <f>M98+M95+M89+M83+M77+M72+M65+M57+M53+M48+M42+M34+M32+M30+M27+M24+M21+M18+M16+M13+M10</f>
        <v>0</v>
      </c>
    </row>
    <row r="106" spans="1:13" x14ac:dyDescent="0.25">
      <c r="B106" s="179"/>
      <c r="C106" s="179" t="s">
        <v>29</v>
      </c>
      <c r="D106" s="179"/>
      <c r="E106" s="339"/>
      <c r="F106" s="339"/>
      <c r="G106" s="339"/>
      <c r="H106" s="340"/>
      <c r="I106" s="341"/>
      <c r="J106" s="340"/>
      <c r="K106" s="341"/>
      <c r="L106" s="340"/>
      <c r="M106" s="340">
        <f>M105</f>
        <v>0</v>
      </c>
    </row>
    <row r="107" spans="1:13" x14ac:dyDescent="0.25">
      <c r="B107" s="336"/>
      <c r="C107" s="336" t="s">
        <v>209</v>
      </c>
      <c r="D107" s="342">
        <v>0.1</v>
      </c>
      <c r="E107" s="338"/>
      <c r="F107" s="338"/>
      <c r="G107" s="338"/>
      <c r="H107" s="337"/>
      <c r="I107" s="337"/>
      <c r="J107" s="343"/>
      <c r="K107" s="337"/>
      <c r="L107" s="337"/>
      <c r="M107" s="337">
        <f>M106*D107</f>
        <v>0</v>
      </c>
    </row>
    <row r="108" spans="1:13" x14ac:dyDescent="0.25">
      <c r="B108" s="179"/>
      <c r="C108" s="179" t="s">
        <v>29</v>
      </c>
      <c r="D108" s="179"/>
      <c r="E108" s="339"/>
      <c r="F108" s="339"/>
      <c r="G108" s="339"/>
      <c r="H108" s="339"/>
      <c r="I108" s="341"/>
      <c r="J108" s="340"/>
      <c r="K108" s="341"/>
      <c r="L108" s="341"/>
      <c r="M108" s="341">
        <f>M106+M107</f>
        <v>0</v>
      </c>
    </row>
    <row r="109" spans="1:13" x14ac:dyDescent="0.25">
      <c r="B109" s="336"/>
      <c r="C109" s="336" t="s">
        <v>145</v>
      </c>
      <c r="D109" s="344">
        <v>0.08</v>
      </c>
      <c r="E109" s="338"/>
      <c r="F109" s="338"/>
      <c r="G109" s="338"/>
      <c r="H109" s="338"/>
      <c r="I109" s="337"/>
      <c r="J109" s="343"/>
      <c r="K109" s="337"/>
      <c r="L109" s="337"/>
      <c r="M109" s="337">
        <f>M108*D109</f>
        <v>0</v>
      </c>
    </row>
    <row r="110" spans="1:13" x14ac:dyDescent="0.25">
      <c r="B110" s="179"/>
      <c r="C110" s="179" t="s">
        <v>29</v>
      </c>
      <c r="D110" s="179"/>
      <c r="E110" s="339"/>
      <c r="F110" s="339"/>
      <c r="G110" s="339"/>
      <c r="H110" s="339"/>
      <c r="I110" s="339"/>
      <c r="J110" s="345"/>
      <c r="K110" s="339"/>
      <c r="L110" s="339"/>
      <c r="M110" s="341">
        <f>M108+M109</f>
        <v>0</v>
      </c>
    </row>
    <row r="111" spans="1:13" x14ac:dyDescent="0.25">
      <c r="A111" s="205"/>
      <c r="J111" s="346"/>
      <c r="L111" s="346"/>
    </row>
    <row r="112" spans="1:13" x14ac:dyDescent="0.25">
      <c r="A112" s="205"/>
      <c r="B112" s="239"/>
      <c r="C112" s="394">
        <v>0</v>
      </c>
      <c r="D112" s="394"/>
      <c r="E112" s="395"/>
      <c r="F112" s="395"/>
      <c r="G112" s="396"/>
      <c r="H112" s="396"/>
      <c r="I112" s="396"/>
      <c r="J112" s="239"/>
      <c r="K112" s="239"/>
      <c r="L112" s="395"/>
      <c r="M112" s="395"/>
    </row>
    <row r="113" spans="1:13" x14ac:dyDescent="0.25">
      <c r="A113" s="205"/>
      <c r="B113" s="239"/>
      <c r="D113" s="239"/>
      <c r="E113" s="239"/>
      <c r="F113" s="239"/>
      <c r="G113" s="240"/>
      <c r="H113" s="240"/>
      <c r="I113" s="240"/>
      <c r="J113" s="239"/>
      <c r="K113" s="239"/>
      <c r="L113" s="239"/>
      <c r="M113" s="239"/>
    </row>
    <row r="114" spans="1:13" x14ac:dyDescent="0.25">
      <c r="A114" s="205"/>
      <c r="J114" s="239"/>
    </row>
    <row r="115" spans="1:13" x14ac:dyDescent="0.25">
      <c r="A115" s="205"/>
    </row>
    <row r="116" spans="1:13" x14ac:dyDescent="0.25">
      <c r="A116" s="205"/>
    </row>
    <row r="117" spans="1:13" x14ac:dyDescent="0.25">
      <c r="A117" s="205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</row>
    <row r="118" spans="1:13" x14ac:dyDescent="0.25">
      <c r="A118" s="205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</row>
    <row r="119" spans="1:13" x14ac:dyDescent="0.25">
      <c r="A119" s="205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</row>
    <row r="120" spans="1:13" x14ac:dyDescent="0.25">
      <c r="A120" s="205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</row>
    <row r="121" spans="1:13" x14ac:dyDescent="0.25">
      <c r="A121" s="205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</row>
    <row r="122" spans="1:13" x14ac:dyDescent="0.25">
      <c r="A122" s="205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</row>
    <row r="123" spans="1:13" x14ac:dyDescent="0.25">
      <c r="A123" s="205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</row>
    <row r="124" spans="1:13" x14ac:dyDescent="0.25">
      <c r="A124" s="205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</row>
    <row r="125" spans="1:13" x14ac:dyDescent="0.25">
      <c r="A125" s="205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</row>
    <row r="126" spans="1:13" x14ac:dyDescent="0.25">
      <c r="A126" s="205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</row>
    <row r="127" spans="1:13" x14ac:dyDescent="0.25">
      <c r="A127" s="205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</row>
    <row r="128" spans="1:13" x14ac:dyDescent="0.25">
      <c r="A128" s="205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</row>
    <row r="129" spans="1:13" x14ac:dyDescent="0.25">
      <c r="A129" s="205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</row>
    <row r="130" spans="1:13" x14ac:dyDescent="0.25">
      <c r="A130" s="205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</row>
    <row r="131" spans="1:13" x14ac:dyDescent="0.25">
      <c r="A131" s="205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</row>
    <row r="132" spans="1:13" x14ac:dyDescent="0.25">
      <c r="A132" s="205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</row>
    <row r="133" spans="1:13" x14ac:dyDescent="0.25">
      <c r="A133" s="205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</row>
    <row r="134" spans="1:13" x14ac:dyDescent="0.25">
      <c r="A134" s="205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</row>
    <row r="135" spans="1:13" x14ac:dyDescent="0.25">
      <c r="A135" s="205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</row>
    <row r="136" spans="1:13" x14ac:dyDescent="0.25">
      <c r="A136" s="205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</row>
    <row r="137" spans="1:13" x14ac:dyDescent="0.25">
      <c r="A137" s="205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</row>
    <row r="138" spans="1:13" x14ac:dyDescent="0.25">
      <c r="A138" s="205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</row>
    <row r="139" spans="1:13" x14ac:dyDescent="0.25">
      <c r="A139" s="205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</row>
    <row r="140" spans="1:13" x14ac:dyDescent="0.25">
      <c r="A140" s="205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</row>
    <row r="141" spans="1:13" x14ac:dyDescent="0.25">
      <c r="A141" s="205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</row>
    <row r="142" spans="1:13" x14ac:dyDescent="0.25">
      <c r="A142" s="205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</row>
    <row r="143" spans="1:13" x14ac:dyDescent="0.25">
      <c r="A143" s="205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</row>
    <row r="144" spans="1:13" x14ac:dyDescent="0.25">
      <c r="A144" s="205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</row>
    <row r="145" spans="1:13" x14ac:dyDescent="0.25">
      <c r="A145" s="205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</row>
    <row r="146" spans="1:13" x14ac:dyDescent="0.25">
      <c r="A146" s="205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</row>
    <row r="147" spans="1:13" x14ac:dyDescent="0.25">
      <c r="A147" s="205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</row>
    <row r="148" spans="1:13" x14ac:dyDescent="0.25">
      <c r="A148" s="205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</row>
    <row r="149" spans="1:13" x14ac:dyDescent="0.25">
      <c r="A149" s="205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</row>
    <row r="150" spans="1:13" x14ac:dyDescent="0.25">
      <c r="A150" s="205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</row>
    <row r="151" spans="1:13" x14ac:dyDescent="0.25">
      <c r="A151" s="205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</row>
    <row r="152" spans="1:13" x14ac:dyDescent="0.25">
      <c r="A152" s="205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</row>
    <row r="153" spans="1:13" x14ac:dyDescent="0.25">
      <c r="A153" s="205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</row>
    <row r="154" spans="1:13" x14ac:dyDescent="0.25">
      <c r="A154" s="205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</row>
    <row r="155" spans="1:13" x14ac:dyDescent="0.25">
      <c r="A155" s="205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</row>
    <row r="156" spans="1:13" x14ac:dyDescent="0.25">
      <c r="A156" s="205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</row>
    <row r="157" spans="1:13" x14ac:dyDescent="0.25">
      <c r="A157" s="205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</row>
    <row r="158" spans="1:13" x14ac:dyDescent="0.25">
      <c r="A158" s="205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</row>
    <row r="159" spans="1:13" x14ac:dyDescent="0.25">
      <c r="A159" s="205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</row>
    <row r="160" spans="1:13" x14ac:dyDescent="0.25">
      <c r="A160" s="205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</row>
    <row r="161" spans="1:13" x14ac:dyDescent="0.25">
      <c r="A161" s="205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</row>
    <row r="162" spans="1:13" x14ac:dyDescent="0.25">
      <c r="A162" s="205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</row>
    <row r="163" spans="1:13" x14ac:dyDescent="0.25">
      <c r="A163" s="205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</row>
    <row r="164" spans="1:13" x14ac:dyDescent="0.25">
      <c r="A164" s="205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</row>
    <row r="165" spans="1:13" x14ac:dyDescent="0.25">
      <c r="A165" s="205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</row>
    <row r="166" spans="1:13" x14ac:dyDescent="0.25">
      <c r="A166" s="205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</row>
    <row r="167" spans="1:13" x14ac:dyDescent="0.25">
      <c r="A167" s="205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</row>
    <row r="168" spans="1:13" x14ac:dyDescent="0.25">
      <c r="A168" s="205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</row>
    <row r="169" spans="1:13" x14ac:dyDescent="0.25">
      <c r="A169" s="205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</row>
    <row r="170" spans="1:13" x14ac:dyDescent="0.25">
      <c r="A170" s="205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</row>
    <row r="171" spans="1:13" x14ac:dyDescent="0.25">
      <c r="A171" s="205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</row>
    <row r="172" spans="1:13" x14ac:dyDescent="0.25">
      <c r="A172" s="205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</row>
    <row r="173" spans="1:13" x14ac:dyDescent="0.25">
      <c r="A173" s="205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</row>
    <row r="174" spans="1:13" x14ac:dyDescent="0.25">
      <c r="A174" s="205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</row>
    <row r="175" spans="1:13" x14ac:dyDescent="0.25">
      <c r="A175" s="205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</row>
    <row r="176" spans="1:13" x14ac:dyDescent="0.25">
      <c r="A176" s="205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</row>
    <row r="177" spans="1:13" x14ac:dyDescent="0.25">
      <c r="A177" s="205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</row>
    <row r="178" spans="1:13" x14ac:dyDescent="0.25">
      <c r="A178" s="205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</row>
    <row r="179" spans="1:13" x14ac:dyDescent="0.25">
      <c r="A179" s="205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</row>
    <row r="180" spans="1:13" x14ac:dyDescent="0.25">
      <c r="A180" s="205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</row>
    <row r="181" spans="1:13" x14ac:dyDescent="0.25">
      <c r="A181" s="205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</row>
    <row r="182" spans="1:13" x14ac:dyDescent="0.25">
      <c r="A182" s="205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</row>
    <row r="183" spans="1:13" x14ac:dyDescent="0.25">
      <c r="A183" s="205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</row>
    <row r="184" spans="1:13" x14ac:dyDescent="0.25">
      <c r="A184" s="205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</row>
    <row r="185" spans="1:13" x14ac:dyDescent="0.25">
      <c r="A185" s="205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</row>
    <row r="186" spans="1:13" x14ac:dyDescent="0.25">
      <c r="A186" s="205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</row>
    <row r="187" spans="1:13" x14ac:dyDescent="0.25">
      <c r="A187" s="205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</row>
    <row r="188" spans="1:13" x14ac:dyDescent="0.25">
      <c r="A188" s="205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</row>
    <row r="189" spans="1:13" x14ac:dyDescent="0.25">
      <c r="A189" s="205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</row>
    <row r="190" spans="1:13" x14ac:dyDescent="0.25">
      <c r="A190" s="205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</row>
    <row r="191" spans="1:13" x14ac:dyDescent="0.25">
      <c r="A191" s="205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</row>
    <row r="192" spans="1:13" x14ac:dyDescent="0.25">
      <c r="A192" s="205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</row>
    <row r="193" spans="1:13" x14ac:dyDescent="0.25">
      <c r="A193" s="205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</row>
    <row r="194" spans="1:13" x14ac:dyDescent="0.25">
      <c r="A194" s="205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</row>
    <row r="195" spans="1:13" x14ac:dyDescent="0.25">
      <c r="A195" s="205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</row>
    <row r="196" spans="1:13" x14ac:dyDescent="0.25">
      <c r="A196" s="205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</row>
    <row r="197" spans="1:13" x14ac:dyDescent="0.25">
      <c r="A197" s="205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</row>
    <row r="198" spans="1:13" x14ac:dyDescent="0.25">
      <c r="A198" s="205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</row>
    <row r="199" spans="1:13" x14ac:dyDescent="0.25">
      <c r="A199" s="205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</row>
    <row r="200" spans="1:13" x14ac:dyDescent="0.25">
      <c r="A200" s="205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</row>
    <row r="201" spans="1:13" x14ac:dyDescent="0.25">
      <c r="A201" s="205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</row>
    <row r="202" spans="1:13" x14ac:dyDescent="0.25">
      <c r="A202" s="205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</row>
    <row r="203" spans="1:13" x14ac:dyDescent="0.25">
      <c r="A203" s="205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</row>
    <row r="204" spans="1:13" x14ac:dyDescent="0.25">
      <c r="A204" s="205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</row>
    <row r="205" spans="1:13" x14ac:dyDescent="0.25">
      <c r="A205" s="205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</row>
    <row r="206" spans="1:13" x14ac:dyDescent="0.25">
      <c r="A206" s="205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</row>
    <row r="207" spans="1:13" x14ac:dyDescent="0.25">
      <c r="A207" s="205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</row>
    <row r="208" spans="1:13" x14ac:dyDescent="0.25">
      <c r="A208" s="205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</row>
    <row r="209" spans="1:13" x14ac:dyDescent="0.25">
      <c r="A209" s="205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</row>
    <row r="210" spans="1:13" x14ac:dyDescent="0.25">
      <c r="A210" s="205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</row>
    <row r="211" spans="1:13" x14ac:dyDescent="0.25">
      <c r="A211" s="205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</row>
    <row r="212" spans="1:13" x14ac:dyDescent="0.25">
      <c r="A212" s="205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</row>
    <row r="213" spans="1:13" x14ac:dyDescent="0.25">
      <c r="A213" s="205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</row>
    <row r="214" spans="1:13" x14ac:dyDescent="0.25">
      <c r="A214" s="205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</row>
    <row r="215" spans="1:13" x14ac:dyDescent="0.25">
      <c r="A215" s="205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</row>
    <row r="216" spans="1:13" x14ac:dyDescent="0.25">
      <c r="A216" s="205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</row>
    <row r="217" spans="1:13" x14ac:dyDescent="0.25">
      <c r="A217" s="205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</row>
    <row r="218" spans="1:13" x14ac:dyDescent="0.25">
      <c r="A218" s="205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</row>
    <row r="219" spans="1:13" x14ac:dyDescent="0.25">
      <c r="A219" s="205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</row>
    <row r="220" spans="1:13" x14ac:dyDescent="0.25">
      <c r="A220" s="205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</row>
    <row r="221" spans="1:13" x14ac:dyDescent="0.25">
      <c r="A221" s="205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</row>
    <row r="222" spans="1:13" x14ac:dyDescent="0.25">
      <c r="A222" s="205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</row>
    <row r="223" spans="1:13" x14ac:dyDescent="0.25">
      <c r="A223" s="205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</row>
    <row r="224" spans="1:13" x14ac:dyDescent="0.25">
      <c r="A224" s="205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</row>
    <row r="225" spans="1:13" x14ac:dyDescent="0.25">
      <c r="A225" s="205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</row>
    <row r="226" spans="1:13" x14ac:dyDescent="0.25">
      <c r="A226" s="205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</row>
    <row r="227" spans="1:13" x14ac:dyDescent="0.25">
      <c r="A227" s="205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</row>
    <row r="228" spans="1:13" x14ac:dyDescent="0.25">
      <c r="A228" s="205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</row>
    <row r="229" spans="1:13" x14ac:dyDescent="0.25">
      <c r="A229" s="205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</row>
    <row r="230" spans="1:13" x14ac:dyDescent="0.25">
      <c r="A230" s="205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</row>
    <row r="231" spans="1:13" x14ac:dyDescent="0.25">
      <c r="A231" s="205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</row>
    <row r="232" spans="1:13" x14ac:dyDescent="0.25">
      <c r="A232" s="205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</row>
    <row r="233" spans="1:13" x14ac:dyDescent="0.25">
      <c r="A233" s="205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</row>
    <row r="234" spans="1:13" x14ac:dyDescent="0.25">
      <c r="A234" s="205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</row>
    <row r="235" spans="1:13" x14ac:dyDescent="0.25">
      <c r="A235" s="205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</row>
    <row r="236" spans="1:13" x14ac:dyDescent="0.25">
      <c r="A236" s="205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</row>
    <row r="237" spans="1:13" x14ac:dyDescent="0.25">
      <c r="A237" s="205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</row>
    <row r="238" spans="1:13" x14ac:dyDescent="0.25">
      <c r="A238" s="205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</row>
    <row r="239" spans="1:13" x14ac:dyDescent="0.25">
      <c r="A239" s="205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</row>
    <row r="240" spans="1:13" x14ac:dyDescent="0.25">
      <c r="A240" s="205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</row>
    <row r="241" spans="1:13" x14ac:dyDescent="0.25">
      <c r="A241" s="205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</row>
    <row r="242" spans="1:13" x14ac:dyDescent="0.25">
      <c r="A242" s="205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</row>
    <row r="243" spans="1:13" x14ac:dyDescent="0.25">
      <c r="A243" s="205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</row>
    <row r="244" spans="1:13" x14ac:dyDescent="0.25">
      <c r="A244" s="205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</row>
    <row r="245" spans="1:13" x14ac:dyDescent="0.25">
      <c r="A245" s="205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</row>
    <row r="246" spans="1:13" x14ac:dyDescent="0.25">
      <c r="A246" s="205"/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</row>
    <row r="247" spans="1:13" x14ac:dyDescent="0.25">
      <c r="A247" s="205"/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</row>
    <row r="248" spans="1:13" x14ac:dyDescent="0.25">
      <c r="A248" s="205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</row>
    <row r="249" spans="1:13" x14ac:dyDescent="0.25">
      <c r="A249" s="205"/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</row>
    <row r="250" spans="1:13" x14ac:dyDescent="0.25">
      <c r="A250" s="205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</row>
    <row r="251" spans="1:13" x14ac:dyDescent="0.25">
      <c r="A251" s="205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</row>
    <row r="252" spans="1:13" x14ac:dyDescent="0.25">
      <c r="A252" s="205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</row>
    <row r="253" spans="1:13" x14ac:dyDescent="0.25">
      <c r="A253" s="205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</row>
    <row r="254" spans="1:13" x14ac:dyDescent="0.25">
      <c r="A254" s="205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</row>
    <row r="255" spans="1:13" x14ac:dyDescent="0.25">
      <c r="A255" s="205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</row>
    <row r="256" spans="1:13" x14ac:dyDescent="0.25">
      <c r="A256" s="205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</row>
    <row r="257" spans="1:13" x14ac:dyDescent="0.25">
      <c r="A257" s="205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</row>
    <row r="258" spans="1:13" x14ac:dyDescent="0.25">
      <c r="A258" s="205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</row>
    <row r="259" spans="1:13" x14ac:dyDescent="0.25">
      <c r="A259" s="205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</row>
    <row r="260" spans="1:13" x14ac:dyDescent="0.25">
      <c r="A260" s="205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</row>
    <row r="261" spans="1:13" x14ac:dyDescent="0.25">
      <c r="A261" s="205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</row>
    <row r="262" spans="1:13" x14ac:dyDescent="0.25">
      <c r="A262" s="205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</row>
    <row r="263" spans="1:13" x14ac:dyDescent="0.25">
      <c r="A263" s="205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</row>
    <row r="264" spans="1:13" x14ac:dyDescent="0.25">
      <c r="A264" s="205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</row>
    <row r="265" spans="1:13" x14ac:dyDescent="0.25">
      <c r="A265" s="205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</row>
    <row r="266" spans="1:13" x14ac:dyDescent="0.25">
      <c r="A266" s="205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</row>
    <row r="267" spans="1:13" x14ac:dyDescent="0.25">
      <c r="A267" s="205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</row>
    <row r="268" spans="1:13" x14ac:dyDescent="0.25">
      <c r="A268" s="205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</row>
    <row r="269" spans="1:13" x14ac:dyDescent="0.25">
      <c r="A269" s="205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</row>
    <row r="270" spans="1:13" x14ac:dyDescent="0.25">
      <c r="A270" s="205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</row>
    <row r="271" spans="1:13" x14ac:dyDescent="0.25">
      <c r="A271" s="205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</row>
    <row r="272" spans="1:13" x14ac:dyDescent="0.25">
      <c r="A272" s="205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</row>
    <row r="273" spans="1:13" x14ac:dyDescent="0.25">
      <c r="A273" s="205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</row>
    <row r="274" spans="1:13" x14ac:dyDescent="0.25">
      <c r="A274" s="205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</row>
    <row r="275" spans="1:13" x14ac:dyDescent="0.25">
      <c r="A275" s="205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</row>
    <row r="276" spans="1:13" x14ac:dyDescent="0.25">
      <c r="A276" s="205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</row>
    <row r="277" spans="1:13" x14ac:dyDescent="0.25">
      <c r="A277" s="205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</row>
    <row r="278" spans="1:13" x14ac:dyDescent="0.25">
      <c r="A278" s="205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</row>
    <row r="279" spans="1:13" x14ac:dyDescent="0.25">
      <c r="A279" s="205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</row>
    <row r="280" spans="1:13" x14ac:dyDescent="0.25">
      <c r="A280" s="205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</row>
    <row r="281" spans="1:13" x14ac:dyDescent="0.25">
      <c r="A281" s="205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</row>
    <row r="282" spans="1:13" x14ac:dyDescent="0.25">
      <c r="A282" s="205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</row>
    <row r="283" spans="1:13" x14ac:dyDescent="0.25">
      <c r="A283" s="205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</row>
    <row r="284" spans="1:13" x14ac:dyDescent="0.25">
      <c r="A284" s="205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</row>
    <row r="285" spans="1:13" x14ac:dyDescent="0.25">
      <c r="A285" s="205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</row>
    <row r="286" spans="1:13" x14ac:dyDescent="0.25">
      <c r="A286" s="205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</row>
    <row r="287" spans="1:13" x14ac:dyDescent="0.25">
      <c r="A287" s="205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</row>
    <row r="288" spans="1:13" x14ac:dyDescent="0.25">
      <c r="A288" s="205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</row>
    <row r="289" spans="1:13" x14ac:dyDescent="0.25">
      <c r="A289" s="205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</row>
    <row r="290" spans="1:13" x14ac:dyDescent="0.25">
      <c r="A290" s="205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</row>
    <row r="291" spans="1:13" x14ac:dyDescent="0.25">
      <c r="A291" s="205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</row>
    <row r="292" spans="1:13" x14ac:dyDescent="0.25">
      <c r="A292" s="205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</row>
    <row r="293" spans="1:13" x14ac:dyDescent="0.25">
      <c r="A293" s="205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</row>
    <row r="294" spans="1:13" x14ac:dyDescent="0.25">
      <c r="A294" s="205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</row>
    <row r="295" spans="1:13" x14ac:dyDescent="0.25">
      <c r="A295" s="205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</row>
    <row r="296" spans="1:13" x14ac:dyDescent="0.25">
      <c r="A296" s="205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</row>
    <row r="297" spans="1:13" x14ac:dyDescent="0.25">
      <c r="A297" s="205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</row>
    <row r="298" spans="1:13" x14ac:dyDescent="0.25">
      <c r="A298" s="205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</row>
    <row r="299" spans="1:13" x14ac:dyDescent="0.25">
      <c r="A299" s="205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</row>
    <row r="300" spans="1:13" x14ac:dyDescent="0.25">
      <c r="A300" s="205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</row>
    <row r="301" spans="1:13" x14ac:dyDescent="0.25">
      <c r="A301" s="205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</row>
    <row r="302" spans="1:13" x14ac:dyDescent="0.25">
      <c r="A302" s="205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</row>
    <row r="303" spans="1:13" x14ac:dyDescent="0.25">
      <c r="A303" s="205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</row>
    <row r="304" spans="1:13" x14ac:dyDescent="0.25">
      <c r="A304" s="205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</row>
    <row r="305" spans="1:13" x14ac:dyDescent="0.25">
      <c r="A305" s="205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</row>
    <row r="306" spans="1:13" x14ac:dyDescent="0.25">
      <c r="A306" s="205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</row>
    <row r="307" spans="1:13" x14ac:dyDescent="0.25">
      <c r="A307" s="205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</row>
    <row r="308" spans="1:13" x14ac:dyDescent="0.25">
      <c r="A308" s="205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</row>
    <row r="309" spans="1:13" x14ac:dyDescent="0.25">
      <c r="A309" s="205"/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</row>
    <row r="310" spans="1:13" x14ac:dyDescent="0.25">
      <c r="A310" s="205"/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</row>
    <row r="311" spans="1:13" x14ac:dyDescent="0.25">
      <c r="A311" s="205"/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</row>
    <row r="312" spans="1:13" x14ac:dyDescent="0.25">
      <c r="A312" s="205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</row>
    <row r="313" spans="1:13" x14ac:dyDescent="0.25">
      <c r="A313" s="205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</row>
    <row r="314" spans="1:13" x14ac:dyDescent="0.25">
      <c r="A314" s="205"/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</row>
    <row r="315" spans="1:13" x14ac:dyDescent="0.25">
      <c r="A315" s="205"/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</row>
    <row r="316" spans="1:13" x14ac:dyDescent="0.25">
      <c r="A316" s="205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</row>
    <row r="317" spans="1:13" x14ac:dyDescent="0.25">
      <c r="A317" s="205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</row>
    <row r="318" spans="1:13" x14ac:dyDescent="0.25">
      <c r="A318" s="205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</row>
    <row r="319" spans="1:13" x14ac:dyDescent="0.25">
      <c r="A319" s="205"/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</row>
    <row r="320" spans="1:13" x14ac:dyDescent="0.25">
      <c r="A320" s="205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</row>
    <row r="321" spans="1:13" x14ac:dyDescent="0.25">
      <c r="A321" s="205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</row>
    <row r="322" spans="1:13" x14ac:dyDescent="0.25">
      <c r="A322" s="205"/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</row>
    <row r="323" spans="1:13" x14ac:dyDescent="0.25">
      <c r="A323" s="205"/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</row>
    <row r="324" spans="1:13" x14ac:dyDescent="0.25">
      <c r="A324" s="205"/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</row>
    <row r="325" spans="1:13" x14ac:dyDescent="0.25">
      <c r="A325" s="205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</row>
    <row r="326" spans="1:13" x14ac:dyDescent="0.25">
      <c r="A326" s="205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</row>
    <row r="327" spans="1:13" x14ac:dyDescent="0.25">
      <c r="A327" s="205"/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</row>
    <row r="328" spans="1:13" x14ac:dyDescent="0.25">
      <c r="A328" s="205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</row>
    <row r="329" spans="1:13" x14ac:dyDescent="0.25">
      <c r="A329" s="205"/>
      <c r="B329" s="178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</row>
    <row r="330" spans="1:13" x14ac:dyDescent="0.25">
      <c r="A330" s="205"/>
      <c r="B330" s="178"/>
      <c r="C330" s="178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</row>
    <row r="331" spans="1:13" x14ac:dyDescent="0.25">
      <c r="A331" s="205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</row>
    <row r="332" spans="1:13" x14ac:dyDescent="0.25">
      <c r="A332" s="205"/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</row>
    <row r="333" spans="1:13" x14ac:dyDescent="0.25">
      <c r="A333" s="205"/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</row>
    <row r="334" spans="1:13" x14ac:dyDescent="0.25">
      <c r="A334" s="205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</row>
    <row r="335" spans="1:13" x14ac:dyDescent="0.25">
      <c r="A335" s="205"/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</row>
    <row r="336" spans="1:13" x14ac:dyDescent="0.25">
      <c r="A336" s="205"/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</row>
    <row r="337" spans="1:13" x14ac:dyDescent="0.25">
      <c r="A337" s="205"/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</row>
    <row r="338" spans="1:13" x14ac:dyDescent="0.25">
      <c r="A338" s="205"/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</row>
    <row r="339" spans="1:13" x14ac:dyDescent="0.25">
      <c r="A339" s="205"/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</row>
    <row r="340" spans="1:13" x14ac:dyDescent="0.25">
      <c r="A340" s="205"/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</row>
    <row r="341" spans="1:13" x14ac:dyDescent="0.25">
      <c r="A341" s="205"/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</row>
    <row r="342" spans="1:13" x14ac:dyDescent="0.25">
      <c r="A342" s="205"/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</row>
    <row r="343" spans="1:13" x14ac:dyDescent="0.25">
      <c r="A343" s="205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</row>
    <row r="344" spans="1:13" x14ac:dyDescent="0.25">
      <c r="A344" s="205"/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</row>
    <row r="345" spans="1:13" x14ac:dyDescent="0.25">
      <c r="A345" s="205"/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</row>
    <row r="346" spans="1:13" x14ac:dyDescent="0.25">
      <c r="A346" s="205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</row>
    <row r="347" spans="1:13" x14ac:dyDescent="0.25">
      <c r="A347" s="205"/>
      <c r="B347" s="178"/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</row>
    <row r="348" spans="1:13" x14ac:dyDescent="0.25">
      <c r="A348" s="205"/>
      <c r="B348" s="178"/>
      <c r="C348" s="178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</row>
    <row r="349" spans="1:13" x14ac:dyDescent="0.25">
      <c r="A349" s="205"/>
      <c r="B349" s="178"/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</row>
    <row r="350" spans="1:13" x14ac:dyDescent="0.25">
      <c r="A350" s="205"/>
      <c r="B350" s="178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</row>
    <row r="351" spans="1:13" x14ac:dyDescent="0.25">
      <c r="A351" s="205"/>
      <c r="B351" s="178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</row>
    <row r="352" spans="1:13" x14ac:dyDescent="0.25">
      <c r="A352" s="205"/>
      <c r="B352" s="178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</row>
    <row r="353" spans="1:13" x14ac:dyDescent="0.25">
      <c r="A353" s="205"/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</row>
    <row r="354" spans="1:13" x14ac:dyDescent="0.25">
      <c r="A354" s="205"/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</row>
    <row r="355" spans="1:13" x14ac:dyDescent="0.25">
      <c r="A355" s="205"/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</row>
    <row r="356" spans="1:13" x14ac:dyDescent="0.25">
      <c r="A356" s="205"/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</row>
    <row r="357" spans="1:13" x14ac:dyDescent="0.25">
      <c r="A357" s="205"/>
      <c r="B357" s="178"/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</row>
    <row r="358" spans="1:13" x14ac:dyDescent="0.25">
      <c r="A358" s="205"/>
      <c r="B358" s="178"/>
      <c r="C358" s="178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</row>
    <row r="359" spans="1:13" x14ac:dyDescent="0.25">
      <c r="A359" s="205"/>
      <c r="B359" s="178"/>
      <c r="C359" s="178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</row>
    <row r="360" spans="1:13" x14ac:dyDescent="0.25">
      <c r="A360" s="205"/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</row>
    <row r="361" spans="1:13" x14ac:dyDescent="0.25">
      <c r="A361" s="205"/>
      <c r="B361" s="178"/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</row>
    <row r="362" spans="1:13" x14ac:dyDescent="0.25">
      <c r="A362" s="205"/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</row>
    <row r="363" spans="1:13" x14ac:dyDescent="0.25">
      <c r="A363" s="205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</row>
    <row r="364" spans="1:13" x14ac:dyDescent="0.25">
      <c r="A364" s="205"/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</row>
    <row r="365" spans="1:13" x14ac:dyDescent="0.25">
      <c r="A365" s="205"/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</row>
    <row r="366" spans="1:13" x14ac:dyDescent="0.25">
      <c r="A366" s="205"/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</row>
    <row r="367" spans="1:13" x14ac:dyDescent="0.25">
      <c r="A367" s="205"/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</row>
    <row r="368" spans="1:13" x14ac:dyDescent="0.25">
      <c r="A368" s="205"/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</row>
    <row r="369" spans="1:13" x14ac:dyDescent="0.25">
      <c r="A369" s="205"/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</row>
    <row r="370" spans="1:13" x14ac:dyDescent="0.25">
      <c r="A370" s="205"/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</row>
    <row r="371" spans="1:13" x14ac:dyDescent="0.25">
      <c r="A371" s="205"/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</row>
    <row r="372" spans="1:13" x14ac:dyDescent="0.25">
      <c r="A372" s="205"/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</row>
    <row r="373" spans="1:13" x14ac:dyDescent="0.25">
      <c r="A373" s="205"/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</row>
    <row r="374" spans="1:13" x14ac:dyDescent="0.25">
      <c r="A374" s="205"/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</row>
    <row r="375" spans="1:13" x14ac:dyDescent="0.25">
      <c r="A375" s="205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</row>
    <row r="376" spans="1:13" x14ac:dyDescent="0.25">
      <c r="A376" s="205"/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</row>
    <row r="377" spans="1:13" x14ac:dyDescent="0.25">
      <c r="A377" s="205"/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</row>
    <row r="378" spans="1:13" x14ac:dyDescent="0.25">
      <c r="A378" s="205"/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</row>
    <row r="379" spans="1:13" x14ac:dyDescent="0.25">
      <c r="A379" s="205"/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</row>
    <row r="380" spans="1:13" x14ac:dyDescent="0.25">
      <c r="A380" s="205"/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</row>
    <row r="381" spans="1:13" x14ac:dyDescent="0.25">
      <c r="A381" s="205"/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</row>
    <row r="382" spans="1:13" x14ac:dyDescent="0.25">
      <c r="A382" s="205"/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</row>
  </sheetData>
  <mergeCells count="20">
    <mergeCell ref="C1:M1"/>
    <mergeCell ref="A2:M2"/>
    <mergeCell ref="J3:L3"/>
    <mergeCell ref="J4:L4"/>
    <mergeCell ref="A5:M5"/>
    <mergeCell ref="G6:H6"/>
    <mergeCell ref="I6:J6"/>
    <mergeCell ref="K6:L6"/>
    <mergeCell ref="M6:M7"/>
    <mergeCell ref="A9:L9"/>
    <mergeCell ref="A6:A7"/>
    <mergeCell ref="B6:B7"/>
    <mergeCell ref="C6:C7"/>
    <mergeCell ref="D6:D7"/>
    <mergeCell ref="E6:F6"/>
    <mergeCell ref="C112:D112"/>
    <mergeCell ref="E112:F112"/>
    <mergeCell ref="G112:I112"/>
    <mergeCell ref="L112:M112"/>
    <mergeCell ref="B33:G3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28"/>
  <sheetViews>
    <sheetView topLeftCell="A13" workbookViewId="0">
      <selection activeCell="V19" sqref="V19"/>
    </sheetView>
  </sheetViews>
  <sheetFormatPr defaultColWidth="9" defaultRowHeight="12.75" x14ac:dyDescent="0.25"/>
  <cols>
    <col min="1" max="1" width="4.140625" style="204" customWidth="1"/>
    <col min="2" max="2" width="7.7109375" style="205" customWidth="1"/>
    <col min="3" max="3" width="33" style="240" customWidth="1"/>
    <col min="4" max="4" width="8" style="205" customWidth="1"/>
    <col min="5" max="5" width="9" style="205" bestFit="1" customWidth="1"/>
    <col min="6" max="6" width="10.140625" style="205" bestFit="1" customWidth="1"/>
    <col min="7" max="7" width="7.28515625" style="205" bestFit="1" customWidth="1"/>
    <col min="8" max="8" width="10.85546875" style="205" bestFit="1" customWidth="1"/>
    <col min="9" max="9" width="7.85546875" style="205" customWidth="1"/>
    <col min="10" max="10" width="9.28515625" style="205" customWidth="1"/>
    <col min="11" max="11" width="7.28515625" style="205" bestFit="1" customWidth="1"/>
    <col min="12" max="12" width="7.7109375" style="205" customWidth="1"/>
    <col min="13" max="13" width="10.7109375" style="205" customWidth="1"/>
    <col min="14" max="16384" width="9" style="178"/>
  </cols>
  <sheetData>
    <row r="1" spans="1:13" x14ac:dyDescent="0.25">
      <c r="A1" s="213"/>
      <c r="B1" s="214"/>
      <c r="C1" s="401" t="s">
        <v>136</v>
      </c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x14ac:dyDescent="0.25">
      <c r="A2" s="402" t="s">
        <v>11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x14ac:dyDescent="0.25">
      <c r="A3" s="213"/>
      <c r="B3" s="213"/>
      <c r="C3" s="334"/>
      <c r="D3" s="214"/>
      <c r="E3" s="332"/>
      <c r="F3" s="332"/>
      <c r="G3" s="332"/>
      <c r="H3" s="332"/>
      <c r="I3" s="332"/>
      <c r="J3" s="403"/>
      <c r="K3" s="403"/>
      <c r="L3" s="403"/>
      <c r="M3" s="335"/>
    </row>
    <row r="4" spans="1:13" s="215" customFormat="1" ht="21" customHeight="1" x14ac:dyDescent="0.25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x14ac:dyDescent="0.25">
      <c r="A5" s="386"/>
      <c r="B5" s="385" t="s">
        <v>85</v>
      </c>
      <c r="C5" s="385" t="s">
        <v>42</v>
      </c>
      <c r="D5" s="385" t="s">
        <v>86</v>
      </c>
      <c r="E5" s="386" t="s">
        <v>43</v>
      </c>
      <c r="F5" s="386"/>
      <c r="G5" s="386" t="s">
        <v>125</v>
      </c>
      <c r="H5" s="386"/>
      <c r="I5" s="386" t="s">
        <v>126</v>
      </c>
      <c r="J5" s="386"/>
      <c r="K5" s="386" t="s">
        <v>127</v>
      </c>
      <c r="L5" s="386"/>
      <c r="M5" s="385" t="s">
        <v>128</v>
      </c>
    </row>
    <row r="6" spans="1:13" ht="25.5" x14ac:dyDescent="0.25">
      <c r="A6" s="386"/>
      <c r="B6" s="385"/>
      <c r="C6" s="385"/>
      <c r="D6" s="385"/>
      <c r="E6" s="333" t="s">
        <v>87</v>
      </c>
      <c r="F6" s="333" t="s">
        <v>39</v>
      </c>
      <c r="G6" s="336" t="s">
        <v>302</v>
      </c>
      <c r="H6" s="336" t="s">
        <v>39</v>
      </c>
      <c r="I6" s="336" t="s">
        <v>302</v>
      </c>
      <c r="J6" s="336" t="s">
        <v>39</v>
      </c>
      <c r="K6" s="336" t="s">
        <v>302</v>
      </c>
      <c r="L6" s="336" t="s">
        <v>39</v>
      </c>
      <c r="M6" s="385"/>
    </row>
    <row r="7" spans="1:13" x14ac:dyDescent="0.2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  <c r="M7" s="179">
        <v>13</v>
      </c>
    </row>
    <row r="8" spans="1:13" ht="15" customHeight="1" x14ac:dyDescent="0.25">
      <c r="A8" s="400" t="s">
        <v>139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287"/>
    </row>
    <row r="9" spans="1:13" ht="15" customHeight="1" x14ac:dyDescent="0.25">
      <c r="A9" s="182">
        <v>1</v>
      </c>
      <c r="B9" s="182" t="s">
        <v>116</v>
      </c>
      <c r="C9" s="182" t="s">
        <v>290</v>
      </c>
      <c r="D9" s="182" t="s">
        <v>67</v>
      </c>
      <c r="E9" s="209"/>
      <c r="F9" s="182">
        <v>1</v>
      </c>
      <c r="G9" s="209"/>
      <c r="H9" s="306"/>
      <c r="I9" s="139"/>
      <c r="J9" s="139"/>
      <c r="K9" s="139"/>
      <c r="L9" s="139"/>
      <c r="M9" s="306">
        <f>M10+M11+M12+M13</f>
        <v>0</v>
      </c>
    </row>
    <row r="10" spans="1:13" ht="15" customHeight="1" x14ac:dyDescent="0.25">
      <c r="A10" s="209"/>
      <c r="B10" s="209"/>
      <c r="C10" s="209" t="s">
        <v>44</v>
      </c>
      <c r="D10" s="209" t="s">
        <v>46</v>
      </c>
      <c r="E10" s="209">
        <v>3.02</v>
      </c>
      <c r="F10" s="265">
        <f>F9*E10</f>
        <v>3.02</v>
      </c>
      <c r="G10" s="209"/>
      <c r="H10" s="287"/>
      <c r="I10" s="209">
        <v>0</v>
      </c>
      <c r="J10" s="209">
        <f>I10*F10</f>
        <v>0</v>
      </c>
      <c r="K10" s="209"/>
      <c r="L10" s="209"/>
      <c r="M10" s="183">
        <f>J10</f>
        <v>0</v>
      </c>
    </row>
    <row r="11" spans="1:13" ht="15" customHeight="1" x14ac:dyDescent="0.25">
      <c r="A11" s="209"/>
      <c r="B11" s="209"/>
      <c r="C11" s="209" t="s">
        <v>65</v>
      </c>
      <c r="D11" s="209" t="s">
        <v>66</v>
      </c>
      <c r="E11" s="209">
        <v>0.14000000000000001</v>
      </c>
      <c r="F11" s="265">
        <f>F9*E11</f>
        <v>0.14000000000000001</v>
      </c>
      <c r="G11" s="209"/>
      <c r="H11" s="287"/>
      <c r="I11" s="209"/>
      <c r="J11" s="209"/>
      <c r="K11" s="209">
        <v>0</v>
      </c>
      <c r="L11" s="209">
        <f>K11*F11</f>
        <v>0</v>
      </c>
      <c r="M11" s="183">
        <f>L11</f>
        <v>0</v>
      </c>
    </row>
    <row r="12" spans="1:13" ht="15" customHeight="1" x14ac:dyDescent="0.25">
      <c r="A12" s="209"/>
      <c r="B12" s="209" t="s">
        <v>64</v>
      </c>
      <c r="C12" s="209" t="s">
        <v>291</v>
      </c>
      <c r="D12" s="209" t="s">
        <v>67</v>
      </c>
      <c r="E12" s="209">
        <v>1</v>
      </c>
      <c r="F12" s="209">
        <f>E12*F9</f>
        <v>1</v>
      </c>
      <c r="G12" s="209">
        <v>0</v>
      </c>
      <c r="H12" s="287">
        <f t="shared" ref="H12:H45" si="0">G12*F12</f>
        <v>0</v>
      </c>
      <c r="I12" s="139"/>
      <c r="J12" s="139"/>
      <c r="K12" s="139"/>
      <c r="L12" s="139"/>
      <c r="M12" s="183">
        <f>H12</f>
        <v>0</v>
      </c>
    </row>
    <row r="13" spans="1:13" ht="15" customHeight="1" x14ac:dyDescent="0.25">
      <c r="A13" s="209"/>
      <c r="B13" s="209"/>
      <c r="C13" s="209" t="s">
        <v>63</v>
      </c>
      <c r="D13" s="209" t="s">
        <v>66</v>
      </c>
      <c r="E13" s="209">
        <v>1.32</v>
      </c>
      <c r="F13" s="259">
        <f>F9*E13</f>
        <v>1.32</v>
      </c>
      <c r="G13" s="209">
        <v>0</v>
      </c>
      <c r="H13" s="287">
        <f t="shared" si="0"/>
        <v>0</v>
      </c>
      <c r="I13" s="139"/>
      <c r="J13" s="139"/>
      <c r="K13" s="139"/>
      <c r="L13" s="139"/>
      <c r="M13" s="183">
        <f>H13</f>
        <v>0</v>
      </c>
    </row>
    <row r="14" spans="1:13" ht="15" customHeight="1" x14ac:dyDescent="0.25">
      <c r="A14" s="182">
        <v>2</v>
      </c>
      <c r="B14" s="182" t="s">
        <v>117</v>
      </c>
      <c r="C14" s="182" t="s">
        <v>245</v>
      </c>
      <c r="D14" s="182" t="s">
        <v>67</v>
      </c>
      <c r="E14" s="209"/>
      <c r="F14" s="291">
        <v>4</v>
      </c>
      <c r="G14" s="209"/>
      <c r="H14" s="286"/>
      <c r="I14" s="139"/>
      <c r="J14" s="139"/>
      <c r="K14" s="139"/>
      <c r="L14" s="139"/>
      <c r="M14" s="306">
        <f>M15+M16+M17+M18</f>
        <v>0</v>
      </c>
    </row>
    <row r="15" spans="1:13" ht="15" customHeight="1" x14ac:dyDescent="0.25">
      <c r="A15" s="209"/>
      <c r="B15" s="209"/>
      <c r="C15" s="209" t="s">
        <v>44</v>
      </c>
      <c r="D15" s="209" t="s">
        <v>46</v>
      </c>
      <c r="E15" s="209">
        <v>1.42</v>
      </c>
      <c r="F15" s="209">
        <f>F14*E15</f>
        <v>5.68</v>
      </c>
      <c r="G15" s="209"/>
      <c r="H15" s="287"/>
      <c r="I15" s="209">
        <v>0</v>
      </c>
      <c r="J15" s="209">
        <f>I15*F15</f>
        <v>0</v>
      </c>
      <c r="K15" s="209"/>
      <c r="L15" s="209"/>
      <c r="M15" s="183">
        <f>J15</f>
        <v>0</v>
      </c>
    </row>
    <row r="16" spans="1:13" ht="15" customHeight="1" x14ac:dyDescent="0.25">
      <c r="A16" s="209"/>
      <c r="B16" s="209"/>
      <c r="C16" s="209" t="s">
        <v>45</v>
      </c>
      <c r="D16" s="209" t="s">
        <v>66</v>
      </c>
      <c r="E16" s="280">
        <v>0.06</v>
      </c>
      <c r="F16" s="280">
        <f>F14*E16</f>
        <v>0.24</v>
      </c>
      <c r="G16" s="280"/>
      <c r="H16" s="287"/>
      <c r="I16" s="209"/>
      <c r="J16" s="209"/>
      <c r="K16" s="209">
        <v>0</v>
      </c>
      <c r="L16" s="209">
        <f>K16*F16</f>
        <v>0</v>
      </c>
      <c r="M16" s="183">
        <f>L16</f>
        <v>0</v>
      </c>
    </row>
    <row r="17" spans="1:13" ht="15" customHeight="1" x14ac:dyDescent="0.25">
      <c r="A17" s="259"/>
      <c r="B17" s="209" t="s">
        <v>64</v>
      </c>
      <c r="C17" s="209" t="s">
        <v>211</v>
      </c>
      <c r="D17" s="209" t="s">
        <v>67</v>
      </c>
      <c r="E17" s="280">
        <v>1</v>
      </c>
      <c r="F17" s="280">
        <f>E17*F14</f>
        <v>4</v>
      </c>
      <c r="G17" s="292">
        <v>0</v>
      </c>
      <c r="H17" s="287">
        <f t="shared" si="0"/>
        <v>0</v>
      </c>
      <c r="I17" s="139"/>
      <c r="J17" s="139"/>
      <c r="K17" s="139"/>
      <c r="L17" s="139"/>
      <c r="M17" s="183">
        <f>H17</f>
        <v>0</v>
      </c>
    </row>
    <row r="18" spans="1:13" ht="15" customHeight="1" x14ac:dyDescent="0.25">
      <c r="A18" s="209"/>
      <c r="B18" s="209"/>
      <c r="C18" s="209" t="s">
        <v>63</v>
      </c>
      <c r="D18" s="209" t="s">
        <v>47</v>
      </c>
      <c r="E18" s="280">
        <v>0.31</v>
      </c>
      <c r="F18" s="280">
        <f>F14*E18</f>
        <v>1.24</v>
      </c>
      <c r="G18" s="280">
        <v>0</v>
      </c>
      <c r="H18" s="287">
        <f t="shared" si="0"/>
        <v>0</v>
      </c>
      <c r="I18" s="139"/>
      <c r="J18" s="139"/>
      <c r="K18" s="139"/>
      <c r="L18" s="139"/>
      <c r="M18" s="183">
        <f>H18</f>
        <v>0</v>
      </c>
    </row>
    <row r="19" spans="1:13" ht="27.75" customHeight="1" x14ac:dyDescent="0.25">
      <c r="A19" s="182">
        <v>3</v>
      </c>
      <c r="B19" s="182" t="s">
        <v>215</v>
      </c>
      <c r="C19" s="182" t="s">
        <v>160</v>
      </c>
      <c r="D19" s="182" t="s">
        <v>154</v>
      </c>
      <c r="E19" s="209"/>
      <c r="F19" s="256">
        <v>0.7</v>
      </c>
      <c r="G19" s="209"/>
      <c r="H19" s="286"/>
      <c r="I19" s="139"/>
      <c r="J19" s="139"/>
      <c r="K19" s="139"/>
      <c r="L19" s="139"/>
      <c r="M19" s="306">
        <f>M20+M21+M22+M23+M24+M25+M26+M27+M28+M29+M30+M31</f>
        <v>0</v>
      </c>
    </row>
    <row r="20" spans="1:13" ht="15" customHeight="1" x14ac:dyDescent="0.25">
      <c r="A20" s="209"/>
      <c r="B20" s="209"/>
      <c r="C20" s="290" t="s">
        <v>44</v>
      </c>
      <c r="D20" s="209" t="s">
        <v>46</v>
      </c>
      <c r="E20" s="209">
        <v>14.3</v>
      </c>
      <c r="F20" s="265">
        <f>F19*E20</f>
        <v>10.01</v>
      </c>
      <c r="G20" s="209"/>
      <c r="H20" s="287"/>
      <c r="I20" s="209">
        <v>0</v>
      </c>
      <c r="J20" s="209">
        <f>I20*F20</f>
        <v>0</v>
      </c>
      <c r="K20" s="209"/>
      <c r="L20" s="209"/>
      <c r="M20" s="183">
        <f>J20</f>
        <v>0</v>
      </c>
    </row>
    <row r="21" spans="1:13" ht="15" customHeight="1" x14ac:dyDescent="0.25">
      <c r="A21" s="209"/>
      <c r="B21" s="209"/>
      <c r="C21" s="290" t="s">
        <v>65</v>
      </c>
      <c r="D21" s="209" t="s">
        <v>66</v>
      </c>
      <c r="E21" s="209">
        <v>4.5199999999999996</v>
      </c>
      <c r="F21" s="265">
        <f>F19*E21</f>
        <v>3.1639999999999997</v>
      </c>
      <c r="G21" s="209"/>
      <c r="H21" s="287"/>
      <c r="I21" s="209"/>
      <c r="J21" s="209"/>
      <c r="K21" s="209">
        <v>0</v>
      </c>
      <c r="L21" s="209">
        <f>K21*F21</f>
        <v>0</v>
      </c>
      <c r="M21" s="183">
        <f>L21</f>
        <v>0</v>
      </c>
    </row>
    <row r="22" spans="1:13" ht="15" customHeight="1" x14ac:dyDescent="0.25">
      <c r="A22" s="209"/>
      <c r="B22" s="209"/>
      <c r="C22" s="290" t="s">
        <v>185</v>
      </c>
      <c r="D22" s="209" t="s">
        <v>49</v>
      </c>
      <c r="E22" s="209"/>
      <c r="F22" s="209">
        <v>31.5</v>
      </c>
      <c r="G22" s="259">
        <v>0</v>
      </c>
      <c r="H22" s="287">
        <f>G22*F22</f>
        <v>0</v>
      </c>
      <c r="I22" s="139"/>
      <c r="J22" s="139"/>
      <c r="K22" s="139"/>
      <c r="L22" s="139"/>
      <c r="M22" s="183">
        <f t="shared" ref="M22:M31" si="1">H22</f>
        <v>0</v>
      </c>
    </row>
    <row r="23" spans="1:13" ht="15" customHeight="1" x14ac:dyDescent="0.25">
      <c r="A23" s="209"/>
      <c r="B23" s="209"/>
      <c r="C23" s="290" t="s">
        <v>151</v>
      </c>
      <c r="D23" s="209" t="s">
        <v>49</v>
      </c>
      <c r="E23" s="209"/>
      <c r="F23" s="209">
        <v>32</v>
      </c>
      <c r="G23" s="265">
        <v>0</v>
      </c>
      <c r="H23" s="287">
        <f t="shared" si="0"/>
        <v>0</v>
      </c>
      <c r="I23" s="139"/>
      <c r="J23" s="139"/>
      <c r="K23" s="139"/>
      <c r="L23" s="139"/>
      <c r="M23" s="183">
        <f t="shared" si="1"/>
        <v>0</v>
      </c>
    </row>
    <row r="24" spans="1:13" ht="15" customHeight="1" x14ac:dyDescent="0.25">
      <c r="A24" s="209"/>
      <c r="B24" s="209"/>
      <c r="C24" s="290" t="s">
        <v>187</v>
      </c>
      <c r="D24" s="209" t="s">
        <v>49</v>
      </c>
      <c r="E24" s="209"/>
      <c r="F24" s="209">
        <v>3.5</v>
      </c>
      <c r="G24" s="265">
        <v>0</v>
      </c>
      <c r="H24" s="287">
        <f t="shared" si="0"/>
        <v>0</v>
      </c>
      <c r="I24" s="139"/>
      <c r="J24" s="139"/>
      <c r="K24" s="139"/>
      <c r="L24" s="139"/>
      <c r="M24" s="183">
        <f t="shared" si="1"/>
        <v>0</v>
      </c>
    </row>
    <row r="25" spans="1:13" ht="15" customHeight="1" x14ac:dyDescent="0.25">
      <c r="A25" s="209"/>
      <c r="B25" s="209"/>
      <c r="C25" s="290" t="s">
        <v>186</v>
      </c>
      <c r="D25" s="209" t="s">
        <v>49</v>
      </c>
      <c r="E25" s="209"/>
      <c r="F25" s="209">
        <v>3</v>
      </c>
      <c r="G25" s="265">
        <v>0</v>
      </c>
      <c r="H25" s="287">
        <f t="shared" si="0"/>
        <v>0</v>
      </c>
      <c r="I25" s="139"/>
      <c r="J25" s="139"/>
      <c r="K25" s="139"/>
      <c r="L25" s="139"/>
      <c r="M25" s="183">
        <f t="shared" si="1"/>
        <v>0</v>
      </c>
    </row>
    <row r="26" spans="1:13" ht="15" customHeight="1" x14ac:dyDescent="0.25">
      <c r="A26" s="209"/>
      <c r="B26" s="209"/>
      <c r="C26" s="290" t="s">
        <v>190</v>
      </c>
      <c r="D26" s="209" t="s">
        <v>48</v>
      </c>
      <c r="E26" s="209"/>
      <c r="F26" s="209">
        <v>6</v>
      </c>
      <c r="G26" s="265">
        <v>0</v>
      </c>
      <c r="H26" s="287">
        <f t="shared" si="0"/>
        <v>0</v>
      </c>
      <c r="I26" s="139"/>
      <c r="J26" s="139"/>
      <c r="K26" s="139"/>
      <c r="L26" s="139"/>
      <c r="M26" s="183">
        <f t="shared" si="1"/>
        <v>0</v>
      </c>
    </row>
    <row r="27" spans="1:13" ht="15" customHeight="1" x14ac:dyDescent="0.25">
      <c r="A27" s="209"/>
      <c r="B27" s="209"/>
      <c r="C27" s="290" t="s">
        <v>191</v>
      </c>
      <c r="D27" s="209" t="s">
        <v>48</v>
      </c>
      <c r="E27" s="209"/>
      <c r="F27" s="209">
        <v>9</v>
      </c>
      <c r="G27" s="265">
        <v>0</v>
      </c>
      <c r="H27" s="287">
        <f t="shared" si="0"/>
        <v>0</v>
      </c>
      <c r="I27" s="139"/>
      <c r="J27" s="139"/>
      <c r="K27" s="139"/>
      <c r="L27" s="139"/>
      <c r="M27" s="183">
        <f t="shared" si="1"/>
        <v>0</v>
      </c>
    </row>
    <row r="28" spans="1:13" ht="15" customHeight="1" x14ac:dyDescent="0.25">
      <c r="A28" s="209"/>
      <c r="B28" s="209"/>
      <c r="C28" s="290" t="s">
        <v>212</v>
      </c>
      <c r="D28" s="209" t="s">
        <v>48</v>
      </c>
      <c r="E28" s="209"/>
      <c r="F28" s="209">
        <v>9</v>
      </c>
      <c r="G28" s="265">
        <v>0</v>
      </c>
      <c r="H28" s="287">
        <f t="shared" si="0"/>
        <v>0</v>
      </c>
      <c r="I28" s="139"/>
      <c r="J28" s="139"/>
      <c r="K28" s="139"/>
      <c r="L28" s="139"/>
      <c r="M28" s="183">
        <f t="shared" si="1"/>
        <v>0</v>
      </c>
    </row>
    <row r="29" spans="1:13" ht="15" customHeight="1" x14ac:dyDescent="0.25">
      <c r="A29" s="209"/>
      <c r="B29" s="209"/>
      <c r="C29" s="290" t="s">
        <v>213</v>
      </c>
      <c r="D29" s="209" t="s">
        <v>67</v>
      </c>
      <c r="E29" s="209"/>
      <c r="F29" s="209">
        <v>4</v>
      </c>
      <c r="G29" s="265">
        <v>0</v>
      </c>
      <c r="H29" s="287">
        <f t="shared" si="0"/>
        <v>0</v>
      </c>
      <c r="I29" s="139"/>
      <c r="J29" s="139"/>
      <c r="K29" s="139"/>
      <c r="L29" s="139"/>
      <c r="M29" s="183">
        <f t="shared" si="1"/>
        <v>0</v>
      </c>
    </row>
    <row r="30" spans="1:13" ht="15" customHeight="1" x14ac:dyDescent="0.25">
      <c r="A30" s="209"/>
      <c r="B30" s="209"/>
      <c r="C30" s="290" t="s">
        <v>214</v>
      </c>
      <c r="D30" s="209" t="s">
        <v>48</v>
      </c>
      <c r="E30" s="209"/>
      <c r="F30" s="209">
        <v>9</v>
      </c>
      <c r="G30" s="265">
        <v>0</v>
      </c>
      <c r="H30" s="287">
        <f t="shared" si="0"/>
        <v>0</v>
      </c>
      <c r="I30" s="139"/>
      <c r="J30" s="139"/>
      <c r="K30" s="139"/>
      <c r="L30" s="139"/>
      <c r="M30" s="183">
        <f t="shared" si="1"/>
        <v>0</v>
      </c>
    </row>
    <row r="31" spans="1:13" ht="15" customHeight="1" x14ac:dyDescent="0.25">
      <c r="A31" s="209"/>
      <c r="B31" s="209"/>
      <c r="C31" s="290" t="s">
        <v>63</v>
      </c>
      <c r="D31" s="209" t="s">
        <v>66</v>
      </c>
      <c r="E31" s="209">
        <v>0.06</v>
      </c>
      <c r="F31" s="293">
        <f>E31*F19</f>
        <v>4.1999999999999996E-2</v>
      </c>
      <c r="G31" s="265">
        <v>0</v>
      </c>
      <c r="H31" s="287">
        <f t="shared" si="0"/>
        <v>0</v>
      </c>
      <c r="I31" s="139"/>
      <c r="J31" s="139"/>
      <c r="K31" s="139"/>
      <c r="L31" s="139"/>
      <c r="M31" s="183">
        <f t="shared" si="1"/>
        <v>0</v>
      </c>
    </row>
    <row r="32" spans="1:13" ht="30.75" customHeight="1" x14ac:dyDescent="0.25">
      <c r="A32" s="182">
        <v>4</v>
      </c>
      <c r="B32" s="182" t="s">
        <v>121</v>
      </c>
      <c r="C32" s="182" t="s">
        <v>71</v>
      </c>
      <c r="D32" s="182" t="s">
        <v>72</v>
      </c>
      <c r="E32" s="209"/>
      <c r="F32" s="257">
        <v>0.16</v>
      </c>
      <c r="G32" s="209"/>
      <c r="H32" s="306"/>
      <c r="I32" s="139"/>
      <c r="J32" s="139"/>
      <c r="K32" s="139"/>
      <c r="L32" s="139"/>
      <c r="M32" s="306">
        <f>M33+M34+M35+M36+M37+M38</f>
        <v>0</v>
      </c>
    </row>
    <row r="33" spans="1:13" ht="15" customHeight="1" x14ac:dyDescent="0.25">
      <c r="A33" s="209"/>
      <c r="B33" s="209"/>
      <c r="C33" s="209" t="s">
        <v>44</v>
      </c>
      <c r="D33" s="209" t="s">
        <v>46</v>
      </c>
      <c r="E33" s="209">
        <v>60.9</v>
      </c>
      <c r="F33" s="265">
        <f>F32*E33</f>
        <v>9.7439999999999998</v>
      </c>
      <c r="G33" s="209"/>
      <c r="H33" s="183"/>
      <c r="I33" s="209">
        <v>0</v>
      </c>
      <c r="J33" s="209">
        <f>I33*F33</f>
        <v>0</v>
      </c>
      <c r="K33" s="209"/>
      <c r="L33" s="209"/>
      <c r="M33" s="183">
        <f>J33</f>
        <v>0</v>
      </c>
    </row>
    <row r="34" spans="1:13" ht="15" customHeight="1" x14ac:dyDescent="0.25">
      <c r="A34" s="209"/>
      <c r="B34" s="209"/>
      <c r="C34" s="209" t="s">
        <v>65</v>
      </c>
      <c r="D34" s="209" t="s">
        <v>66</v>
      </c>
      <c r="E34" s="209">
        <v>0.21</v>
      </c>
      <c r="F34" s="265">
        <f>F32*E34</f>
        <v>3.3599999999999998E-2</v>
      </c>
      <c r="G34" s="209"/>
      <c r="H34" s="183"/>
      <c r="I34" s="209"/>
      <c r="J34" s="209"/>
      <c r="K34" s="209">
        <v>0</v>
      </c>
      <c r="L34" s="265">
        <f>K34*F34</f>
        <v>0</v>
      </c>
      <c r="M34" s="183">
        <f>L34</f>
        <v>0</v>
      </c>
    </row>
    <row r="35" spans="1:13" ht="15" customHeight="1" x14ac:dyDescent="0.25">
      <c r="A35" s="209"/>
      <c r="B35" s="209"/>
      <c r="C35" s="209" t="s">
        <v>73</v>
      </c>
      <c r="D35" s="209" t="s">
        <v>49</v>
      </c>
      <c r="E35" s="209">
        <v>100</v>
      </c>
      <c r="F35" s="209">
        <f>F32*E35</f>
        <v>16</v>
      </c>
      <c r="G35" s="209">
        <v>0</v>
      </c>
      <c r="H35" s="183">
        <f t="shared" si="0"/>
        <v>0</v>
      </c>
      <c r="I35" s="139"/>
      <c r="J35" s="139"/>
      <c r="K35" s="139"/>
      <c r="L35" s="139"/>
      <c r="M35" s="183">
        <f>H35</f>
        <v>0</v>
      </c>
    </row>
    <row r="36" spans="1:13" ht="15" customHeight="1" x14ac:dyDescent="0.25">
      <c r="A36" s="209"/>
      <c r="B36" s="209"/>
      <c r="C36" s="209" t="s">
        <v>148</v>
      </c>
      <c r="D36" s="209" t="s">
        <v>48</v>
      </c>
      <c r="E36" s="209"/>
      <c r="F36" s="209">
        <v>3</v>
      </c>
      <c r="G36" s="209">
        <v>0</v>
      </c>
      <c r="H36" s="183">
        <f t="shared" si="0"/>
        <v>0</v>
      </c>
      <c r="I36" s="139"/>
      <c r="J36" s="139"/>
      <c r="K36" s="139"/>
      <c r="L36" s="139"/>
      <c r="M36" s="183">
        <f>H36</f>
        <v>0</v>
      </c>
    </row>
    <row r="37" spans="1:13" ht="15" customHeight="1" x14ac:dyDescent="0.25">
      <c r="A37" s="209"/>
      <c r="B37" s="209"/>
      <c r="C37" s="209" t="s">
        <v>149</v>
      </c>
      <c r="D37" s="209" t="s">
        <v>48</v>
      </c>
      <c r="E37" s="209"/>
      <c r="F37" s="209">
        <v>3</v>
      </c>
      <c r="G37" s="209">
        <v>0</v>
      </c>
      <c r="H37" s="183">
        <f t="shared" si="0"/>
        <v>0</v>
      </c>
      <c r="I37" s="139"/>
      <c r="J37" s="139"/>
      <c r="K37" s="139"/>
      <c r="L37" s="139"/>
      <c r="M37" s="183">
        <f>H37</f>
        <v>0</v>
      </c>
    </row>
    <row r="38" spans="1:13" ht="15" customHeight="1" x14ac:dyDescent="0.25">
      <c r="A38" s="209"/>
      <c r="B38" s="209"/>
      <c r="C38" s="209" t="s">
        <v>63</v>
      </c>
      <c r="D38" s="209" t="s">
        <v>66</v>
      </c>
      <c r="E38" s="209">
        <v>8.6</v>
      </c>
      <c r="F38" s="265">
        <f>E38*F32</f>
        <v>1.3759999999999999</v>
      </c>
      <c r="G38" s="209">
        <v>0</v>
      </c>
      <c r="H38" s="183">
        <f t="shared" si="0"/>
        <v>0</v>
      </c>
      <c r="I38" s="139"/>
      <c r="J38" s="139"/>
      <c r="K38" s="139"/>
      <c r="L38" s="139"/>
      <c r="M38" s="183">
        <f>H38</f>
        <v>0</v>
      </c>
    </row>
    <row r="39" spans="1:13" ht="42" customHeight="1" x14ac:dyDescent="0.25">
      <c r="A39" s="182">
        <v>5</v>
      </c>
      <c r="B39" s="182" t="s">
        <v>117</v>
      </c>
      <c r="C39" s="182" t="s">
        <v>122</v>
      </c>
      <c r="D39" s="182" t="s">
        <v>72</v>
      </c>
      <c r="E39" s="209"/>
      <c r="F39" s="257">
        <v>0.13</v>
      </c>
      <c r="G39" s="209"/>
      <c r="H39" s="306"/>
      <c r="I39" s="139"/>
      <c r="J39" s="139"/>
      <c r="K39" s="139"/>
      <c r="L39" s="139"/>
      <c r="M39" s="306">
        <f>M40+M41+M42+M43+M44+M45</f>
        <v>0</v>
      </c>
    </row>
    <row r="40" spans="1:13" ht="15" customHeight="1" x14ac:dyDescent="0.25">
      <c r="A40" s="209"/>
      <c r="B40" s="209"/>
      <c r="C40" s="209" t="s">
        <v>44</v>
      </c>
      <c r="D40" s="209" t="s">
        <v>46</v>
      </c>
      <c r="E40" s="209">
        <v>58.3</v>
      </c>
      <c r="F40" s="265">
        <f>F39*E40</f>
        <v>7.5789999999999997</v>
      </c>
      <c r="G40" s="209"/>
      <c r="H40" s="183"/>
      <c r="I40" s="209">
        <v>0</v>
      </c>
      <c r="J40" s="209">
        <f>I40*F40</f>
        <v>0</v>
      </c>
      <c r="K40" s="209"/>
      <c r="L40" s="209"/>
      <c r="M40" s="183">
        <f>J40</f>
        <v>0</v>
      </c>
    </row>
    <row r="41" spans="1:13" ht="15" customHeight="1" x14ac:dyDescent="0.25">
      <c r="A41" s="209"/>
      <c r="B41" s="209"/>
      <c r="C41" s="209" t="s">
        <v>65</v>
      </c>
      <c r="D41" s="209" t="s">
        <v>66</v>
      </c>
      <c r="E41" s="209">
        <v>0.46</v>
      </c>
      <c r="F41" s="265">
        <f>F39*E41</f>
        <v>5.9800000000000006E-2</v>
      </c>
      <c r="G41" s="209"/>
      <c r="H41" s="183"/>
      <c r="I41" s="209"/>
      <c r="J41" s="209"/>
      <c r="K41" s="209">
        <v>0</v>
      </c>
      <c r="L41" s="209">
        <f>K41*F41</f>
        <v>0</v>
      </c>
      <c r="M41" s="183">
        <f>L41</f>
        <v>0</v>
      </c>
    </row>
    <row r="42" spans="1:13" ht="15" customHeight="1" x14ac:dyDescent="0.25">
      <c r="A42" s="209"/>
      <c r="B42" s="209"/>
      <c r="C42" s="209" t="s">
        <v>74</v>
      </c>
      <c r="D42" s="209" t="s">
        <v>49</v>
      </c>
      <c r="E42" s="209">
        <v>100</v>
      </c>
      <c r="F42" s="209">
        <f>F39*E42</f>
        <v>13</v>
      </c>
      <c r="G42" s="209">
        <v>0</v>
      </c>
      <c r="H42" s="183">
        <f t="shared" si="0"/>
        <v>0</v>
      </c>
      <c r="I42" s="139"/>
      <c r="J42" s="139"/>
      <c r="K42" s="139"/>
      <c r="L42" s="139"/>
      <c r="M42" s="183">
        <f>H42</f>
        <v>0</v>
      </c>
    </row>
    <row r="43" spans="1:13" ht="15" customHeight="1" x14ac:dyDescent="0.25">
      <c r="A43" s="209"/>
      <c r="B43" s="209"/>
      <c r="C43" s="209" t="s">
        <v>146</v>
      </c>
      <c r="D43" s="209" t="s">
        <v>48</v>
      </c>
      <c r="E43" s="209"/>
      <c r="F43" s="209">
        <v>2</v>
      </c>
      <c r="G43" s="209">
        <v>0</v>
      </c>
      <c r="H43" s="183">
        <f t="shared" si="0"/>
        <v>0</v>
      </c>
      <c r="I43" s="139"/>
      <c r="J43" s="139"/>
      <c r="K43" s="139"/>
      <c r="L43" s="139"/>
      <c r="M43" s="183">
        <f>H43</f>
        <v>0</v>
      </c>
    </row>
    <row r="44" spans="1:13" ht="15" customHeight="1" x14ac:dyDescent="0.25">
      <c r="A44" s="209"/>
      <c r="B44" s="209"/>
      <c r="C44" s="209" t="s">
        <v>216</v>
      </c>
      <c r="D44" s="209" t="s">
        <v>48</v>
      </c>
      <c r="E44" s="209"/>
      <c r="F44" s="209">
        <v>1</v>
      </c>
      <c r="G44" s="209">
        <v>0</v>
      </c>
      <c r="H44" s="183">
        <f t="shared" si="0"/>
        <v>0</v>
      </c>
      <c r="I44" s="139"/>
      <c r="J44" s="139"/>
      <c r="K44" s="139"/>
      <c r="L44" s="139"/>
      <c r="M44" s="183">
        <f>H44</f>
        <v>0</v>
      </c>
    </row>
    <row r="45" spans="1:13" ht="15" customHeight="1" x14ac:dyDescent="0.25">
      <c r="A45" s="209"/>
      <c r="B45" s="209"/>
      <c r="C45" s="209" t="s">
        <v>63</v>
      </c>
      <c r="D45" s="209" t="s">
        <v>66</v>
      </c>
      <c r="E45" s="209">
        <v>8.6</v>
      </c>
      <c r="F45" s="265">
        <f>F39*E45</f>
        <v>1.1179999999999999</v>
      </c>
      <c r="G45" s="209">
        <v>0</v>
      </c>
      <c r="H45" s="183">
        <f t="shared" si="0"/>
        <v>0</v>
      </c>
      <c r="I45" s="139"/>
      <c r="J45" s="139"/>
      <c r="K45" s="139"/>
      <c r="L45" s="139"/>
      <c r="M45" s="183">
        <f>H45</f>
        <v>0</v>
      </c>
    </row>
    <row r="46" spans="1:13" ht="15" customHeight="1" x14ac:dyDescent="0.25">
      <c r="A46" s="182">
        <v>6</v>
      </c>
      <c r="B46" s="182" t="s">
        <v>116</v>
      </c>
      <c r="C46" s="182" t="s">
        <v>78</v>
      </c>
      <c r="D46" s="182" t="s">
        <v>48</v>
      </c>
      <c r="E46" s="209"/>
      <c r="F46" s="182">
        <v>1</v>
      </c>
      <c r="G46" s="209"/>
      <c r="H46" s="286"/>
      <c r="I46" s="139"/>
      <c r="J46" s="139"/>
      <c r="K46" s="139"/>
      <c r="L46" s="139"/>
      <c r="M46" s="286">
        <f>M47+M48+M49+M50</f>
        <v>0</v>
      </c>
    </row>
    <row r="47" spans="1:13" ht="15" customHeight="1" x14ac:dyDescent="0.25">
      <c r="A47" s="209"/>
      <c r="B47" s="209"/>
      <c r="C47" s="209" t="s">
        <v>44</v>
      </c>
      <c r="D47" s="209" t="s">
        <v>46</v>
      </c>
      <c r="E47" s="209">
        <v>3.02</v>
      </c>
      <c r="F47" s="265">
        <f>F46*E47</f>
        <v>3.02</v>
      </c>
      <c r="G47" s="209"/>
      <c r="H47" s="287"/>
      <c r="I47" s="209">
        <v>0</v>
      </c>
      <c r="J47" s="209">
        <f>I47*F47</f>
        <v>0</v>
      </c>
      <c r="K47" s="209"/>
      <c r="L47" s="209"/>
      <c r="M47" s="287">
        <f>J47</f>
        <v>0</v>
      </c>
    </row>
    <row r="48" spans="1:13" ht="15" customHeight="1" x14ac:dyDescent="0.25">
      <c r="A48" s="209"/>
      <c r="B48" s="209"/>
      <c r="C48" s="209" t="s">
        <v>65</v>
      </c>
      <c r="D48" s="209" t="s">
        <v>66</v>
      </c>
      <c r="E48" s="209">
        <v>0.14000000000000001</v>
      </c>
      <c r="F48" s="265">
        <f>F46*E48</f>
        <v>0.14000000000000001</v>
      </c>
      <c r="G48" s="209"/>
      <c r="H48" s="287"/>
      <c r="I48" s="209"/>
      <c r="J48" s="209"/>
      <c r="K48" s="209">
        <v>0</v>
      </c>
      <c r="L48" s="209">
        <f>K48*F48</f>
        <v>0</v>
      </c>
      <c r="M48" s="287">
        <f>L48</f>
        <v>0</v>
      </c>
    </row>
    <row r="49" spans="1:15" ht="15" customHeight="1" x14ac:dyDescent="0.25">
      <c r="A49" s="209"/>
      <c r="B49" s="209"/>
      <c r="C49" s="209" t="s">
        <v>79</v>
      </c>
      <c r="D49" s="209" t="s">
        <v>48</v>
      </c>
      <c r="E49" s="209">
        <v>1</v>
      </c>
      <c r="F49" s="209">
        <f>F46*E49</f>
        <v>1</v>
      </c>
      <c r="G49" s="209">
        <v>0</v>
      </c>
      <c r="H49" s="287">
        <f>G49*F49</f>
        <v>0</v>
      </c>
      <c r="I49" s="139"/>
      <c r="J49" s="139"/>
      <c r="K49" s="139"/>
      <c r="L49" s="139"/>
      <c r="M49" s="287">
        <f>H49</f>
        <v>0</v>
      </c>
    </row>
    <row r="50" spans="1:15" ht="15" customHeight="1" x14ac:dyDescent="0.25">
      <c r="A50" s="209"/>
      <c r="B50" s="209"/>
      <c r="C50" s="209" t="s">
        <v>63</v>
      </c>
      <c r="D50" s="209" t="s">
        <v>66</v>
      </c>
      <c r="E50" s="209">
        <v>0.62</v>
      </c>
      <c r="F50" s="259">
        <f>F46*E50</f>
        <v>0.62</v>
      </c>
      <c r="G50" s="209">
        <v>0</v>
      </c>
      <c r="H50" s="287">
        <f>G50*F50</f>
        <v>0</v>
      </c>
      <c r="I50" s="139"/>
      <c r="J50" s="139"/>
      <c r="K50" s="139"/>
      <c r="L50" s="139"/>
      <c r="M50" s="287">
        <f>H50</f>
        <v>0</v>
      </c>
    </row>
    <row r="51" spans="1:15" x14ac:dyDescent="0.25">
      <c r="B51" s="140"/>
      <c r="C51" s="140"/>
      <c r="D51" s="140"/>
      <c r="E51" s="140"/>
      <c r="F51" s="140"/>
      <c r="G51" s="140"/>
      <c r="H51" s="337">
        <f>SUM(H9:H50)</f>
        <v>0</v>
      </c>
      <c r="I51" s="336"/>
      <c r="J51" s="337">
        <f>SUM(J9:J50)</f>
        <v>0</v>
      </c>
      <c r="K51" s="336"/>
      <c r="L51" s="337">
        <f>SUM(L9:L50)</f>
        <v>0</v>
      </c>
      <c r="M51" s="337">
        <f>M46+M39+M32+M19+M14+M9</f>
        <v>0</v>
      </c>
    </row>
    <row r="52" spans="1:15" x14ac:dyDescent="0.25">
      <c r="B52" s="179"/>
      <c r="C52" s="179" t="s">
        <v>29</v>
      </c>
      <c r="D52" s="179"/>
      <c r="E52" s="339"/>
      <c r="F52" s="339"/>
      <c r="G52" s="339"/>
      <c r="H52" s="340"/>
      <c r="I52" s="341"/>
      <c r="J52" s="340"/>
      <c r="K52" s="341"/>
      <c r="L52" s="340"/>
      <c r="M52" s="340">
        <f>M51</f>
        <v>0</v>
      </c>
      <c r="O52" s="347"/>
    </row>
    <row r="53" spans="1:15" x14ac:dyDescent="0.25">
      <c r="B53" s="336"/>
      <c r="C53" s="336" t="s">
        <v>209</v>
      </c>
      <c r="D53" s="342">
        <v>0.12</v>
      </c>
      <c r="E53" s="338"/>
      <c r="F53" s="338"/>
      <c r="G53" s="338"/>
      <c r="H53" s="337"/>
      <c r="I53" s="337"/>
      <c r="J53" s="343"/>
      <c r="K53" s="337"/>
      <c r="L53" s="337"/>
      <c r="M53" s="337">
        <f>M52*D53</f>
        <v>0</v>
      </c>
    </row>
    <row r="54" spans="1:15" x14ac:dyDescent="0.25">
      <c r="B54" s="179"/>
      <c r="C54" s="179" t="s">
        <v>29</v>
      </c>
      <c r="D54" s="179"/>
      <c r="E54" s="339"/>
      <c r="F54" s="339"/>
      <c r="G54" s="339"/>
      <c r="H54" s="339"/>
      <c r="I54" s="341"/>
      <c r="J54" s="340"/>
      <c r="K54" s="341"/>
      <c r="L54" s="341"/>
      <c r="M54" s="341">
        <f>M52+M53</f>
        <v>0</v>
      </c>
    </row>
    <row r="55" spans="1:15" x14ac:dyDescent="0.25">
      <c r="B55" s="336"/>
      <c r="C55" s="336" t="s">
        <v>145</v>
      </c>
      <c r="D55" s="344">
        <v>0.08</v>
      </c>
      <c r="E55" s="338"/>
      <c r="F55" s="338"/>
      <c r="G55" s="338"/>
      <c r="H55" s="338"/>
      <c r="I55" s="337"/>
      <c r="J55" s="343"/>
      <c r="K55" s="337"/>
      <c r="L55" s="337"/>
      <c r="M55" s="337">
        <f>M54*D55</f>
        <v>0</v>
      </c>
    </row>
    <row r="56" spans="1:15" x14ac:dyDescent="0.25">
      <c r="B56" s="179"/>
      <c r="C56" s="179" t="s">
        <v>29</v>
      </c>
      <c r="D56" s="179"/>
      <c r="E56" s="339"/>
      <c r="F56" s="339"/>
      <c r="G56" s="339"/>
      <c r="H56" s="339"/>
      <c r="I56" s="339"/>
      <c r="J56" s="345"/>
      <c r="K56" s="339"/>
      <c r="L56" s="339"/>
      <c r="M56" s="341">
        <f>M54+M55</f>
        <v>0</v>
      </c>
    </row>
    <row r="57" spans="1:15" x14ac:dyDescent="0.25">
      <c r="A57" s="205"/>
      <c r="J57" s="346"/>
      <c r="L57" s="346"/>
    </row>
    <row r="58" spans="1:15" x14ac:dyDescent="0.25">
      <c r="A58" s="205"/>
      <c r="B58" s="239"/>
      <c r="C58" s="394">
        <v>0</v>
      </c>
      <c r="D58" s="394"/>
      <c r="E58" s="395"/>
      <c r="F58" s="395"/>
      <c r="G58" s="396">
        <v>0</v>
      </c>
      <c r="H58" s="396"/>
      <c r="I58" s="396"/>
      <c r="J58" s="239"/>
      <c r="K58" s="239"/>
      <c r="L58" s="395"/>
      <c r="M58" s="395"/>
    </row>
    <row r="59" spans="1:15" x14ac:dyDescent="0.25">
      <c r="A59" s="205"/>
      <c r="B59" s="239"/>
      <c r="D59" s="239"/>
      <c r="E59" s="239"/>
      <c r="F59" s="239"/>
      <c r="G59" s="240"/>
      <c r="H59" s="240"/>
      <c r="I59" s="240"/>
      <c r="J59" s="239"/>
      <c r="K59" s="239"/>
      <c r="L59" s="239"/>
      <c r="M59" s="239"/>
    </row>
    <row r="60" spans="1:15" x14ac:dyDescent="0.25">
      <c r="A60" s="205"/>
      <c r="J60" s="239"/>
    </row>
    <row r="61" spans="1:15" x14ac:dyDescent="0.25">
      <c r="A61" s="205"/>
    </row>
    <row r="62" spans="1:15" x14ac:dyDescent="0.25">
      <c r="A62" s="205"/>
    </row>
    <row r="63" spans="1:15" x14ac:dyDescent="0.25">
      <c r="A63" s="205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</row>
    <row r="64" spans="1:15" x14ac:dyDescent="0.25">
      <c r="A64" s="205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</row>
    <row r="65" spans="1:13" x14ac:dyDescent="0.25">
      <c r="A65" s="205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</row>
    <row r="66" spans="1:13" x14ac:dyDescent="0.25">
      <c r="A66" s="205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</row>
    <row r="67" spans="1:13" x14ac:dyDescent="0.25">
      <c r="A67" s="205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</row>
    <row r="68" spans="1:13" x14ac:dyDescent="0.25">
      <c r="A68" s="205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</row>
    <row r="69" spans="1:13" x14ac:dyDescent="0.25">
      <c r="A69" s="205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</row>
    <row r="70" spans="1:13" x14ac:dyDescent="0.25">
      <c r="A70" s="205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</row>
    <row r="71" spans="1:13" x14ac:dyDescent="0.25">
      <c r="A71" s="205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</row>
    <row r="72" spans="1:13" x14ac:dyDescent="0.25">
      <c r="A72" s="205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</row>
    <row r="73" spans="1:13" x14ac:dyDescent="0.25">
      <c r="A73" s="205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</row>
    <row r="74" spans="1:13" x14ac:dyDescent="0.25">
      <c r="A74" s="205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</row>
    <row r="75" spans="1:13" x14ac:dyDescent="0.25">
      <c r="A75" s="205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</row>
    <row r="76" spans="1:13" x14ac:dyDescent="0.25">
      <c r="A76" s="205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</row>
    <row r="77" spans="1:13" x14ac:dyDescent="0.25">
      <c r="A77" s="205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</row>
    <row r="78" spans="1:13" x14ac:dyDescent="0.25">
      <c r="A78" s="205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</row>
    <row r="79" spans="1:13" x14ac:dyDescent="0.25">
      <c r="A79" s="205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</row>
    <row r="80" spans="1:13" x14ac:dyDescent="0.25">
      <c r="A80" s="205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</row>
    <row r="81" spans="1:13" x14ac:dyDescent="0.25">
      <c r="A81" s="205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</row>
    <row r="82" spans="1:13" x14ac:dyDescent="0.25">
      <c r="A82" s="205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</row>
    <row r="83" spans="1:13" x14ac:dyDescent="0.25">
      <c r="A83" s="205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</row>
    <row r="84" spans="1:13" x14ac:dyDescent="0.25">
      <c r="A84" s="205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</row>
    <row r="85" spans="1:13" x14ac:dyDescent="0.25">
      <c r="A85" s="205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</row>
    <row r="86" spans="1:13" x14ac:dyDescent="0.25">
      <c r="A86" s="205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</row>
    <row r="87" spans="1:13" x14ac:dyDescent="0.25">
      <c r="A87" s="205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</row>
    <row r="88" spans="1:13" x14ac:dyDescent="0.25">
      <c r="A88" s="205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</row>
    <row r="89" spans="1:13" x14ac:dyDescent="0.25">
      <c r="A89" s="205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</row>
    <row r="90" spans="1:13" x14ac:dyDescent="0.25">
      <c r="A90" s="205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</row>
    <row r="91" spans="1:13" x14ac:dyDescent="0.25">
      <c r="A91" s="205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</row>
    <row r="92" spans="1:13" x14ac:dyDescent="0.25">
      <c r="A92" s="205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</row>
    <row r="93" spans="1:13" x14ac:dyDescent="0.25">
      <c r="A93" s="205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</row>
    <row r="94" spans="1:13" x14ac:dyDescent="0.25">
      <c r="A94" s="205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</row>
    <row r="95" spans="1:13" x14ac:dyDescent="0.25">
      <c r="A95" s="205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</row>
    <row r="96" spans="1:13" x14ac:dyDescent="0.25">
      <c r="A96" s="205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</row>
    <row r="97" spans="1:13" x14ac:dyDescent="0.25">
      <c r="A97" s="205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</row>
    <row r="98" spans="1:13" x14ac:dyDescent="0.25">
      <c r="A98" s="205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</row>
    <row r="99" spans="1:13" x14ac:dyDescent="0.25">
      <c r="A99" s="205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</row>
    <row r="100" spans="1:13" x14ac:dyDescent="0.25">
      <c r="A100" s="205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</row>
    <row r="101" spans="1:13" x14ac:dyDescent="0.25">
      <c r="A101" s="205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</row>
    <row r="102" spans="1:13" x14ac:dyDescent="0.25">
      <c r="A102" s="205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</row>
    <row r="103" spans="1:13" x14ac:dyDescent="0.25">
      <c r="A103" s="205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</row>
    <row r="104" spans="1:13" x14ac:dyDescent="0.25">
      <c r="A104" s="205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</row>
    <row r="105" spans="1:13" x14ac:dyDescent="0.25">
      <c r="A105" s="205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</row>
    <row r="106" spans="1:13" x14ac:dyDescent="0.25">
      <c r="A106" s="205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</row>
    <row r="107" spans="1:13" x14ac:dyDescent="0.25">
      <c r="A107" s="205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</row>
    <row r="108" spans="1:13" x14ac:dyDescent="0.25">
      <c r="A108" s="205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</row>
    <row r="109" spans="1:13" x14ac:dyDescent="0.25">
      <c r="A109" s="205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</row>
    <row r="110" spans="1:13" x14ac:dyDescent="0.25">
      <c r="A110" s="205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</row>
    <row r="111" spans="1:13" x14ac:dyDescent="0.25">
      <c r="A111" s="205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</row>
    <row r="112" spans="1:13" x14ac:dyDescent="0.25">
      <c r="A112" s="205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</row>
    <row r="113" spans="1:13" x14ac:dyDescent="0.25">
      <c r="A113" s="205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</row>
    <row r="114" spans="1:13" x14ac:dyDescent="0.25">
      <c r="A114" s="205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</row>
    <row r="115" spans="1:13" x14ac:dyDescent="0.25">
      <c r="A115" s="205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</row>
    <row r="116" spans="1:13" x14ac:dyDescent="0.25">
      <c r="A116" s="205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</row>
    <row r="117" spans="1:13" x14ac:dyDescent="0.25">
      <c r="A117" s="205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</row>
    <row r="118" spans="1:13" x14ac:dyDescent="0.25">
      <c r="A118" s="205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</row>
    <row r="119" spans="1:13" x14ac:dyDescent="0.25">
      <c r="A119" s="205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</row>
    <row r="120" spans="1:13" x14ac:dyDescent="0.25">
      <c r="A120" s="205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</row>
    <row r="121" spans="1:13" x14ac:dyDescent="0.25">
      <c r="A121" s="205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</row>
    <row r="122" spans="1:13" x14ac:dyDescent="0.25">
      <c r="A122" s="205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</row>
    <row r="123" spans="1:13" x14ac:dyDescent="0.25">
      <c r="A123" s="205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</row>
    <row r="124" spans="1:13" x14ac:dyDescent="0.25">
      <c r="A124" s="205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</row>
    <row r="125" spans="1:13" x14ac:dyDescent="0.25">
      <c r="A125" s="205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</row>
    <row r="126" spans="1:13" x14ac:dyDescent="0.25">
      <c r="A126" s="205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</row>
    <row r="127" spans="1:13" x14ac:dyDescent="0.25">
      <c r="A127" s="205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</row>
    <row r="128" spans="1:13" x14ac:dyDescent="0.25">
      <c r="A128" s="205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</row>
    <row r="129" spans="1:13" x14ac:dyDescent="0.25">
      <c r="A129" s="205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</row>
    <row r="130" spans="1:13" x14ac:dyDescent="0.25">
      <c r="A130" s="205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</row>
    <row r="131" spans="1:13" x14ac:dyDescent="0.25">
      <c r="A131" s="205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</row>
    <row r="132" spans="1:13" x14ac:dyDescent="0.25">
      <c r="A132" s="205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</row>
    <row r="133" spans="1:13" x14ac:dyDescent="0.25">
      <c r="A133" s="205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</row>
    <row r="134" spans="1:13" x14ac:dyDescent="0.25">
      <c r="A134" s="205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</row>
    <row r="135" spans="1:13" x14ac:dyDescent="0.25">
      <c r="A135" s="205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</row>
    <row r="136" spans="1:13" x14ac:dyDescent="0.25">
      <c r="A136" s="205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</row>
    <row r="137" spans="1:13" x14ac:dyDescent="0.25">
      <c r="A137" s="205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</row>
    <row r="138" spans="1:13" x14ac:dyDescent="0.25">
      <c r="A138" s="205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</row>
    <row r="139" spans="1:13" x14ac:dyDescent="0.25">
      <c r="A139" s="205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</row>
    <row r="140" spans="1:13" x14ac:dyDescent="0.25">
      <c r="A140" s="205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</row>
    <row r="141" spans="1:13" x14ac:dyDescent="0.25">
      <c r="A141" s="205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</row>
    <row r="142" spans="1:13" x14ac:dyDescent="0.25">
      <c r="A142" s="205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</row>
    <row r="143" spans="1:13" x14ac:dyDescent="0.25">
      <c r="A143" s="205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</row>
    <row r="144" spans="1:13" x14ac:dyDescent="0.25">
      <c r="A144" s="205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</row>
    <row r="145" spans="1:13" x14ac:dyDescent="0.25">
      <c r="A145" s="205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</row>
    <row r="146" spans="1:13" x14ac:dyDescent="0.25">
      <c r="A146" s="205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</row>
    <row r="147" spans="1:13" x14ac:dyDescent="0.25">
      <c r="A147" s="205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</row>
    <row r="148" spans="1:13" x14ac:dyDescent="0.25">
      <c r="A148" s="205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</row>
    <row r="149" spans="1:13" x14ac:dyDescent="0.25">
      <c r="A149" s="205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</row>
    <row r="150" spans="1:13" x14ac:dyDescent="0.25">
      <c r="A150" s="205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</row>
    <row r="151" spans="1:13" x14ac:dyDescent="0.25">
      <c r="A151" s="205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</row>
    <row r="152" spans="1:13" x14ac:dyDescent="0.25">
      <c r="A152" s="205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</row>
    <row r="153" spans="1:13" x14ac:dyDescent="0.25">
      <c r="A153" s="205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</row>
    <row r="154" spans="1:13" x14ac:dyDescent="0.25">
      <c r="A154" s="205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</row>
    <row r="155" spans="1:13" x14ac:dyDescent="0.25">
      <c r="A155" s="205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</row>
    <row r="156" spans="1:13" x14ac:dyDescent="0.25">
      <c r="A156" s="205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</row>
    <row r="157" spans="1:13" x14ac:dyDescent="0.25">
      <c r="A157" s="205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</row>
    <row r="158" spans="1:13" x14ac:dyDescent="0.25">
      <c r="A158" s="205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</row>
    <row r="159" spans="1:13" x14ac:dyDescent="0.25">
      <c r="A159" s="205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</row>
    <row r="160" spans="1:13" x14ac:dyDescent="0.25">
      <c r="A160" s="205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</row>
    <row r="161" spans="1:13" x14ac:dyDescent="0.25">
      <c r="A161" s="205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</row>
    <row r="162" spans="1:13" x14ac:dyDescent="0.25">
      <c r="A162" s="205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</row>
    <row r="163" spans="1:13" x14ac:dyDescent="0.25">
      <c r="A163" s="205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</row>
    <row r="164" spans="1:13" x14ac:dyDescent="0.25">
      <c r="A164" s="205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</row>
    <row r="165" spans="1:13" x14ac:dyDescent="0.25">
      <c r="A165" s="205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</row>
    <row r="166" spans="1:13" x14ac:dyDescent="0.25">
      <c r="A166" s="205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</row>
    <row r="167" spans="1:13" x14ac:dyDescent="0.25">
      <c r="A167" s="205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</row>
    <row r="168" spans="1:13" x14ac:dyDescent="0.25">
      <c r="A168" s="205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</row>
    <row r="169" spans="1:13" x14ac:dyDescent="0.25">
      <c r="A169" s="205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</row>
    <row r="170" spans="1:13" x14ac:dyDescent="0.25">
      <c r="A170" s="205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</row>
    <row r="171" spans="1:13" x14ac:dyDescent="0.25">
      <c r="A171" s="205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</row>
    <row r="172" spans="1:13" x14ac:dyDescent="0.25">
      <c r="A172" s="205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</row>
    <row r="173" spans="1:13" x14ac:dyDescent="0.25">
      <c r="A173" s="205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</row>
    <row r="174" spans="1:13" x14ac:dyDescent="0.25">
      <c r="A174" s="205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</row>
    <row r="175" spans="1:13" x14ac:dyDescent="0.25">
      <c r="A175" s="205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</row>
    <row r="176" spans="1:13" x14ac:dyDescent="0.25">
      <c r="A176" s="205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</row>
    <row r="177" spans="1:13" x14ac:dyDescent="0.25">
      <c r="A177" s="205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</row>
    <row r="178" spans="1:13" x14ac:dyDescent="0.25">
      <c r="A178" s="205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</row>
    <row r="179" spans="1:13" x14ac:dyDescent="0.25">
      <c r="A179" s="205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</row>
    <row r="180" spans="1:13" x14ac:dyDescent="0.25">
      <c r="A180" s="205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</row>
    <row r="181" spans="1:13" x14ac:dyDescent="0.25">
      <c r="A181" s="205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</row>
    <row r="182" spans="1:13" x14ac:dyDescent="0.25">
      <c r="A182" s="205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</row>
    <row r="183" spans="1:13" x14ac:dyDescent="0.25">
      <c r="A183" s="205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</row>
    <row r="184" spans="1:13" x14ac:dyDescent="0.25">
      <c r="A184" s="205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</row>
    <row r="185" spans="1:13" x14ac:dyDescent="0.25">
      <c r="A185" s="205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</row>
    <row r="186" spans="1:13" x14ac:dyDescent="0.25">
      <c r="A186" s="205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</row>
    <row r="187" spans="1:13" x14ac:dyDescent="0.25">
      <c r="A187" s="205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</row>
    <row r="188" spans="1:13" x14ac:dyDescent="0.25">
      <c r="A188" s="205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</row>
    <row r="189" spans="1:13" x14ac:dyDescent="0.25">
      <c r="A189" s="205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</row>
    <row r="190" spans="1:13" x14ac:dyDescent="0.25">
      <c r="A190" s="205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</row>
    <row r="191" spans="1:13" x14ac:dyDescent="0.25">
      <c r="A191" s="205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</row>
    <row r="192" spans="1:13" x14ac:dyDescent="0.25">
      <c r="A192" s="205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</row>
    <row r="193" spans="1:13" x14ac:dyDescent="0.25">
      <c r="A193" s="205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</row>
    <row r="194" spans="1:13" x14ac:dyDescent="0.25">
      <c r="A194" s="205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</row>
    <row r="195" spans="1:13" x14ac:dyDescent="0.25">
      <c r="A195" s="205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</row>
    <row r="196" spans="1:13" x14ac:dyDescent="0.25">
      <c r="A196" s="205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</row>
    <row r="197" spans="1:13" x14ac:dyDescent="0.25">
      <c r="A197" s="205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</row>
    <row r="198" spans="1:13" x14ac:dyDescent="0.25">
      <c r="A198" s="205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</row>
    <row r="199" spans="1:13" x14ac:dyDescent="0.25">
      <c r="A199" s="205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</row>
    <row r="200" spans="1:13" x14ac:dyDescent="0.25">
      <c r="A200" s="205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</row>
    <row r="201" spans="1:13" x14ac:dyDescent="0.25">
      <c r="A201" s="205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</row>
    <row r="202" spans="1:13" x14ac:dyDescent="0.25">
      <c r="A202" s="205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</row>
    <row r="203" spans="1:13" x14ac:dyDescent="0.25">
      <c r="A203" s="205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</row>
    <row r="204" spans="1:13" x14ac:dyDescent="0.25">
      <c r="A204" s="205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</row>
    <row r="205" spans="1:13" x14ac:dyDescent="0.25">
      <c r="A205" s="205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</row>
    <row r="206" spans="1:13" x14ac:dyDescent="0.25">
      <c r="A206" s="205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</row>
    <row r="207" spans="1:13" x14ac:dyDescent="0.25">
      <c r="A207" s="205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</row>
    <row r="208" spans="1:13" x14ac:dyDescent="0.25">
      <c r="A208" s="205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</row>
    <row r="209" spans="1:13" x14ac:dyDescent="0.25">
      <c r="A209" s="205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</row>
    <row r="210" spans="1:13" x14ac:dyDescent="0.25">
      <c r="A210" s="205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</row>
    <row r="211" spans="1:13" x14ac:dyDescent="0.25">
      <c r="A211" s="205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</row>
    <row r="212" spans="1:13" x14ac:dyDescent="0.25">
      <c r="A212" s="205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</row>
    <row r="213" spans="1:13" x14ac:dyDescent="0.25">
      <c r="A213" s="205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</row>
    <row r="214" spans="1:13" x14ac:dyDescent="0.25">
      <c r="A214" s="205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</row>
    <row r="215" spans="1:13" x14ac:dyDescent="0.25">
      <c r="A215" s="205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</row>
    <row r="216" spans="1:13" x14ac:dyDescent="0.25">
      <c r="A216" s="205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</row>
    <row r="217" spans="1:13" x14ac:dyDescent="0.25">
      <c r="A217" s="205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</row>
    <row r="218" spans="1:13" x14ac:dyDescent="0.25">
      <c r="A218" s="205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</row>
    <row r="219" spans="1:13" x14ac:dyDescent="0.25">
      <c r="A219" s="205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</row>
    <row r="220" spans="1:13" x14ac:dyDescent="0.25">
      <c r="A220" s="205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</row>
    <row r="221" spans="1:13" x14ac:dyDescent="0.25">
      <c r="A221" s="205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</row>
    <row r="222" spans="1:13" x14ac:dyDescent="0.25">
      <c r="A222" s="205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</row>
    <row r="223" spans="1:13" x14ac:dyDescent="0.25">
      <c r="A223" s="205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</row>
    <row r="224" spans="1:13" x14ac:dyDescent="0.25">
      <c r="A224" s="205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</row>
    <row r="225" spans="1:13" x14ac:dyDescent="0.25">
      <c r="A225" s="205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</row>
    <row r="226" spans="1:13" x14ac:dyDescent="0.25">
      <c r="A226" s="205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</row>
    <row r="227" spans="1:13" x14ac:dyDescent="0.25">
      <c r="A227" s="205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</row>
    <row r="228" spans="1:13" x14ac:dyDescent="0.25">
      <c r="A228" s="205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</row>
    <row r="229" spans="1:13" x14ac:dyDescent="0.25">
      <c r="A229" s="205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</row>
    <row r="230" spans="1:13" x14ac:dyDescent="0.25">
      <c r="A230" s="205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</row>
    <row r="231" spans="1:13" x14ac:dyDescent="0.25">
      <c r="A231" s="205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</row>
    <row r="232" spans="1:13" x14ac:dyDescent="0.25">
      <c r="A232" s="205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</row>
    <row r="233" spans="1:13" x14ac:dyDescent="0.25">
      <c r="A233" s="205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</row>
    <row r="234" spans="1:13" x14ac:dyDescent="0.25">
      <c r="A234" s="205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</row>
    <row r="235" spans="1:13" x14ac:dyDescent="0.25">
      <c r="A235" s="205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</row>
    <row r="236" spans="1:13" x14ac:dyDescent="0.25">
      <c r="A236" s="205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</row>
    <row r="237" spans="1:13" x14ac:dyDescent="0.25">
      <c r="A237" s="205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</row>
    <row r="238" spans="1:13" x14ac:dyDescent="0.25">
      <c r="A238" s="205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</row>
    <row r="239" spans="1:13" x14ac:dyDescent="0.25">
      <c r="A239" s="205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</row>
    <row r="240" spans="1:13" x14ac:dyDescent="0.25">
      <c r="A240" s="205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</row>
    <row r="241" spans="1:13" x14ac:dyDescent="0.25">
      <c r="A241" s="205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</row>
    <row r="242" spans="1:13" x14ac:dyDescent="0.25">
      <c r="A242" s="205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</row>
    <row r="243" spans="1:13" x14ac:dyDescent="0.25">
      <c r="A243" s="205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</row>
    <row r="244" spans="1:13" x14ac:dyDescent="0.25">
      <c r="A244" s="205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</row>
    <row r="245" spans="1:13" x14ac:dyDescent="0.25">
      <c r="A245" s="205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</row>
    <row r="246" spans="1:13" x14ac:dyDescent="0.25">
      <c r="A246" s="205"/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</row>
    <row r="247" spans="1:13" x14ac:dyDescent="0.25">
      <c r="A247" s="205"/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</row>
    <row r="248" spans="1:13" x14ac:dyDescent="0.25">
      <c r="A248" s="205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</row>
    <row r="249" spans="1:13" x14ac:dyDescent="0.25">
      <c r="A249" s="205"/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</row>
    <row r="250" spans="1:13" x14ac:dyDescent="0.25">
      <c r="A250" s="205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</row>
    <row r="251" spans="1:13" x14ac:dyDescent="0.25">
      <c r="A251" s="205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</row>
    <row r="252" spans="1:13" x14ac:dyDescent="0.25">
      <c r="A252" s="205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</row>
    <row r="253" spans="1:13" x14ac:dyDescent="0.25">
      <c r="A253" s="205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</row>
    <row r="254" spans="1:13" x14ac:dyDescent="0.25">
      <c r="A254" s="205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</row>
    <row r="255" spans="1:13" x14ac:dyDescent="0.25">
      <c r="A255" s="205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</row>
    <row r="256" spans="1:13" x14ac:dyDescent="0.25">
      <c r="A256" s="205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</row>
    <row r="257" spans="1:13" x14ac:dyDescent="0.25">
      <c r="A257" s="205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</row>
    <row r="258" spans="1:13" x14ac:dyDescent="0.25">
      <c r="A258" s="205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</row>
    <row r="259" spans="1:13" x14ac:dyDescent="0.25">
      <c r="A259" s="205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</row>
    <row r="260" spans="1:13" x14ac:dyDescent="0.25">
      <c r="A260" s="205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</row>
    <row r="261" spans="1:13" x14ac:dyDescent="0.25">
      <c r="A261" s="205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</row>
    <row r="262" spans="1:13" x14ac:dyDescent="0.25">
      <c r="A262" s="205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</row>
    <row r="263" spans="1:13" x14ac:dyDescent="0.25">
      <c r="A263" s="205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</row>
    <row r="264" spans="1:13" x14ac:dyDescent="0.25">
      <c r="A264" s="205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</row>
    <row r="265" spans="1:13" x14ac:dyDescent="0.25">
      <c r="A265" s="205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</row>
    <row r="266" spans="1:13" x14ac:dyDescent="0.25">
      <c r="A266" s="205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</row>
    <row r="267" spans="1:13" x14ac:dyDescent="0.25">
      <c r="A267" s="205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</row>
    <row r="268" spans="1:13" x14ac:dyDescent="0.25">
      <c r="A268" s="205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</row>
    <row r="269" spans="1:13" x14ac:dyDescent="0.25">
      <c r="A269" s="205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</row>
    <row r="270" spans="1:13" x14ac:dyDescent="0.25">
      <c r="A270" s="205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</row>
    <row r="271" spans="1:13" x14ac:dyDescent="0.25">
      <c r="A271" s="205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</row>
    <row r="272" spans="1:13" x14ac:dyDescent="0.25">
      <c r="A272" s="205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</row>
    <row r="273" spans="1:13" x14ac:dyDescent="0.25">
      <c r="A273" s="205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</row>
    <row r="274" spans="1:13" x14ac:dyDescent="0.25">
      <c r="A274" s="205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</row>
    <row r="275" spans="1:13" x14ac:dyDescent="0.25">
      <c r="A275" s="205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</row>
    <row r="276" spans="1:13" x14ac:dyDescent="0.25">
      <c r="A276" s="205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</row>
    <row r="277" spans="1:13" x14ac:dyDescent="0.25">
      <c r="A277" s="205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</row>
    <row r="278" spans="1:13" x14ac:dyDescent="0.25">
      <c r="A278" s="205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</row>
    <row r="279" spans="1:13" x14ac:dyDescent="0.25">
      <c r="A279" s="205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</row>
    <row r="280" spans="1:13" x14ac:dyDescent="0.25">
      <c r="A280" s="205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</row>
    <row r="281" spans="1:13" x14ac:dyDescent="0.25">
      <c r="A281" s="205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</row>
    <row r="282" spans="1:13" x14ac:dyDescent="0.25">
      <c r="A282" s="205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</row>
    <row r="283" spans="1:13" x14ac:dyDescent="0.25">
      <c r="A283" s="205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</row>
    <row r="284" spans="1:13" x14ac:dyDescent="0.25">
      <c r="A284" s="205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</row>
    <row r="285" spans="1:13" x14ac:dyDescent="0.25">
      <c r="A285" s="205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</row>
    <row r="286" spans="1:13" x14ac:dyDescent="0.25">
      <c r="A286" s="205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</row>
    <row r="287" spans="1:13" x14ac:dyDescent="0.25">
      <c r="A287" s="205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</row>
    <row r="288" spans="1:13" x14ac:dyDescent="0.25">
      <c r="A288" s="205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</row>
    <row r="289" spans="1:13" x14ac:dyDescent="0.25">
      <c r="A289" s="205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</row>
    <row r="290" spans="1:13" x14ac:dyDescent="0.25">
      <c r="A290" s="205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</row>
    <row r="291" spans="1:13" x14ac:dyDescent="0.25">
      <c r="A291" s="205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</row>
    <row r="292" spans="1:13" x14ac:dyDescent="0.25">
      <c r="A292" s="205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</row>
    <row r="293" spans="1:13" x14ac:dyDescent="0.25">
      <c r="A293" s="205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</row>
    <row r="294" spans="1:13" x14ac:dyDescent="0.25">
      <c r="A294" s="205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</row>
    <row r="295" spans="1:13" x14ac:dyDescent="0.25">
      <c r="A295" s="205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</row>
    <row r="296" spans="1:13" x14ac:dyDescent="0.25">
      <c r="A296" s="205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</row>
    <row r="297" spans="1:13" x14ac:dyDescent="0.25">
      <c r="A297" s="205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</row>
    <row r="298" spans="1:13" x14ac:dyDescent="0.25">
      <c r="A298" s="205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</row>
    <row r="299" spans="1:13" x14ac:dyDescent="0.25">
      <c r="A299" s="205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</row>
    <row r="300" spans="1:13" x14ac:dyDescent="0.25">
      <c r="A300" s="205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</row>
    <row r="301" spans="1:13" x14ac:dyDescent="0.25">
      <c r="A301" s="205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</row>
    <row r="302" spans="1:13" x14ac:dyDescent="0.25">
      <c r="A302" s="205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</row>
    <row r="303" spans="1:13" x14ac:dyDescent="0.25">
      <c r="A303" s="205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</row>
    <row r="304" spans="1:13" x14ac:dyDescent="0.25">
      <c r="A304" s="205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</row>
    <row r="305" spans="1:13" x14ac:dyDescent="0.25">
      <c r="A305" s="205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</row>
    <row r="306" spans="1:13" x14ac:dyDescent="0.25">
      <c r="A306" s="205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</row>
    <row r="307" spans="1:13" x14ac:dyDescent="0.25">
      <c r="A307" s="205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</row>
    <row r="308" spans="1:13" x14ac:dyDescent="0.25">
      <c r="A308" s="205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</row>
    <row r="309" spans="1:13" x14ac:dyDescent="0.25">
      <c r="A309" s="205"/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</row>
    <row r="310" spans="1:13" x14ac:dyDescent="0.25">
      <c r="A310" s="205"/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</row>
    <row r="311" spans="1:13" x14ac:dyDescent="0.25">
      <c r="A311" s="205"/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</row>
    <row r="312" spans="1:13" x14ac:dyDescent="0.25">
      <c r="A312" s="205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</row>
    <row r="313" spans="1:13" x14ac:dyDescent="0.25">
      <c r="A313" s="205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</row>
    <row r="314" spans="1:13" x14ac:dyDescent="0.25">
      <c r="A314" s="205"/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</row>
    <row r="315" spans="1:13" x14ac:dyDescent="0.25">
      <c r="A315" s="205"/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</row>
    <row r="316" spans="1:13" x14ac:dyDescent="0.25">
      <c r="A316" s="205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</row>
    <row r="317" spans="1:13" x14ac:dyDescent="0.25">
      <c r="A317" s="205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</row>
    <row r="318" spans="1:13" x14ac:dyDescent="0.25">
      <c r="A318" s="205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</row>
    <row r="319" spans="1:13" x14ac:dyDescent="0.25">
      <c r="A319" s="205"/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</row>
    <row r="320" spans="1:13" x14ac:dyDescent="0.25">
      <c r="A320" s="205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</row>
    <row r="321" spans="1:13" x14ac:dyDescent="0.25">
      <c r="A321" s="205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</row>
    <row r="322" spans="1:13" x14ac:dyDescent="0.25">
      <c r="A322" s="205"/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</row>
    <row r="323" spans="1:13" x14ac:dyDescent="0.25">
      <c r="A323" s="205"/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</row>
    <row r="324" spans="1:13" x14ac:dyDescent="0.25">
      <c r="A324" s="205"/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</row>
    <row r="325" spans="1:13" x14ac:dyDescent="0.25">
      <c r="A325" s="205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</row>
    <row r="326" spans="1:13" x14ac:dyDescent="0.25">
      <c r="A326" s="205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</row>
    <row r="327" spans="1:13" x14ac:dyDescent="0.25">
      <c r="A327" s="205"/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</row>
    <row r="328" spans="1:13" x14ac:dyDescent="0.25">
      <c r="A328" s="205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</row>
  </sheetData>
  <mergeCells count="18">
    <mergeCell ref="C1:M1"/>
    <mergeCell ref="A2:M2"/>
    <mergeCell ref="J3:L3"/>
    <mergeCell ref="A4:M4"/>
    <mergeCell ref="C58:D58"/>
    <mergeCell ref="E58:F58"/>
    <mergeCell ref="G58:I58"/>
    <mergeCell ref="L58:M58"/>
    <mergeCell ref="G5:H5"/>
    <mergeCell ref="I5:J5"/>
    <mergeCell ref="K5:L5"/>
    <mergeCell ref="M5:M6"/>
    <mergeCell ref="A8:L8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38"/>
  <sheetViews>
    <sheetView workbookViewId="0">
      <selection activeCell="W59" sqref="W59"/>
    </sheetView>
  </sheetViews>
  <sheetFormatPr defaultColWidth="9" defaultRowHeight="12.75" x14ac:dyDescent="0.25"/>
  <cols>
    <col min="1" max="1" width="4.140625" style="204" customWidth="1"/>
    <col min="2" max="2" width="9.7109375" style="205" customWidth="1"/>
    <col min="3" max="3" width="33" style="240" customWidth="1"/>
    <col min="4" max="4" width="8" style="205" customWidth="1"/>
    <col min="5" max="5" width="9" style="205" bestFit="1" customWidth="1"/>
    <col min="6" max="6" width="10.140625" style="205" bestFit="1" customWidth="1"/>
    <col min="7" max="7" width="7.28515625" style="205" bestFit="1" customWidth="1"/>
    <col min="8" max="8" width="10.85546875" style="205" bestFit="1" customWidth="1"/>
    <col min="9" max="9" width="7.85546875" style="205" customWidth="1"/>
    <col min="10" max="10" width="9.28515625" style="205" customWidth="1"/>
    <col min="11" max="11" width="7.28515625" style="205" bestFit="1" customWidth="1"/>
    <col min="12" max="12" width="7.7109375" style="205" customWidth="1"/>
    <col min="13" max="13" width="9.42578125" style="205" customWidth="1"/>
    <col min="14" max="16384" width="9" style="178"/>
  </cols>
  <sheetData>
    <row r="1" spans="1:13" x14ac:dyDescent="0.25">
      <c r="A1" s="213"/>
      <c r="B1" s="214"/>
      <c r="C1" s="401" t="s">
        <v>201</v>
      </c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x14ac:dyDescent="0.25">
      <c r="A2" s="402" t="s">
        <v>11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x14ac:dyDescent="0.25">
      <c r="A3" s="213"/>
      <c r="B3" s="213"/>
      <c r="C3" s="334"/>
      <c r="D3" s="214"/>
      <c r="E3" s="332"/>
      <c r="F3" s="332"/>
      <c r="G3" s="332"/>
      <c r="H3" s="332"/>
      <c r="I3" s="332"/>
      <c r="J3" s="403"/>
      <c r="K3" s="403"/>
      <c r="L3" s="403"/>
      <c r="M3" s="335"/>
    </row>
    <row r="4" spans="1:13" s="215" customFormat="1" x14ac:dyDescent="0.25">
      <c r="A4" s="213"/>
      <c r="B4" s="213"/>
      <c r="C4" s="334"/>
      <c r="D4" s="214"/>
      <c r="E4" s="332"/>
      <c r="F4" s="332"/>
      <c r="G4" s="332"/>
      <c r="H4" s="332"/>
      <c r="I4" s="332"/>
      <c r="J4" s="403"/>
      <c r="K4" s="403"/>
      <c r="L4" s="403"/>
      <c r="M4" s="335"/>
    </row>
    <row r="5" spans="1:13" s="215" customFormat="1" x14ac:dyDescent="0.25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x14ac:dyDescent="0.25">
      <c r="A6" s="386"/>
      <c r="B6" s="385" t="s">
        <v>85</v>
      </c>
      <c r="C6" s="385" t="s">
        <v>42</v>
      </c>
      <c r="D6" s="385" t="s">
        <v>86</v>
      </c>
      <c r="E6" s="386" t="s">
        <v>43</v>
      </c>
      <c r="F6" s="386"/>
      <c r="G6" s="386" t="s">
        <v>125</v>
      </c>
      <c r="H6" s="386"/>
      <c r="I6" s="386" t="s">
        <v>126</v>
      </c>
      <c r="J6" s="386"/>
      <c r="K6" s="386" t="s">
        <v>127</v>
      </c>
      <c r="L6" s="386"/>
      <c r="M6" s="385" t="s">
        <v>128</v>
      </c>
    </row>
    <row r="7" spans="1:13" ht="25.5" x14ac:dyDescent="0.25">
      <c r="A7" s="386"/>
      <c r="B7" s="385"/>
      <c r="C7" s="385"/>
      <c r="D7" s="385"/>
      <c r="E7" s="333" t="s">
        <v>87</v>
      </c>
      <c r="F7" s="333" t="s">
        <v>39</v>
      </c>
      <c r="G7" s="336" t="s">
        <v>302</v>
      </c>
      <c r="H7" s="336" t="s">
        <v>39</v>
      </c>
      <c r="I7" s="336" t="s">
        <v>302</v>
      </c>
      <c r="J7" s="336" t="s">
        <v>39</v>
      </c>
      <c r="K7" s="336" t="s">
        <v>302</v>
      </c>
      <c r="L7" s="336" t="s">
        <v>39</v>
      </c>
      <c r="M7" s="385"/>
    </row>
    <row r="8" spans="1:13" x14ac:dyDescent="0.25">
      <c r="A8" s="179">
        <v>1</v>
      </c>
      <c r="B8" s="179">
        <v>2</v>
      </c>
      <c r="C8" s="179">
        <v>3</v>
      </c>
      <c r="D8" s="179">
        <v>4</v>
      </c>
      <c r="E8" s="179">
        <v>5</v>
      </c>
      <c r="F8" s="179">
        <v>6</v>
      </c>
      <c r="G8" s="179">
        <v>7</v>
      </c>
      <c r="H8" s="179">
        <v>8</v>
      </c>
      <c r="I8" s="179">
        <v>9</v>
      </c>
      <c r="J8" s="179">
        <v>10</v>
      </c>
      <c r="K8" s="179">
        <v>11</v>
      </c>
      <c r="L8" s="179">
        <v>12</v>
      </c>
      <c r="M8" s="179">
        <v>13</v>
      </c>
    </row>
    <row r="9" spans="1:13" x14ac:dyDescent="0.25">
      <c r="A9" s="400" t="s">
        <v>139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287"/>
    </row>
    <row r="10" spans="1:13" ht="38.25" x14ac:dyDescent="0.25">
      <c r="A10" s="182">
        <v>1</v>
      </c>
      <c r="B10" s="182" t="s">
        <v>163</v>
      </c>
      <c r="C10" s="182" t="s">
        <v>246</v>
      </c>
      <c r="D10" s="182" t="s">
        <v>48</v>
      </c>
      <c r="E10" s="209"/>
      <c r="F10" s="295">
        <v>1</v>
      </c>
      <c r="G10" s="265"/>
      <c r="H10" s="256"/>
      <c r="I10" s="139"/>
      <c r="J10" s="139"/>
      <c r="K10" s="139"/>
      <c r="L10" s="139"/>
      <c r="M10" s="306">
        <f>M11+M12+M13</f>
        <v>0</v>
      </c>
    </row>
    <row r="11" spans="1:13" x14ac:dyDescent="0.25">
      <c r="A11" s="209"/>
      <c r="B11" s="209"/>
      <c r="C11" s="209" t="s">
        <v>44</v>
      </c>
      <c r="D11" s="209" t="s">
        <v>46</v>
      </c>
      <c r="E11" s="209">
        <v>8.8000000000000007</v>
      </c>
      <c r="F11" s="265">
        <f>E11*F10</f>
        <v>8.8000000000000007</v>
      </c>
      <c r="G11" s="259"/>
      <c r="H11" s="265"/>
      <c r="I11" s="209">
        <v>0</v>
      </c>
      <c r="J11" s="209">
        <f>I11*F11</f>
        <v>0</v>
      </c>
      <c r="K11" s="209"/>
      <c r="L11" s="209"/>
      <c r="M11" s="287">
        <f>J11</f>
        <v>0</v>
      </c>
    </row>
    <row r="12" spans="1:13" x14ac:dyDescent="0.25">
      <c r="A12" s="209"/>
      <c r="B12" s="209"/>
      <c r="C12" s="209" t="s">
        <v>65</v>
      </c>
      <c r="D12" s="209" t="s">
        <v>52</v>
      </c>
      <c r="E12" s="209">
        <v>1.05</v>
      </c>
      <c r="F12" s="209">
        <f>E12*F10</f>
        <v>1.05</v>
      </c>
      <c r="G12" s="265"/>
      <c r="H12" s="265"/>
      <c r="I12" s="209"/>
      <c r="J12" s="209"/>
      <c r="K12" s="209">
        <v>0</v>
      </c>
      <c r="L12" s="209">
        <f>K12*F12</f>
        <v>0</v>
      </c>
      <c r="M12" s="287">
        <f>L12</f>
        <v>0</v>
      </c>
    </row>
    <row r="13" spans="1:13" x14ac:dyDescent="0.25">
      <c r="A13" s="209"/>
      <c r="B13" s="209"/>
      <c r="C13" s="209" t="s">
        <v>293</v>
      </c>
      <c r="D13" s="209" t="s">
        <v>48</v>
      </c>
      <c r="E13" s="209"/>
      <c r="F13" s="265">
        <v>1</v>
      </c>
      <c r="G13" s="265">
        <v>0</v>
      </c>
      <c r="H13" s="265">
        <f>G13*F13</f>
        <v>0</v>
      </c>
      <c r="I13" s="139"/>
      <c r="J13" s="139"/>
      <c r="K13" s="139"/>
      <c r="L13" s="139"/>
      <c r="M13" s="183">
        <f>H13</f>
        <v>0</v>
      </c>
    </row>
    <row r="14" spans="1:13" ht="38.25" x14ac:dyDescent="0.25">
      <c r="A14" s="182">
        <v>2</v>
      </c>
      <c r="B14" s="182" t="s">
        <v>164</v>
      </c>
      <c r="C14" s="182" t="s">
        <v>247</v>
      </c>
      <c r="D14" s="182" t="s">
        <v>48</v>
      </c>
      <c r="E14" s="209"/>
      <c r="F14" s="295">
        <f>F17+F18</f>
        <v>10</v>
      </c>
      <c r="G14" s="265"/>
      <c r="H14" s="256"/>
      <c r="I14" s="139"/>
      <c r="J14" s="139"/>
      <c r="K14" s="139"/>
      <c r="L14" s="139"/>
      <c r="M14" s="306">
        <f>M15+M16+M17+M18</f>
        <v>0</v>
      </c>
    </row>
    <row r="15" spans="1:13" x14ac:dyDescent="0.25">
      <c r="A15" s="209"/>
      <c r="B15" s="182"/>
      <c r="C15" s="209" t="s">
        <v>44</v>
      </c>
      <c r="D15" s="209" t="s">
        <v>46</v>
      </c>
      <c r="E15" s="259">
        <v>2.6</v>
      </c>
      <c r="F15" s="265">
        <f>E15*F14</f>
        <v>26</v>
      </c>
      <c r="G15" s="265"/>
      <c r="H15" s="265"/>
      <c r="I15" s="209">
        <v>0</v>
      </c>
      <c r="J15" s="209">
        <f>I15*F15</f>
        <v>0</v>
      </c>
      <c r="K15" s="209"/>
      <c r="L15" s="209"/>
      <c r="M15" s="183">
        <f>J15</f>
        <v>0</v>
      </c>
    </row>
    <row r="16" spans="1:13" x14ac:dyDescent="0.25">
      <c r="A16" s="209"/>
      <c r="B16" s="182"/>
      <c r="C16" s="209" t="s">
        <v>65</v>
      </c>
      <c r="D16" s="209" t="s">
        <v>52</v>
      </c>
      <c r="E16" s="209">
        <v>0.06</v>
      </c>
      <c r="F16" s="209">
        <f>E16*F14</f>
        <v>0.6</v>
      </c>
      <c r="G16" s="265"/>
      <c r="H16" s="265"/>
      <c r="I16" s="209"/>
      <c r="J16" s="209"/>
      <c r="K16" s="209">
        <v>0</v>
      </c>
      <c r="L16" s="209">
        <f>K16*F16</f>
        <v>0</v>
      </c>
      <c r="M16" s="183">
        <f>L16</f>
        <v>0</v>
      </c>
    </row>
    <row r="17" spans="1:13" x14ac:dyDescent="0.25">
      <c r="A17" s="209"/>
      <c r="B17" s="182"/>
      <c r="C17" s="209" t="s">
        <v>292</v>
      </c>
      <c r="D17" s="209" t="s">
        <v>48</v>
      </c>
      <c r="E17" s="209"/>
      <c r="F17" s="265">
        <v>1</v>
      </c>
      <c r="G17" s="265">
        <v>0</v>
      </c>
      <c r="H17" s="265">
        <f t="shared" ref="H17:H50" si="0">G17*F17</f>
        <v>0</v>
      </c>
      <c r="I17" s="139"/>
      <c r="J17" s="139"/>
      <c r="K17" s="139"/>
      <c r="L17" s="139"/>
      <c r="M17" s="183">
        <f>H17</f>
        <v>0</v>
      </c>
    </row>
    <row r="18" spans="1:13" x14ac:dyDescent="0.25">
      <c r="A18" s="209"/>
      <c r="B18" s="209"/>
      <c r="C18" s="209" t="s">
        <v>248</v>
      </c>
      <c r="D18" s="209" t="s">
        <v>48</v>
      </c>
      <c r="E18" s="209"/>
      <c r="F18" s="265">
        <v>9</v>
      </c>
      <c r="G18" s="265">
        <v>0</v>
      </c>
      <c r="H18" s="265">
        <f t="shared" si="0"/>
        <v>0</v>
      </c>
      <c r="I18" s="139"/>
      <c r="J18" s="139"/>
      <c r="K18" s="139"/>
      <c r="L18" s="139"/>
      <c r="M18" s="183">
        <f>H18</f>
        <v>0</v>
      </c>
    </row>
    <row r="19" spans="1:13" ht="38.25" x14ac:dyDescent="0.25">
      <c r="A19" s="182">
        <v>3</v>
      </c>
      <c r="B19" s="182" t="s">
        <v>166</v>
      </c>
      <c r="C19" s="182" t="s">
        <v>294</v>
      </c>
      <c r="D19" s="182" t="s">
        <v>48</v>
      </c>
      <c r="E19" s="209"/>
      <c r="F19" s="295">
        <v>1</v>
      </c>
      <c r="G19" s="265"/>
      <c r="H19" s="256"/>
      <c r="I19" s="139"/>
      <c r="J19" s="139"/>
      <c r="K19" s="139"/>
      <c r="L19" s="139"/>
      <c r="M19" s="306">
        <f>M20+M21+M22</f>
        <v>0</v>
      </c>
    </row>
    <row r="20" spans="1:13" x14ac:dyDescent="0.25">
      <c r="A20" s="209"/>
      <c r="B20" s="209"/>
      <c r="C20" s="209" t="s">
        <v>44</v>
      </c>
      <c r="D20" s="209" t="s">
        <v>46</v>
      </c>
      <c r="E20" s="209">
        <v>5.85</v>
      </c>
      <c r="F20" s="265">
        <f>E20*F19</f>
        <v>5.85</v>
      </c>
      <c r="G20" s="259"/>
      <c r="H20" s="265"/>
      <c r="I20" s="209">
        <v>0</v>
      </c>
      <c r="J20" s="209">
        <f>I20*F20</f>
        <v>0</v>
      </c>
      <c r="K20" s="209"/>
      <c r="L20" s="209"/>
      <c r="M20" s="287">
        <f>J20</f>
        <v>0</v>
      </c>
    </row>
    <row r="21" spans="1:13" x14ac:dyDescent="0.25">
      <c r="A21" s="209"/>
      <c r="B21" s="209"/>
      <c r="C21" s="209" t="s">
        <v>65</v>
      </c>
      <c r="D21" s="209" t="s">
        <v>52</v>
      </c>
      <c r="E21" s="209">
        <v>0.06</v>
      </c>
      <c r="F21" s="209">
        <f>E21*F19</f>
        <v>0.06</v>
      </c>
      <c r="G21" s="265"/>
      <c r="H21" s="265"/>
      <c r="I21" s="209"/>
      <c r="J21" s="209"/>
      <c r="K21" s="209">
        <v>0</v>
      </c>
      <c r="L21" s="209">
        <f>K21*F21</f>
        <v>0</v>
      </c>
      <c r="M21" s="287">
        <f>L21</f>
        <v>0</v>
      </c>
    </row>
    <row r="22" spans="1:13" x14ac:dyDescent="0.25">
      <c r="A22" s="209"/>
      <c r="B22" s="209"/>
      <c r="C22" s="209" t="s">
        <v>249</v>
      </c>
      <c r="D22" s="209" t="s">
        <v>48</v>
      </c>
      <c r="E22" s="209"/>
      <c r="F22" s="265">
        <v>1</v>
      </c>
      <c r="G22" s="265">
        <v>0</v>
      </c>
      <c r="H22" s="265">
        <f t="shared" si="0"/>
        <v>0</v>
      </c>
      <c r="I22" s="139"/>
      <c r="J22" s="139"/>
      <c r="K22" s="139"/>
      <c r="L22" s="139"/>
      <c r="M22" s="183">
        <f>H22</f>
        <v>0</v>
      </c>
    </row>
    <row r="23" spans="1:13" ht="25.5" x14ac:dyDescent="0.25">
      <c r="A23" s="182">
        <v>4</v>
      </c>
      <c r="B23" s="182" t="s">
        <v>167</v>
      </c>
      <c r="C23" s="182" t="s">
        <v>295</v>
      </c>
      <c r="D23" s="182" t="s">
        <v>49</v>
      </c>
      <c r="E23" s="209" t="s">
        <v>168</v>
      </c>
      <c r="F23" s="256">
        <f>F26+F27</f>
        <v>126</v>
      </c>
      <c r="G23" s="265"/>
      <c r="H23" s="256"/>
      <c r="I23" s="139"/>
      <c r="J23" s="139"/>
      <c r="K23" s="139"/>
      <c r="L23" s="139"/>
      <c r="M23" s="306">
        <f>M24+M25+M26+M27</f>
        <v>0</v>
      </c>
    </row>
    <row r="24" spans="1:13" x14ac:dyDescent="0.25">
      <c r="A24" s="209"/>
      <c r="B24" s="182"/>
      <c r="C24" s="209" t="s">
        <v>44</v>
      </c>
      <c r="D24" s="209" t="s">
        <v>46</v>
      </c>
      <c r="E24" s="265">
        <v>0.17</v>
      </c>
      <c r="F24" s="265">
        <f>E24*F23</f>
        <v>21.42</v>
      </c>
      <c r="G24" s="265"/>
      <c r="H24" s="265"/>
      <c r="I24" s="209">
        <v>0</v>
      </c>
      <c r="J24" s="209">
        <f>I24*F24</f>
        <v>0</v>
      </c>
      <c r="K24" s="209"/>
      <c r="L24" s="209"/>
      <c r="M24" s="287">
        <f>J24</f>
        <v>0</v>
      </c>
    </row>
    <row r="25" spans="1:13" x14ac:dyDescent="0.25">
      <c r="A25" s="209"/>
      <c r="B25" s="182"/>
      <c r="C25" s="209" t="s">
        <v>65</v>
      </c>
      <c r="D25" s="209" t="s">
        <v>52</v>
      </c>
      <c r="E25" s="209">
        <v>0.05</v>
      </c>
      <c r="F25" s="265">
        <f>E25*F23</f>
        <v>6.3000000000000007</v>
      </c>
      <c r="G25" s="265"/>
      <c r="H25" s="265"/>
      <c r="I25" s="209"/>
      <c r="J25" s="209"/>
      <c r="K25" s="209">
        <v>0</v>
      </c>
      <c r="L25" s="209">
        <f>K25*F25</f>
        <v>0</v>
      </c>
      <c r="M25" s="287">
        <f>L25</f>
        <v>0</v>
      </c>
    </row>
    <row r="26" spans="1:13" ht="25.5" x14ac:dyDescent="0.25">
      <c r="A26" s="209"/>
      <c r="B26" s="182"/>
      <c r="C26" s="209" t="s">
        <v>296</v>
      </c>
      <c r="D26" s="209" t="s">
        <v>49</v>
      </c>
      <c r="E26" s="209"/>
      <c r="F26" s="259">
        <v>41</v>
      </c>
      <c r="G26" s="265">
        <v>0</v>
      </c>
      <c r="H26" s="265">
        <f t="shared" si="0"/>
        <v>0</v>
      </c>
      <c r="I26" s="139"/>
      <c r="J26" s="139"/>
      <c r="K26" s="139"/>
      <c r="L26" s="139"/>
      <c r="M26" s="183">
        <f>H26</f>
        <v>0</v>
      </c>
    </row>
    <row r="27" spans="1:13" ht="25.5" x14ac:dyDescent="0.25">
      <c r="A27" s="209"/>
      <c r="B27" s="182"/>
      <c r="C27" s="209" t="s">
        <v>297</v>
      </c>
      <c r="D27" s="209" t="s">
        <v>49</v>
      </c>
      <c r="E27" s="209"/>
      <c r="F27" s="259">
        <v>85</v>
      </c>
      <c r="G27" s="265">
        <v>0</v>
      </c>
      <c r="H27" s="265">
        <f t="shared" si="0"/>
        <v>0</v>
      </c>
      <c r="I27" s="139"/>
      <c r="J27" s="139"/>
      <c r="K27" s="139"/>
      <c r="L27" s="139"/>
      <c r="M27" s="183">
        <f>H27</f>
        <v>0</v>
      </c>
    </row>
    <row r="28" spans="1:13" ht="25.5" x14ac:dyDescent="0.25">
      <c r="A28" s="182">
        <v>5</v>
      </c>
      <c r="B28" s="182" t="s">
        <v>169</v>
      </c>
      <c r="C28" s="182" t="s">
        <v>250</v>
      </c>
      <c r="D28" s="182" t="s">
        <v>48</v>
      </c>
      <c r="E28" s="209" t="s">
        <v>168</v>
      </c>
      <c r="F28" s="295">
        <f>F31</f>
        <v>10</v>
      </c>
      <c r="G28" s="265"/>
      <c r="H28" s="256"/>
      <c r="I28" s="139"/>
      <c r="J28" s="139"/>
      <c r="K28" s="139"/>
      <c r="L28" s="139"/>
      <c r="M28" s="306">
        <f>M29+M30+M31</f>
        <v>0</v>
      </c>
    </row>
    <row r="29" spans="1:13" x14ac:dyDescent="0.25">
      <c r="A29" s="209"/>
      <c r="B29" s="209"/>
      <c r="C29" s="209" t="s">
        <v>44</v>
      </c>
      <c r="D29" s="209" t="s">
        <v>46</v>
      </c>
      <c r="E29" s="265">
        <v>0.26</v>
      </c>
      <c r="F29" s="265">
        <f>E29*F28</f>
        <v>2.6</v>
      </c>
      <c r="G29" s="259"/>
      <c r="H29" s="265"/>
      <c r="I29" s="209">
        <v>0</v>
      </c>
      <c r="J29" s="209">
        <f>I29*F29</f>
        <v>0</v>
      </c>
      <c r="K29" s="209"/>
      <c r="L29" s="209"/>
      <c r="M29" s="287">
        <f>J29</f>
        <v>0</v>
      </c>
    </row>
    <row r="30" spans="1:13" x14ac:dyDescent="0.25">
      <c r="A30" s="209"/>
      <c r="B30" s="209"/>
      <c r="C30" s="209" t="s">
        <v>65</v>
      </c>
      <c r="D30" s="209" t="s">
        <v>52</v>
      </c>
      <c r="E30" s="209">
        <v>0.35</v>
      </c>
      <c r="F30" s="265">
        <f>E30*F28</f>
        <v>3.5</v>
      </c>
      <c r="G30" s="265"/>
      <c r="H30" s="265"/>
      <c r="I30" s="209"/>
      <c r="J30" s="209"/>
      <c r="K30" s="209">
        <v>0</v>
      </c>
      <c r="L30" s="209">
        <f>K30*F30</f>
        <v>0</v>
      </c>
      <c r="M30" s="287">
        <f>L30</f>
        <v>0</v>
      </c>
    </row>
    <row r="31" spans="1:13" ht="25.5" x14ac:dyDescent="0.25">
      <c r="A31" s="209"/>
      <c r="B31" s="209"/>
      <c r="C31" s="209" t="s">
        <v>251</v>
      </c>
      <c r="D31" s="209" t="s">
        <v>48</v>
      </c>
      <c r="E31" s="209"/>
      <c r="F31" s="265">
        <v>10</v>
      </c>
      <c r="G31" s="265">
        <v>0</v>
      </c>
      <c r="H31" s="265">
        <f t="shared" si="0"/>
        <v>0</v>
      </c>
      <c r="I31" s="139"/>
      <c r="J31" s="139"/>
      <c r="K31" s="139"/>
      <c r="L31" s="139"/>
      <c r="M31" s="183">
        <f>H31</f>
        <v>0</v>
      </c>
    </row>
    <row r="32" spans="1:13" ht="25.5" x14ac:dyDescent="0.25">
      <c r="A32" s="182">
        <v>6</v>
      </c>
      <c r="B32" s="182" t="s">
        <v>170</v>
      </c>
      <c r="C32" s="182" t="s">
        <v>252</v>
      </c>
      <c r="D32" s="182" t="s">
        <v>48</v>
      </c>
      <c r="E32" s="209" t="s">
        <v>168</v>
      </c>
      <c r="F32" s="295">
        <v>16</v>
      </c>
      <c r="G32" s="265"/>
      <c r="H32" s="256"/>
      <c r="I32" s="139"/>
      <c r="J32" s="139"/>
      <c r="K32" s="139"/>
      <c r="L32" s="139"/>
      <c r="M32" s="306">
        <f>M33+M34+M35</f>
        <v>0</v>
      </c>
    </row>
    <row r="33" spans="1:13" x14ac:dyDescent="0.25">
      <c r="A33" s="209"/>
      <c r="B33" s="182"/>
      <c r="C33" s="209" t="s">
        <v>44</v>
      </c>
      <c r="D33" s="209" t="s">
        <v>46</v>
      </c>
      <c r="E33" s="265">
        <v>0.34</v>
      </c>
      <c r="F33" s="265">
        <f>E33*F32</f>
        <v>5.44</v>
      </c>
      <c r="G33" s="259"/>
      <c r="H33" s="265"/>
      <c r="I33" s="209">
        <v>0</v>
      </c>
      <c r="J33" s="209">
        <f>I33*F33</f>
        <v>0</v>
      </c>
      <c r="K33" s="209"/>
      <c r="L33" s="209"/>
      <c r="M33" s="287">
        <f>J33</f>
        <v>0</v>
      </c>
    </row>
    <row r="34" spans="1:13" x14ac:dyDescent="0.25">
      <c r="A34" s="209"/>
      <c r="B34" s="182"/>
      <c r="C34" s="209" t="s">
        <v>65</v>
      </c>
      <c r="D34" s="209" t="s">
        <v>52</v>
      </c>
      <c r="E34" s="209">
        <v>0.01</v>
      </c>
      <c r="F34" s="265">
        <f>E34*F32</f>
        <v>0.16</v>
      </c>
      <c r="G34" s="265"/>
      <c r="H34" s="265"/>
      <c r="I34" s="209"/>
      <c r="J34" s="209"/>
      <c r="K34" s="209">
        <v>0</v>
      </c>
      <c r="L34" s="209">
        <f>K34*F34</f>
        <v>0</v>
      </c>
      <c r="M34" s="287">
        <f>L34</f>
        <v>0</v>
      </c>
    </row>
    <row r="35" spans="1:13" x14ac:dyDescent="0.25">
      <c r="A35" s="209"/>
      <c r="B35" s="182" t="s">
        <v>171</v>
      </c>
      <c r="C35" s="209" t="s">
        <v>253</v>
      </c>
      <c r="D35" s="209" t="s">
        <v>48</v>
      </c>
      <c r="E35" s="209">
        <v>1</v>
      </c>
      <c r="F35" s="265">
        <f>E35*F32</f>
        <v>16</v>
      </c>
      <c r="G35" s="265">
        <v>0</v>
      </c>
      <c r="H35" s="265">
        <f t="shared" si="0"/>
        <v>0</v>
      </c>
      <c r="I35" s="139"/>
      <c r="J35" s="139"/>
      <c r="K35" s="139"/>
      <c r="L35" s="139"/>
      <c r="M35" s="183">
        <f>H35</f>
        <v>0</v>
      </c>
    </row>
    <row r="36" spans="1:13" x14ac:dyDescent="0.25">
      <c r="A36" s="182">
        <v>7</v>
      </c>
      <c r="B36" s="182" t="s">
        <v>172</v>
      </c>
      <c r="C36" s="182" t="s">
        <v>254</v>
      </c>
      <c r="D36" s="182" t="s">
        <v>48</v>
      </c>
      <c r="E36" s="209"/>
      <c r="F36" s="295">
        <f>F39</f>
        <v>4</v>
      </c>
      <c r="G36" s="265"/>
      <c r="H36" s="256"/>
      <c r="I36" s="139"/>
      <c r="J36" s="139"/>
      <c r="K36" s="139"/>
      <c r="L36" s="139"/>
      <c r="M36" s="306">
        <f>M37+M38+M39</f>
        <v>0</v>
      </c>
    </row>
    <row r="37" spans="1:13" x14ac:dyDescent="0.25">
      <c r="A37" s="209"/>
      <c r="B37" s="209"/>
      <c r="C37" s="209" t="s">
        <v>44</v>
      </c>
      <c r="D37" s="209" t="s">
        <v>46</v>
      </c>
      <c r="E37" s="265">
        <v>1.03</v>
      </c>
      <c r="F37" s="265">
        <f>F36*E37</f>
        <v>4.12</v>
      </c>
      <c r="G37" s="259"/>
      <c r="H37" s="265"/>
      <c r="I37" s="209">
        <v>0</v>
      </c>
      <c r="J37" s="209">
        <f>I37*F37</f>
        <v>0</v>
      </c>
      <c r="K37" s="209"/>
      <c r="L37" s="209"/>
      <c r="M37" s="287">
        <f>J37</f>
        <v>0</v>
      </c>
    </row>
    <row r="38" spans="1:13" x14ac:dyDescent="0.25">
      <c r="A38" s="209"/>
      <c r="B38" s="209"/>
      <c r="C38" s="209" t="s">
        <v>65</v>
      </c>
      <c r="D38" s="209" t="s">
        <v>52</v>
      </c>
      <c r="E38" s="209">
        <v>0.57999999999999996</v>
      </c>
      <c r="F38" s="265">
        <f>E38*F36</f>
        <v>2.3199999999999998</v>
      </c>
      <c r="G38" s="265"/>
      <c r="H38" s="265"/>
      <c r="I38" s="209"/>
      <c r="J38" s="209"/>
      <c r="K38" s="209">
        <v>0</v>
      </c>
      <c r="L38" s="209">
        <f>K38*F38</f>
        <v>0</v>
      </c>
      <c r="M38" s="287">
        <f>L38</f>
        <v>0</v>
      </c>
    </row>
    <row r="39" spans="1:13" x14ac:dyDescent="0.25">
      <c r="A39" s="209"/>
      <c r="B39" s="209"/>
      <c r="C39" s="209" t="s">
        <v>298</v>
      </c>
      <c r="D39" s="209" t="s">
        <v>48</v>
      </c>
      <c r="E39" s="209"/>
      <c r="F39" s="265">
        <v>4</v>
      </c>
      <c r="G39" s="259">
        <v>0</v>
      </c>
      <c r="H39" s="265">
        <f t="shared" si="0"/>
        <v>0</v>
      </c>
      <c r="I39" s="139"/>
      <c r="J39" s="139"/>
      <c r="K39" s="139"/>
      <c r="L39" s="139"/>
      <c r="M39" s="183">
        <f>H39</f>
        <v>0</v>
      </c>
    </row>
    <row r="40" spans="1:13" ht="51" x14ac:dyDescent="0.25">
      <c r="A40" s="182">
        <v>8</v>
      </c>
      <c r="B40" s="296" t="s">
        <v>153</v>
      </c>
      <c r="C40" s="182" t="s">
        <v>256</v>
      </c>
      <c r="D40" s="182" t="s">
        <v>223</v>
      </c>
      <c r="E40" s="182"/>
      <c r="F40" s="256">
        <v>8</v>
      </c>
      <c r="G40" s="256"/>
      <c r="H40" s="256"/>
      <c r="I40" s="139"/>
      <c r="J40" s="139"/>
      <c r="K40" s="139"/>
      <c r="L40" s="139"/>
      <c r="M40" s="306">
        <f>M41</f>
        <v>0</v>
      </c>
    </row>
    <row r="41" spans="1:13" x14ac:dyDescent="0.25">
      <c r="A41" s="209"/>
      <c r="B41" s="297"/>
      <c r="C41" s="209" t="s">
        <v>44</v>
      </c>
      <c r="D41" s="209" t="s">
        <v>46</v>
      </c>
      <c r="E41" s="265">
        <v>2.34</v>
      </c>
      <c r="F41" s="265">
        <f>E41*F40</f>
        <v>18.72</v>
      </c>
      <c r="G41" s="265"/>
      <c r="H41" s="265"/>
      <c r="I41" s="209">
        <v>0</v>
      </c>
      <c r="J41" s="209">
        <f>I41*F41</f>
        <v>0</v>
      </c>
      <c r="K41" s="139"/>
      <c r="L41" s="139"/>
      <c r="M41" s="183">
        <f>J41</f>
        <v>0</v>
      </c>
    </row>
    <row r="42" spans="1:13" ht="38.25" x14ac:dyDescent="0.25">
      <c r="A42" s="182">
        <v>9</v>
      </c>
      <c r="B42" s="182" t="s">
        <v>173</v>
      </c>
      <c r="C42" s="182" t="s">
        <v>257</v>
      </c>
      <c r="D42" s="182" t="s">
        <v>49</v>
      </c>
      <c r="E42" s="182"/>
      <c r="F42" s="256">
        <v>30</v>
      </c>
      <c r="G42" s="295"/>
      <c r="H42" s="256"/>
      <c r="I42" s="139"/>
      <c r="J42" s="139"/>
      <c r="K42" s="139"/>
      <c r="L42" s="139"/>
      <c r="M42" s="306">
        <f>M43+M44+M45+M46</f>
        <v>0</v>
      </c>
    </row>
    <row r="43" spans="1:13" x14ac:dyDescent="0.25">
      <c r="A43" s="209"/>
      <c r="B43" s="209"/>
      <c r="C43" s="209" t="s">
        <v>44</v>
      </c>
      <c r="D43" s="209" t="s">
        <v>46</v>
      </c>
      <c r="E43" s="265">
        <v>0.51</v>
      </c>
      <c r="F43" s="265">
        <f>E43*F42</f>
        <v>15.3</v>
      </c>
      <c r="G43" s="265"/>
      <c r="H43" s="265"/>
      <c r="I43" s="209">
        <v>0</v>
      </c>
      <c r="J43" s="209">
        <f>I43*F43</f>
        <v>0</v>
      </c>
      <c r="K43" s="209"/>
      <c r="L43" s="209"/>
      <c r="M43" s="287">
        <f>J43</f>
        <v>0</v>
      </c>
    </row>
    <row r="44" spans="1:13" x14ac:dyDescent="0.25">
      <c r="A44" s="209"/>
      <c r="B44" s="182"/>
      <c r="C44" s="209" t="s">
        <v>65</v>
      </c>
      <c r="D44" s="209" t="s">
        <v>52</v>
      </c>
      <c r="E44" s="265">
        <v>0.03</v>
      </c>
      <c r="F44" s="265">
        <f>E44*F42</f>
        <v>0.89999999999999991</v>
      </c>
      <c r="G44" s="265"/>
      <c r="H44" s="265"/>
      <c r="I44" s="209"/>
      <c r="J44" s="209"/>
      <c r="K44" s="209">
        <v>0</v>
      </c>
      <c r="L44" s="209">
        <f>K44*F44</f>
        <v>0</v>
      </c>
      <c r="M44" s="287">
        <f>L44</f>
        <v>0</v>
      </c>
    </row>
    <row r="45" spans="1:13" ht="25.5" x14ac:dyDescent="0.25">
      <c r="A45" s="209"/>
      <c r="B45" s="297"/>
      <c r="C45" s="209" t="s">
        <v>258</v>
      </c>
      <c r="D45" s="209" t="s">
        <v>49</v>
      </c>
      <c r="E45" s="209" t="s">
        <v>64</v>
      </c>
      <c r="F45" s="265">
        <v>30</v>
      </c>
      <c r="G45" s="265">
        <v>0</v>
      </c>
      <c r="H45" s="265">
        <f t="shared" si="0"/>
        <v>0</v>
      </c>
      <c r="I45" s="139"/>
      <c r="J45" s="139"/>
      <c r="K45" s="139"/>
      <c r="L45" s="139"/>
      <c r="M45" s="183">
        <f>H45</f>
        <v>0</v>
      </c>
    </row>
    <row r="46" spans="1:13" x14ac:dyDescent="0.25">
      <c r="A46" s="209"/>
      <c r="B46" s="297"/>
      <c r="C46" s="209" t="s">
        <v>259</v>
      </c>
      <c r="D46" s="209" t="s">
        <v>51</v>
      </c>
      <c r="E46" s="209" t="s">
        <v>64</v>
      </c>
      <c r="F46" s="293">
        <v>0.01</v>
      </c>
      <c r="G46" s="265">
        <v>0</v>
      </c>
      <c r="H46" s="265">
        <f t="shared" si="0"/>
        <v>0</v>
      </c>
      <c r="I46" s="139"/>
      <c r="J46" s="139"/>
      <c r="K46" s="139"/>
      <c r="L46" s="139"/>
      <c r="M46" s="183">
        <f>H46</f>
        <v>0</v>
      </c>
    </row>
    <row r="47" spans="1:13" ht="18.75" customHeight="1" x14ac:dyDescent="0.25">
      <c r="A47" s="182">
        <v>10</v>
      </c>
      <c r="B47" s="182" t="s">
        <v>174</v>
      </c>
      <c r="C47" s="182" t="s">
        <v>260</v>
      </c>
      <c r="D47" s="182" t="s">
        <v>48</v>
      </c>
      <c r="E47" s="182"/>
      <c r="F47" s="256">
        <v>4</v>
      </c>
      <c r="G47" s="295"/>
      <c r="H47" s="256"/>
      <c r="I47" s="139"/>
      <c r="J47" s="139"/>
      <c r="K47" s="139"/>
      <c r="L47" s="139"/>
      <c r="M47" s="306">
        <f>M48+M49+M50</f>
        <v>0</v>
      </c>
    </row>
    <row r="48" spans="1:13" x14ac:dyDescent="0.25">
      <c r="A48" s="209"/>
      <c r="B48" s="209"/>
      <c r="C48" s="209" t="s">
        <v>44</v>
      </c>
      <c r="D48" s="209" t="s">
        <v>46</v>
      </c>
      <c r="E48" s="265">
        <v>0.9</v>
      </c>
      <c r="F48" s="265">
        <f>E48*F47</f>
        <v>3.6</v>
      </c>
      <c r="G48" s="259"/>
      <c r="H48" s="265"/>
      <c r="I48" s="209">
        <v>0</v>
      </c>
      <c r="J48" s="209">
        <f>I48*F48</f>
        <v>0</v>
      </c>
      <c r="K48" s="209"/>
      <c r="L48" s="209"/>
      <c r="M48" s="287">
        <f>J48</f>
        <v>0</v>
      </c>
    </row>
    <row r="49" spans="1:15" x14ac:dyDescent="0.25">
      <c r="A49" s="209"/>
      <c r="B49" s="182"/>
      <c r="C49" s="209" t="s">
        <v>65</v>
      </c>
      <c r="D49" s="209" t="s">
        <v>52</v>
      </c>
      <c r="E49" s="265">
        <v>0.7</v>
      </c>
      <c r="F49" s="265">
        <f>E49*F47</f>
        <v>2.8</v>
      </c>
      <c r="G49" s="265"/>
      <c r="H49" s="265"/>
      <c r="I49" s="209"/>
      <c r="J49" s="209"/>
      <c r="K49" s="209">
        <v>0</v>
      </c>
      <c r="L49" s="209">
        <f>K49*F49</f>
        <v>0</v>
      </c>
      <c r="M49" s="287">
        <f>L49</f>
        <v>0</v>
      </c>
    </row>
    <row r="50" spans="1:15" ht="25.5" x14ac:dyDescent="0.25">
      <c r="A50" s="182"/>
      <c r="B50" s="297"/>
      <c r="C50" s="209" t="s">
        <v>261</v>
      </c>
      <c r="D50" s="209" t="s">
        <v>48</v>
      </c>
      <c r="E50" s="209" t="s">
        <v>64</v>
      </c>
      <c r="F50" s="265">
        <v>4</v>
      </c>
      <c r="G50" s="259">
        <v>0</v>
      </c>
      <c r="H50" s="265">
        <f t="shared" si="0"/>
        <v>0</v>
      </c>
      <c r="I50" s="209"/>
      <c r="J50" s="209"/>
      <c r="K50" s="209"/>
      <c r="L50" s="209"/>
      <c r="M50" s="183">
        <f>H50</f>
        <v>0</v>
      </c>
    </row>
    <row r="51" spans="1:15" ht="25.5" x14ac:dyDescent="0.25">
      <c r="A51" s="182">
        <v>11</v>
      </c>
      <c r="B51" s="182" t="s">
        <v>165</v>
      </c>
      <c r="C51" s="182" t="s">
        <v>255</v>
      </c>
      <c r="D51" s="182" t="s">
        <v>49</v>
      </c>
      <c r="E51" s="209"/>
      <c r="F51" s="256">
        <v>30</v>
      </c>
      <c r="G51" s="265"/>
      <c r="H51" s="256"/>
      <c r="I51" s="209"/>
      <c r="J51" s="209"/>
      <c r="K51" s="209"/>
      <c r="L51" s="209"/>
      <c r="M51" s="306">
        <f>M52+M53+M54+M55</f>
        <v>0</v>
      </c>
    </row>
    <row r="52" spans="1:15" x14ac:dyDescent="0.25">
      <c r="A52" s="182"/>
      <c r="B52" s="209"/>
      <c r="C52" s="209" t="s">
        <v>44</v>
      </c>
      <c r="D52" s="209" t="s">
        <v>46</v>
      </c>
      <c r="E52" s="265">
        <v>0.2</v>
      </c>
      <c r="F52" s="265">
        <f>E52*F51</f>
        <v>6</v>
      </c>
      <c r="G52" s="259"/>
      <c r="H52" s="265"/>
      <c r="I52" s="209">
        <v>0</v>
      </c>
      <c r="J52" s="209">
        <f>I52*F52</f>
        <v>0</v>
      </c>
      <c r="K52" s="209"/>
      <c r="L52" s="209"/>
      <c r="M52" s="287">
        <f>J52</f>
        <v>0</v>
      </c>
    </row>
    <row r="53" spans="1:15" x14ac:dyDescent="0.25">
      <c r="A53" s="182"/>
      <c r="B53" s="209"/>
      <c r="C53" s="209" t="s">
        <v>65</v>
      </c>
      <c r="D53" s="209" t="s">
        <v>52</v>
      </c>
      <c r="E53" s="209">
        <v>0.06</v>
      </c>
      <c r="F53" s="265">
        <f>E53*F51</f>
        <v>1.7999999999999998</v>
      </c>
      <c r="G53" s="265"/>
      <c r="H53" s="265"/>
      <c r="I53" s="209"/>
      <c r="J53" s="209"/>
      <c r="K53" s="209">
        <v>0</v>
      </c>
      <c r="L53" s="209">
        <f>K53*F53</f>
        <v>0</v>
      </c>
      <c r="M53" s="287">
        <f>L53</f>
        <v>0</v>
      </c>
    </row>
    <row r="54" spans="1:15" x14ac:dyDescent="0.25">
      <c r="A54" s="182"/>
      <c r="B54" s="209"/>
      <c r="C54" s="209" t="s">
        <v>217</v>
      </c>
      <c r="D54" s="209" t="s">
        <v>49</v>
      </c>
      <c r="E54" s="209"/>
      <c r="F54" s="265">
        <v>30</v>
      </c>
      <c r="G54" s="265">
        <v>0</v>
      </c>
      <c r="H54" s="265">
        <f>G54*F54</f>
        <v>0</v>
      </c>
      <c r="I54" s="139"/>
      <c r="J54" s="139"/>
      <c r="K54" s="139"/>
      <c r="L54" s="139"/>
      <c r="M54" s="183">
        <f>H54</f>
        <v>0</v>
      </c>
    </row>
    <row r="55" spans="1:15" x14ac:dyDescent="0.25">
      <c r="A55" s="182"/>
      <c r="B55" s="209"/>
      <c r="C55" s="209" t="s">
        <v>299</v>
      </c>
      <c r="D55" s="209" t="s">
        <v>49</v>
      </c>
      <c r="E55" s="209"/>
      <c r="F55" s="265">
        <v>30</v>
      </c>
      <c r="G55" s="265">
        <v>0</v>
      </c>
      <c r="H55" s="265">
        <f t="shared" ref="H55:H58" si="1">G55*F55</f>
        <v>0</v>
      </c>
      <c r="I55" s="139"/>
      <c r="J55" s="139"/>
      <c r="K55" s="139"/>
      <c r="L55" s="139"/>
      <c r="M55" s="183">
        <f>H55</f>
        <v>0</v>
      </c>
    </row>
    <row r="56" spans="1:15" ht="25.5" x14ac:dyDescent="0.25">
      <c r="A56" s="182">
        <v>12</v>
      </c>
      <c r="B56" s="294" t="s">
        <v>202</v>
      </c>
      <c r="C56" s="224" t="s">
        <v>218</v>
      </c>
      <c r="D56" s="223" t="s">
        <v>56</v>
      </c>
      <c r="E56" s="285"/>
      <c r="F56" s="225">
        <v>1.18</v>
      </c>
      <c r="G56" s="283"/>
      <c r="H56" s="298"/>
      <c r="I56" s="139"/>
      <c r="J56" s="139"/>
      <c r="K56" s="139"/>
      <c r="L56" s="139"/>
      <c r="M56" s="306">
        <f>M57+M58</f>
        <v>0</v>
      </c>
    </row>
    <row r="57" spans="1:15" x14ac:dyDescent="0.25">
      <c r="A57" s="209"/>
      <c r="B57" s="285"/>
      <c r="C57" s="282" t="s">
        <v>44</v>
      </c>
      <c r="D57" s="285" t="s">
        <v>46</v>
      </c>
      <c r="E57" s="285">
        <v>1.8</v>
      </c>
      <c r="F57" s="283">
        <f>F56*E57</f>
        <v>2.1240000000000001</v>
      </c>
      <c r="G57" s="283"/>
      <c r="H57" s="187"/>
      <c r="I57" s="209">
        <v>0</v>
      </c>
      <c r="J57" s="265">
        <f>I57*F57</f>
        <v>0</v>
      </c>
      <c r="K57" s="209"/>
      <c r="L57" s="139"/>
      <c r="M57" s="287">
        <f>J57</f>
        <v>0</v>
      </c>
    </row>
    <row r="58" spans="1:15" x14ac:dyDescent="0.25">
      <c r="A58" s="209"/>
      <c r="B58" s="285"/>
      <c r="C58" s="282" t="s">
        <v>176</v>
      </c>
      <c r="D58" s="285" t="s">
        <v>56</v>
      </c>
      <c r="E58" s="285">
        <v>1.1499999999999999</v>
      </c>
      <c r="F58" s="283">
        <f>E58*F56</f>
        <v>1.3569999999999998</v>
      </c>
      <c r="G58" s="283">
        <v>0</v>
      </c>
      <c r="H58" s="187">
        <f t="shared" si="1"/>
        <v>0</v>
      </c>
      <c r="I58" s="209"/>
      <c r="J58" s="265"/>
      <c r="K58" s="209"/>
      <c r="L58" s="139"/>
      <c r="M58" s="183">
        <f>H58</f>
        <v>0</v>
      </c>
    </row>
    <row r="59" spans="1:15" x14ac:dyDescent="0.25">
      <c r="A59" s="182">
        <v>13</v>
      </c>
      <c r="B59" s="296" t="s">
        <v>175</v>
      </c>
      <c r="C59" s="182" t="s">
        <v>262</v>
      </c>
      <c r="D59" s="182" t="s">
        <v>223</v>
      </c>
      <c r="E59" s="182"/>
      <c r="F59" s="256">
        <v>6.82</v>
      </c>
      <c r="G59" s="256"/>
      <c r="H59" s="256"/>
      <c r="I59" s="209"/>
      <c r="J59" s="265"/>
      <c r="K59" s="209"/>
      <c r="L59" s="139"/>
      <c r="M59" s="306">
        <f>M60</f>
        <v>0</v>
      </c>
    </row>
    <row r="60" spans="1:15" x14ac:dyDescent="0.25">
      <c r="A60" s="209"/>
      <c r="B60" s="297"/>
      <c r="C60" s="209" t="s">
        <v>44</v>
      </c>
      <c r="D60" s="209" t="s">
        <v>46</v>
      </c>
      <c r="E60" s="265">
        <v>2.77</v>
      </c>
      <c r="F60" s="265">
        <f>E60*F59</f>
        <v>18.891400000000001</v>
      </c>
      <c r="G60" s="265"/>
      <c r="H60" s="265"/>
      <c r="I60" s="209">
        <v>0</v>
      </c>
      <c r="J60" s="265">
        <f>I60*F60</f>
        <v>0</v>
      </c>
      <c r="K60" s="209"/>
      <c r="L60" s="139"/>
      <c r="M60" s="183">
        <f>J60</f>
        <v>0</v>
      </c>
    </row>
    <row r="61" spans="1:15" x14ac:dyDescent="0.25">
      <c r="B61" s="140"/>
      <c r="C61" s="140"/>
      <c r="D61" s="140"/>
      <c r="E61" s="140"/>
      <c r="F61" s="140"/>
      <c r="G61" s="140"/>
      <c r="H61" s="337">
        <f>SUM(H10:H60)</f>
        <v>0</v>
      </c>
      <c r="I61" s="336"/>
      <c r="J61" s="337">
        <f>SUM(J10:J60)</f>
        <v>0</v>
      </c>
      <c r="K61" s="336"/>
      <c r="L61" s="337">
        <f>SUM(L10:L60)</f>
        <v>0</v>
      </c>
      <c r="M61" s="337">
        <f>M59+M56+M51+M47+M42+M40+M36+M32+M28+M23+M19+M14+M10</f>
        <v>0</v>
      </c>
    </row>
    <row r="62" spans="1:15" x14ac:dyDescent="0.25">
      <c r="B62" s="179"/>
      <c r="C62" s="179" t="s">
        <v>29</v>
      </c>
      <c r="D62" s="179"/>
      <c r="E62" s="339"/>
      <c r="F62" s="339"/>
      <c r="G62" s="339"/>
      <c r="H62" s="340"/>
      <c r="I62" s="341"/>
      <c r="J62" s="340"/>
      <c r="K62" s="341"/>
      <c r="L62" s="340"/>
      <c r="M62" s="340">
        <f>M61</f>
        <v>0</v>
      </c>
      <c r="N62" s="347">
        <f>M59+M56+M51+M47+M42+M40+M36+M32+M28+M23+M19+M14+M10</f>
        <v>0</v>
      </c>
      <c r="O62" s="347"/>
    </row>
    <row r="63" spans="1:15" ht="25.5" x14ac:dyDescent="0.25">
      <c r="B63" s="336"/>
      <c r="C63" s="336" t="s">
        <v>304</v>
      </c>
      <c r="D63" s="342">
        <v>0.75</v>
      </c>
      <c r="E63" s="338"/>
      <c r="F63" s="338"/>
      <c r="G63" s="338"/>
      <c r="H63" s="337"/>
      <c r="I63" s="337"/>
      <c r="J63" s="343"/>
      <c r="K63" s="337"/>
      <c r="L63" s="337"/>
      <c r="M63" s="337">
        <f>J61*D63</f>
        <v>0</v>
      </c>
    </row>
    <row r="64" spans="1:15" x14ac:dyDescent="0.25">
      <c r="B64" s="179"/>
      <c r="C64" s="179" t="s">
        <v>29</v>
      </c>
      <c r="D64" s="179"/>
      <c r="E64" s="339"/>
      <c r="F64" s="339"/>
      <c r="G64" s="339"/>
      <c r="H64" s="339"/>
      <c r="I64" s="341"/>
      <c r="J64" s="340"/>
      <c r="K64" s="341"/>
      <c r="L64" s="341"/>
      <c r="M64" s="341">
        <f>M62+M63</f>
        <v>0</v>
      </c>
    </row>
    <row r="65" spans="1:13" x14ac:dyDescent="0.25">
      <c r="B65" s="336"/>
      <c r="C65" s="336" t="s">
        <v>145</v>
      </c>
      <c r="D65" s="344">
        <v>0.08</v>
      </c>
      <c r="E65" s="338"/>
      <c r="F65" s="338"/>
      <c r="G65" s="338"/>
      <c r="H65" s="338"/>
      <c r="I65" s="337"/>
      <c r="J65" s="343"/>
      <c r="K65" s="337"/>
      <c r="L65" s="337"/>
      <c r="M65" s="337">
        <f>M64*D65</f>
        <v>0</v>
      </c>
    </row>
    <row r="66" spans="1:13" x14ac:dyDescent="0.25">
      <c r="B66" s="179"/>
      <c r="C66" s="179" t="s">
        <v>29</v>
      </c>
      <c r="D66" s="179"/>
      <c r="E66" s="339"/>
      <c r="F66" s="339"/>
      <c r="G66" s="339"/>
      <c r="H66" s="339"/>
      <c r="I66" s="339"/>
      <c r="J66" s="345"/>
      <c r="K66" s="339"/>
      <c r="L66" s="339"/>
      <c r="M66" s="341">
        <f>M64+M65</f>
        <v>0</v>
      </c>
    </row>
    <row r="67" spans="1:13" x14ac:dyDescent="0.25">
      <c r="A67" s="205"/>
      <c r="J67" s="346"/>
      <c r="L67" s="346"/>
    </row>
    <row r="68" spans="1:13" x14ac:dyDescent="0.25">
      <c r="A68" s="205"/>
      <c r="B68" s="239"/>
      <c r="C68" s="394"/>
      <c r="D68" s="394"/>
      <c r="E68" s="395"/>
      <c r="F68" s="395"/>
      <c r="G68" s="396"/>
      <c r="H68" s="396"/>
      <c r="I68" s="396"/>
      <c r="J68" s="239"/>
      <c r="K68" s="239"/>
      <c r="L68" s="395"/>
      <c r="M68" s="395"/>
    </row>
    <row r="69" spans="1:13" x14ac:dyDescent="0.25">
      <c r="A69" s="205"/>
      <c r="B69" s="239"/>
      <c r="D69" s="239"/>
      <c r="E69" s="239"/>
      <c r="F69" s="239"/>
      <c r="G69" s="240"/>
      <c r="H69" s="240"/>
      <c r="I69" s="240"/>
      <c r="J69" s="239"/>
      <c r="K69" s="239"/>
      <c r="L69" s="239"/>
      <c r="M69" s="239"/>
    </row>
    <row r="70" spans="1:13" x14ac:dyDescent="0.25">
      <c r="A70" s="205"/>
      <c r="J70" s="239"/>
    </row>
    <row r="71" spans="1:13" x14ac:dyDescent="0.25">
      <c r="A71" s="205"/>
    </row>
    <row r="72" spans="1:13" x14ac:dyDescent="0.25">
      <c r="A72" s="205"/>
    </row>
    <row r="73" spans="1:13" x14ac:dyDescent="0.25">
      <c r="A73" s="205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</row>
    <row r="74" spans="1:13" x14ac:dyDescent="0.25">
      <c r="A74" s="205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</row>
    <row r="75" spans="1:13" x14ac:dyDescent="0.25">
      <c r="A75" s="205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</row>
    <row r="76" spans="1:13" x14ac:dyDescent="0.25">
      <c r="A76" s="205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</row>
    <row r="77" spans="1:13" x14ac:dyDescent="0.25">
      <c r="A77" s="205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</row>
    <row r="78" spans="1:13" x14ac:dyDescent="0.25">
      <c r="A78" s="205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</row>
    <row r="79" spans="1:13" x14ac:dyDescent="0.25">
      <c r="A79" s="205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</row>
    <row r="80" spans="1:13" x14ac:dyDescent="0.25">
      <c r="A80" s="205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</row>
    <row r="81" spans="1:13" x14ac:dyDescent="0.25">
      <c r="A81" s="205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</row>
    <row r="82" spans="1:13" x14ac:dyDescent="0.25">
      <c r="A82" s="205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</row>
    <row r="83" spans="1:13" x14ac:dyDescent="0.25">
      <c r="A83" s="205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</row>
    <row r="84" spans="1:13" x14ac:dyDescent="0.25">
      <c r="A84" s="205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</row>
    <row r="85" spans="1:13" x14ac:dyDescent="0.25">
      <c r="A85" s="205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</row>
    <row r="86" spans="1:13" x14ac:dyDescent="0.25">
      <c r="A86" s="205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</row>
    <row r="87" spans="1:13" x14ac:dyDescent="0.25">
      <c r="A87" s="205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</row>
    <row r="88" spans="1:13" x14ac:dyDescent="0.25">
      <c r="A88" s="205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</row>
    <row r="89" spans="1:13" x14ac:dyDescent="0.25">
      <c r="A89" s="205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</row>
    <row r="90" spans="1:13" x14ac:dyDescent="0.25">
      <c r="A90" s="205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</row>
    <row r="91" spans="1:13" x14ac:dyDescent="0.25">
      <c r="A91" s="205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</row>
    <row r="92" spans="1:13" x14ac:dyDescent="0.25">
      <c r="A92" s="205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</row>
    <row r="93" spans="1:13" x14ac:dyDescent="0.25">
      <c r="A93" s="205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</row>
    <row r="94" spans="1:13" x14ac:dyDescent="0.25">
      <c r="A94" s="205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</row>
    <row r="95" spans="1:13" x14ac:dyDescent="0.25">
      <c r="A95" s="205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</row>
    <row r="96" spans="1:13" x14ac:dyDescent="0.25">
      <c r="A96" s="205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</row>
    <row r="97" spans="1:13" x14ac:dyDescent="0.25">
      <c r="A97" s="205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</row>
    <row r="98" spans="1:13" x14ac:dyDescent="0.25">
      <c r="A98" s="205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</row>
    <row r="99" spans="1:13" x14ac:dyDescent="0.25">
      <c r="A99" s="205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</row>
    <row r="100" spans="1:13" x14ac:dyDescent="0.25">
      <c r="A100" s="205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</row>
    <row r="101" spans="1:13" x14ac:dyDescent="0.25">
      <c r="A101" s="205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</row>
    <row r="102" spans="1:13" x14ac:dyDescent="0.25">
      <c r="A102" s="205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</row>
    <row r="103" spans="1:13" x14ac:dyDescent="0.25">
      <c r="A103" s="205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</row>
    <row r="104" spans="1:13" x14ac:dyDescent="0.25">
      <c r="A104" s="205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</row>
    <row r="105" spans="1:13" x14ac:dyDescent="0.25">
      <c r="A105" s="205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</row>
    <row r="106" spans="1:13" x14ac:dyDescent="0.25">
      <c r="A106" s="205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</row>
    <row r="107" spans="1:13" x14ac:dyDescent="0.25">
      <c r="A107" s="205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</row>
    <row r="108" spans="1:13" x14ac:dyDescent="0.25">
      <c r="A108" s="205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</row>
    <row r="109" spans="1:13" x14ac:dyDescent="0.25">
      <c r="A109" s="205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</row>
    <row r="110" spans="1:13" x14ac:dyDescent="0.25">
      <c r="A110" s="205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</row>
    <row r="111" spans="1:13" x14ac:dyDescent="0.25">
      <c r="A111" s="205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</row>
    <row r="112" spans="1:13" x14ac:dyDescent="0.25">
      <c r="A112" s="205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</row>
    <row r="113" spans="1:13" x14ac:dyDescent="0.25">
      <c r="A113" s="205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</row>
    <row r="114" spans="1:13" x14ac:dyDescent="0.25">
      <c r="A114" s="205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</row>
    <row r="115" spans="1:13" x14ac:dyDescent="0.25">
      <c r="A115" s="205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</row>
    <row r="116" spans="1:13" x14ac:dyDescent="0.25">
      <c r="A116" s="205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</row>
    <row r="117" spans="1:13" x14ac:dyDescent="0.25">
      <c r="A117" s="205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</row>
    <row r="118" spans="1:13" x14ac:dyDescent="0.25">
      <c r="A118" s="205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</row>
    <row r="119" spans="1:13" x14ac:dyDescent="0.25">
      <c r="A119" s="205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</row>
    <row r="120" spans="1:13" x14ac:dyDescent="0.25">
      <c r="A120" s="205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</row>
    <row r="121" spans="1:13" x14ac:dyDescent="0.25">
      <c r="A121" s="205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</row>
    <row r="122" spans="1:13" x14ac:dyDescent="0.25">
      <c r="A122" s="205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</row>
    <row r="123" spans="1:13" x14ac:dyDescent="0.25">
      <c r="A123" s="205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</row>
    <row r="124" spans="1:13" x14ac:dyDescent="0.25">
      <c r="A124" s="205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</row>
    <row r="125" spans="1:13" x14ac:dyDescent="0.25">
      <c r="A125" s="205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</row>
    <row r="126" spans="1:13" x14ac:dyDescent="0.25">
      <c r="A126" s="205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</row>
    <row r="127" spans="1:13" x14ac:dyDescent="0.25">
      <c r="A127" s="205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</row>
    <row r="128" spans="1:13" x14ac:dyDescent="0.25">
      <c r="A128" s="205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</row>
    <row r="129" spans="1:13" x14ac:dyDescent="0.25">
      <c r="A129" s="205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</row>
    <row r="130" spans="1:13" x14ac:dyDescent="0.25">
      <c r="A130" s="205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</row>
    <row r="131" spans="1:13" x14ac:dyDescent="0.25">
      <c r="A131" s="205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</row>
    <row r="132" spans="1:13" x14ac:dyDescent="0.25">
      <c r="A132" s="205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</row>
    <row r="133" spans="1:13" x14ac:dyDescent="0.25">
      <c r="A133" s="205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</row>
    <row r="134" spans="1:13" x14ac:dyDescent="0.25">
      <c r="A134" s="205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</row>
    <row r="135" spans="1:13" x14ac:dyDescent="0.25">
      <c r="A135" s="205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</row>
    <row r="136" spans="1:13" x14ac:dyDescent="0.25">
      <c r="A136" s="205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</row>
    <row r="137" spans="1:13" x14ac:dyDescent="0.25">
      <c r="A137" s="205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</row>
    <row r="138" spans="1:13" x14ac:dyDescent="0.25">
      <c r="A138" s="205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</row>
    <row r="139" spans="1:13" x14ac:dyDescent="0.25">
      <c r="A139" s="205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</row>
    <row r="140" spans="1:13" x14ac:dyDescent="0.25">
      <c r="A140" s="205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</row>
    <row r="141" spans="1:13" x14ac:dyDescent="0.25">
      <c r="A141" s="205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</row>
    <row r="142" spans="1:13" x14ac:dyDescent="0.25">
      <c r="A142" s="205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</row>
    <row r="143" spans="1:13" x14ac:dyDescent="0.25">
      <c r="A143" s="205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</row>
    <row r="144" spans="1:13" x14ac:dyDescent="0.25">
      <c r="A144" s="205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</row>
    <row r="145" spans="1:13" x14ac:dyDescent="0.25">
      <c r="A145" s="205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</row>
    <row r="146" spans="1:13" x14ac:dyDescent="0.25">
      <c r="A146" s="205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</row>
    <row r="147" spans="1:13" x14ac:dyDescent="0.25">
      <c r="A147" s="205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</row>
    <row r="148" spans="1:13" x14ac:dyDescent="0.25">
      <c r="A148" s="205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</row>
    <row r="149" spans="1:13" x14ac:dyDescent="0.25">
      <c r="A149" s="205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</row>
    <row r="150" spans="1:13" x14ac:dyDescent="0.25">
      <c r="A150" s="205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</row>
    <row r="151" spans="1:13" x14ac:dyDescent="0.25">
      <c r="A151" s="205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</row>
    <row r="152" spans="1:13" x14ac:dyDescent="0.25">
      <c r="A152" s="205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</row>
    <row r="153" spans="1:13" x14ac:dyDescent="0.25">
      <c r="A153" s="205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</row>
    <row r="154" spans="1:13" x14ac:dyDescent="0.25">
      <c r="A154" s="205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</row>
    <row r="155" spans="1:13" x14ac:dyDescent="0.25">
      <c r="A155" s="205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</row>
    <row r="156" spans="1:13" x14ac:dyDescent="0.25">
      <c r="A156" s="205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</row>
    <row r="157" spans="1:13" x14ac:dyDescent="0.25">
      <c r="A157" s="205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</row>
    <row r="158" spans="1:13" x14ac:dyDescent="0.25">
      <c r="A158" s="205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</row>
    <row r="159" spans="1:13" x14ac:dyDescent="0.25">
      <c r="A159" s="205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</row>
    <row r="160" spans="1:13" x14ac:dyDescent="0.25">
      <c r="A160" s="205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</row>
    <row r="161" spans="1:13" x14ac:dyDescent="0.25">
      <c r="A161" s="205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</row>
    <row r="162" spans="1:13" x14ac:dyDescent="0.25">
      <c r="A162" s="205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</row>
    <row r="163" spans="1:13" x14ac:dyDescent="0.25">
      <c r="A163" s="205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</row>
    <row r="164" spans="1:13" x14ac:dyDescent="0.25">
      <c r="A164" s="205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</row>
    <row r="165" spans="1:13" x14ac:dyDescent="0.25">
      <c r="A165" s="205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</row>
    <row r="166" spans="1:13" x14ac:dyDescent="0.25">
      <c r="A166" s="205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</row>
    <row r="167" spans="1:13" x14ac:dyDescent="0.25">
      <c r="A167" s="205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</row>
    <row r="168" spans="1:13" x14ac:dyDescent="0.25">
      <c r="A168" s="205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</row>
    <row r="169" spans="1:13" x14ac:dyDescent="0.25">
      <c r="A169" s="205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</row>
    <row r="170" spans="1:13" x14ac:dyDescent="0.25">
      <c r="A170" s="205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</row>
    <row r="171" spans="1:13" x14ac:dyDescent="0.25">
      <c r="A171" s="205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</row>
    <row r="172" spans="1:13" x14ac:dyDescent="0.25">
      <c r="A172" s="205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</row>
    <row r="173" spans="1:13" x14ac:dyDescent="0.25">
      <c r="A173" s="205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</row>
    <row r="174" spans="1:13" x14ac:dyDescent="0.25">
      <c r="A174" s="205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</row>
    <row r="175" spans="1:13" x14ac:dyDescent="0.25">
      <c r="A175" s="205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</row>
    <row r="176" spans="1:13" x14ac:dyDescent="0.25">
      <c r="A176" s="205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</row>
    <row r="177" spans="1:13" x14ac:dyDescent="0.25">
      <c r="A177" s="205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</row>
    <row r="178" spans="1:13" x14ac:dyDescent="0.25">
      <c r="A178" s="205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</row>
    <row r="179" spans="1:13" x14ac:dyDescent="0.25">
      <c r="A179" s="205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</row>
    <row r="180" spans="1:13" x14ac:dyDescent="0.25">
      <c r="A180" s="205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</row>
    <row r="181" spans="1:13" x14ac:dyDescent="0.25">
      <c r="A181" s="205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</row>
    <row r="182" spans="1:13" x14ac:dyDescent="0.25">
      <c r="A182" s="205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</row>
    <row r="183" spans="1:13" x14ac:dyDescent="0.25">
      <c r="A183" s="205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</row>
    <row r="184" spans="1:13" x14ac:dyDescent="0.25">
      <c r="A184" s="205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</row>
    <row r="185" spans="1:13" x14ac:dyDescent="0.25">
      <c r="A185" s="205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</row>
    <row r="186" spans="1:13" x14ac:dyDescent="0.25">
      <c r="A186" s="205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</row>
    <row r="187" spans="1:13" x14ac:dyDescent="0.25">
      <c r="A187" s="205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</row>
    <row r="188" spans="1:13" x14ac:dyDescent="0.25">
      <c r="A188" s="205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</row>
    <row r="189" spans="1:13" x14ac:dyDescent="0.25">
      <c r="A189" s="205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</row>
    <row r="190" spans="1:13" x14ac:dyDescent="0.25">
      <c r="A190" s="205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</row>
    <row r="191" spans="1:13" x14ac:dyDescent="0.25">
      <c r="A191" s="205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</row>
    <row r="192" spans="1:13" x14ac:dyDescent="0.25">
      <c r="A192" s="205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</row>
    <row r="193" spans="1:13" x14ac:dyDescent="0.25">
      <c r="A193" s="205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</row>
    <row r="194" spans="1:13" x14ac:dyDescent="0.25">
      <c r="A194" s="205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</row>
    <row r="195" spans="1:13" x14ac:dyDescent="0.25">
      <c r="A195" s="205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</row>
    <row r="196" spans="1:13" x14ac:dyDescent="0.25">
      <c r="A196" s="205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</row>
    <row r="197" spans="1:13" x14ac:dyDescent="0.25">
      <c r="A197" s="205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</row>
    <row r="198" spans="1:13" x14ac:dyDescent="0.25">
      <c r="A198" s="205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</row>
    <row r="199" spans="1:13" x14ac:dyDescent="0.25">
      <c r="A199" s="205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</row>
    <row r="200" spans="1:13" x14ac:dyDescent="0.25">
      <c r="A200" s="205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</row>
    <row r="201" spans="1:13" x14ac:dyDescent="0.25">
      <c r="A201" s="205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</row>
    <row r="202" spans="1:13" x14ac:dyDescent="0.25">
      <c r="A202" s="205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</row>
    <row r="203" spans="1:13" x14ac:dyDescent="0.25">
      <c r="A203" s="205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</row>
    <row r="204" spans="1:13" x14ac:dyDescent="0.25">
      <c r="A204" s="205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</row>
    <row r="205" spans="1:13" x14ac:dyDescent="0.25">
      <c r="A205" s="205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</row>
    <row r="206" spans="1:13" x14ac:dyDescent="0.25">
      <c r="A206" s="205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</row>
    <row r="207" spans="1:13" x14ac:dyDescent="0.25">
      <c r="A207" s="205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</row>
    <row r="208" spans="1:13" x14ac:dyDescent="0.25">
      <c r="A208" s="205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</row>
    <row r="209" spans="1:13" x14ac:dyDescent="0.25">
      <c r="A209" s="205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</row>
    <row r="210" spans="1:13" x14ac:dyDescent="0.25">
      <c r="A210" s="205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</row>
    <row r="211" spans="1:13" x14ac:dyDescent="0.25">
      <c r="A211" s="205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</row>
    <row r="212" spans="1:13" x14ac:dyDescent="0.25">
      <c r="A212" s="205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</row>
    <row r="213" spans="1:13" x14ac:dyDescent="0.25">
      <c r="A213" s="205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</row>
    <row r="214" spans="1:13" x14ac:dyDescent="0.25">
      <c r="A214" s="205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</row>
    <row r="215" spans="1:13" x14ac:dyDescent="0.25">
      <c r="A215" s="205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</row>
    <row r="216" spans="1:13" x14ac:dyDescent="0.25">
      <c r="A216" s="205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</row>
    <row r="217" spans="1:13" x14ac:dyDescent="0.25">
      <c r="A217" s="205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</row>
    <row r="218" spans="1:13" x14ac:dyDescent="0.25">
      <c r="A218" s="205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</row>
    <row r="219" spans="1:13" x14ac:dyDescent="0.25">
      <c r="A219" s="205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</row>
    <row r="220" spans="1:13" x14ac:dyDescent="0.25">
      <c r="A220" s="205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</row>
    <row r="221" spans="1:13" x14ac:dyDescent="0.25">
      <c r="A221" s="205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</row>
    <row r="222" spans="1:13" x14ac:dyDescent="0.25">
      <c r="A222" s="205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</row>
    <row r="223" spans="1:13" x14ac:dyDescent="0.25">
      <c r="A223" s="205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</row>
    <row r="224" spans="1:13" x14ac:dyDescent="0.25">
      <c r="A224" s="205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</row>
    <row r="225" spans="1:13" x14ac:dyDescent="0.25">
      <c r="A225" s="205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</row>
    <row r="226" spans="1:13" x14ac:dyDescent="0.25">
      <c r="A226" s="205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</row>
    <row r="227" spans="1:13" x14ac:dyDescent="0.25">
      <c r="A227" s="205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</row>
    <row r="228" spans="1:13" x14ac:dyDescent="0.25">
      <c r="A228" s="205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</row>
    <row r="229" spans="1:13" x14ac:dyDescent="0.25">
      <c r="A229" s="205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</row>
    <row r="230" spans="1:13" x14ac:dyDescent="0.25">
      <c r="A230" s="205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</row>
    <row r="231" spans="1:13" x14ac:dyDescent="0.25">
      <c r="A231" s="205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</row>
    <row r="232" spans="1:13" x14ac:dyDescent="0.25">
      <c r="A232" s="205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</row>
    <row r="233" spans="1:13" x14ac:dyDescent="0.25">
      <c r="A233" s="205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</row>
    <row r="234" spans="1:13" x14ac:dyDescent="0.25">
      <c r="A234" s="205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</row>
    <row r="235" spans="1:13" x14ac:dyDescent="0.25">
      <c r="A235" s="205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</row>
    <row r="236" spans="1:13" x14ac:dyDescent="0.25">
      <c r="A236" s="205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</row>
    <row r="237" spans="1:13" x14ac:dyDescent="0.25">
      <c r="A237" s="205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</row>
    <row r="238" spans="1:13" x14ac:dyDescent="0.25">
      <c r="A238" s="205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</row>
    <row r="239" spans="1:13" x14ac:dyDescent="0.25">
      <c r="A239" s="205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</row>
    <row r="240" spans="1:13" x14ac:dyDescent="0.25">
      <c r="A240" s="205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</row>
    <row r="241" spans="1:13" x14ac:dyDescent="0.25">
      <c r="A241" s="205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</row>
    <row r="242" spans="1:13" x14ac:dyDescent="0.25">
      <c r="A242" s="205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</row>
    <row r="243" spans="1:13" x14ac:dyDescent="0.25">
      <c r="A243" s="205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</row>
    <row r="244" spans="1:13" x14ac:dyDescent="0.25">
      <c r="A244" s="205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</row>
    <row r="245" spans="1:13" x14ac:dyDescent="0.25">
      <c r="A245" s="205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</row>
    <row r="246" spans="1:13" x14ac:dyDescent="0.25">
      <c r="A246" s="205"/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</row>
    <row r="247" spans="1:13" x14ac:dyDescent="0.25">
      <c r="A247" s="205"/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</row>
    <row r="248" spans="1:13" x14ac:dyDescent="0.25">
      <c r="A248" s="205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</row>
    <row r="249" spans="1:13" x14ac:dyDescent="0.25">
      <c r="A249" s="205"/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</row>
    <row r="250" spans="1:13" x14ac:dyDescent="0.25">
      <c r="A250" s="205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</row>
    <row r="251" spans="1:13" x14ac:dyDescent="0.25">
      <c r="A251" s="205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</row>
    <row r="252" spans="1:13" x14ac:dyDescent="0.25">
      <c r="A252" s="205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</row>
    <row r="253" spans="1:13" x14ac:dyDescent="0.25">
      <c r="A253" s="205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</row>
    <row r="254" spans="1:13" x14ac:dyDescent="0.25">
      <c r="A254" s="205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</row>
    <row r="255" spans="1:13" x14ac:dyDescent="0.25">
      <c r="A255" s="205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</row>
    <row r="256" spans="1:13" x14ac:dyDescent="0.25">
      <c r="A256" s="205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</row>
    <row r="257" spans="1:13" x14ac:dyDescent="0.25">
      <c r="A257" s="205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</row>
    <row r="258" spans="1:13" x14ac:dyDescent="0.25">
      <c r="A258" s="205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</row>
    <row r="259" spans="1:13" x14ac:dyDescent="0.25">
      <c r="A259" s="205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</row>
    <row r="260" spans="1:13" x14ac:dyDescent="0.25">
      <c r="A260" s="205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</row>
    <row r="261" spans="1:13" x14ac:dyDescent="0.25">
      <c r="A261" s="205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</row>
    <row r="262" spans="1:13" x14ac:dyDescent="0.25">
      <c r="A262" s="205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</row>
    <row r="263" spans="1:13" x14ac:dyDescent="0.25">
      <c r="A263" s="205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</row>
    <row r="264" spans="1:13" x14ac:dyDescent="0.25">
      <c r="A264" s="205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</row>
    <row r="265" spans="1:13" x14ac:dyDescent="0.25">
      <c r="A265" s="205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</row>
    <row r="266" spans="1:13" x14ac:dyDescent="0.25">
      <c r="A266" s="205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</row>
    <row r="267" spans="1:13" x14ac:dyDescent="0.25">
      <c r="A267" s="205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</row>
    <row r="268" spans="1:13" x14ac:dyDescent="0.25">
      <c r="A268" s="205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</row>
    <row r="269" spans="1:13" x14ac:dyDescent="0.25">
      <c r="A269" s="205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</row>
    <row r="270" spans="1:13" x14ac:dyDescent="0.25">
      <c r="A270" s="205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</row>
    <row r="271" spans="1:13" x14ac:dyDescent="0.25">
      <c r="A271" s="205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</row>
    <row r="272" spans="1:13" x14ac:dyDescent="0.25">
      <c r="A272" s="205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</row>
    <row r="273" spans="1:13" x14ac:dyDescent="0.25">
      <c r="A273" s="205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</row>
    <row r="274" spans="1:13" x14ac:dyDescent="0.25">
      <c r="A274" s="205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</row>
    <row r="275" spans="1:13" x14ac:dyDescent="0.25">
      <c r="A275" s="205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</row>
    <row r="276" spans="1:13" x14ac:dyDescent="0.25">
      <c r="A276" s="205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</row>
    <row r="277" spans="1:13" x14ac:dyDescent="0.25">
      <c r="A277" s="205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</row>
    <row r="278" spans="1:13" x14ac:dyDescent="0.25">
      <c r="A278" s="205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</row>
    <row r="279" spans="1:13" x14ac:dyDescent="0.25">
      <c r="A279" s="205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</row>
    <row r="280" spans="1:13" x14ac:dyDescent="0.25">
      <c r="A280" s="205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</row>
    <row r="281" spans="1:13" x14ac:dyDescent="0.25">
      <c r="A281" s="205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</row>
    <row r="282" spans="1:13" x14ac:dyDescent="0.25">
      <c r="A282" s="205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</row>
    <row r="283" spans="1:13" x14ac:dyDescent="0.25">
      <c r="A283" s="205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</row>
    <row r="284" spans="1:13" x14ac:dyDescent="0.25">
      <c r="A284" s="205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</row>
    <row r="285" spans="1:13" x14ac:dyDescent="0.25">
      <c r="A285" s="205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</row>
    <row r="286" spans="1:13" x14ac:dyDescent="0.25">
      <c r="A286" s="205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</row>
    <row r="287" spans="1:13" x14ac:dyDescent="0.25">
      <c r="A287" s="205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</row>
    <row r="288" spans="1:13" x14ac:dyDescent="0.25">
      <c r="A288" s="205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</row>
    <row r="289" spans="1:13" x14ac:dyDescent="0.25">
      <c r="A289" s="205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</row>
    <row r="290" spans="1:13" x14ac:dyDescent="0.25">
      <c r="A290" s="205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</row>
    <row r="291" spans="1:13" x14ac:dyDescent="0.25">
      <c r="A291" s="205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</row>
    <row r="292" spans="1:13" x14ac:dyDescent="0.25">
      <c r="A292" s="205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</row>
    <row r="293" spans="1:13" x14ac:dyDescent="0.25">
      <c r="A293" s="205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</row>
    <row r="294" spans="1:13" x14ac:dyDescent="0.25">
      <c r="A294" s="205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</row>
    <row r="295" spans="1:13" x14ac:dyDescent="0.25">
      <c r="A295" s="205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</row>
    <row r="296" spans="1:13" x14ac:dyDescent="0.25">
      <c r="A296" s="205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</row>
    <row r="297" spans="1:13" x14ac:dyDescent="0.25">
      <c r="A297" s="205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</row>
    <row r="298" spans="1:13" x14ac:dyDescent="0.25">
      <c r="A298" s="205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</row>
    <row r="299" spans="1:13" x14ac:dyDescent="0.25">
      <c r="A299" s="205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</row>
    <row r="300" spans="1:13" x14ac:dyDescent="0.25">
      <c r="A300" s="205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</row>
    <row r="301" spans="1:13" x14ac:dyDescent="0.25">
      <c r="A301" s="205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</row>
    <row r="302" spans="1:13" x14ac:dyDescent="0.25">
      <c r="A302" s="205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</row>
    <row r="303" spans="1:13" x14ac:dyDescent="0.25">
      <c r="A303" s="205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</row>
    <row r="304" spans="1:13" x14ac:dyDescent="0.25">
      <c r="A304" s="205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</row>
    <row r="305" spans="1:13" x14ac:dyDescent="0.25">
      <c r="A305" s="205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</row>
    <row r="306" spans="1:13" x14ac:dyDescent="0.25">
      <c r="A306" s="205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</row>
    <row r="307" spans="1:13" x14ac:dyDescent="0.25">
      <c r="A307" s="205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</row>
    <row r="308" spans="1:13" x14ac:dyDescent="0.25">
      <c r="A308" s="205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</row>
    <row r="309" spans="1:13" x14ac:dyDescent="0.25">
      <c r="A309" s="205"/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</row>
    <row r="310" spans="1:13" x14ac:dyDescent="0.25">
      <c r="A310" s="205"/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</row>
    <row r="311" spans="1:13" x14ac:dyDescent="0.25">
      <c r="A311" s="205"/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</row>
    <row r="312" spans="1:13" x14ac:dyDescent="0.25">
      <c r="A312" s="205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</row>
    <row r="313" spans="1:13" x14ac:dyDescent="0.25">
      <c r="A313" s="205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</row>
    <row r="314" spans="1:13" x14ac:dyDescent="0.25">
      <c r="A314" s="205"/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</row>
    <row r="315" spans="1:13" x14ac:dyDescent="0.25">
      <c r="A315" s="205"/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</row>
    <row r="316" spans="1:13" x14ac:dyDescent="0.25">
      <c r="A316" s="205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</row>
    <row r="317" spans="1:13" x14ac:dyDescent="0.25">
      <c r="A317" s="205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</row>
    <row r="318" spans="1:13" x14ac:dyDescent="0.25">
      <c r="A318" s="205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</row>
    <row r="319" spans="1:13" x14ac:dyDescent="0.25">
      <c r="A319" s="205"/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</row>
    <row r="320" spans="1:13" x14ac:dyDescent="0.25">
      <c r="A320" s="205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</row>
    <row r="321" spans="1:13" x14ac:dyDescent="0.25">
      <c r="A321" s="205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</row>
    <row r="322" spans="1:13" x14ac:dyDescent="0.25">
      <c r="A322" s="205"/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</row>
    <row r="323" spans="1:13" x14ac:dyDescent="0.25">
      <c r="A323" s="205"/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</row>
    <row r="324" spans="1:13" x14ac:dyDescent="0.25">
      <c r="A324" s="205"/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</row>
    <row r="325" spans="1:13" x14ac:dyDescent="0.25">
      <c r="A325" s="205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</row>
    <row r="326" spans="1:13" x14ac:dyDescent="0.25">
      <c r="A326" s="205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</row>
    <row r="327" spans="1:13" x14ac:dyDescent="0.25">
      <c r="A327" s="205"/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</row>
    <row r="328" spans="1:13" x14ac:dyDescent="0.25">
      <c r="A328" s="205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</row>
    <row r="329" spans="1:13" x14ac:dyDescent="0.25">
      <c r="A329" s="205"/>
      <c r="B329" s="178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</row>
    <row r="330" spans="1:13" x14ac:dyDescent="0.25">
      <c r="A330" s="205"/>
      <c r="B330" s="178"/>
      <c r="C330" s="178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</row>
    <row r="331" spans="1:13" x14ac:dyDescent="0.25">
      <c r="A331" s="205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</row>
    <row r="332" spans="1:13" x14ac:dyDescent="0.25">
      <c r="A332" s="205"/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</row>
    <row r="333" spans="1:13" x14ac:dyDescent="0.25">
      <c r="A333" s="205"/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</row>
    <row r="334" spans="1:13" x14ac:dyDescent="0.25">
      <c r="A334" s="205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</row>
    <row r="335" spans="1:13" x14ac:dyDescent="0.25">
      <c r="A335" s="205"/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</row>
    <row r="336" spans="1:13" x14ac:dyDescent="0.25">
      <c r="A336" s="205"/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</row>
    <row r="337" spans="1:13" x14ac:dyDescent="0.25">
      <c r="A337" s="205"/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</row>
    <row r="338" spans="1:13" x14ac:dyDescent="0.25">
      <c r="A338" s="205"/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</row>
  </sheetData>
  <mergeCells count="19">
    <mergeCell ref="C1:M1"/>
    <mergeCell ref="A2:M2"/>
    <mergeCell ref="J3:L3"/>
    <mergeCell ref="J4:L4"/>
    <mergeCell ref="A5:M5"/>
    <mergeCell ref="K6:L6"/>
    <mergeCell ref="M6:M7"/>
    <mergeCell ref="A9:L9"/>
    <mergeCell ref="C68:D68"/>
    <mergeCell ref="E68:F68"/>
    <mergeCell ref="G68:I68"/>
    <mergeCell ref="L68:M68"/>
    <mergeCell ref="A6:A7"/>
    <mergeCell ref="B6:B7"/>
    <mergeCell ref="C6:C7"/>
    <mergeCell ref="D6:D7"/>
    <mergeCell ref="E6:F6"/>
    <mergeCell ref="G6:H6"/>
    <mergeCell ref="I6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კრ </vt:lpstr>
      <vt:lpstr>0(1)</vt:lpstr>
      <vt:lpstr>2 ანა</vt:lpstr>
      <vt:lpstr>1-1</vt:lpstr>
      <vt:lpstr>1-2</vt:lpstr>
      <vt:lpstr>1-3</vt:lpstr>
      <vt:lpstr>'0(1)'!Print_Area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omari</cp:lastModifiedBy>
  <cp:lastPrinted>2020-12-28T06:43:34Z</cp:lastPrinted>
  <dcterms:created xsi:type="dcterms:W3CDTF">1996-10-14T23:33:28Z</dcterms:created>
  <dcterms:modified xsi:type="dcterms:W3CDTF">2021-01-19T11:13:41Z</dcterms:modified>
</cp:coreProperties>
</file>