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1700" windowHeight="6750" firstSheet="1" activeTab="1"/>
  </bookViews>
  <sheets>
    <sheet name="gare kan." sheetId="1" state="hidden" r:id="rId1"/>
    <sheet name="მცირე ინფრასტრუქტურა" sheetId="2" r:id="rId2"/>
  </sheets>
  <definedNames>
    <definedName name="_xlnm.Print_Area" localSheetId="1">'მცირე ინფრასტრუქტურა'!$A$1:$H$52</definedName>
  </definedNames>
  <calcPr fullCalcOnLoad="1"/>
</workbook>
</file>

<file path=xl/sharedStrings.xml><?xml version="1.0" encoding="utf-8"?>
<sst xmlns="http://schemas.openxmlformats.org/spreadsheetml/2006/main" count="414" uniqueCount="186">
  <si>
    <t xml:space="preserve">ლარი </t>
  </si>
  <si>
    <t>ganzomilebis erTeulze</t>
  </si>
  <si>
    <t>saproeqto monacemebi</t>
  </si>
  <si>
    <t>safuZveli</t>
  </si>
  <si>
    <t>samuSaoTa dasaxeleba</t>
  </si>
  <si>
    <t>c</t>
  </si>
  <si>
    <t>12</t>
  </si>
  <si>
    <t>13</t>
  </si>
  <si>
    <t>14</t>
  </si>
  <si>
    <t xml:space="preserve">lokalur-resursuli jami </t>
  </si>
  <si>
    <t xml:space="preserve">SromiTi danaxarji </t>
  </si>
  <si>
    <t>16</t>
  </si>
  <si>
    <t>17</t>
  </si>
  <si>
    <t>18</t>
  </si>
  <si>
    <t>19</t>
  </si>
  <si>
    <t>20</t>
  </si>
  <si>
    <t>manqanebi da materialuri resursebi</t>
  </si>
  <si>
    <t xml:space="preserve">sul xarjTaRricxviT </t>
  </si>
  <si>
    <t>s.n. da w. IV-2-82 t-8 cx. 46-18-3</t>
  </si>
  <si>
    <t>kac/sT</t>
  </si>
  <si>
    <t>sxva masalebi</t>
  </si>
  <si>
    <t>k-1,15</t>
  </si>
  <si>
    <t>man/sT</t>
  </si>
  <si>
    <t>g\m</t>
  </si>
  <si>
    <t>kompl</t>
  </si>
  <si>
    <t>SromiTi danaxarji 0,66X1,15</t>
  </si>
  <si>
    <t>manqanebi 0,4X1,15</t>
  </si>
  <si>
    <t xml:space="preserve">manqanebi </t>
  </si>
  <si>
    <t>11</t>
  </si>
  <si>
    <t>15</t>
  </si>
  <si>
    <t>manqanebi 0,02X1,15</t>
  </si>
  <si>
    <t>grZ/m</t>
  </si>
  <si>
    <t>kac\sT</t>
  </si>
  <si>
    <t>cali</t>
  </si>
  <si>
    <t>s.n. da w. IV-2-82t-3 cx. 16.6-1</t>
  </si>
  <si>
    <t>plastmasis sakanalizacio milis gayvana diametriT 50 mm</t>
  </si>
  <si>
    <t>SromiTi resursebi 0,609X1,15</t>
  </si>
  <si>
    <t>manqanebi 0,0021X1,15</t>
  </si>
  <si>
    <t>milgayvaniloba d-50</t>
  </si>
  <si>
    <t>fasonuri nawilebi d-50</t>
  </si>
  <si>
    <t xml:space="preserve">ჯამი: </t>
  </si>
  <si>
    <t>lokalur-resursuli xarjTaRricxva #1/3</t>
  </si>
  <si>
    <t xml:space="preserve">milgayvaniloba d-25 </t>
  </si>
  <si>
    <t>fitingi d-25 mm</t>
  </si>
  <si>
    <t>ventili pl d-25</t>
  </si>
  <si>
    <t>milgayvaniloba d-20</t>
  </si>
  <si>
    <t>fitingi d-20mm</t>
  </si>
  <si>
    <t>ventili pl d-20mm</t>
  </si>
  <si>
    <t>s.n. da w. IV-2-82t-3 cx. 16.22</t>
  </si>
  <si>
    <t>milsadenebis hidravlikuri gamocda</t>
  </si>
  <si>
    <t>ლარი</t>
  </si>
  <si>
    <t xml:space="preserve">sabavSvo xelsabanis mowyobiloba </t>
  </si>
  <si>
    <t xml:space="preserve"> unitazi didebisaTvis </t>
  </si>
  <si>
    <t xml:space="preserve"> xelsabani didebisaTvis</t>
  </si>
  <si>
    <t>sarecxelas montaJi</t>
  </si>
  <si>
    <t xml:space="preserve"> xelsabani</t>
  </si>
  <si>
    <t>Semrevi duSis</t>
  </si>
  <si>
    <t>SromiTi resursebi misad</t>
  </si>
  <si>
    <t xml:space="preserve">                 normatiuli Sromatevadoba    </t>
  </si>
  <si>
    <t>SromiTi resursebi 0,583X1,15</t>
  </si>
  <si>
    <t>manqanebi 0,0046X1,15</t>
  </si>
  <si>
    <t>ლოკალურ რესურსული ჯამი:</t>
  </si>
  <si>
    <t xml:space="preserve">მთ შორის: </t>
  </si>
  <si>
    <t>1. შრომითი დანახარჯი</t>
  </si>
  <si>
    <t>ზედნადები ხარჯები</t>
  </si>
  <si>
    <t xml:space="preserve">გეგმიური დაგროვება  </t>
  </si>
  <si>
    <t xml:space="preserve">სულ; ხარჯთაღრიცხვით </t>
  </si>
  <si>
    <t>ს.ნ.და წ. 6-1-2</t>
  </si>
  <si>
    <r>
      <t xml:space="preserve">plasmasis wylis avzis da el.tivtivas (SefuTviT)mowyoba tevadobioT </t>
    </r>
    <r>
      <rPr>
        <b/>
        <sz val="11"/>
        <rFont val="Calibri"/>
        <family val="2"/>
      </rPr>
      <t xml:space="preserve">v-1.0 </t>
    </r>
    <r>
      <rPr>
        <b/>
        <sz val="11"/>
        <rFont val="Lit Nusx"/>
        <family val="2"/>
      </rPr>
      <t>m</t>
    </r>
    <r>
      <rPr>
        <b/>
        <vertAlign val="superscript"/>
        <sz val="11"/>
        <rFont val="Lit Nusx"/>
        <family val="2"/>
      </rPr>
      <t>3</t>
    </r>
  </si>
  <si>
    <t>sabavSvo unitazis mowyoba</t>
  </si>
  <si>
    <t>unitazi sabavSvo</t>
  </si>
  <si>
    <t xml:space="preserve">sabavSvo xelsabanis dayeneba </t>
  </si>
  <si>
    <t xml:space="preserve">                       2. მანქანები</t>
  </si>
  <si>
    <t xml:space="preserve">                       3. მასალები</t>
  </si>
  <si>
    <t>lari</t>
  </si>
  <si>
    <t>#</t>
  </si>
  <si>
    <t>saxarjTaRricxvo Rirebuleba</t>
  </si>
  <si>
    <t>7</t>
  </si>
  <si>
    <t>8</t>
  </si>
  <si>
    <t>9</t>
  </si>
  <si>
    <t>10</t>
  </si>
  <si>
    <t>jami</t>
  </si>
  <si>
    <t>ganzomilebis erTeuli</t>
  </si>
  <si>
    <t>sul</t>
  </si>
  <si>
    <t>1</t>
  </si>
  <si>
    <t>2</t>
  </si>
  <si>
    <t>3</t>
  </si>
  <si>
    <t>4</t>
  </si>
  <si>
    <t>5</t>
  </si>
  <si>
    <t>6</t>
  </si>
  <si>
    <t>raodenoba</t>
  </si>
  <si>
    <t>ს.ნ და წ. IV-2-84 12-6-2</t>
  </si>
  <si>
    <t>s.n. da w. IV-2-82t-3 cx.17-1-9</t>
  </si>
  <si>
    <t xml:space="preserve">kedlebSi  gayvanilobisaTvis naxvretebis mowyoba </t>
  </si>
  <si>
    <t xml:space="preserve">             Seadgina:                       /T. beriZe /</t>
  </si>
  <si>
    <t xml:space="preserve">saxarjTaRricxvo Rirebuleba    </t>
  </si>
  <si>
    <t>ჯამი:</t>
  </si>
  <si>
    <t>ც</t>
  </si>
  <si>
    <r>
      <t>მ</t>
    </r>
    <r>
      <rPr>
        <b/>
        <vertAlign val="superscript"/>
        <sz val="10"/>
        <rFont val="Sylfaen"/>
        <family val="1"/>
      </rPr>
      <t>2</t>
    </r>
  </si>
  <si>
    <t>სახარჯთაღრიცხვო ღირებულება</t>
  </si>
  <si>
    <t xml:space="preserve">სახარჯთაღრიცხვო ხელფასი      </t>
  </si>
  <si>
    <t xml:space="preserve">   ნორმატიული შრომატევადობა   </t>
  </si>
  <si>
    <t>კაც/სთ</t>
  </si>
  <si>
    <t>შრომითი დანახარჯი</t>
  </si>
  <si>
    <t>მან/სთ</t>
  </si>
  <si>
    <r>
      <t>მ</t>
    </r>
    <r>
      <rPr>
        <vertAlign val="superscript"/>
        <sz val="10"/>
        <rFont val="Sylfaen"/>
        <family val="1"/>
      </rPr>
      <t>3</t>
    </r>
  </si>
  <si>
    <t xml:space="preserve">saxarjTaRricxvo xelfasi      </t>
  </si>
  <si>
    <t xml:space="preserve">plasamasis minaboWkovani wyalgayvanilobis milebis gayvana diametriT 32 mm-mde </t>
  </si>
  <si>
    <t>s.n. da w. IV-2-82t-3 cx. 20-8-4</t>
  </si>
  <si>
    <t>ukusarqveli d25mm</t>
  </si>
  <si>
    <t>ukusarqveli d-25mm</t>
  </si>
  <si>
    <t>wyalmzomi</t>
  </si>
  <si>
    <t>avzi plasmasis (SefuTviT)</t>
  </si>
  <si>
    <t>tivtiva</t>
  </si>
  <si>
    <t>SromiTi resursebi0,46X1,15</t>
  </si>
  <si>
    <t>plasamasis wyalgayvanilobis milebis gayvana diametriT20 mm-mde</t>
  </si>
  <si>
    <t xml:space="preserve">onkani </t>
  </si>
  <si>
    <t>manqanebi</t>
  </si>
  <si>
    <t>fitingi d-32 mm</t>
  </si>
  <si>
    <t>ventili pl d-32</t>
  </si>
  <si>
    <t>SromiTi resursebi 0,0516X1,15</t>
  </si>
  <si>
    <t xml:space="preserve">SromiTi resursebi </t>
  </si>
  <si>
    <t>milgayvaniloba 100</t>
  </si>
  <si>
    <t>SromiTi resursebi 0,105X1,15</t>
  </si>
  <si>
    <t>s.n. da w. IV-2-82t-3 cx. 22-8-2</t>
  </si>
  <si>
    <t>manqanebi 0,0538X1,15</t>
  </si>
  <si>
    <t>s.n. da w. IV-2-82t-3 cx. 18.8-2</t>
  </si>
  <si>
    <t xml:space="preserve">SromiTi resursebi 16,6X1,15 </t>
  </si>
  <si>
    <t>manometri</t>
  </si>
  <si>
    <t>SromiTi resursebi 3,66X1,15</t>
  </si>
  <si>
    <t>manqanebi 0,28X1,15</t>
  </si>
  <si>
    <t>s.n. da w. IV-2-82t-3 cx.17.4-4</t>
  </si>
  <si>
    <t>s.n. da w. IV-2-82t-3 cx. 17-1-6</t>
  </si>
  <si>
    <t>SromiTi resursebi 6,86X1,15</t>
  </si>
  <si>
    <t>manqanebi 0,04X1,15</t>
  </si>
  <si>
    <t>trapebis montaJi d-50mm</t>
  </si>
  <si>
    <t>trapi 50mm</t>
  </si>
  <si>
    <t xml:space="preserve"> wyalgayvaniloba kanalizacia</t>
  </si>
  <si>
    <t>plasamasis armirebuli wyalgayvanilobis milebis gayvana diametriT 25 mm-mde</t>
  </si>
  <si>
    <t>zednadebi xarjebi 10,0 %</t>
  </si>
  <si>
    <t>gegmiuri dagroveba 8,0 %</t>
  </si>
  <si>
    <t>mili minaboWkovani d-32</t>
  </si>
  <si>
    <t>transportis xarji 2%</t>
  </si>
  <si>
    <t>unitazi</t>
  </si>
  <si>
    <t xml:space="preserve">titani </t>
  </si>
  <si>
    <t>el.titanis montaJi</t>
  </si>
  <si>
    <t>xulos municipalitetis sofel riyeTis sabavSvo baRisaTvis administraciuli  Senobis rekonstruqcia - remonti</t>
  </si>
  <si>
    <r>
      <t xml:space="preserve">Sedgenilia:  2013 wlis IV kvartlis doneze 1 a.S.S. </t>
    </r>
    <r>
      <rPr>
        <sz val="11"/>
        <rFont val="Times New Roman"/>
        <family val="1"/>
      </rPr>
      <t>$</t>
    </r>
    <r>
      <rPr>
        <sz val="11"/>
        <rFont val="LitNusx"/>
        <family val="2"/>
      </rPr>
      <t>=1,7 lari</t>
    </r>
  </si>
  <si>
    <t xml:space="preserve"> </t>
  </si>
  <si>
    <t>საფუძველი</t>
  </si>
  <si>
    <t>სამუშაოებისა და დანახარჯების დასახელება</t>
  </si>
  <si>
    <t xml:space="preserve">განზომილების ერთეული </t>
  </si>
  <si>
    <t xml:space="preserve">რაოდენობა </t>
  </si>
  <si>
    <t>განზომილების ერთეულზე</t>
  </si>
  <si>
    <t>საპროექტო მონაცემზე</t>
  </si>
  <si>
    <t>სულ</t>
  </si>
  <si>
    <t xml:space="preserve">kanalizacia </t>
  </si>
  <si>
    <t>s.n. da w. IV-2-82t-3 cx. 16.6-2</t>
  </si>
  <si>
    <t>plastmasis sakanalizacio milis gayvana diametriT 100 mm</t>
  </si>
  <si>
    <t>fasonuri nawilebi d-100</t>
  </si>
  <si>
    <t>kompl.</t>
  </si>
  <si>
    <t>Stuceri</t>
  </si>
  <si>
    <t xml:space="preserve">მანქანები </t>
  </si>
  <si>
    <r>
      <t>მ</t>
    </r>
    <r>
      <rPr>
        <vertAlign val="superscript"/>
        <sz val="10"/>
        <rFont val="Sylfaen"/>
        <family val="1"/>
      </rPr>
      <t>2</t>
    </r>
  </si>
  <si>
    <t>კგ</t>
  </si>
  <si>
    <t>სხვა  მასალები</t>
  </si>
  <si>
    <t>სატრანსპორტო ხარჯები  მასალებიდან</t>
  </si>
  <si>
    <t>მასალები</t>
  </si>
  <si>
    <r>
      <t xml:space="preserve">ლოკალურ-რესურსული ხარჯთაღრიცხვა </t>
    </r>
    <r>
      <rPr>
        <b/>
        <sz val="14"/>
        <rFont val="AcadNusx"/>
        <family val="0"/>
      </rPr>
      <t>#</t>
    </r>
    <r>
      <rPr>
        <b/>
        <sz val="14"/>
        <rFont val="Sylfaen"/>
        <family val="1"/>
      </rPr>
      <t>1</t>
    </r>
  </si>
  <si>
    <t>ს.ნ და წ.  IV-2-82 ტ-4 ცხ.27-20-1</t>
  </si>
  <si>
    <t xml:space="preserve">ქვიშა </t>
  </si>
  <si>
    <t>არქეოლოგიური ბაზის ეზოში არსებული გრანიტის ფილების დაგება</t>
  </si>
  <si>
    <t>ბეტონის დეკორატიული ფილა - მიქსი არანაკლებ 4 სმ სისქის</t>
  </si>
  <si>
    <t xml:space="preserve">0.5 სმ სისქის პროფფენილი </t>
  </si>
  <si>
    <t>არქეოლოგიური ბაზის ეზოში მდებარე ფანჩატურზე სახურავის მოწყობა (ფერი შეთანხმებით)</t>
  </si>
  <si>
    <t>ჭანჭიკები</t>
  </si>
  <si>
    <t>გონიოს ციხის გვერდით კარებზე ლითონის პანდუსის მოწყობა არსებული ლითონის პროფილებით</t>
  </si>
  <si>
    <t>დაღარული ლითონის ფურცელი  (ფურცლის ზომა 3/4X1500X6000)</t>
  </si>
  <si>
    <t>დღგ</t>
  </si>
  <si>
    <t>საბავშვო არქეოლოგიურ მოედანზე ბეტონის დეკორატიული ფილა (მიქსი) დაგება არსებულ ქვიშაზე</t>
  </si>
  <si>
    <t>ბიტუმი</t>
  </si>
  <si>
    <t>ლ</t>
  </si>
  <si>
    <t>გონიოს ციხის მცირე ინფრასტრუქტურული სამუშაოები</t>
  </si>
  <si>
    <t>არსებული 2.2 მეტრიანი ხის ღობეების ძირების დამუშავება ბიტუმით და მონტაჟი</t>
  </si>
  <si>
    <t>ცემენტის ხსნარი</t>
  </si>
  <si>
    <t>კბ.მ</t>
  </si>
</sst>
</file>

<file path=xl/styles.xml><?xml version="1.0" encoding="utf-8"?>
<styleSheet xmlns="http://schemas.openxmlformats.org/spreadsheetml/2006/main">
  <numFmts count="5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ari&quot;;\-#,##0\ &quot;Lari&quot;"/>
    <numFmt numFmtId="165" formatCode="#,##0\ &quot;Lari&quot;;[Red]\-#,##0\ &quot;Lari&quot;"/>
    <numFmt numFmtId="166" formatCode="#,##0.00\ &quot;Lari&quot;;\-#,##0.00\ &quot;Lari&quot;"/>
    <numFmt numFmtId="167" formatCode="#,##0.00\ &quot;Lari&quot;;[Red]\-#,##0.00\ &quot;Lari&quot;"/>
    <numFmt numFmtId="168" formatCode="_-* #,##0\ &quot;Lari&quot;_-;\-* #,##0\ &quot;Lari&quot;_-;_-* &quot;-&quot;\ &quot;Lari&quot;_-;_-@_-"/>
    <numFmt numFmtId="169" formatCode="_-* #,##0\ _L_a_r_i_-;\-* #,##0\ _L_a_r_i_-;_-* &quot;-&quot;\ _L_a_r_i_-;_-@_-"/>
    <numFmt numFmtId="170" formatCode="_-* #,##0.00\ &quot;Lari&quot;_-;\-* #,##0.00\ &quot;Lari&quot;_-;_-* &quot;-&quot;??\ &quot;Lari&quot;_-;_-@_-"/>
    <numFmt numFmtId="171" formatCode="_-* #,##0.00\ _L_a_r_i_-;\-* #,##0.00\ _L_a_r_i_-;_-* &quot;-&quot;??\ _L_a_r_i_-;_-@_-"/>
    <numFmt numFmtId="172" formatCode="#,##0\ &quot;₾&quot;;\-#,##0\ &quot;₾&quot;"/>
    <numFmt numFmtId="173" formatCode="#,##0\ &quot;₾&quot;;[Red]\-#,##0\ &quot;₾&quot;"/>
    <numFmt numFmtId="174" formatCode="#,##0.00\ &quot;₾&quot;;\-#,##0.00\ &quot;₾&quot;"/>
    <numFmt numFmtId="175" formatCode="#,##0.00\ &quot;₾&quot;;[Red]\-#,##0.00\ &quot;₾&quot;"/>
    <numFmt numFmtId="176" formatCode="_-* #,##0\ &quot;₾&quot;_-;\-* #,##0\ &quot;₾&quot;_-;_-* &quot;-&quot;\ &quot;₾&quot;_-;_-@_-"/>
    <numFmt numFmtId="177" formatCode="_-* #,##0\ _₾_-;\-* #,##0\ _₾_-;_-* &quot;-&quot;\ _₾_-;_-@_-"/>
    <numFmt numFmtId="178" formatCode="_-* #,##0.00\ &quot;₾&quot;_-;\-* #,##0.00\ &quot;₾&quot;_-;_-* &quot;-&quot;??\ &quot;₾&quot;_-;_-@_-"/>
    <numFmt numFmtId="179" formatCode="_-* #,##0.00\ _₾_-;\-* #,##0.00\ _₾_-;_-* &quot;-&quot;??\ _₾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_-* #,##0\ _₽_-;\-* #,##0\ _₽_-;_-* &quot;-&quot;\ _₽_-;_-@_-"/>
    <numFmt numFmtId="189" formatCode="_-* #,##0.00\ _₽_-;\-* #,##0.00\ _₽_-;_-* &quot;-&quot;??\ _₽_-;_-@_-"/>
    <numFmt numFmtId="190" formatCode="#,##0\ &quot;р.&quot;;\-#,##0\ &quot;р.&quot;"/>
    <numFmt numFmtId="191" formatCode="#,##0\ &quot;р.&quot;;[Red]\-#,##0\ &quot;р.&quot;"/>
    <numFmt numFmtId="192" formatCode="#,##0.00\ &quot;р.&quot;;\-#,##0.00\ &quot;р.&quot;"/>
    <numFmt numFmtId="193" formatCode="#,##0.00\ &quot;р.&quot;;[Red]\-#,##0.00\ &quot;р.&quot;"/>
    <numFmt numFmtId="194" formatCode="_-* #,##0\ &quot;р.&quot;_-;\-* #,##0\ &quot;р.&quot;_-;_-* &quot;-&quot;\ &quot;р.&quot;_-;_-@_-"/>
    <numFmt numFmtId="195" formatCode="_-* #,##0\ _р_._-;\-* #,##0\ _р_._-;_-* &quot;-&quot;\ _р_._-;_-@_-"/>
    <numFmt numFmtId="196" formatCode="_-* #,##0.00\ &quot;р.&quot;_-;\-* #,##0.00\ &quot;р.&quot;_-;_-* &quot;-&quot;??\ &quot;р.&quot;_-;_-@_-"/>
    <numFmt numFmtId="197" formatCode="_-* #,##0.00\ _р_._-;\-* #,##0.00\ _р_._-;_-* &quot;-&quot;??\ _р_._-;_-@_-"/>
    <numFmt numFmtId="198" formatCode="0.0"/>
    <numFmt numFmtId="199" formatCode="0.000"/>
    <numFmt numFmtId="200" formatCode="0.0000"/>
    <numFmt numFmtId="201" formatCode="0.00000"/>
    <numFmt numFmtId="202" formatCode="0.0000000"/>
    <numFmt numFmtId="203" formatCode="0.000000"/>
    <numFmt numFmtId="204" formatCode="0.000%"/>
    <numFmt numFmtId="205" formatCode="#,##0.00000000"/>
    <numFmt numFmtId="206" formatCode="#,##0.0"/>
    <numFmt numFmtId="207" formatCode="0.0%"/>
    <numFmt numFmtId="208" formatCode="_-* #,##0.0_р_._-;\-* #,##0.0_р_._-;_-* &quot;-&quot;?_р_._-;_-@_-"/>
    <numFmt numFmtId="209" formatCode="_-* #,##0.00\ _L_a_r_i_-;\-* #,##0.00\ _L_a_r_i_-;_-* \-??\ _L_a_r_i_-;_-@_-"/>
    <numFmt numFmtId="210" formatCode="#,##0.0&quot;р.&quot;"/>
    <numFmt numFmtId="211" formatCode="_(* #,##0.000_);_(* \(#,##0.000\);_(* &quot;-&quot;???_);_(@_)"/>
    <numFmt numFmtId="212" formatCode="_-* #,##0.000\ _₽_-;\-* #,##0.000\ _₽_-;_-* &quot;-&quot;???\ _₽_-;_-@_-"/>
    <numFmt numFmtId="213" formatCode="_-* #,##0.000_р_._-;\-* #,##0.000_р_._-;_-* &quot;-&quot;???_р_._-;_-@_-"/>
  </numFmts>
  <fonts count="69">
    <font>
      <sz val="10"/>
      <name val="AKAD NUSX"/>
      <family val="0"/>
    </font>
    <font>
      <sz val="10"/>
      <name val="LitNusx"/>
      <family val="2"/>
    </font>
    <font>
      <sz val="11"/>
      <name val="LitNusx"/>
      <family val="2"/>
    </font>
    <font>
      <b/>
      <sz val="10"/>
      <name val="LitNusx"/>
      <family val="2"/>
    </font>
    <font>
      <b/>
      <sz val="11"/>
      <name val="LitNusx"/>
      <family val="2"/>
    </font>
    <font>
      <b/>
      <sz val="12"/>
      <name val="LitNusx"/>
      <family val="2"/>
    </font>
    <font>
      <b/>
      <i/>
      <sz val="12"/>
      <name val="LitNusx"/>
      <family val="2"/>
    </font>
    <font>
      <sz val="12"/>
      <name val="Acad Mt_n"/>
      <family val="2"/>
    </font>
    <font>
      <sz val="11"/>
      <name val="Times New Roman"/>
      <family val="1"/>
    </font>
    <font>
      <b/>
      <sz val="14"/>
      <name val="Acad Mt_n"/>
      <family val="2"/>
    </font>
    <font>
      <b/>
      <sz val="14"/>
      <name val="AcadMtavr"/>
      <family val="0"/>
    </font>
    <font>
      <sz val="12"/>
      <name val="AcadMtavr"/>
      <family val="0"/>
    </font>
    <font>
      <sz val="8"/>
      <name val="AKAD NUSX"/>
      <family val="0"/>
    </font>
    <font>
      <b/>
      <sz val="12"/>
      <name val="AcadMtavr"/>
      <family val="0"/>
    </font>
    <font>
      <b/>
      <sz val="10"/>
      <name val="AKAD NUSX"/>
      <family val="0"/>
    </font>
    <font>
      <sz val="12"/>
      <name val="LitNusx"/>
      <family val="0"/>
    </font>
    <font>
      <b/>
      <sz val="10"/>
      <name val="Batang"/>
      <family val="1"/>
    </font>
    <font>
      <b/>
      <sz val="11"/>
      <name val="Calibri"/>
      <family val="2"/>
    </font>
    <font>
      <b/>
      <sz val="11"/>
      <name val="Lit Nusx"/>
      <family val="2"/>
    </font>
    <font>
      <b/>
      <vertAlign val="superscript"/>
      <sz val="11"/>
      <name val="Lit Nusx"/>
      <family val="2"/>
    </font>
    <font>
      <sz val="11"/>
      <name val="AcadNusx"/>
      <family val="0"/>
    </font>
    <font>
      <sz val="10"/>
      <name val="Arial"/>
      <family val="2"/>
    </font>
    <font>
      <sz val="10"/>
      <name val="Sylfaen"/>
      <family val="1"/>
    </font>
    <font>
      <sz val="11"/>
      <name val="Sylfaen"/>
      <family val="1"/>
    </font>
    <font>
      <b/>
      <sz val="14"/>
      <name val="Sylfaen"/>
      <family val="1"/>
    </font>
    <font>
      <b/>
      <sz val="10"/>
      <name val="Sylfaen"/>
      <family val="1"/>
    </font>
    <font>
      <sz val="9"/>
      <name val="Sylfaen"/>
      <family val="1"/>
    </font>
    <font>
      <sz val="8"/>
      <name val="Sylfaen"/>
      <family val="1"/>
    </font>
    <font>
      <b/>
      <vertAlign val="superscript"/>
      <sz val="10"/>
      <name val="Sylfaen"/>
      <family val="1"/>
    </font>
    <font>
      <vertAlign val="superscript"/>
      <sz val="10"/>
      <name val="Sylfaen"/>
      <family val="1"/>
    </font>
    <font>
      <b/>
      <sz val="9"/>
      <name val="Sylfaen"/>
      <family val="1"/>
    </font>
    <font>
      <sz val="12"/>
      <name val="AcadNusx"/>
      <family val="0"/>
    </font>
    <font>
      <b/>
      <sz val="10"/>
      <name val="A_Nusxuri"/>
      <family val="0"/>
    </font>
    <font>
      <b/>
      <sz val="14"/>
      <name val="AcadNusx"/>
      <family val="0"/>
    </font>
    <font>
      <sz val="11"/>
      <color indexed="8"/>
      <name val="Calibri"/>
      <family val="2"/>
    </font>
    <font>
      <u val="single"/>
      <sz val="10"/>
      <color indexed="12"/>
      <name val="AKAD NUSX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32" borderId="7" applyNumberFormat="0" applyFont="0" applyAlignment="0" applyProtection="0"/>
    <xf numFmtId="0" fontId="65" fillId="27" borderId="8" applyNumberFormat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0" fontId="34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34" fillId="0" borderId="0">
      <alignment/>
      <protection/>
    </xf>
    <xf numFmtId="0" fontId="21" fillId="0" borderId="0">
      <alignment/>
      <protection/>
    </xf>
    <xf numFmtId="209" fontId="34" fillId="0" borderId="0">
      <alignment/>
      <protection/>
    </xf>
  </cellStyleXfs>
  <cellXfs count="11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9" fontId="3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 vertical="center" textRotation="90" wrapText="1"/>
    </xf>
    <xf numFmtId="0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198" fontId="1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4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198" fontId="3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198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vertical="center" wrapText="1"/>
    </xf>
    <xf numFmtId="49" fontId="11" fillId="0" borderId="0" xfId="0" applyNumberFormat="1" applyFont="1" applyBorder="1" applyAlignment="1">
      <alignment vertical="center" wrapText="1"/>
    </xf>
    <xf numFmtId="1" fontId="14" fillId="0" borderId="0" xfId="0" applyNumberFormat="1" applyFont="1" applyAlignment="1">
      <alignment/>
    </xf>
    <xf numFmtId="0" fontId="5" fillId="0" borderId="0" xfId="0" applyFont="1" applyAlignment="1">
      <alignment/>
    </xf>
    <xf numFmtId="1" fontId="0" fillId="0" borderId="0" xfId="0" applyNumberFormat="1" applyAlignment="1">
      <alignment/>
    </xf>
    <xf numFmtId="49" fontId="7" fillId="0" borderId="0" xfId="0" applyNumberFormat="1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49" fontId="13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49" fontId="1" fillId="0" borderId="10" xfId="0" applyNumberFormat="1" applyFont="1" applyBorder="1" applyAlignment="1">
      <alignment horizontal="left" vertical="center" wrapText="1"/>
    </xf>
    <xf numFmtId="0" fontId="16" fillId="0" borderId="0" xfId="0" applyFont="1" applyAlignment="1">
      <alignment/>
    </xf>
    <xf numFmtId="198" fontId="0" fillId="0" borderId="0" xfId="0" applyNumberFormat="1" applyAlignment="1">
      <alignment/>
    </xf>
    <xf numFmtId="198" fontId="3" fillId="0" borderId="10" xfId="0" applyNumberFormat="1" applyFont="1" applyFill="1" applyBorder="1" applyAlignment="1">
      <alignment horizontal="center" vertical="center" wrapText="1"/>
    </xf>
    <xf numFmtId="198" fontId="3" fillId="0" borderId="0" xfId="0" applyNumberFormat="1" applyFont="1" applyAlignment="1">
      <alignment horizontal="center"/>
    </xf>
    <xf numFmtId="198" fontId="14" fillId="0" borderId="0" xfId="0" applyNumberFormat="1" applyFont="1" applyAlignment="1">
      <alignment/>
    </xf>
    <xf numFmtId="205" fontId="14" fillId="0" borderId="0" xfId="0" applyNumberFormat="1" applyFont="1" applyAlignment="1">
      <alignment/>
    </xf>
    <xf numFmtId="2" fontId="1" fillId="0" borderId="10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0" fontId="25" fillId="0" borderId="10" xfId="0" applyNumberFormat="1" applyFont="1" applyBorder="1" applyAlignment="1">
      <alignment horizontal="center" vertical="center" wrapText="1"/>
    </xf>
    <xf numFmtId="0" fontId="22" fillId="0" borderId="10" xfId="0" applyNumberFormat="1" applyFont="1" applyBorder="1" applyAlignment="1">
      <alignment horizontal="center" vertical="center" wrapText="1"/>
    </xf>
    <xf numFmtId="198" fontId="22" fillId="0" borderId="10" xfId="0" applyNumberFormat="1" applyFont="1" applyBorder="1" applyAlignment="1">
      <alignment horizontal="center" vertical="center" wrapText="1"/>
    </xf>
    <xf numFmtId="0" fontId="22" fillId="0" borderId="0" xfId="0" applyFont="1" applyAlignment="1">
      <alignment/>
    </xf>
    <xf numFmtId="0" fontId="1" fillId="0" borderId="0" xfId="0" applyFont="1" applyAlignment="1">
      <alignment/>
    </xf>
    <xf numFmtId="198" fontId="22" fillId="33" borderId="10" xfId="0" applyNumberFormat="1" applyFont="1" applyFill="1" applyBorder="1" applyAlignment="1">
      <alignment horizontal="center" vertical="center" wrapText="1"/>
    </xf>
    <xf numFmtId="49" fontId="25" fillId="33" borderId="10" xfId="0" applyNumberFormat="1" applyFont="1" applyFill="1" applyBorder="1" applyAlignment="1">
      <alignment horizontal="center" vertical="center" wrapText="1"/>
    </xf>
    <xf numFmtId="49" fontId="22" fillId="33" borderId="10" xfId="0" applyNumberFormat="1" applyFont="1" applyFill="1" applyBorder="1" applyAlignment="1">
      <alignment horizontal="center" vertical="center" wrapText="1"/>
    </xf>
    <xf numFmtId="0" fontId="22" fillId="33" borderId="10" xfId="0" applyNumberFormat="1" applyFont="1" applyFill="1" applyBorder="1" applyAlignment="1">
      <alignment horizontal="center" vertical="center" wrapText="1"/>
    </xf>
    <xf numFmtId="49" fontId="25" fillId="0" borderId="10" xfId="0" applyNumberFormat="1" applyFont="1" applyBorder="1" applyAlignment="1">
      <alignment horizontal="center" vertical="center" wrapText="1"/>
    </xf>
    <xf numFmtId="198" fontId="25" fillId="33" borderId="10" xfId="0" applyNumberFormat="1" applyFont="1" applyFill="1" applyBorder="1" applyAlignment="1">
      <alignment horizontal="center" vertical="center" wrapText="1"/>
    </xf>
    <xf numFmtId="198" fontId="25" fillId="0" borderId="10" xfId="0" applyNumberFormat="1" applyFont="1" applyFill="1" applyBorder="1" applyAlignment="1">
      <alignment horizontal="center" vertical="center" wrapText="1"/>
    </xf>
    <xf numFmtId="49" fontId="22" fillId="0" borderId="10" xfId="0" applyNumberFormat="1" applyFont="1" applyBorder="1" applyAlignment="1">
      <alignment horizontal="center" vertical="center" wrapText="1"/>
    </xf>
    <xf numFmtId="2" fontId="25" fillId="33" borderId="10" xfId="0" applyNumberFormat="1" applyFont="1" applyFill="1" applyBorder="1" applyAlignment="1">
      <alignment horizontal="center" vertical="center" wrapText="1"/>
    </xf>
    <xf numFmtId="0" fontId="25" fillId="33" borderId="10" xfId="0" applyFont="1" applyFill="1" applyBorder="1" applyAlignment="1">
      <alignment horizontal="center" vertical="center" wrapText="1"/>
    </xf>
    <xf numFmtId="2" fontId="22" fillId="33" borderId="10" xfId="0" applyNumberFormat="1" applyFont="1" applyFill="1" applyBorder="1" applyAlignment="1">
      <alignment horizontal="center" vertical="center" wrapText="1"/>
    </xf>
    <xf numFmtId="49" fontId="25" fillId="0" borderId="11" xfId="0" applyNumberFormat="1" applyFont="1" applyBorder="1" applyAlignment="1">
      <alignment horizontal="center" vertical="center" wrapText="1"/>
    </xf>
    <xf numFmtId="0" fontId="25" fillId="33" borderId="10" xfId="0" applyNumberFormat="1" applyFont="1" applyFill="1" applyBorder="1" applyAlignment="1">
      <alignment horizontal="center" vertical="center" wrapText="1"/>
    </xf>
    <xf numFmtId="1" fontId="25" fillId="33" borderId="10" xfId="0" applyNumberFormat="1" applyFont="1" applyFill="1" applyBorder="1" applyAlignment="1">
      <alignment horizontal="center" vertical="center" wrapText="1"/>
    </xf>
    <xf numFmtId="0" fontId="22" fillId="33" borderId="10" xfId="0" applyFont="1" applyFill="1" applyBorder="1" applyAlignment="1">
      <alignment horizontal="center" vertical="center" wrapText="1"/>
    </xf>
    <xf numFmtId="0" fontId="31" fillId="33" borderId="0" xfId="0" applyFont="1" applyFill="1" applyAlignment="1">
      <alignment horizontal="center" vertical="center" wrapText="1"/>
    </xf>
    <xf numFmtId="0" fontId="15" fillId="33" borderId="0" xfId="0" applyFont="1" applyFill="1" applyAlignment="1">
      <alignment horizontal="center" vertical="center" wrapText="1"/>
    </xf>
    <xf numFmtId="198" fontId="22" fillId="33" borderId="10" xfId="0" applyNumberFormat="1" applyFont="1" applyFill="1" applyBorder="1" applyAlignment="1" applyProtection="1">
      <alignment horizontal="center" vertical="center" wrapText="1"/>
      <protection locked="0"/>
    </xf>
    <xf numFmtId="2" fontId="22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22" fillId="33" borderId="10" xfId="0" applyNumberFormat="1" applyFont="1" applyFill="1" applyBorder="1" applyAlignment="1" applyProtection="1">
      <alignment horizontal="center" vertical="center" wrapText="1"/>
      <protection locked="0"/>
    </xf>
    <xf numFmtId="207" fontId="25" fillId="33" borderId="10" xfId="0" applyNumberFormat="1" applyFont="1" applyFill="1" applyBorder="1" applyAlignment="1">
      <alignment horizontal="center" vertical="center" wrapText="1"/>
    </xf>
    <xf numFmtId="0" fontId="27" fillId="33" borderId="10" xfId="0" applyFont="1" applyFill="1" applyBorder="1" applyAlignment="1">
      <alignment horizontal="center" vertical="center" textRotation="90" wrapText="1"/>
    </xf>
    <xf numFmtId="49" fontId="22" fillId="33" borderId="10" xfId="0" applyNumberFormat="1" applyFont="1" applyFill="1" applyBorder="1" applyAlignment="1">
      <alignment horizontal="left" vertical="center" wrapText="1"/>
    </xf>
    <xf numFmtId="0" fontId="15" fillId="33" borderId="0" xfId="0" applyFont="1" applyFill="1" applyAlignment="1">
      <alignment vertical="center" wrapText="1"/>
    </xf>
    <xf numFmtId="198" fontId="22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9" fontId="25" fillId="33" borderId="10" xfId="0" applyNumberFormat="1" applyFont="1" applyFill="1" applyBorder="1" applyAlignment="1">
      <alignment horizontal="center" vertical="center" wrapText="1"/>
    </xf>
    <xf numFmtId="1" fontId="22" fillId="33" borderId="10" xfId="0" applyNumberFormat="1" applyFont="1" applyFill="1" applyBorder="1" applyAlignment="1">
      <alignment horizontal="center" vertical="center" wrapText="1"/>
    </xf>
    <xf numFmtId="0" fontId="15" fillId="33" borderId="0" xfId="0" applyFont="1" applyFill="1" applyBorder="1" applyAlignment="1">
      <alignment vertical="center" wrapText="1"/>
    </xf>
    <xf numFmtId="49" fontId="22" fillId="34" borderId="10" xfId="0" applyNumberFormat="1" applyFont="1" applyFill="1" applyBorder="1" applyAlignment="1">
      <alignment horizontal="center" vertical="center" wrapText="1"/>
    </xf>
    <xf numFmtId="2" fontId="22" fillId="34" borderId="10" xfId="0" applyNumberFormat="1" applyFont="1" applyFill="1" applyBorder="1" applyAlignment="1">
      <alignment horizontal="center" vertical="center" wrapText="1"/>
    </xf>
    <xf numFmtId="198" fontId="22" fillId="34" borderId="10" xfId="0" applyNumberFormat="1" applyFont="1" applyFill="1" applyBorder="1" applyAlignment="1">
      <alignment horizontal="center" vertical="center" wrapText="1"/>
    </xf>
    <xf numFmtId="0" fontId="22" fillId="34" borderId="10" xfId="0" applyFont="1" applyFill="1" applyBorder="1" applyAlignment="1">
      <alignment horizontal="center" vertical="center" wrapText="1"/>
    </xf>
    <xf numFmtId="198" fontId="22" fillId="33" borderId="11" xfId="0" applyNumberFormat="1" applyFont="1" applyFill="1" applyBorder="1" applyAlignment="1">
      <alignment horizontal="center" vertical="center" wrapText="1"/>
    </xf>
    <xf numFmtId="49" fontId="25" fillId="35" borderId="10" xfId="0" applyNumberFormat="1" applyFont="1" applyFill="1" applyBorder="1" applyAlignment="1">
      <alignment horizontal="center" vertical="center" wrapText="1"/>
    </xf>
    <xf numFmtId="49" fontId="25" fillId="34" borderId="11" xfId="0" applyNumberFormat="1" applyFont="1" applyFill="1" applyBorder="1" applyAlignment="1">
      <alignment horizontal="center" vertical="center" wrapText="1"/>
    </xf>
    <xf numFmtId="0" fontId="25" fillId="34" borderId="11" xfId="0" applyFont="1" applyFill="1" applyBorder="1" applyAlignment="1">
      <alignment horizontal="center" vertical="center" wrapText="1"/>
    </xf>
    <xf numFmtId="0" fontId="30" fillId="34" borderId="11" xfId="0" applyFont="1" applyFill="1" applyBorder="1" applyAlignment="1">
      <alignment horizontal="center" vertical="center" wrapText="1"/>
    </xf>
    <xf numFmtId="2" fontId="25" fillId="35" borderId="11" xfId="0" applyNumberFormat="1" applyFont="1" applyFill="1" applyBorder="1" applyAlignment="1">
      <alignment horizontal="center" vertical="center" wrapText="1"/>
    </xf>
    <xf numFmtId="198" fontId="25" fillId="34" borderId="11" xfId="0" applyNumberFormat="1" applyFont="1" applyFill="1" applyBorder="1" applyAlignment="1">
      <alignment horizontal="center" vertical="center" wrapText="1"/>
    </xf>
    <xf numFmtId="49" fontId="25" fillId="0" borderId="12" xfId="0" applyNumberFormat="1" applyFont="1" applyBorder="1" applyAlignment="1">
      <alignment horizontal="center" vertical="center" wrapText="1"/>
    </xf>
    <xf numFmtId="198" fontId="25" fillId="35" borderId="10" xfId="0" applyNumberFormat="1" applyFont="1" applyFill="1" applyBorder="1" applyAlignment="1">
      <alignment horizontal="center" vertical="center" wrapText="1"/>
    </xf>
    <xf numFmtId="0" fontId="22" fillId="0" borderId="13" xfId="0" applyNumberFormat="1" applyFont="1" applyBorder="1" applyAlignment="1">
      <alignment horizontal="center" vertical="center" wrapText="1"/>
    </xf>
    <xf numFmtId="198" fontId="22" fillId="0" borderId="12" xfId="0" applyNumberFormat="1" applyFont="1" applyBorder="1" applyAlignment="1">
      <alignment horizontal="center" vertical="center" wrapText="1"/>
    </xf>
    <xf numFmtId="49" fontId="11" fillId="0" borderId="0" xfId="0" applyNumberFormat="1" applyFont="1" applyBorder="1" applyAlignment="1">
      <alignment horizontal="center" vertical="center" wrapText="1"/>
    </xf>
    <xf numFmtId="49" fontId="11" fillId="0" borderId="0" xfId="0" applyNumberFormat="1" applyFont="1" applyBorder="1" applyAlignment="1">
      <alignment horizontal="left" vertical="center" wrapText="1"/>
    </xf>
    <xf numFmtId="0" fontId="5" fillId="0" borderId="0" xfId="0" applyFont="1" applyAlignment="1">
      <alignment horizontal="right"/>
    </xf>
    <xf numFmtId="0" fontId="2" fillId="0" borderId="0" xfId="0" applyFont="1" applyBorder="1" applyAlignment="1">
      <alignment horizontal="left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textRotation="90" wrapText="1"/>
    </xf>
    <xf numFmtId="49" fontId="5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textRotation="90" wrapText="1"/>
    </xf>
    <xf numFmtId="49" fontId="2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2" fillId="0" borderId="0" xfId="0" applyFont="1" applyAlignment="1">
      <alignment horizontal="right"/>
    </xf>
    <xf numFmtId="0" fontId="22" fillId="0" borderId="0" xfId="0" applyFont="1" applyAlignment="1">
      <alignment horizontal="right" wrapText="1"/>
    </xf>
    <xf numFmtId="49" fontId="32" fillId="0" borderId="14" xfId="0" applyNumberFormat="1" applyFont="1" applyBorder="1" applyAlignment="1">
      <alignment horizontal="center" vertical="center" wrapText="1"/>
    </xf>
    <xf numFmtId="49" fontId="25" fillId="0" borderId="11" xfId="0" applyNumberFormat="1" applyFont="1" applyBorder="1" applyAlignment="1">
      <alignment horizontal="center" vertical="center" wrapText="1"/>
    </xf>
    <xf numFmtId="0" fontId="26" fillId="33" borderId="10" xfId="0" applyFont="1" applyFill="1" applyBorder="1" applyAlignment="1">
      <alignment horizontal="center" vertical="center" textRotation="90" wrapText="1"/>
    </xf>
    <xf numFmtId="0" fontId="26" fillId="34" borderId="10" xfId="0" applyFont="1" applyFill="1" applyBorder="1" applyAlignment="1">
      <alignment horizontal="center" vertical="center" wrapText="1"/>
    </xf>
    <xf numFmtId="49" fontId="26" fillId="33" borderId="10" xfId="0" applyNumberFormat="1" applyFont="1" applyFill="1" applyBorder="1" applyAlignment="1">
      <alignment horizontal="center" vertical="center" textRotation="90" wrapText="1"/>
    </xf>
    <xf numFmtId="0" fontId="27" fillId="33" borderId="10" xfId="0" applyFont="1" applyFill="1" applyBorder="1" applyAlignment="1">
      <alignment horizontal="center" vertical="center" wrapText="1"/>
    </xf>
    <xf numFmtId="0" fontId="23" fillId="34" borderId="0" xfId="0" applyFont="1" applyFill="1" applyAlignment="1">
      <alignment horizontal="center" vertical="center" wrapText="1"/>
    </xf>
    <xf numFmtId="0" fontId="22" fillId="0" borderId="0" xfId="0" applyFont="1" applyBorder="1" applyAlignment="1">
      <alignment horizontal="left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14 3" xfId="56"/>
    <cellStyle name="Normal 14_axalqalaqis skola " xfId="57"/>
    <cellStyle name="Normal 2 11" xfId="58"/>
    <cellStyle name="Normal 2 7 2" xfId="59"/>
    <cellStyle name="Normal 33 2" xfId="60"/>
    <cellStyle name="Note" xfId="61"/>
    <cellStyle name="Output" xfId="62"/>
    <cellStyle name="Percent" xfId="63"/>
    <cellStyle name="Title" xfId="64"/>
    <cellStyle name="Total" xfId="65"/>
    <cellStyle name="Warning Text" xfId="66"/>
    <cellStyle name="Обычный 2" xfId="67"/>
    <cellStyle name="Обычный 2 2" xfId="68"/>
    <cellStyle name="Обычный 4 2" xfId="69"/>
    <cellStyle name="Обычный 5" xfId="70"/>
    <cellStyle name="Обычный_Лист1" xfId="71"/>
    <cellStyle name="Финансовый 2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9"/>
  <sheetViews>
    <sheetView zoomScalePageLayoutView="0" workbookViewId="0" topLeftCell="A106">
      <selection activeCell="C121" sqref="C121"/>
    </sheetView>
  </sheetViews>
  <sheetFormatPr defaultColWidth="9.00390625" defaultRowHeight="12.75"/>
  <cols>
    <col min="1" max="1" width="5.875" style="0" customWidth="1"/>
    <col min="2" max="2" width="11.375" style="0" customWidth="1"/>
    <col min="3" max="3" width="41.375" style="0" customWidth="1"/>
    <col min="4" max="4" width="8.125" style="0" customWidth="1"/>
    <col min="5" max="5" width="8.875" style="0" customWidth="1"/>
    <col min="6" max="6" width="9.00390625" style="0" customWidth="1"/>
    <col min="8" max="8" width="8.25390625" style="0" customWidth="1"/>
  </cols>
  <sheetData>
    <row r="1" spans="1:8" ht="19.5">
      <c r="A1" s="102" t="s">
        <v>41</v>
      </c>
      <c r="B1" s="102"/>
      <c r="C1" s="102"/>
      <c r="D1" s="102"/>
      <c r="E1" s="102"/>
      <c r="F1" s="102"/>
      <c r="G1" s="102"/>
      <c r="H1" s="102"/>
    </row>
    <row r="2" spans="1:8" ht="6.75" customHeight="1">
      <c r="A2" s="13"/>
      <c r="B2" s="13"/>
      <c r="C2" s="13"/>
      <c r="D2" s="13"/>
      <c r="E2" s="13"/>
      <c r="F2" s="13"/>
      <c r="G2" s="13"/>
      <c r="H2" s="13"/>
    </row>
    <row r="3" spans="1:8" ht="35.25" customHeight="1">
      <c r="A3" s="103" t="s">
        <v>146</v>
      </c>
      <c r="B3" s="103"/>
      <c r="C3" s="103"/>
      <c r="D3" s="103"/>
      <c r="E3" s="103"/>
      <c r="F3" s="103"/>
      <c r="G3" s="103"/>
      <c r="H3" s="103"/>
    </row>
    <row r="4" spans="1:8" ht="17.25" customHeight="1">
      <c r="A4" s="104" t="s">
        <v>137</v>
      </c>
      <c r="B4" s="104"/>
      <c r="C4" s="104"/>
      <c r="D4" s="104"/>
      <c r="E4" s="104"/>
      <c r="F4" s="104"/>
      <c r="G4" s="104"/>
      <c r="H4" s="104"/>
    </row>
    <row r="5" spans="1:8" ht="16.5" hidden="1">
      <c r="A5" s="28"/>
      <c r="B5" s="28"/>
      <c r="C5" s="28"/>
      <c r="D5" s="28"/>
      <c r="E5" s="28"/>
      <c r="F5" s="28"/>
      <c r="G5" s="28"/>
      <c r="H5" s="28"/>
    </row>
    <row r="6" spans="1:8" ht="15" hidden="1">
      <c r="A6" s="105"/>
      <c r="B6" s="105"/>
      <c r="C6" s="105"/>
      <c r="D6" s="105"/>
      <c r="E6" s="105"/>
      <c r="F6" s="105"/>
      <c r="G6" s="105"/>
      <c r="H6" s="105"/>
    </row>
    <row r="7" spans="1:8" ht="16.5">
      <c r="A7" s="101" t="s">
        <v>95</v>
      </c>
      <c r="B7" s="101"/>
      <c r="C7" s="101"/>
      <c r="D7" s="101"/>
      <c r="E7" s="36" t="e">
        <f>H132</f>
        <v>#REF!</v>
      </c>
      <c r="F7" s="28" t="s">
        <v>74</v>
      </c>
      <c r="G7" s="25"/>
      <c r="H7" s="25"/>
    </row>
    <row r="8" spans="1:8" ht="16.5">
      <c r="A8" s="101" t="s">
        <v>106</v>
      </c>
      <c r="B8" s="101"/>
      <c r="C8" s="101"/>
      <c r="D8" s="101"/>
      <c r="E8" s="36" t="e">
        <f>H125</f>
        <v>#REF!</v>
      </c>
      <c r="F8" s="28" t="s">
        <v>74</v>
      </c>
      <c r="G8" s="25"/>
      <c r="H8" s="25"/>
    </row>
    <row r="9" spans="1:8" ht="16.5">
      <c r="A9" s="93" t="s">
        <v>58</v>
      </c>
      <c r="B9" s="93"/>
      <c r="C9" s="93"/>
      <c r="D9" s="93"/>
      <c r="E9" s="36" t="e">
        <f>E8/4.6</f>
        <v>#REF!</v>
      </c>
      <c r="F9" s="31" t="s">
        <v>19</v>
      </c>
      <c r="G9" s="30"/>
      <c r="H9" s="30"/>
    </row>
    <row r="10" spans="1:8" ht="15">
      <c r="A10" s="94" t="s">
        <v>147</v>
      </c>
      <c r="B10" s="94"/>
      <c r="C10" s="94"/>
      <c r="D10" s="94"/>
      <c r="E10" s="94"/>
      <c r="F10" s="94"/>
      <c r="G10" s="94"/>
      <c r="H10" s="94"/>
    </row>
    <row r="11" spans="1:8" ht="13.5" customHeight="1">
      <c r="A11" s="6"/>
      <c r="B11" s="6"/>
      <c r="C11" s="6"/>
      <c r="D11" s="6"/>
      <c r="E11" s="6"/>
      <c r="F11" s="2"/>
      <c r="G11" s="2"/>
      <c r="H11" s="1"/>
    </row>
    <row r="12" spans="1:8" ht="30" customHeight="1">
      <c r="A12" s="95" t="s">
        <v>75</v>
      </c>
      <c r="B12" s="96" t="s">
        <v>3</v>
      </c>
      <c r="C12" s="97" t="s">
        <v>4</v>
      </c>
      <c r="D12" s="98" t="s">
        <v>82</v>
      </c>
      <c r="E12" s="99" t="s">
        <v>90</v>
      </c>
      <c r="F12" s="99"/>
      <c r="G12" s="100" t="s">
        <v>76</v>
      </c>
      <c r="H12" s="100"/>
    </row>
    <row r="13" spans="1:8" ht="48">
      <c r="A13" s="95"/>
      <c r="B13" s="96"/>
      <c r="C13" s="97"/>
      <c r="D13" s="98"/>
      <c r="E13" s="7" t="s">
        <v>82</v>
      </c>
      <c r="F13" s="7" t="s">
        <v>2</v>
      </c>
      <c r="G13" s="7" t="s">
        <v>1</v>
      </c>
      <c r="H13" s="18" t="s">
        <v>83</v>
      </c>
    </row>
    <row r="14" spans="1:8" ht="13.5">
      <c r="A14" s="3" t="s">
        <v>84</v>
      </c>
      <c r="B14" s="3" t="s">
        <v>85</v>
      </c>
      <c r="C14" s="3" t="s">
        <v>86</v>
      </c>
      <c r="D14" s="3" t="s">
        <v>87</v>
      </c>
      <c r="E14" s="3" t="s">
        <v>88</v>
      </c>
      <c r="F14" s="17" t="s">
        <v>89</v>
      </c>
      <c r="G14" s="3" t="s">
        <v>77</v>
      </c>
      <c r="H14" s="19">
        <v>8</v>
      </c>
    </row>
    <row r="15" spans="1:8" s="14" customFormat="1" ht="49.5" customHeight="1">
      <c r="A15" s="3" t="s">
        <v>84</v>
      </c>
      <c r="B15" s="3" t="s">
        <v>124</v>
      </c>
      <c r="C15" s="5" t="s">
        <v>107</v>
      </c>
      <c r="D15" s="3" t="s">
        <v>31</v>
      </c>
      <c r="E15" s="12"/>
      <c r="F15" s="17">
        <v>30</v>
      </c>
      <c r="G15" s="12"/>
      <c r="H15" s="35">
        <f>H16+H17++H18++H19++H20++H21</f>
        <v>189.13044799999997</v>
      </c>
    </row>
    <row r="16" spans="1:8" ht="18.75" customHeight="1">
      <c r="A16" s="10">
        <f aca="true" t="shared" si="0" ref="A16:A21">A15+0.1</f>
        <v>1.1</v>
      </c>
      <c r="B16" s="4" t="s">
        <v>21</v>
      </c>
      <c r="C16" s="16" t="s">
        <v>123</v>
      </c>
      <c r="D16" s="4" t="s">
        <v>32</v>
      </c>
      <c r="E16" s="8">
        <v>0.12</v>
      </c>
      <c r="F16" s="10">
        <f>E16*F15</f>
        <v>3.5999999999999996</v>
      </c>
      <c r="G16" s="8">
        <v>4.6</v>
      </c>
      <c r="H16" s="21">
        <f aca="true" t="shared" si="1" ref="H16:H21">F16*G16</f>
        <v>16.56</v>
      </c>
    </row>
    <row r="17" spans="1:8" ht="15">
      <c r="A17" s="10">
        <f t="shared" si="0"/>
        <v>1.2000000000000002</v>
      </c>
      <c r="B17" s="4"/>
      <c r="C17" s="16" t="s">
        <v>125</v>
      </c>
      <c r="D17" s="4" t="s">
        <v>74</v>
      </c>
      <c r="E17" s="8">
        <v>0.06</v>
      </c>
      <c r="F17" s="10">
        <f>E17*F15</f>
        <v>1.7999999999999998</v>
      </c>
      <c r="G17" s="8">
        <v>3.2</v>
      </c>
      <c r="H17" s="21">
        <f t="shared" si="1"/>
        <v>5.76</v>
      </c>
    </row>
    <row r="18" spans="1:8" ht="17.25" customHeight="1">
      <c r="A18" s="10">
        <f t="shared" si="0"/>
        <v>1.3000000000000003</v>
      </c>
      <c r="B18" s="4"/>
      <c r="C18" s="16" t="s">
        <v>141</v>
      </c>
      <c r="D18" s="4" t="s">
        <v>31</v>
      </c>
      <c r="E18" s="9">
        <v>1.01</v>
      </c>
      <c r="F18" s="10">
        <f>E18*F15</f>
        <v>30.3</v>
      </c>
      <c r="G18" s="8">
        <v>4.1</v>
      </c>
      <c r="H18" s="21">
        <f t="shared" si="1"/>
        <v>124.22999999999999</v>
      </c>
    </row>
    <row r="19" spans="1:8" ht="15">
      <c r="A19" s="10">
        <f t="shared" si="0"/>
        <v>1.4000000000000004</v>
      </c>
      <c r="B19" s="4"/>
      <c r="C19" s="16" t="s">
        <v>118</v>
      </c>
      <c r="D19" s="4" t="s">
        <v>33</v>
      </c>
      <c r="E19" s="10"/>
      <c r="F19" s="10">
        <v>13</v>
      </c>
      <c r="G19" s="8">
        <v>0.8</v>
      </c>
      <c r="H19" s="21">
        <f t="shared" si="1"/>
        <v>10.4</v>
      </c>
    </row>
    <row r="20" spans="1:8" ht="15">
      <c r="A20" s="10">
        <f t="shared" si="0"/>
        <v>1.5000000000000004</v>
      </c>
      <c r="B20" s="4"/>
      <c r="C20" s="16" t="s">
        <v>119</v>
      </c>
      <c r="D20" s="4" t="s">
        <v>33</v>
      </c>
      <c r="E20" s="10"/>
      <c r="F20" s="10">
        <v>3</v>
      </c>
      <c r="G20" s="8">
        <v>10.2</v>
      </c>
      <c r="H20" s="21">
        <f t="shared" si="1"/>
        <v>30.599999999999998</v>
      </c>
    </row>
    <row r="21" spans="1:8" ht="15">
      <c r="A21" s="10">
        <f t="shared" si="0"/>
        <v>1.6000000000000005</v>
      </c>
      <c r="B21" s="4"/>
      <c r="C21" s="16" t="s">
        <v>20</v>
      </c>
      <c r="D21" s="4" t="s">
        <v>74</v>
      </c>
      <c r="E21" s="8">
        <v>0.0163</v>
      </c>
      <c r="F21" s="10">
        <f>E21*F18</f>
        <v>0.49388999999999994</v>
      </c>
      <c r="G21" s="8">
        <v>3.2</v>
      </c>
      <c r="H21" s="21">
        <f t="shared" si="1"/>
        <v>1.5804479999999999</v>
      </c>
    </row>
    <row r="22" spans="1:8" s="14" customFormat="1" ht="46.5" customHeight="1">
      <c r="A22" s="3" t="s">
        <v>85</v>
      </c>
      <c r="B22" s="3" t="s">
        <v>124</v>
      </c>
      <c r="C22" s="5" t="s">
        <v>138</v>
      </c>
      <c r="D22" s="3" t="s">
        <v>31</v>
      </c>
      <c r="E22" s="12"/>
      <c r="F22" s="17">
        <v>24</v>
      </c>
      <c r="G22" s="12"/>
      <c r="H22" s="35">
        <f>H23+H24++H25+H26++H27++H28</f>
        <v>120.92035840000001</v>
      </c>
    </row>
    <row r="23" spans="1:8" ht="15">
      <c r="A23" s="10">
        <f aca="true" t="shared" si="2" ref="A23:A28">A22+0.1</f>
        <v>2.1</v>
      </c>
      <c r="B23" s="4" t="s">
        <v>21</v>
      </c>
      <c r="C23" s="16" t="s">
        <v>123</v>
      </c>
      <c r="D23" s="4" t="s">
        <v>32</v>
      </c>
      <c r="E23" s="8">
        <v>0.12</v>
      </c>
      <c r="F23" s="10">
        <f>E23*F22</f>
        <v>2.88</v>
      </c>
      <c r="G23" s="8">
        <v>4.6</v>
      </c>
      <c r="H23" s="21">
        <f aca="true" t="shared" si="3" ref="H23:H28">F23*G23</f>
        <v>13.248</v>
      </c>
    </row>
    <row r="24" spans="1:8" ht="15">
      <c r="A24" s="10">
        <f t="shared" si="2"/>
        <v>2.2</v>
      </c>
      <c r="B24" s="4"/>
      <c r="C24" s="16" t="s">
        <v>125</v>
      </c>
      <c r="D24" s="4" t="s">
        <v>74</v>
      </c>
      <c r="E24" s="8">
        <v>0.06</v>
      </c>
      <c r="F24" s="10">
        <f>E24*F22</f>
        <v>1.44</v>
      </c>
      <c r="G24" s="8">
        <v>3.2</v>
      </c>
      <c r="H24" s="21">
        <f t="shared" si="3"/>
        <v>4.608</v>
      </c>
    </row>
    <row r="25" spans="1:8" ht="17.25" customHeight="1">
      <c r="A25" s="10">
        <f t="shared" si="2"/>
        <v>2.3000000000000003</v>
      </c>
      <c r="B25" s="4"/>
      <c r="C25" s="16" t="s">
        <v>42</v>
      </c>
      <c r="D25" s="4" t="s">
        <v>31</v>
      </c>
      <c r="E25" s="9">
        <v>1.01</v>
      </c>
      <c r="F25" s="10">
        <f>E25*F22</f>
        <v>24.240000000000002</v>
      </c>
      <c r="G25" s="8">
        <v>2.5</v>
      </c>
      <c r="H25" s="21">
        <f t="shared" si="3"/>
        <v>60.60000000000001</v>
      </c>
    </row>
    <row r="26" spans="1:8" ht="15">
      <c r="A26" s="10">
        <f t="shared" si="2"/>
        <v>2.4000000000000004</v>
      </c>
      <c r="B26" s="4"/>
      <c r="C26" s="16" t="s">
        <v>43</v>
      </c>
      <c r="D26" s="4" t="s">
        <v>33</v>
      </c>
      <c r="E26" s="10"/>
      <c r="F26" s="10">
        <v>12</v>
      </c>
      <c r="G26" s="8">
        <v>0.6</v>
      </c>
      <c r="H26" s="21">
        <f t="shared" si="3"/>
        <v>7.199999999999999</v>
      </c>
    </row>
    <row r="27" spans="1:8" ht="15">
      <c r="A27" s="10">
        <f t="shared" si="2"/>
        <v>2.5000000000000004</v>
      </c>
      <c r="B27" s="4"/>
      <c r="C27" s="16" t="s">
        <v>44</v>
      </c>
      <c r="D27" s="4" t="s">
        <v>33</v>
      </c>
      <c r="E27" s="10"/>
      <c r="F27" s="10">
        <v>4</v>
      </c>
      <c r="G27" s="8">
        <v>8.5</v>
      </c>
      <c r="H27" s="21">
        <f t="shared" si="3"/>
        <v>34</v>
      </c>
    </row>
    <row r="28" spans="1:8" ht="15">
      <c r="A28" s="10">
        <f t="shared" si="2"/>
        <v>2.6000000000000005</v>
      </c>
      <c r="B28" s="4"/>
      <c r="C28" s="16" t="s">
        <v>20</v>
      </c>
      <c r="D28" s="4" t="s">
        <v>74</v>
      </c>
      <c r="E28" s="8">
        <v>0.0163</v>
      </c>
      <c r="F28" s="10">
        <f>E28*F25</f>
        <v>0.395112</v>
      </c>
      <c r="G28" s="8">
        <v>3.2</v>
      </c>
      <c r="H28" s="21">
        <f t="shared" si="3"/>
        <v>1.2643584</v>
      </c>
    </row>
    <row r="29" spans="1:8" s="14" customFormat="1" ht="45" customHeight="1">
      <c r="A29" s="3" t="s">
        <v>86</v>
      </c>
      <c r="B29" s="3" t="s">
        <v>124</v>
      </c>
      <c r="C29" s="5" t="s">
        <v>115</v>
      </c>
      <c r="D29" s="3" t="s">
        <v>31</v>
      </c>
      <c r="E29" s="12"/>
      <c r="F29" s="17">
        <v>32</v>
      </c>
      <c r="G29" s="12"/>
      <c r="H29" s="35">
        <f>H30+H31++H32++H33++H34++H35</f>
        <v>106.03781120000001</v>
      </c>
    </row>
    <row r="30" spans="1:8" ht="15">
      <c r="A30" s="10">
        <f aca="true" t="shared" si="4" ref="A30:A35">A29+0.1</f>
        <v>3.1</v>
      </c>
      <c r="B30" s="4" t="s">
        <v>21</v>
      </c>
      <c r="C30" s="16" t="s">
        <v>123</v>
      </c>
      <c r="D30" s="4" t="s">
        <v>32</v>
      </c>
      <c r="E30" s="8">
        <v>0.12</v>
      </c>
      <c r="F30" s="10">
        <f>E30*F29</f>
        <v>3.84</v>
      </c>
      <c r="G30" s="8">
        <v>4.6</v>
      </c>
      <c r="H30" s="21">
        <f aca="true" t="shared" si="5" ref="H30:H35">F30*G30</f>
        <v>17.663999999999998</v>
      </c>
    </row>
    <row r="31" spans="1:8" ht="15">
      <c r="A31" s="10">
        <f t="shared" si="4"/>
        <v>3.2</v>
      </c>
      <c r="B31" s="4"/>
      <c r="C31" s="16" t="s">
        <v>125</v>
      </c>
      <c r="D31" s="4" t="s">
        <v>74</v>
      </c>
      <c r="E31" s="8">
        <v>0.06</v>
      </c>
      <c r="F31" s="10">
        <f>E31*F29</f>
        <v>1.92</v>
      </c>
      <c r="G31" s="8">
        <v>3.2</v>
      </c>
      <c r="H31" s="21">
        <f t="shared" si="5"/>
        <v>6.144</v>
      </c>
    </row>
    <row r="32" spans="1:8" ht="15">
      <c r="A32" s="10">
        <f t="shared" si="4"/>
        <v>3.3000000000000003</v>
      </c>
      <c r="B32" s="4"/>
      <c r="C32" s="16" t="s">
        <v>45</v>
      </c>
      <c r="D32" s="4" t="s">
        <v>31</v>
      </c>
      <c r="E32" s="9">
        <v>1.01</v>
      </c>
      <c r="F32" s="10">
        <f>E32*F29</f>
        <v>32.32</v>
      </c>
      <c r="G32" s="8">
        <v>1.7</v>
      </c>
      <c r="H32" s="21">
        <f t="shared" si="5"/>
        <v>54.943999999999996</v>
      </c>
    </row>
    <row r="33" spans="1:8" ht="15">
      <c r="A33" s="10">
        <f t="shared" si="4"/>
        <v>3.4000000000000004</v>
      </c>
      <c r="B33" s="4"/>
      <c r="C33" s="16" t="s">
        <v>46</v>
      </c>
      <c r="D33" s="4" t="s">
        <v>33</v>
      </c>
      <c r="E33" s="10"/>
      <c r="F33" s="10">
        <v>13</v>
      </c>
      <c r="G33" s="8">
        <v>0.4</v>
      </c>
      <c r="H33" s="21">
        <f t="shared" si="5"/>
        <v>5.2</v>
      </c>
    </row>
    <row r="34" spans="1:8" ht="15">
      <c r="A34" s="10">
        <f t="shared" si="4"/>
        <v>3.5000000000000004</v>
      </c>
      <c r="B34" s="4"/>
      <c r="C34" s="16" t="s">
        <v>47</v>
      </c>
      <c r="D34" s="4" t="s">
        <v>33</v>
      </c>
      <c r="E34" s="10"/>
      <c r="F34" s="10">
        <v>3</v>
      </c>
      <c r="G34" s="8">
        <v>6.8</v>
      </c>
      <c r="H34" s="21">
        <f t="shared" si="5"/>
        <v>20.4</v>
      </c>
    </row>
    <row r="35" spans="1:8" ht="15">
      <c r="A35" s="10">
        <f t="shared" si="4"/>
        <v>3.6000000000000005</v>
      </c>
      <c r="B35" s="4"/>
      <c r="C35" s="16" t="s">
        <v>20</v>
      </c>
      <c r="D35" s="4" t="s">
        <v>74</v>
      </c>
      <c r="E35" s="8">
        <v>0.0163</v>
      </c>
      <c r="F35" s="10">
        <f>E35*F32</f>
        <v>0.526816</v>
      </c>
      <c r="G35" s="8">
        <v>3.2</v>
      </c>
      <c r="H35" s="21">
        <f t="shared" si="5"/>
        <v>1.6858111999999998</v>
      </c>
    </row>
    <row r="36" spans="1:8" s="14" customFormat="1" ht="45" customHeight="1">
      <c r="A36" s="3" t="s">
        <v>87</v>
      </c>
      <c r="B36" s="3" t="s">
        <v>108</v>
      </c>
      <c r="C36" s="5" t="s">
        <v>110</v>
      </c>
      <c r="D36" s="3" t="s">
        <v>5</v>
      </c>
      <c r="E36" s="12"/>
      <c r="F36" s="17">
        <v>1</v>
      </c>
      <c r="G36" s="12"/>
      <c r="H36" s="35">
        <f>H37++H38++H39++H40</f>
        <v>20.748</v>
      </c>
    </row>
    <row r="37" spans="1:8" ht="15">
      <c r="A37" s="10">
        <f>A36+0.1</f>
        <v>4.1</v>
      </c>
      <c r="B37" s="4"/>
      <c r="C37" s="16" t="s">
        <v>121</v>
      </c>
      <c r="D37" s="4" t="s">
        <v>32</v>
      </c>
      <c r="E37" s="8">
        <v>1.54</v>
      </c>
      <c r="F37" s="10">
        <f>E37*F36</f>
        <v>1.54</v>
      </c>
      <c r="G37" s="8">
        <v>4.6</v>
      </c>
      <c r="H37" s="21">
        <f>F37*G37</f>
        <v>7.084</v>
      </c>
    </row>
    <row r="38" spans="1:8" ht="15">
      <c r="A38" s="10">
        <f>A37+0.1</f>
        <v>4.199999999999999</v>
      </c>
      <c r="B38" s="4"/>
      <c r="C38" s="16" t="s">
        <v>27</v>
      </c>
      <c r="D38" s="4" t="s">
        <v>22</v>
      </c>
      <c r="E38" s="8">
        <v>0.03</v>
      </c>
      <c r="F38" s="9">
        <f>E38*F36</f>
        <v>0.03</v>
      </c>
      <c r="G38" s="8">
        <v>3.2</v>
      </c>
      <c r="H38" s="39">
        <f>F38*G38</f>
        <v>0.096</v>
      </c>
    </row>
    <row r="39" spans="1:8" ht="15">
      <c r="A39" s="10">
        <f>A38+0.1</f>
        <v>4.299999999999999</v>
      </c>
      <c r="B39" s="4"/>
      <c r="C39" s="16" t="s">
        <v>109</v>
      </c>
      <c r="D39" s="4" t="s">
        <v>31</v>
      </c>
      <c r="E39" s="9">
        <v>1</v>
      </c>
      <c r="F39" s="10">
        <f>E39*F36</f>
        <v>1</v>
      </c>
      <c r="G39" s="8">
        <v>12</v>
      </c>
      <c r="H39" s="21">
        <f>F39*G39</f>
        <v>12</v>
      </c>
    </row>
    <row r="40" spans="1:8" ht="15">
      <c r="A40" s="10">
        <f>A39+0.1</f>
        <v>4.399999999999999</v>
      </c>
      <c r="B40" s="4"/>
      <c r="C40" s="16" t="s">
        <v>20</v>
      </c>
      <c r="D40" s="4" t="s">
        <v>74</v>
      </c>
      <c r="E40" s="8">
        <v>0.49</v>
      </c>
      <c r="F40" s="10">
        <f>E40*F39</f>
        <v>0.49</v>
      </c>
      <c r="G40" s="8">
        <v>3.2</v>
      </c>
      <c r="H40" s="21">
        <f>F40*G40</f>
        <v>1.568</v>
      </c>
    </row>
    <row r="41" spans="1:8" s="14" customFormat="1" ht="45" customHeight="1">
      <c r="A41" s="3" t="s">
        <v>88</v>
      </c>
      <c r="B41" s="3" t="s">
        <v>108</v>
      </c>
      <c r="C41" s="5" t="s">
        <v>111</v>
      </c>
      <c r="D41" s="3" t="s">
        <v>5</v>
      </c>
      <c r="E41" s="12"/>
      <c r="F41" s="17">
        <v>1</v>
      </c>
      <c r="G41" s="12"/>
      <c r="H41" s="35">
        <f>H42+H43+H44++H45</f>
        <v>38.748</v>
      </c>
    </row>
    <row r="42" spans="1:8" ht="15">
      <c r="A42" s="10">
        <f>A41+0.1</f>
        <v>5.1</v>
      </c>
      <c r="B42" s="4"/>
      <c r="C42" s="16" t="s">
        <v>121</v>
      </c>
      <c r="D42" s="4" t="s">
        <v>32</v>
      </c>
      <c r="E42" s="8">
        <v>1.54</v>
      </c>
      <c r="F42" s="10">
        <f>E42*F41</f>
        <v>1.54</v>
      </c>
      <c r="G42" s="8">
        <v>4.6</v>
      </c>
      <c r="H42" s="21">
        <f>F42*G42</f>
        <v>7.084</v>
      </c>
    </row>
    <row r="43" spans="1:8" ht="15">
      <c r="A43" s="10">
        <f>A42+0.1</f>
        <v>5.199999999999999</v>
      </c>
      <c r="B43" s="4"/>
      <c r="C43" s="16" t="s">
        <v>27</v>
      </c>
      <c r="D43" s="4" t="s">
        <v>22</v>
      </c>
      <c r="E43" s="8">
        <v>0.03</v>
      </c>
      <c r="F43" s="9">
        <f>E43*F41</f>
        <v>0.03</v>
      </c>
      <c r="G43" s="8">
        <v>3.2</v>
      </c>
      <c r="H43" s="39">
        <f>F43*G43</f>
        <v>0.096</v>
      </c>
    </row>
    <row r="44" spans="1:8" ht="15">
      <c r="A44" s="10">
        <f>A43+0.1</f>
        <v>5.299999999999999</v>
      </c>
      <c r="B44" s="4"/>
      <c r="C44" s="16" t="s">
        <v>111</v>
      </c>
      <c r="D44" s="4" t="s">
        <v>31</v>
      </c>
      <c r="E44" s="9">
        <v>1</v>
      </c>
      <c r="F44" s="10">
        <f>E44*F41</f>
        <v>1</v>
      </c>
      <c r="G44" s="8">
        <v>30</v>
      </c>
      <c r="H44" s="21">
        <f>F44*G44</f>
        <v>30</v>
      </c>
    </row>
    <row r="45" spans="1:8" ht="15">
      <c r="A45" s="10">
        <f>A44+0.1</f>
        <v>5.399999999999999</v>
      </c>
      <c r="B45" s="4"/>
      <c r="C45" s="16" t="s">
        <v>20</v>
      </c>
      <c r="D45" s="4" t="s">
        <v>74</v>
      </c>
      <c r="E45" s="8">
        <v>0.49</v>
      </c>
      <c r="F45" s="10">
        <f>E45*F44</f>
        <v>0.49</v>
      </c>
      <c r="G45" s="8">
        <v>3.2</v>
      </c>
      <c r="H45" s="21">
        <f>F45*G45</f>
        <v>1.568</v>
      </c>
    </row>
    <row r="46" spans="1:8" s="14" customFormat="1" ht="42" customHeight="1">
      <c r="A46" s="3" t="s">
        <v>89</v>
      </c>
      <c r="B46" s="3" t="s">
        <v>108</v>
      </c>
      <c r="C46" s="5" t="s">
        <v>128</v>
      </c>
      <c r="D46" s="3" t="s">
        <v>5</v>
      </c>
      <c r="E46" s="12"/>
      <c r="F46" s="17">
        <v>1</v>
      </c>
      <c r="G46" s="12"/>
      <c r="H46" s="35">
        <f>H47+H48++H49++H50</f>
        <v>20.748</v>
      </c>
    </row>
    <row r="47" spans="1:8" ht="15">
      <c r="A47" s="10">
        <f>A46+0.1</f>
        <v>6.1</v>
      </c>
      <c r="B47" s="4"/>
      <c r="C47" s="16" t="s">
        <v>121</v>
      </c>
      <c r="D47" s="4" t="s">
        <v>32</v>
      </c>
      <c r="E47" s="8">
        <v>1.54</v>
      </c>
      <c r="F47" s="10">
        <f>E47*F46</f>
        <v>1.54</v>
      </c>
      <c r="G47" s="8">
        <v>4.6</v>
      </c>
      <c r="H47" s="21">
        <f>F47*G47</f>
        <v>7.084</v>
      </c>
    </row>
    <row r="48" spans="1:8" ht="15">
      <c r="A48" s="10">
        <f>A47+0.1</f>
        <v>6.199999999999999</v>
      </c>
      <c r="B48" s="4"/>
      <c r="C48" s="16" t="s">
        <v>27</v>
      </c>
      <c r="D48" s="4" t="s">
        <v>22</v>
      </c>
      <c r="E48" s="8">
        <v>0.03</v>
      </c>
      <c r="F48" s="9">
        <f>E48*F46</f>
        <v>0.03</v>
      </c>
      <c r="G48" s="8">
        <v>3.2</v>
      </c>
      <c r="H48" s="39">
        <f>F48*G48</f>
        <v>0.096</v>
      </c>
    </row>
    <row r="49" spans="1:8" ht="15">
      <c r="A49" s="10">
        <f>A48+0.1</f>
        <v>6.299999999999999</v>
      </c>
      <c r="B49" s="4"/>
      <c r="C49" s="16" t="s">
        <v>128</v>
      </c>
      <c r="D49" s="4" t="s">
        <v>31</v>
      </c>
      <c r="E49" s="9">
        <v>1</v>
      </c>
      <c r="F49" s="10">
        <f>E49*F46</f>
        <v>1</v>
      </c>
      <c r="G49" s="8">
        <v>12</v>
      </c>
      <c r="H49" s="21">
        <f>F49*G49</f>
        <v>12</v>
      </c>
    </row>
    <row r="50" spans="1:8" ht="15">
      <c r="A50" s="10">
        <f>A49+0.1</f>
        <v>6.399999999999999</v>
      </c>
      <c r="B50" s="4"/>
      <c r="C50" s="16" t="s">
        <v>20</v>
      </c>
      <c r="D50" s="4" t="s">
        <v>74</v>
      </c>
      <c r="E50" s="8">
        <v>0.49</v>
      </c>
      <c r="F50" s="10">
        <f>E50*F49</f>
        <v>0.49</v>
      </c>
      <c r="G50" s="8">
        <v>3.2</v>
      </c>
      <c r="H50" s="21">
        <f>F50*G50</f>
        <v>1.568</v>
      </c>
    </row>
    <row r="51" spans="1:9" s="14" customFormat="1" ht="40.5">
      <c r="A51" s="3" t="s">
        <v>77</v>
      </c>
      <c r="B51" s="3" t="s">
        <v>48</v>
      </c>
      <c r="C51" s="5" t="s">
        <v>49</v>
      </c>
      <c r="D51" s="3" t="s">
        <v>31</v>
      </c>
      <c r="E51" s="12"/>
      <c r="F51" s="17">
        <v>86</v>
      </c>
      <c r="G51" s="12"/>
      <c r="H51" s="35">
        <f>H52+H53</f>
        <v>35.514559999999996</v>
      </c>
      <c r="I51" s="33"/>
    </row>
    <row r="52" spans="1:8" ht="18" customHeight="1">
      <c r="A52" s="10">
        <f>A51+0.1</f>
        <v>7.1</v>
      </c>
      <c r="B52" s="4"/>
      <c r="C52" s="16" t="s">
        <v>120</v>
      </c>
      <c r="D52" s="4" t="s">
        <v>32</v>
      </c>
      <c r="E52" s="8">
        <v>0.06</v>
      </c>
      <c r="F52" s="10">
        <f>E52*F51</f>
        <v>5.16</v>
      </c>
      <c r="G52" s="8">
        <v>4.6</v>
      </c>
      <c r="H52" s="21">
        <f>F52*G52</f>
        <v>23.735999999999997</v>
      </c>
    </row>
    <row r="53" spans="1:8" ht="13.5" customHeight="1">
      <c r="A53" s="10">
        <f>A52+0.1</f>
        <v>7.199999999999999</v>
      </c>
      <c r="B53" s="4"/>
      <c r="C53" s="16" t="s">
        <v>20</v>
      </c>
      <c r="D53" s="4" t="s">
        <v>74</v>
      </c>
      <c r="E53" s="8">
        <v>0.0428</v>
      </c>
      <c r="F53" s="10">
        <f>E53*F51</f>
        <v>3.6807999999999996</v>
      </c>
      <c r="G53" s="8">
        <v>3.2</v>
      </c>
      <c r="H53" s="21">
        <f>F53*G53</f>
        <v>11.778559999999999</v>
      </c>
    </row>
    <row r="54" spans="1:8" s="14" customFormat="1" ht="51.75" customHeight="1">
      <c r="A54" s="3" t="s">
        <v>78</v>
      </c>
      <c r="B54" s="3" t="s">
        <v>126</v>
      </c>
      <c r="C54" s="5" t="s">
        <v>68</v>
      </c>
      <c r="D54" s="3" t="s">
        <v>160</v>
      </c>
      <c r="E54" s="12"/>
      <c r="F54" s="17">
        <v>1</v>
      </c>
      <c r="G54" s="12"/>
      <c r="H54" s="35">
        <f>H55+H56++H57++H58++H59</f>
        <v>566.3100000000001</v>
      </c>
    </row>
    <row r="55" spans="1:8" ht="13.5">
      <c r="A55" s="10">
        <f>A54+0.1</f>
        <v>8.1</v>
      </c>
      <c r="B55" s="4"/>
      <c r="C55" s="32" t="s">
        <v>127</v>
      </c>
      <c r="D55" s="4" t="s">
        <v>32</v>
      </c>
      <c r="E55" s="8">
        <v>19.09</v>
      </c>
      <c r="F55" s="10">
        <f>E55*F54</f>
        <v>19.09</v>
      </c>
      <c r="G55" s="8">
        <v>4.6</v>
      </c>
      <c r="H55" s="21">
        <f>F55*G55</f>
        <v>87.814</v>
      </c>
    </row>
    <row r="56" spans="1:8" ht="15" customHeight="1">
      <c r="A56" s="10">
        <f>A55+0.1</f>
        <v>8.2</v>
      </c>
      <c r="B56" s="4"/>
      <c r="C56" s="32" t="s">
        <v>117</v>
      </c>
      <c r="D56" s="4" t="s">
        <v>74</v>
      </c>
      <c r="E56" s="8">
        <v>0.45</v>
      </c>
      <c r="F56" s="10">
        <f>E56*F54</f>
        <v>0.45</v>
      </c>
      <c r="G56" s="8">
        <v>3.2</v>
      </c>
      <c r="H56" s="21">
        <f>F56*G56</f>
        <v>1.4400000000000002</v>
      </c>
    </row>
    <row r="57" spans="1:8" ht="13.5">
      <c r="A57" s="10">
        <f>A56+0.1</f>
        <v>8.299999999999999</v>
      </c>
      <c r="B57" s="4"/>
      <c r="C57" s="22" t="s">
        <v>112</v>
      </c>
      <c r="D57" s="4" t="s">
        <v>24</v>
      </c>
      <c r="E57" s="10">
        <v>1</v>
      </c>
      <c r="F57" s="10">
        <f>E57*F54</f>
        <v>1</v>
      </c>
      <c r="G57" s="8">
        <v>430</v>
      </c>
      <c r="H57" s="21">
        <f>F57*G57</f>
        <v>430</v>
      </c>
    </row>
    <row r="58" spans="1:8" ht="13.5">
      <c r="A58" s="10">
        <f>A57+0.1</f>
        <v>8.399999999999999</v>
      </c>
      <c r="B58" s="4"/>
      <c r="C58" s="22" t="s">
        <v>113</v>
      </c>
      <c r="D58" s="4" t="s">
        <v>5</v>
      </c>
      <c r="E58" s="10"/>
      <c r="F58" s="10">
        <v>1</v>
      </c>
      <c r="G58" s="8">
        <v>42</v>
      </c>
      <c r="H58" s="21">
        <f>F58*G58</f>
        <v>42</v>
      </c>
    </row>
    <row r="59" spans="1:8" ht="15.75" customHeight="1">
      <c r="A59" s="10">
        <f>A58+0.1</f>
        <v>8.499999999999998</v>
      </c>
      <c r="B59" s="4"/>
      <c r="C59" s="32" t="s">
        <v>20</v>
      </c>
      <c r="D59" s="4" t="s">
        <v>74</v>
      </c>
      <c r="E59" s="9">
        <v>1.58</v>
      </c>
      <c r="F59" s="10">
        <f>E59*F54</f>
        <v>1.58</v>
      </c>
      <c r="G59" s="8">
        <v>3.2</v>
      </c>
      <c r="H59" s="21">
        <f>F59*G59</f>
        <v>5.056000000000001</v>
      </c>
    </row>
    <row r="60" spans="1:8" s="14" customFormat="1" ht="52.5" customHeight="1">
      <c r="A60" s="3" t="s">
        <v>79</v>
      </c>
      <c r="B60" s="3" t="s">
        <v>18</v>
      </c>
      <c r="C60" s="5" t="s">
        <v>93</v>
      </c>
      <c r="D60" s="3" t="s">
        <v>5</v>
      </c>
      <c r="E60" s="17"/>
      <c r="F60" s="17">
        <v>10</v>
      </c>
      <c r="G60" s="17"/>
      <c r="H60" s="35">
        <f>H61+H62</f>
        <v>49.67999999999999</v>
      </c>
    </row>
    <row r="61" spans="1:8" ht="14.25" customHeight="1">
      <c r="A61" s="10">
        <f>A60+0.1</f>
        <v>9.1</v>
      </c>
      <c r="B61" s="4"/>
      <c r="C61" s="16" t="s">
        <v>25</v>
      </c>
      <c r="D61" s="4" t="s">
        <v>19</v>
      </c>
      <c r="E61" s="9">
        <v>0.76</v>
      </c>
      <c r="F61" s="10">
        <f>E61*F60</f>
        <v>7.6</v>
      </c>
      <c r="G61" s="8">
        <v>4.6</v>
      </c>
      <c r="H61" s="21">
        <f>F61*G61</f>
        <v>34.959999999999994</v>
      </c>
    </row>
    <row r="62" spans="1:8" ht="14.25" customHeight="1">
      <c r="A62" s="10">
        <f>A61+0.1</f>
        <v>9.2</v>
      </c>
      <c r="B62" s="4"/>
      <c r="C62" s="16" t="s">
        <v>26</v>
      </c>
      <c r="D62" s="4" t="s">
        <v>74</v>
      </c>
      <c r="E62" s="9">
        <v>0.46</v>
      </c>
      <c r="F62" s="10">
        <f>E62*F60</f>
        <v>4.6000000000000005</v>
      </c>
      <c r="G62" s="10">
        <v>3.2</v>
      </c>
      <c r="H62" s="21">
        <f>F62*G62</f>
        <v>14.720000000000002</v>
      </c>
    </row>
    <row r="63" spans="1:8" ht="16.5" customHeight="1">
      <c r="A63" s="4"/>
      <c r="B63" s="4"/>
      <c r="C63" s="29" t="s">
        <v>156</v>
      </c>
      <c r="D63" s="4"/>
      <c r="E63" s="8"/>
      <c r="F63" s="10"/>
      <c r="G63" s="8"/>
      <c r="H63" s="21"/>
    </row>
    <row r="64" spans="1:8" s="14" customFormat="1" ht="45" customHeight="1">
      <c r="A64" s="3" t="s">
        <v>80</v>
      </c>
      <c r="B64" s="3" t="s">
        <v>157</v>
      </c>
      <c r="C64" s="5" t="s">
        <v>158</v>
      </c>
      <c r="D64" s="3" t="s">
        <v>31</v>
      </c>
      <c r="E64" s="12"/>
      <c r="F64" s="17">
        <v>22</v>
      </c>
      <c r="G64" s="12"/>
      <c r="H64" s="35">
        <f>H65+H66++H67++H68++H69</f>
        <v>264.7176</v>
      </c>
    </row>
    <row r="65" spans="1:8" ht="17.25" customHeight="1">
      <c r="A65" s="10">
        <f>A64+0.1</f>
        <v>10.1</v>
      </c>
      <c r="B65" s="4"/>
      <c r="C65" s="16" t="s">
        <v>59</v>
      </c>
      <c r="D65" s="4" t="s">
        <v>32</v>
      </c>
      <c r="E65" s="8">
        <v>0.67</v>
      </c>
      <c r="F65" s="10">
        <f>E65*F64</f>
        <v>14.74</v>
      </c>
      <c r="G65" s="8">
        <v>4.6</v>
      </c>
      <c r="H65" s="21">
        <f>F65*G65</f>
        <v>67.804</v>
      </c>
    </row>
    <row r="66" spans="1:8" ht="15">
      <c r="A66" s="10">
        <f>A65+0.1</f>
        <v>10.2</v>
      </c>
      <c r="B66" s="4"/>
      <c r="C66" s="16" t="s">
        <v>60</v>
      </c>
      <c r="D66" s="4" t="s">
        <v>74</v>
      </c>
      <c r="E66" s="8">
        <v>0.001</v>
      </c>
      <c r="F66" s="10">
        <f>E66*F64</f>
        <v>0.022</v>
      </c>
      <c r="G66" s="8">
        <v>3.2</v>
      </c>
      <c r="H66" s="21">
        <f>F66*G66</f>
        <v>0.0704</v>
      </c>
    </row>
    <row r="67" spans="1:8" ht="15">
      <c r="A67" s="10">
        <f>A66+0.1</f>
        <v>10.299999999999999</v>
      </c>
      <c r="B67" s="4"/>
      <c r="C67" s="16" t="s">
        <v>122</v>
      </c>
      <c r="D67" s="4" t="s">
        <v>23</v>
      </c>
      <c r="E67" s="10">
        <v>1</v>
      </c>
      <c r="F67" s="10">
        <f>E67*F64</f>
        <v>22</v>
      </c>
      <c r="G67" s="8">
        <v>5.1</v>
      </c>
      <c r="H67" s="21">
        <f>F67*G67</f>
        <v>112.19999999999999</v>
      </c>
    </row>
    <row r="68" spans="1:8" ht="15">
      <c r="A68" s="10">
        <f>A67+0.1</f>
        <v>10.399999999999999</v>
      </c>
      <c r="B68" s="4"/>
      <c r="C68" s="16" t="s">
        <v>159</v>
      </c>
      <c r="D68" s="4" t="s">
        <v>33</v>
      </c>
      <c r="E68" s="8"/>
      <c r="F68" s="10">
        <v>14</v>
      </c>
      <c r="G68" s="8">
        <v>5</v>
      </c>
      <c r="H68" s="21">
        <f>F68*G68</f>
        <v>70</v>
      </c>
    </row>
    <row r="69" spans="1:8" ht="15">
      <c r="A69" s="10">
        <f>A68+0.1</f>
        <v>10.499999999999998</v>
      </c>
      <c r="B69" s="3"/>
      <c r="C69" s="16" t="s">
        <v>20</v>
      </c>
      <c r="D69" s="4" t="s">
        <v>74</v>
      </c>
      <c r="E69" s="8">
        <v>0.208</v>
      </c>
      <c r="F69" s="10">
        <f>E69*F64</f>
        <v>4.576</v>
      </c>
      <c r="G69" s="8">
        <v>3.2</v>
      </c>
      <c r="H69" s="21">
        <f>F69*G69</f>
        <v>14.6432</v>
      </c>
    </row>
    <row r="70" spans="1:8" s="14" customFormat="1" ht="45" customHeight="1">
      <c r="A70" s="3" t="s">
        <v>28</v>
      </c>
      <c r="B70" s="3" t="s">
        <v>34</v>
      </c>
      <c r="C70" s="5" t="s">
        <v>35</v>
      </c>
      <c r="D70" s="3" t="s">
        <v>31</v>
      </c>
      <c r="E70" s="12"/>
      <c r="F70" s="17">
        <v>20</v>
      </c>
      <c r="G70" s="12"/>
      <c r="H70" s="35">
        <f>H71+H72++H73+H74+H75</f>
        <v>224.448</v>
      </c>
    </row>
    <row r="71" spans="1:8" ht="15">
      <c r="A71" s="10">
        <f>A70+0.1</f>
        <v>11.1</v>
      </c>
      <c r="B71" s="4"/>
      <c r="C71" s="16" t="s">
        <v>36</v>
      </c>
      <c r="D71" s="4" t="s">
        <v>32</v>
      </c>
      <c r="E71" s="8">
        <v>0.7</v>
      </c>
      <c r="F71" s="10">
        <f>E71*F70</f>
        <v>14</v>
      </c>
      <c r="G71" s="8">
        <v>4.6</v>
      </c>
      <c r="H71" s="21">
        <f>F71*G71</f>
        <v>64.39999999999999</v>
      </c>
    </row>
    <row r="72" spans="1:8" ht="15">
      <c r="A72" s="10">
        <f>A71+0.1</f>
        <v>11.2</v>
      </c>
      <c r="B72" s="4"/>
      <c r="C72" s="16" t="s">
        <v>37</v>
      </c>
      <c r="D72" s="4" t="s">
        <v>74</v>
      </c>
      <c r="E72" s="8">
        <v>0.001</v>
      </c>
      <c r="F72" s="10">
        <f>E72*F70</f>
        <v>0.02</v>
      </c>
      <c r="G72" s="8">
        <v>3.2</v>
      </c>
      <c r="H72" s="21">
        <f>F72*G72</f>
        <v>0.064</v>
      </c>
    </row>
    <row r="73" spans="1:8" ht="16.5" customHeight="1">
      <c r="A73" s="10">
        <f>A72+0.1</f>
        <v>11.299999999999999</v>
      </c>
      <c r="B73" s="4"/>
      <c r="C73" s="16" t="s">
        <v>38</v>
      </c>
      <c r="D73" s="4" t="s">
        <v>23</v>
      </c>
      <c r="E73" s="10">
        <v>1</v>
      </c>
      <c r="F73" s="10">
        <f>E73*F70</f>
        <v>20</v>
      </c>
      <c r="G73" s="8">
        <v>4</v>
      </c>
      <c r="H73" s="21">
        <f>F73*G73</f>
        <v>80</v>
      </c>
    </row>
    <row r="74" spans="1:8" ht="15">
      <c r="A74" s="10">
        <f>A73+0.1</f>
        <v>11.399999999999999</v>
      </c>
      <c r="B74" s="4"/>
      <c r="C74" s="16" t="s">
        <v>39</v>
      </c>
      <c r="D74" s="4" t="s">
        <v>33</v>
      </c>
      <c r="E74" s="8"/>
      <c r="F74" s="10">
        <v>20</v>
      </c>
      <c r="G74" s="8">
        <v>3.5</v>
      </c>
      <c r="H74" s="21">
        <f>F74*G74</f>
        <v>70</v>
      </c>
    </row>
    <row r="75" spans="1:8" ht="15">
      <c r="A75" s="10">
        <f>A74+0.1</f>
        <v>11.499999999999998</v>
      </c>
      <c r="B75" s="4"/>
      <c r="C75" s="16" t="s">
        <v>20</v>
      </c>
      <c r="D75" s="4" t="s">
        <v>74</v>
      </c>
      <c r="E75" s="8">
        <v>0.156</v>
      </c>
      <c r="F75" s="10">
        <f>E75*F70</f>
        <v>3.12</v>
      </c>
      <c r="G75" s="8">
        <v>3.2</v>
      </c>
      <c r="H75" s="21">
        <f>F75*G75</f>
        <v>9.984000000000002</v>
      </c>
    </row>
    <row r="76" spans="1:8" s="14" customFormat="1" ht="48" customHeight="1">
      <c r="A76" s="3" t="s">
        <v>6</v>
      </c>
      <c r="B76" s="3" t="s">
        <v>131</v>
      </c>
      <c r="C76" s="5" t="s">
        <v>69</v>
      </c>
      <c r="D76" s="3" t="s">
        <v>160</v>
      </c>
      <c r="E76" s="12"/>
      <c r="F76" s="17">
        <v>4</v>
      </c>
      <c r="G76" s="12"/>
      <c r="H76" s="35">
        <f>H77++H78++H79++H80</f>
        <v>537.2479999999999</v>
      </c>
    </row>
    <row r="77" spans="1:8" ht="15">
      <c r="A77" s="10">
        <f>A76+0.1</f>
        <v>12.1</v>
      </c>
      <c r="B77" s="4"/>
      <c r="C77" s="16" t="s">
        <v>129</v>
      </c>
      <c r="D77" s="4" t="s">
        <v>32</v>
      </c>
      <c r="E77" s="8">
        <v>4.2</v>
      </c>
      <c r="F77" s="10">
        <f>E77*F76</f>
        <v>16.8</v>
      </c>
      <c r="G77" s="8">
        <v>4.6</v>
      </c>
      <c r="H77" s="21">
        <f>F77*G77</f>
        <v>77.28</v>
      </c>
    </row>
    <row r="78" spans="1:8" ht="15">
      <c r="A78" s="10">
        <f>A77+0.1</f>
        <v>12.2</v>
      </c>
      <c r="B78" s="4"/>
      <c r="C78" s="16" t="s">
        <v>130</v>
      </c>
      <c r="D78" s="4" t="s">
        <v>74</v>
      </c>
      <c r="E78" s="8">
        <v>0.32</v>
      </c>
      <c r="F78" s="10">
        <f>E78*F76</f>
        <v>1.28</v>
      </c>
      <c r="G78" s="8">
        <v>3.2</v>
      </c>
      <c r="H78" s="21">
        <f>F78*G78</f>
        <v>4.096</v>
      </c>
    </row>
    <row r="79" spans="1:8" ht="15">
      <c r="A79" s="10">
        <f>A78+0.1</f>
        <v>12.299999999999999</v>
      </c>
      <c r="B79" s="4"/>
      <c r="C79" s="16" t="s">
        <v>70</v>
      </c>
      <c r="D79" s="4" t="s">
        <v>24</v>
      </c>
      <c r="E79" s="8">
        <v>1</v>
      </c>
      <c r="F79" s="10">
        <f>E79*F76</f>
        <v>4</v>
      </c>
      <c r="G79" s="10">
        <v>110</v>
      </c>
      <c r="H79" s="21">
        <f>F79*G79</f>
        <v>440</v>
      </c>
    </row>
    <row r="80" spans="1:8" ht="15">
      <c r="A80" s="10">
        <f>A79+0.1</f>
        <v>12.399999999999999</v>
      </c>
      <c r="B80" s="4"/>
      <c r="C80" s="16" t="s">
        <v>20</v>
      </c>
      <c r="D80" s="4" t="s">
        <v>74</v>
      </c>
      <c r="E80" s="8">
        <v>1.24</v>
      </c>
      <c r="F80" s="10">
        <f>E80*F76</f>
        <v>4.96</v>
      </c>
      <c r="G80" s="8">
        <v>3.2</v>
      </c>
      <c r="H80" s="21">
        <f>F80*G80</f>
        <v>15.872</v>
      </c>
    </row>
    <row r="81" spans="1:8" s="14" customFormat="1" ht="52.5" customHeight="1">
      <c r="A81" s="3" t="s">
        <v>7</v>
      </c>
      <c r="B81" s="3" t="s">
        <v>132</v>
      </c>
      <c r="C81" s="5" t="s">
        <v>71</v>
      </c>
      <c r="D81" s="3" t="s">
        <v>160</v>
      </c>
      <c r="E81" s="12"/>
      <c r="F81" s="17">
        <v>4</v>
      </c>
      <c r="G81" s="12"/>
      <c r="H81" s="35">
        <f>H82+H83+H84+H85++H86++H87</f>
        <v>762.24</v>
      </c>
    </row>
    <row r="82" spans="1:8" ht="15">
      <c r="A82" s="10">
        <f aca="true" t="shared" si="6" ref="A82:A87">A81+0.1</f>
        <v>13.1</v>
      </c>
      <c r="B82" s="4"/>
      <c r="C82" s="16" t="s">
        <v>133</v>
      </c>
      <c r="D82" s="4" t="s">
        <v>32</v>
      </c>
      <c r="E82" s="8">
        <v>7.88</v>
      </c>
      <c r="F82" s="10">
        <f>E82*F81</f>
        <v>31.52</v>
      </c>
      <c r="G82" s="8">
        <v>4.6</v>
      </c>
      <c r="H82" s="21">
        <f aca="true" t="shared" si="7" ref="H82:H87">F82*G82</f>
        <v>144.992</v>
      </c>
    </row>
    <row r="83" spans="1:8" ht="15.75" customHeight="1">
      <c r="A83" s="10">
        <f t="shared" si="6"/>
        <v>13.2</v>
      </c>
      <c r="B83" s="4"/>
      <c r="C83" s="16" t="s">
        <v>134</v>
      </c>
      <c r="D83" s="4" t="s">
        <v>74</v>
      </c>
      <c r="E83" s="8">
        <v>0.04</v>
      </c>
      <c r="F83" s="10">
        <f>E83*F81</f>
        <v>0.16</v>
      </c>
      <c r="G83" s="8">
        <v>3.2</v>
      </c>
      <c r="H83" s="21">
        <f t="shared" si="7"/>
        <v>0.512</v>
      </c>
    </row>
    <row r="84" spans="1:8" ht="15" customHeight="1">
      <c r="A84" s="10">
        <f t="shared" si="6"/>
        <v>13.299999999999999</v>
      </c>
      <c r="B84" s="4"/>
      <c r="C84" s="16" t="s">
        <v>51</v>
      </c>
      <c r="D84" s="4" t="s">
        <v>24</v>
      </c>
      <c r="E84" s="8">
        <v>1</v>
      </c>
      <c r="F84" s="10">
        <f>E84*F81</f>
        <v>4</v>
      </c>
      <c r="G84" s="8">
        <v>110</v>
      </c>
      <c r="H84" s="21">
        <f t="shared" si="7"/>
        <v>440</v>
      </c>
    </row>
    <row r="85" spans="1:8" ht="15" customHeight="1">
      <c r="A85" s="10">
        <f t="shared" si="6"/>
        <v>13.399999999999999</v>
      </c>
      <c r="B85" s="4"/>
      <c r="C85" s="16" t="s">
        <v>116</v>
      </c>
      <c r="D85" s="4" t="s">
        <v>5</v>
      </c>
      <c r="E85" s="8">
        <v>1</v>
      </c>
      <c r="F85" s="10">
        <f>E85*F81</f>
        <v>4</v>
      </c>
      <c r="G85" s="8">
        <v>25</v>
      </c>
      <c r="H85" s="21">
        <f>F85*G85</f>
        <v>100</v>
      </c>
    </row>
    <row r="86" spans="1:8" ht="15" customHeight="1">
      <c r="A86" s="10">
        <f t="shared" si="6"/>
        <v>13.499999999999998</v>
      </c>
      <c r="B86" s="4"/>
      <c r="C86" s="16" t="s">
        <v>161</v>
      </c>
      <c r="D86" s="4" t="s">
        <v>5</v>
      </c>
      <c r="E86" s="8">
        <v>2</v>
      </c>
      <c r="F86" s="10">
        <f>E86*F81</f>
        <v>8</v>
      </c>
      <c r="G86" s="8">
        <v>9</v>
      </c>
      <c r="H86" s="21">
        <f t="shared" si="7"/>
        <v>72</v>
      </c>
    </row>
    <row r="87" spans="1:8" ht="15">
      <c r="A87" s="10">
        <f t="shared" si="6"/>
        <v>13.599999999999998</v>
      </c>
      <c r="B87" s="4"/>
      <c r="C87" s="16" t="s">
        <v>20</v>
      </c>
      <c r="D87" s="4" t="s">
        <v>74</v>
      </c>
      <c r="E87" s="8">
        <v>0.37</v>
      </c>
      <c r="F87" s="10">
        <f>E87*F81</f>
        <v>1.48</v>
      </c>
      <c r="G87" s="8">
        <v>3.2</v>
      </c>
      <c r="H87" s="21">
        <f t="shared" si="7"/>
        <v>4.736</v>
      </c>
    </row>
    <row r="88" spans="1:8" s="14" customFormat="1" ht="45" customHeight="1">
      <c r="A88" s="3" t="s">
        <v>8</v>
      </c>
      <c r="B88" s="3" t="s">
        <v>131</v>
      </c>
      <c r="C88" s="5" t="s">
        <v>52</v>
      </c>
      <c r="D88" s="3" t="s">
        <v>160</v>
      </c>
      <c r="E88" s="12"/>
      <c r="F88" s="17">
        <v>1</v>
      </c>
      <c r="G88" s="12"/>
      <c r="H88" s="35">
        <f>H89++H90++H91++H92</f>
        <v>154.31199999999998</v>
      </c>
    </row>
    <row r="89" spans="1:8" ht="15">
      <c r="A89" s="10">
        <f>A88+0.1</f>
        <v>14.1</v>
      </c>
      <c r="B89" s="4"/>
      <c r="C89" s="16" t="s">
        <v>129</v>
      </c>
      <c r="D89" s="4" t="s">
        <v>32</v>
      </c>
      <c r="E89" s="8">
        <v>4.2</v>
      </c>
      <c r="F89" s="10">
        <f>E89*F88</f>
        <v>4.2</v>
      </c>
      <c r="G89" s="8">
        <v>4.6</v>
      </c>
      <c r="H89" s="21">
        <f>F89*G89</f>
        <v>19.32</v>
      </c>
    </row>
    <row r="90" spans="1:8" ht="15">
      <c r="A90" s="10">
        <f>A89+0.1</f>
        <v>14.2</v>
      </c>
      <c r="B90" s="4"/>
      <c r="C90" s="16" t="s">
        <v>130</v>
      </c>
      <c r="D90" s="4" t="s">
        <v>74</v>
      </c>
      <c r="E90" s="8">
        <v>0.32</v>
      </c>
      <c r="F90" s="10">
        <f>E90*F88</f>
        <v>0.32</v>
      </c>
      <c r="G90" s="8">
        <v>3.2</v>
      </c>
      <c r="H90" s="21">
        <f>F90*G90</f>
        <v>1.024</v>
      </c>
    </row>
    <row r="91" spans="1:8" ht="15">
      <c r="A91" s="10">
        <f>A90+0.1</f>
        <v>14.299999999999999</v>
      </c>
      <c r="B91" s="4"/>
      <c r="C91" s="16" t="s">
        <v>143</v>
      </c>
      <c r="D91" s="4" t="s">
        <v>24</v>
      </c>
      <c r="E91" s="8">
        <v>1</v>
      </c>
      <c r="F91" s="10">
        <f>E91*F88</f>
        <v>1</v>
      </c>
      <c r="G91" s="10">
        <v>130</v>
      </c>
      <c r="H91" s="21">
        <f>F91*G91</f>
        <v>130</v>
      </c>
    </row>
    <row r="92" spans="1:8" ht="15">
      <c r="A92" s="10">
        <f>A91+0.1</f>
        <v>14.399999999999999</v>
      </c>
      <c r="B92" s="4"/>
      <c r="C92" s="16" t="s">
        <v>20</v>
      </c>
      <c r="D92" s="4" t="s">
        <v>74</v>
      </c>
      <c r="E92" s="8">
        <v>1.24</v>
      </c>
      <c r="F92" s="10">
        <f>E92*F88</f>
        <v>1.24</v>
      </c>
      <c r="G92" s="8">
        <v>3.2</v>
      </c>
      <c r="H92" s="21">
        <f>F92*G92</f>
        <v>3.968</v>
      </c>
    </row>
    <row r="93" spans="1:8" s="14" customFormat="1" ht="45.75" customHeight="1">
      <c r="A93" s="3" t="s">
        <v>29</v>
      </c>
      <c r="B93" s="3" t="s">
        <v>132</v>
      </c>
      <c r="C93" s="5" t="s">
        <v>53</v>
      </c>
      <c r="D93" s="3" t="s">
        <v>160</v>
      </c>
      <c r="E93" s="12"/>
      <c r="F93" s="17">
        <v>2</v>
      </c>
      <c r="G93" s="12"/>
      <c r="H93" s="35">
        <f>H94+H95+H96+H97++H98++H99</f>
        <v>401.12</v>
      </c>
    </row>
    <row r="94" spans="1:8" ht="15">
      <c r="A94" s="10">
        <f aca="true" t="shared" si="8" ref="A94:A99">A93+0.1</f>
        <v>15.1</v>
      </c>
      <c r="B94" s="4"/>
      <c r="C94" s="16" t="s">
        <v>133</v>
      </c>
      <c r="D94" s="4" t="s">
        <v>32</v>
      </c>
      <c r="E94" s="8">
        <v>7.88</v>
      </c>
      <c r="F94" s="10">
        <f>E94*F93</f>
        <v>15.76</v>
      </c>
      <c r="G94" s="8">
        <v>4.6</v>
      </c>
      <c r="H94" s="21">
        <f aca="true" t="shared" si="9" ref="H94:H99">F94*G94</f>
        <v>72.496</v>
      </c>
    </row>
    <row r="95" spans="1:8" ht="15.75" customHeight="1">
      <c r="A95" s="10">
        <f t="shared" si="8"/>
        <v>15.2</v>
      </c>
      <c r="B95" s="4"/>
      <c r="C95" s="16" t="s">
        <v>134</v>
      </c>
      <c r="D95" s="4" t="s">
        <v>74</v>
      </c>
      <c r="E95" s="8">
        <v>0.04</v>
      </c>
      <c r="F95" s="10">
        <f>E95*F93</f>
        <v>0.08</v>
      </c>
      <c r="G95" s="8">
        <v>3.2</v>
      </c>
      <c r="H95" s="21">
        <f t="shared" si="9"/>
        <v>0.256</v>
      </c>
    </row>
    <row r="96" spans="1:8" ht="15" customHeight="1">
      <c r="A96" s="10">
        <f t="shared" si="8"/>
        <v>15.299999999999999</v>
      </c>
      <c r="B96" s="4"/>
      <c r="C96" s="16" t="s">
        <v>55</v>
      </c>
      <c r="D96" s="4" t="s">
        <v>24</v>
      </c>
      <c r="E96" s="8">
        <v>1</v>
      </c>
      <c r="F96" s="10">
        <f>E96*F93</f>
        <v>2</v>
      </c>
      <c r="G96" s="8">
        <v>120</v>
      </c>
      <c r="H96" s="21">
        <f t="shared" si="9"/>
        <v>240</v>
      </c>
    </row>
    <row r="97" spans="1:8" ht="15" customHeight="1">
      <c r="A97" s="10">
        <f t="shared" si="8"/>
        <v>15.399999999999999</v>
      </c>
      <c r="B97" s="4"/>
      <c r="C97" s="16" t="s">
        <v>116</v>
      </c>
      <c r="D97" s="4" t="s">
        <v>5</v>
      </c>
      <c r="E97" s="8">
        <v>1</v>
      </c>
      <c r="F97" s="10">
        <f>E97*F93</f>
        <v>2</v>
      </c>
      <c r="G97" s="8">
        <v>25</v>
      </c>
      <c r="H97" s="21">
        <f t="shared" si="9"/>
        <v>50</v>
      </c>
    </row>
    <row r="98" spans="1:8" ht="15" customHeight="1">
      <c r="A98" s="10">
        <f t="shared" si="8"/>
        <v>15.499999999999998</v>
      </c>
      <c r="B98" s="4"/>
      <c r="C98" s="16" t="s">
        <v>161</v>
      </c>
      <c r="D98" s="4" t="s">
        <v>5</v>
      </c>
      <c r="E98" s="8">
        <v>2</v>
      </c>
      <c r="F98" s="10">
        <f>E98*F93</f>
        <v>4</v>
      </c>
      <c r="G98" s="8">
        <v>9</v>
      </c>
      <c r="H98" s="21">
        <f t="shared" si="9"/>
        <v>36</v>
      </c>
    </row>
    <row r="99" spans="1:8" ht="15">
      <c r="A99" s="10">
        <f t="shared" si="8"/>
        <v>15.599999999999998</v>
      </c>
      <c r="B99" s="4"/>
      <c r="C99" s="16" t="s">
        <v>20</v>
      </c>
      <c r="D99" s="4" t="s">
        <v>74</v>
      </c>
      <c r="E99" s="8">
        <v>0.37</v>
      </c>
      <c r="F99" s="10">
        <f>E99*F93</f>
        <v>0.74</v>
      </c>
      <c r="G99" s="8">
        <v>3.2</v>
      </c>
      <c r="H99" s="21">
        <f t="shared" si="9"/>
        <v>2.368</v>
      </c>
    </row>
    <row r="100" spans="1:8" s="14" customFormat="1" ht="47.25" customHeight="1">
      <c r="A100" s="3" t="s">
        <v>11</v>
      </c>
      <c r="B100" s="3" t="s">
        <v>132</v>
      </c>
      <c r="C100" s="5" t="s">
        <v>54</v>
      </c>
      <c r="D100" s="3" t="s">
        <v>160</v>
      </c>
      <c r="E100" s="12"/>
      <c r="F100" s="17">
        <v>1</v>
      </c>
      <c r="G100" s="12"/>
      <c r="H100" s="35">
        <f>H101+H102++H103++H104++H105</f>
        <v>152.56</v>
      </c>
    </row>
    <row r="101" spans="1:8" ht="15">
      <c r="A101" s="10">
        <f>A100+0.1</f>
        <v>16.1</v>
      </c>
      <c r="B101" s="4"/>
      <c r="C101" s="16" t="s">
        <v>133</v>
      </c>
      <c r="D101" s="4" t="s">
        <v>32</v>
      </c>
      <c r="E101" s="8">
        <v>7.88</v>
      </c>
      <c r="F101" s="10">
        <f>E101*F100</f>
        <v>7.88</v>
      </c>
      <c r="G101" s="8">
        <v>4.6</v>
      </c>
      <c r="H101" s="21">
        <f>F101*G101</f>
        <v>36.248</v>
      </c>
    </row>
    <row r="102" spans="1:8" ht="15.75" customHeight="1">
      <c r="A102" s="10">
        <f>A101+0.1</f>
        <v>16.200000000000003</v>
      </c>
      <c r="B102" s="4"/>
      <c r="C102" s="16" t="s">
        <v>134</v>
      </c>
      <c r="D102" s="4" t="s">
        <v>74</v>
      </c>
      <c r="E102" s="8">
        <v>0.04</v>
      </c>
      <c r="F102" s="10">
        <f>E102*F100</f>
        <v>0.04</v>
      </c>
      <c r="G102" s="8">
        <v>3.2</v>
      </c>
      <c r="H102" s="21">
        <f>F102*G102</f>
        <v>0.128</v>
      </c>
    </row>
    <row r="103" spans="1:8" ht="15" customHeight="1">
      <c r="A103" s="10">
        <f>A102+0.1</f>
        <v>16.300000000000004</v>
      </c>
      <c r="B103" s="4"/>
      <c r="C103" s="16" t="s">
        <v>54</v>
      </c>
      <c r="D103" s="4" t="s">
        <v>24</v>
      </c>
      <c r="E103" s="8">
        <v>1</v>
      </c>
      <c r="F103" s="10">
        <f>E103*F100</f>
        <v>1</v>
      </c>
      <c r="G103" s="8">
        <v>90</v>
      </c>
      <c r="H103" s="21">
        <f>F103*G103</f>
        <v>90</v>
      </c>
    </row>
    <row r="104" spans="1:8" ht="15" customHeight="1">
      <c r="A104" s="10">
        <f>A103+0.1</f>
        <v>16.400000000000006</v>
      </c>
      <c r="B104" s="4"/>
      <c r="C104" s="16" t="s">
        <v>116</v>
      </c>
      <c r="D104" s="4" t="s">
        <v>5</v>
      </c>
      <c r="E104" s="8">
        <v>1</v>
      </c>
      <c r="F104" s="10">
        <f>E104*F100</f>
        <v>1</v>
      </c>
      <c r="G104" s="8">
        <v>25</v>
      </c>
      <c r="H104" s="21">
        <f>F104*G104</f>
        <v>25</v>
      </c>
    </row>
    <row r="105" spans="1:8" ht="15">
      <c r="A105" s="10">
        <f>A104+0.1</f>
        <v>16.500000000000007</v>
      </c>
      <c r="B105" s="4"/>
      <c r="C105" s="16" t="s">
        <v>20</v>
      </c>
      <c r="D105" s="4" t="s">
        <v>74</v>
      </c>
      <c r="E105" s="8">
        <v>0.37</v>
      </c>
      <c r="F105" s="10">
        <f>E105*F100</f>
        <v>0.37</v>
      </c>
      <c r="G105" s="8">
        <v>3.2</v>
      </c>
      <c r="H105" s="21">
        <f>F105*G105</f>
        <v>1.184</v>
      </c>
    </row>
    <row r="106" spans="1:8" s="14" customFormat="1" ht="48" customHeight="1">
      <c r="A106" s="3" t="s">
        <v>12</v>
      </c>
      <c r="B106" s="3" t="s">
        <v>92</v>
      </c>
      <c r="C106" s="5" t="s">
        <v>135</v>
      </c>
      <c r="D106" s="3" t="s">
        <v>33</v>
      </c>
      <c r="E106" s="12"/>
      <c r="F106" s="17">
        <v>7</v>
      </c>
      <c r="G106" s="12"/>
      <c r="H106" s="35">
        <f>H107+H108+H109+H110</f>
        <v>125.013</v>
      </c>
    </row>
    <row r="107" spans="1:8" ht="15">
      <c r="A107" s="10">
        <f>A106+0.1</f>
        <v>17.1</v>
      </c>
      <c r="B107" s="4"/>
      <c r="C107" s="16" t="s">
        <v>114</v>
      </c>
      <c r="D107" s="4" t="s">
        <v>32</v>
      </c>
      <c r="E107" s="8">
        <v>0.529</v>
      </c>
      <c r="F107" s="10">
        <f>E107*F106</f>
        <v>3.7030000000000003</v>
      </c>
      <c r="G107" s="8">
        <v>4.6</v>
      </c>
      <c r="H107" s="21">
        <f>F107*G107</f>
        <v>17.0338</v>
      </c>
    </row>
    <row r="108" spans="1:8" ht="15">
      <c r="A108" s="10">
        <f>A107+0.1</f>
        <v>17.200000000000003</v>
      </c>
      <c r="B108" s="4"/>
      <c r="C108" s="16" t="s">
        <v>30</v>
      </c>
      <c r="D108" s="4" t="s">
        <v>74</v>
      </c>
      <c r="E108" s="8">
        <v>0.023</v>
      </c>
      <c r="F108" s="10">
        <f>E108*F106</f>
        <v>0.161</v>
      </c>
      <c r="G108" s="8">
        <v>3.2</v>
      </c>
      <c r="H108" s="21">
        <f>F108*G108</f>
        <v>0.5152</v>
      </c>
    </row>
    <row r="109" spans="1:8" ht="15" customHeight="1">
      <c r="A109" s="10">
        <f>A108+0.1</f>
        <v>17.300000000000004</v>
      </c>
      <c r="B109" s="4"/>
      <c r="C109" s="16" t="s">
        <v>136</v>
      </c>
      <c r="D109" s="4" t="s">
        <v>33</v>
      </c>
      <c r="E109" s="8">
        <v>1</v>
      </c>
      <c r="F109" s="10">
        <f>E109*F106</f>
        <v>7</v>
      </c>
      <c r="G109" s="10">
        <v>15</v>
      </c>
      <c r="H109" s="21">
        <f>F109*G109</f>
        <v>105</v>
      </c>
    </row>
    <row r="110" spans="1:8" ht="15">
      <c r="A110" s="10">
        <f>A109+0.1</f>
        <v>17.400000000000006</v>
      </c>
      <c r="B110" s="4"/>
      <c r="C110" s="16" t="s">
        <v>20</v>
      </c>
      <c r="D110" s="4" t="s">
        <v>74</v>
      </c>
      <c r="E110" s="8">
        <v>0.11</v>
      </c>
      <c r="F110" s="10">
        <f>E110*F106</f>
        <v>0.77</v>
      </c>
      <c r="G110" s="8">
        <v>3.2</v>
      </c>
      <c r="H110" s="21">
        <f>F110*G110</f>
        <v>2.4640000000000004</v>
      </c>
    </row>
    <row r="111" spans="1:8" s="14" customFormat="1" ht="45" customHeight="1">
      <c r="A111" s="3" t="s">
        <v>13</v>
      </c>
      <c r="B111" s="3" t="s">
        <v>92</v>
      </c>
      <c r="C111" s="5" t="s">
        <v>56</v>
      </c>
      <c r="D111" s="3" t="s">
        <v>33</v>
      </c>
      <c r="E111" s="12"/>
      <c r="F111" s="17">
        <v>2</v>
      </c>
      <c r="G111" s="12"/>
      <c r="H111" s="35">
        <f>H112+H113+H114+H115</f>
        <v>154.65120000000002</v>
      </c>
    </row>
    <row r="112" spans="1:8" ht="15">
      <c r="A112" s="10">
        <f>A111+0.1</f>
        <v>18.1</v>
      </c>
      <c r="B112" s="4"/>
      <c r="C112" s="16" t="s">
        <v>57</v>
      </c>
      <c r="D112" s="4" t="s">
        <v>32</v>
      </c>
      <c r="E112" s="8">
        <v>1.5</v>
      </c>
      <c r="F112" s="10">
        <f>E112*F111</f>
        <v>3</v>
      </c>
      <c r="G112" s="8">
        <v>4.6</v>
      </c>
      <c r="H112" s="21">
        <f>F112*G112</f>
        <v>13.799999999999999</v>
      </c>
    </row>
    <row r="113" spans="1:8" ht="15">
      <c r="A113" s="10">
        <f>A112+0.1</f>
        <v>18.200000000000003</v>
      </c>
      <c r="B113" s="4"/>
      <c r="C113" s="16" t="s">
        <v>30</v>
      </c>
      <c r="D113" s="4" t="s">
        <v>74</v>
      </c>
      <c r="E113" s="8">
        <v>0.023</v>
      </c>
      <c r="F113" s="10">
        <f>E113*F111</f>
        <v>0.046</v>
      </c>
      <c r="G113" s="8">
        <v>3.2</v>
      </c>
      <c r="H113" s="21">
        <f>F113*G113</f>
        <v>0.1472</v>
      </c>
    </row>
    <row r="114" spans="1:8" ht="15" customHeight="1">
      <c r="A114" s="10">
        <f>A113+0.1</f>
        <v>18.300000000000004</v>
      </c>
      <c r="B114" s="4"/>
      <c r="C114" s="16" t="s">
        <v>56</v>
      </c>
      <c r="D114" s="4" t="s">
        <v>33</v>
      </c>
      <c r="E114" s="8">
        <v>1</v>
      </c>
      <c r="F114" s="10">
        <f>E114*F111</f>
        <v>2</v>
      </c>
      <c r="G114" s="10">
        <v>70</v>
      </c>
      <c r="H114" s="21">
        <f>F114*G114</f>
        <v>140</v>
      </c>
    </row>
    <row r="115" spans="1:8" ht="15">
      <c r="A115" s="10">
        <f>A114+0.1</f>
        <v>18.400000000000006</v>
      </c>
      <c r="B115" s="4"/>
      <c r="C115" s="16" t="s">
        <v>20</v>
      </c>
      <c r="D115" s="4" t="s">
        <v>74</v>
      </c>
      <c r="E115" s="8">
        <v>0.11</v>
      </c>
      <c r="F115" s="10">
        <f>E115*F111</f>
        <v>0.22</v>
      </c>
      <c r="G115" s="8">
        <v>3.2</v>
      </c>
      <c r="H115" s="21">
        <f>F115*G115</f>
        <v>0.7040000000000001</v>
      </c>
    </row>
    <row r="116" spans="1:8" s="14" customFormat="1" ht="45" customHeight="1">
      <c r="A116" s="3" t="s">
        <v>14</v>
      </c>
      <c r="B116" s="3" t="s">
        <v>92</v>
      </c>
      <c r="C116" s="5" t="s">
        <v>145</v>
      </c>
      <c r="D116" s="3" t="s">
        <v>33</v>
      </c>
      <c r="E116" s="12"/>
      <c r="F116" s="17">
        <v>3</v>
      </c>
      <c r="G116" s="12"/>
      <c r="H116" s="35">
        <f>H117+H118+H119+H120</f>
        <v>908.577</v>
      </c>
    </row>
    <row r="117" spans="1:8" ht="15">
      <c r="A117" s="10">
        <f>A116+0.1</f>
        <v>19.1</v>
      </c>
      <c r="B117" s="4"/>
      <c r="C117" s="16" t="s">
        <v>114</v>
      </c>
      <c r="D117" s="4" t="s">
        <v>32</v>
      </c>
      <c r="E117" s="8">
        <v>0.529</v>
      </c>
      <c r="F117" s="10">
        <f>E117*F116</f>
        <v>1.5870000000000002</v>
      </c>
      <c r="G117" s="8">
        <v>4.6</v>
      </c>
      <c r="H117" s="21">
        <f>F117*G117</f>
        <v>7.3002</v>
      </c>
    </row>
    <row r="118" spans="1:8" ht="15">
      <c r="A118" s="10">
        <f>A117+0.1</f>
        <v>19.200000000000003</v>
      </c>
      <c r="B118" s="4"/>
      <c r="C118" s="16" t="s">
        <v>30</v>
      </c>
      <c r="D118" s="4" t="s">
        <v>74</v>
      </c>
      <c r="E118" s="8">
        <v>0.023</v>
      </c>
      <c r="F118" s="10">
        <f>E118*F116</f>
        <v>0.069</v>
      </c>
      <c r="G118" s="8">
        <v>3.2</v>
      </c>
      <c r="H118" s="21">
        <f>F118*G118</f>
        <v>0.22080000000000002</v>
      </c>
    </row>
    <row r="119" spans="1:8" ht="15" customHeight="1">
      <c r="A119" s="10">
        <f>A118+0.1</f>
        <v>19.300000000000004</v>
      </c>
      <c r="B119" s="4"/>
      <c r="C119" s="16" t="s">
        <v>144</v>
      </c>
      <c r="D119" s="4" t="s">
        <v>33</v>
      </c>
      <c r="E119" s="8">
        <v>1</v>
      </c>
      <c r="F119" s="10">
        <f>E119*F116</f>
        <v>3</v>
      </c>
      <c r="G119" s="10">
        <v>300</v>
      </c>
      <c r="H119" s="21">
        <f>F119*G119</f>
        <v>900</v>
      </c>
    </row>
    <row r="120" spans="1:8" ht="15">
      <c r="A120" s="10">
        <f>A119+0.1</f>
        <v>19.400000000000006</v>
      </c>
      <c r="B120" s="4"/>
      <c r="C120" s="16" t="s">
        <v>20</v>
      </c>
      <c r="D120" s="4" t="s">
        <v>74</v>
      </c>
      <c r="E120" s="8">
        <v>0.11</v>
      </c>
      <c r="F120" s="10">
        <f>E120*F116</f>
        <v>0.33</v>
      </c>
      <c r="G120" s="8">
        <v>3.2</v>
      </c>
      <c r="H120" s="21">
        <f>F120*G120</f>
        <v>1.056</v>
      </c>
    </row>
    <row r="121" spans="1:8" s="14" customFormat="1" ht="52.5" customHeight="1">
      <c r="A121" s="3" t="s">
        <v>15</v>
      </c>
      <c r="B121" s="3" t="s">
        <v>18</v>
      </c>
      <c r="C121" s="5" t="s">
        <v>93</v>
      </c>
      <c r="D121" s="3" t="s">
        <v>5</v>
      </c>
      <c r="E121" s="17"/>
      <c r="F121" s="17">
        <v>8</v>
      </c>
      <c r="G121" s="17"/>
      <c r="H121" s="35">
        <f>H122+H123</f>
        <v>39.744</v>
      </c>
    </row>
    <row r="122" spans="1:8" ht="14.25" customHeight="1">
      <c r="A122" s="10">
        <f>A121+0.1</f>
        <v>20.1</v>
      </c>
      <c r="B122" s="4"/>
      <c r="C122" s="16" t="s">
        <v>25</v>
      </c>
      <c r="D122" s="4" t="s">
        <v>19</v>
      </c>
      <c r="E122" s="9">
        <v>0.76</v>
      </c>
      <c r="F122" s="10">
        <f>E122*F121</f>
        <v>6.08</v>
      </c>
      <c r="G122" s="8">
        <v>4.6</v>
      </c>
      <c r="H122" s="21">
        <f>F122*G122</f>
        <v>27.967999999999996</v>
      </c>
    </row>
    <row r="123" spans="1:8" ht="14.25" customHeight="1">
      <c r="A123" s="10">
        <f>A122+0.1</f>
        <v>20.200000000000003</v>
      </c>
      <c r="B123" s="4"/>
      <c r="C123" s="16" t="s">
        <v>26</v>
      </c>
      <c r="D123" s="4" t="s">
        <v>74</v>
      </c>
      <c r="E123" s="9">
        <v>0.46</v>
      </c>
      <c r="F123" s="10">
        <f>E123*F121</f>
        <v>3.68</v>
      </c>
      <c r="G123" s="10">
        <v>3.2</v>
      </c>
      <c r="H123" s="21">
        <f>F123*G123</f>
        <v>11.776000000000002</v>
      </c>
    </row>
    <row r="124" spans="1:10" ht="13.5">
      <c r="A124" s="3"/>
      <c r="B124" s="4"/>
      <c r="C124" s="3" t="s">
        <v>9</v>
      </c>
      <c r="D124" s="3" t="s">
        <v>74</v>
      </c>
      <c r="E124" s="12"/>
      <c r="F124" s="12"/>
      <c r="G124" s="15"/>
      <c r="H124" s="35" t="e">
        <f>H121++#REF!++#REF!+H116++H111+H106++H81++H76+#REF!+H70++H64++#REF!++H51++H29++H22++H15</f>
        <v>#REF!</v>
      </c>
      <c r="I124" s="24"/>
      <c r="J124" s="14"/>
    </row>
    <row r="125" spans="1:10" ht="16.5" customHeight="1">
      <c r="A125" s="3"/>
      <c r="B125" s="4"/>
      <c r="C125" s="3" t="s">
        <v>10</v>
      </c>
      <c r="D125" s="3" t="s">
        <v>74</v>
      </c>
      <c r="E125" s="12"/>
      <c r="F125" s="12"/>
      <c r="G125" s="12"/>
      <c r="H125" s="35" t="e">
        <f>H122+#REF!+#REF!+H117+H112+H107+H82+H77+#REF!+H71+H65+#REF!+#REF!+H52+H30+H23+H16</f>
        <v>#REF!</v>
      </c>
      <c r="I125" s="37"/>
      <c r="J125" s="14"/>
    </row>
    <row r="126" spans="1:10" ht="27.75" customHeight="1">
      <c r="A126" s="3"/>
      <c r="B126" s="4"/>
      <c r="C126" s="3" t="s">
        <v>16</v>
      </c>
      <c r="D126" s="3" t="s">
        <v>74</v>
      </c>
      <c r="E126" s="12"/>
      <c r="F126" s="12"/>
      <c r="G126" s="12"/>
      <c r="H126" s="35" t="e">
        <f>H124-H125</f>
        <v>#REF!</v>
      </c>
      <c r="I126" s="14"/>
      <c r="J126" s="14"/>
    </row>
    <row r="127" spans="1:10" ht="15">
      <c r="A127" s="3"/>
      <c r="B127" s="4"/>
      <c r="C127" s="5" t="s">
        <v>142</v>
      </c>
      <c r="D127" s="5"/>
      <c r="E127" s="11"/>
      <c r="F127" s="11"/>
      <c r="G127" s="11"/>
      <c r="H127" s="21" t="e">
        <f>H124*0.02</f>
        <v>#REF!</v>
      </c>
      <c r="I127" s="14"/>
      <c r="J127" s="14"/>
    </row>
    <row r="128" spans="1:10" ht="17.25" customHeight="1">
      <c r="A128" s="3"/>
      <c r="B128" s="4"/>
      <c r="C128" s="3" t="s">
        <v>81</v>
      </c>
      <c r="D128" s="3" t="s">
        <v>74</v>
      </c>
      <c r="E128" s="12"/>
      <c r="F128" s="12"/>
      <c r="G128" s="12"/>
      <c r="H128" s="35" t="e">
        <f>H127+H124</f>
        <v>#REF!</v>
      </c>
      <c r="I128" s="14"/>
      <c r="J128" s="14"/>
    </row>
    <row r="129" spans="1:10" ht="19.5" customHeight="1">
      <c r="A129" s="3"/>
      <c r="B129" s="4"/>
      <c r="C129" s="3" t="s">
        <v>139</v>
      </c>
      <c r="D129" s="3" t="s">
        <v>74</v>
      </c>
      <c r="E129" s="12"/>
      <c r="F129" s="12"/>
      <c r="G129" s="12"/>
      <c r="H129" s="35" t="e">
        <f>H128*0.1</f>
        <v>#REF!</v>
      </c>
      <c r="I129" s="14"/>
      <c r="J129" s="14"/>
    </row>
    <row r="130" spans="1:10" ht="15" customHeight="1">
      <c r="A130" s="3"/>
      <c r="B130" s="4"/>
      <c r="C130" s="3" t="s">
        <v>81</v>
      </c>
      <c r="D130" s="3" t="s">
        <v>74</v>
      </c>
      <c r="E130" s="12"/>
      <c r="F130" s="12"/>
      <c r="G130" s="12"/>
      <c r="H130" s="35" t="e">
        <f>H128+H129</f>
        <v>#REF!</v>
      </c>
      <c r="I130" s="14"/>
      <c r="J130" s="14"/>
    </row>
    <row r="131" spans="1:10" ht="19.5" customHeight="1">
      <c r="A131" s="3"/>
      <c r="B131" s="4"/>
      <c r="C131" s="3" t="s">
        <v>140</v>
      </c>
      <c r="D131" s="3" t="s">
        <v>74</v>
      </c>
      <c r="E131" s="12"/>
      <c r="F131" s="12"/>
      <c r="G131" s="12"/>
      <c r="H131" s="35" t="e">
        <f>H130*0.08</f>
        <v>#REF!</v>
      </c>
      <c r="I131" s="14"/>
      <c r="J131" s="14"/>
    </row>
    <row r="132" spans="1:8" ht="17.25" customHeight="1">
      <c r="A132" s="4"/>
      <c r="B132" s="4"/>
      <c r="C132" s="3" t="s">
        <v>17</v>
      </c>
      <c r="D132" s="3" t="s">
        <v>74</v>
      </c>
      <c r="E132" s="8"/>
      <c r="F132" s="8"/>
      <c r="G132" s="20"/>
      <c r="H132" s="35" t="e">
        <f>H130+H131</f>
        <v>#REF!</v>
      </c>
    </row>
    <row r="135" spans="1:7" ht="15">
      <c r="A135" s="27"/>
      <c r="B135" s="27"/>
      <c r="C135" s="27"/>
      <c r="D135" s="27"/>
      <c r="E135" s="27"/>
      <c r="F135" s="27"/>
      <c r="G135" s="27"/>
    </row>
    <row r="136" spans="1:9" ht="15" customHeight="1">
      <c r="A136" s="91" t="s">
        <v>94</v>
      </c>
      <c r="B136" s="91"/>
      <c r="C136" s="91"/>
      <c r="D136" s="91"/>
      <c r="E136" s="91"/>
      <c r="F136" s="91"/>
      <c r="G136" s="91"/>
      <c r="H136" s="91"/>
      <c r="I136" s="23"/>
    </row>
    <row r="139" spans="3:10" ht="15" customHeight="1">
      <c r="C139" s="92"/>
      <c r="D139" s="92"/>
      <c r="E139" s="92"/>
      <c r="F139" s="92"/>
      <c r="G139" s="92"/>
      <c r="H139" s="92"/>
      <c r="I139" s="92"/>
      <c r="J139" s="92"/>
    </row>
  </sheetData>
  <sheetProtection/>
  <mergeCells count="16">
    <mergeCell ref="A7:D7"/>
    <mergeCell ref="A8:D8"/>
    <mergeCell ref="A1:H1"/>
    <mergeCell ref="A3:H3"/>
    <mergeCell ref="A4:H4"/>
    <mergeCell ref="A6:H6"/>
    <mergeCell ref="A136:H136"/>
    <mergeCell ref="C139:J139"/>
    <mergeCell ref="A9:D9"/>
    <mergeCell ref="A10:H10"/>
    <mergeCell ref="A12:A13"/>
    <mergeCell ref="B12:B13"/>
    <mergeCell ref="C12:C13"/>
    <mergeCell ref="D12:D13"/>
    <mergeCell ref="E12:F12"/>
    <mergeCell ref="G12:H12"/>
  </mergeCells>
  <printOptions/>
  <pageMargins left="0.1968503937007874" right="0.1968503937007874" top="0.3937007874015748" bottom="0.1968503937007874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2"/>
  <sheetViews>
    <sheetView tabSelected="1" zoomScalePageLayoutView="0" workbookViewId="0" topLeftCell="A1">
      <selection activeCell="N12" sqref="N12"/>
    </sheetView>
  </sheetViews>
  <sheetFormatPr defaultColWidth="9.00390625" defaultRowHeight="12.75"/>
  <cols>
    <col min="1" max="1" width="5.00390625" style="0" customWidth="1"/>
    <col min="2" max="2" width="11.375" style="0" customWidth="1"/>
    <col min="3" max="3" width="37.75390625" style="0" customWidth="1"/>
    <col min="4" max="4" width="7.25390625" style="0" customWidth="1"/>
    <col min="5" max="5" width="8.125" style="0" customWidth="1"/>
    <col min="6" max="6" width="9.25390625" style="0" customWidth="1"/>
    <col min="7" max="7" width="8.125" style="0" customWidth="1"/>
    <col min="8" max="8" width="11.00390625" style="0" customWidth="1"/>
    <col min="9" max="9" width="13.125" style="0" customWidth="1"/>
    <col min="10" max="10" width="22.125" style="0" customWidth="1"/>
  </cols>
  <sheetData>
    <row r="1" spans="1:8" ht="21">
      <c r="A1" s="106" t="s">
        <v>168</v>
      </c>
      <c r="B1" s="106"/>
      <c r="C1" s="106"/>
      <c r="D1" s="106"/>
      <c r="E1" s="106"/>
      <c r="F1" s="106"/>
      <c r="G1" s="106"/>
      <c r="H1" s="106"/>
    </row>
    <row r="2" spans="1:8" ht="51.75" customHeight="1">
      <c r="A2" s="115" t="s">
        <v>182</v>
      </c>
      <c r="B2" s="115"/>
      <c r="C2" s="115"/>
      <c r="D2" s="115"/>
      <c r="E2" s="115"/>
      <c r="F2" s="115"/>
      <c r="G2" s="115"/>
      <c r="H2" s="115"/>
    </row>
    <row r="3" spans="1:8" ht="18.75" customHeight="1">
      <c r="A3" s="107" t="s">
        <v>99</v>
      </c>
      <c r="B3" s="107"/>
      <c r="C3" s="107"/>
      <c r="D3" s="107"/>
      <c r="E3" s="71">
        <f>H48</f>
        <v>0</v>
      </c>
      <c r="F3" s="45" t="s">
        <v>0</v>
      </c>
      <c r="G3" s="72"/>
      <c r="H3" s="72"/>
    </row>
    <row r="4" spans="1:8" ht="21" customHeight="1">
      <c r="A4" s="108" t="s">
        <v>100</v>
      </c>
      <c r="B4" s="108"/>
      <c r="C4" s="108"/>
      <c r="D4" s="108"/>
      <c r="E4" s="71">
        <f>H37</f>
        <v>0</v>
      </c>
      <c r="F4" s="45" t="s">
        <v>50</v>
      </c>
      <c r="G4" s="72"/>
      <c r="H4" s="72"/>
    </row>
    <row r="5" spans="1:8" ht="20.25" customHeight="1">
      <c r="A5" s="107" t="s">
        <v>101</v>
      </c>
      <c r="B5" s="107"/>
      <c r="C5" s="107"/>
      <c r="D5" s="107"/>
      <c r="E5" s="71">
        <f>E4/6</f>
        <v>0</v>
      </c>
      <c r="F5" s="45" t="s">
        <v>0</v>
      </c>
      <c r="G5" s="46"/>
      <c r="H5" s="46"/>
    </row>
    <row r="6" spans="1:8" ht="18" customHeight="1">
      <c r="A6" s="116"/>
      <c r="B6" s="116"/>
      <c r="C6" s="116"/>
      <c r="D6" s="116"/>
      <c r="E6" s="116"/>
      <c r="F6" s="116"/>
      <c r="G6" s="116"/>
      <c r="H6" s="116"/>
    </row>
    <row r="7" spans="1:8" ht="15" customHeight="1">
      <c r="A7" s="6"/>
      <c r="B7" s="6"/>
      <c r="C7" s="6"/>
      <c r="D7" s="6"/>
      <c r="E7" s="6"/>
      <c r="F7" s="2"/>
      <c r="G7" s="2"/>
      <c r="H7" s="1"/>
    </row>
    <row r="8" spans="1:8" ht="30" customHeight="1">
      <c r="A8" s="109" t="s">
        <v>75</v>
      </c>
      <c r="B8" s="111" t="s">
        <v>149</v>
      </c>
      <c r="C8" s="112" t="s">
        <v>150</v>
      </c>
      <c r="D8" s="113" t="s">
        <v>151</v>
      </c>
      <c r="E8" s="114" t="s">
        <v>152</v>
      </c>
      <c r="F8" s="114"/>
      <c r="G8" s="114" t="s">
        <v>99</v>
      </c>
      <c r="H8" s="114"/>
    </row>
    <row r="9" spans="1:8" ht="72" customHeight="1">
      <c r="A9" s="110"/>
      <c r="B9" s="111"/>
      <c r="C9" s="112"/>
      <c r="D9" s="113"/>
      <c r="E9" s="68" t="s">
        <v>153</v>
      </c>
      <c r="F9" s="68" t="s">
        <v>154</v>
      </c>
      <c r="G9" s="68" t="s">
        <v>153</v>
      </c>
      <c r="H9" s="68" t="s">
        <v>155</v>
      </c>
    </row>
    <row r="10" spans="1:8" ht="13.5">
      <c r="A10" s="3" t="s">
        <v>84</v>
      </c>
      <c r="B10" s="3" t="s">
        <v>85</v>
      </c>
      <c r="C10" s="3" t="s">
        <v>86</v>
      </c>
      <c r="D10" s="3" t="s">
        <v>87</v>
      </c>
      <c r="E10" s="3" t="s">
        <v>88</v>
      </c>
      <c r="F10" s="3" t="s">
        <v>89</v>
      </c>
      <c r="G10" s="3" t="s">
        <v>77</v>
      </c>
      <c r="H10" s="19">
        <v>8</v>
      </c>
    </row>
    <row r="11" spans="1:16" s="62" customFormat="1" ht="18" customHeight="1">
      <c r="A11" s="80"/>
      <c r="B11" s="61"/>
      <c r="C11" s="81"/>
      <c r="D11" s="61"/>
      <c r="E11" s="57"/>
      <c r="F11" s="61"/>
      <c r="G11" s="57"/>
      <c r="H11" s="57"/>
      <c r="I11" s="75"/>
      <c r="J11" s="70"/>
      <c r="K11" s="70"/>
      <c r="L11" s="70"/>
      <c r="M11" s="70"/>
      <c r="N11" s="70"/>
      <c r="O11" s="70"/>
      <c r="P11" s="70"/>
    </row>
    <row r="12" spans="1:19" s="40" customFormat="1" ht="65.25" customHeight="1">
      <c r="A12" s="58" t="s">
        <v>84</v>
      </c>
      <c r="B12" s="82" t="s">
        <v>169</v>
      </c>
      <c r="C12" s="83" t="s">
        <v>171</v>
      </c>
      <c r="D12" s="82" t="s">
        <v>98</v>
      </c>
      <c r="E12" s="84"/>
      <c r="F12" s="85">
        <v>150</v>
      </c>
      <c r="G12" s="83"/>
      <c r="H12" s="86">
        <f>H13+H14+H15+H16</f>
        <v>0</v>
      </c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</row>
    <row r="13" spans="1:19" s="40" customFormat="1" ht="18.75" customHeight="1">
      <c r="A13" s="44">
        <f>A12+0.1</f>
        <v>1.1</v>
      </c>
      <c r="B13" s="76"/>
      <c r="C13" s="76" t="s">
        <v>103</v>
      </c>
      <c r="D13" s="76" t="s">
        <v>102</v>
      </c>
      <c r="E13" s="79">
        <v>0.92</v>
      </c>
      <c r="F13" s="77">
        <f>F12*E13</f>
        <v>138</v>
      </c>
      <c r="G13" s="79"/>
      <c r="H13" s="78">
        <f>F13*G13</f>
        <v>0</v>
      </c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</row>
    <row r="14" spans="1:19" s="40" customFormat="1" ht="18.75" customHeight="1">
      <c r="A14" s="44">
        <f>A13+0.1</f>
        <v>1.2000000000000002</v>
      </c>
      <c r="B14" s="76"/>
      <c r="C14" s="76" t="s">
        <v>162</v>
      </c>
      <c r="D14" s="77" t="s">
        <v>104</v>
      </c>
      <c r="E14" s="79">
        <v>0.0153</v>
      </c>
      <c r="F14" s="77">
        <f>F12*E14</f>
        <v>2.295</v>
      </c>
      <c r="G14" s="79"/>
      <c r="H14" s="78">
        <f>F14*G14</f>
        <v>0</v>
      </c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</row>
    <row r="15" spans="1:19" s="40" customFormat="1" ht="18" customHeight="1">
      <c r="A15" s="44">
        <f>A14+0.1</f>
        <v>1.3000000000000003</v>
      </c>
      <c r="B15" s="76"/>
      <c r="C15" s="79" t="s">
        <v>170</v>
      </c>
      <c r="D15" s="76" t="s">
        <v>105</v>
      </c>
      <c r="E15" s="79">
        <v>0.0124</v>
      </c>
      <c r="F15" s="77">
        <f>F12*E15</f>
        <v>1.8599999999999999</v>
      </c>
      <c r="G15" s="79"/>
      <c r="H15" s="78">
        <f>F15*G15</f>
        <v>0</v>
      </c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</row>
    <row r="16" spans="1:19" s="40" customFormat="1" ht="18.75" customHeight="1">
      <c r="A16" s="44">
        <f>A15+0.1</f>
        <v>1.4000000000000004</v>
      </c>
      <c r="B16" s="76"/>
      <c r="C16" s="79" t="s">
        <v>165</v>
      </c>
      <c r="D16" s="79" t="s">
        <v>50</v>
      </c>
      <c r="E16" s="79">
        <v>0.00336</v>
      </c>
      <c r="F16" s="77">
        <f>F12*E16</f>
        <v>0.504</v>
      </c>
      <c r="G16" s="79"/>
      <c r="H16" s="78">
        <f>F16*G16</f>
        <v>0</v>
      </c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</row>
    <row r="17" spans="1:19" s="40" customFormat="1" ht="65.25" customHeight="1">
      <c r="A17" s="58" t="s">
        <v>85</v>
      </c>
      <c r="B17" s="82" t="s">
        <v>169</v>
      </c>
      <c r="C17" s="83" t="s">
        <v>179</v>
      </c>
      <c r="D17" s="82" t="s">
        <v>98</v>
      </c>
      <c r="E17" s="84"/>
      <c r="F17" s="85">
        <v>87</v>
      </c>
      <c r="G17" s="83"/>
      <c r="H17" s="86">
        <f>H18+H19+H20+H21</f>
        <v>0</v>
      </c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</row>
    <row r="18" spans="1:19" s="40" customFormat="1" ht="18.75" customHeight="1">
      <c r="A18" s="44">
        <f>A17+0.1</f>
        <v>2.1</v>
      </c>
      <c r="B18" s="76"/>
      <c r="C18" s="76" t="s">
        <v>103</v>
      </c>
      <c r="D18" s="76" t="s">
        <v>102</v>
      </c>
      <c r="E18" s="79">
        <v>0.92</v>
      </c>
      <c r="F18" s="77">
        <f>F17*E18</f>
        <v>80.04</v>
      </c>
      <c r="G18" s="79"/>
      <c r="H18" s="78">
        <f>F18*G18</f>
        <v>0</v>
      </c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</row>
    <row r="19" spans="1:19" s="40" customFormat="1" ht="18.75" customHeight="1">
      <c r="A19" s="44">
        <f>A18+0.1</f>
        <v>2.2</v>
      </c>
      <c r="B19" s="76"/>
      <c r="C19" s="76" t="s">
        <v>162</v>
      </c>
      <c r="D19" s="77" t="s">
        <v>104</v>
      </c>
      <c r="E19" s="79">
        <v>0.0153</v>
      </c>
      <c r="F19" s="77">
        <f>F17*E19</f>
        <v>1.3311</v>
      </c>
      <c r="G19" s="79"/>
      <c r="H19" s="78">
        <f>F19*G19</f>
        <v>0</v>
      </c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</row>
    <row r="20" spans="1:19" s="40" customFormat="1" ht="30">
      <c r="A20" s="44">
        <f>A19+0.1</f>
        <v>2.3000000000000003</v>
      </c>
      <c r="B20" s="76"/>
      <c r="C20" s="79" t="s">
        <v>172</v>
      </c>
      <c r="D20" s="76" t="s">
        <v>163</v>
      </c>
      <c r="E20" s="79">
        <v>1.02</v>
      </c>
      <c r="F20" s="77">
        <f>F17*E20</f>
        <v>88.74</v>
      </c>
      <c r="G20" s="79"/>
      <c r="H20" s="78">
        <f>F20*G20</f>
        <v>0</v>
      </c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</row>
    <row r="21" spans="1:19" s="40" customFormat="1" ht="18.75" customHeight="1">
      <c r="A21" s="44">
        <f>A20+0.1</f>
        <v>2.4000000000000004</v>
      </c>
      <c r="B21" s="76"/>
      <c r="C21" s="79" t="s">
        <v>165</v>
      </c>
      <c r="D21" s="79" t="s">
        <v>50</v>
      </c>
      <c r="E21" s="79">
        <v>0.00336</v>
      </c>
      <c r="F21" s="77">
        <f>F17*E21</f>
        <v>0.29232</v>
      </c>
      <c r="G21" s="79"/>
      <c r="H21" s="78">
        <f>F21*G21</f>
        <v>0</v>
      </c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</row>
    <row r="22" spans="1:8" ht="45">
      <c r="A22" s="87" t="s">
        <v>86</v>
      </c>
      <c r="B22" s="48" t="s">
        <v>91</v>
      </c>
      <c r="C22" s="51" t="s">
        <v>174</v>
      </c>
      <c r="D22" s="82" t="s">
        <v>98</v>
      </c>
      <c r="E22" s="42"/>
      <c r="F22" s="88">
        <v>84</v>
      </c>
      <c r="G22" s="89"/>
      <c r="H22" s="53">
        <f>H23+H24+H25</f>
        <v>0</v>
      </c>
    </row>
    <row r="23" spans="1:8" ht="21.75" customHeight="1">
      <c r="A23" s="90">
        <f>A22+0.1</f>
        <v>3.1</v>
      </c>
      <c r="B23" s="54"/>
      <c r="C23" s="54" t="s">
        <v>103</v>
      </c>
      <c r="D23" s="54" t="s">
        <v>102</v>
      </c>
      <c r="E23" s="43">
        <v>0.439</v>
      </c>
      <c r="F23" s="57">
        <f>E23*F22</f>
        <v>36.876</v>
      </c>
      <c r="G23" s="89"/>
      <c r="H23" s="44">
        <f>F23*G23</f>
        <v>0</v>
      </c>
    </row>
    <row r="24" spans="1:8" ht="18" customHeight="1">
      <c r="A24" s="90">
        <f>A23+0.1</f>
        <v>3.2</v>
      </c>
      <c r="B24" s="54"/>
      <c r="C24" s="54" t="s">
        <v>173</v>
      </c>
      <c r="D24" s="76" t="s">
        <v>163</v>
      </c>
      <c r="E24" s="43">
        <v>1.1</v>
      </c>
      <c r="F24" s="57">
        <f>E24*F22</f>
        <v>92.4</v>
      </c>
      <c r="G24" s="89"/>
      <c r="H24" s="44">
        <f>F24*G24</f>
        <v>0</v>
      </c>
    </row>
    <row r="25" spans="1:8" ht="18" customHeight="1">
      <c r="A25" s="90">
        <f>A24+0.1</f>
        <v>3.3000000000000003</v>
      </c>
      <c r="B25" s="54"/>
      <c r="C25" s="61" t="s">
        <v>175</v>
      </c>
      <c r="D25" s="61" t="s">
        <v>164</v>
      </c>
      <c r="E25" s="43">
        <v>0.02</v>
      </c>
      <c r="F25" s="57">
        <f>E25*F22</f>
        <v>1.68</v>
      </c>
      <c r="G25" s="43"/>
      <c r="H25" s="44">
        <f>F25*G25</f>
        <v>0</v>
      </c>
    </row>
    <row r="26" spans="1:8" ht="45">
      <c r="A26" s="87" t="s">
        <v>87</v>
      </c>
      <c r="B26" s="56" t="s">
        <v>67</v>
      </c>
      <c r="C26" s="51" t="s">
        <v>176</v>
      </c>
      <c r="D26" s="82" t="s">
        <v>98</v>
      </c>
      <c r="E26" s="42"/>
      <c r="F26" s="88">
        <v>10.8</v>
      </c>
      <c r="G26" s="89"/>
      <c r="H26" s="53">
        <f>H27+H28+H29</f>
        <v>0</v>
      </c>
    </row>
    <row r="27" spans="1:8" ht="21.75" customHeight="1">
      <c r="A27" s="90">
        <f>A26+0.1</f>
        <v>4.1</v>
      </c>
      <c r="B27" s="54"/>
      <c r="C27" s="54" t="s">
        <v>103</v>
      </c>
      <c r="D27" s="54" t="s">
        <v>102</v>
      </c>
      <c r="E27" s="43">
        <v>4.5</v>
      </c>
      <c r="F27" s="57">
        <f>E27*F26</f>
        <v>48.6</v>
      </c>
      <c r="G27" s="89"/>
      <c r="H27" s="44">
        <f>F27*G27</f>
        <v>0</v>
      </c>
    </row>
    <row r="28" spans="1:8" ht="30">
      <c r="A28" s="90">
        <f>A27+0.1</f>
        <v>4.199999999999999</v>
      </c>
      <c r="B28" s="54"/>
      <c r="C28" s="54" t="s">
        <v>177</v>
      </c>
      <c r="D28" s="76" t="s">
        <v>163</v>
      </c>
      <c r="E28" s="43">
        <v>1.1</v>
      </c>
      <c r="F28" s="57">
        <f>E28*F26</f>
        <v>11.880000000000003</v>
      </c>
      <c r="G28" s="89"/>
      <c r="H28" s="44">
        <f>F28*G28</f>
        <v>0</v>
      </c>
    </row>
    <row r="29" spans="1:8" ht="18" customHeight="1">
      <c r="A29" s="90">
        <f>A28+0.1</f>
        <v>4.299999999999999</v>
      </c>
      <c r="B29" s="54"/>
      <c r="C29" s="61" t="s">
        <v>167</v>
      </c>
      <c r="D29" s="61" t="s">
        <v>164</v>
      </c>
      <c r="E29" s="43">
        <v>0.02</v>
      </c>
      <c r="F29" s="57">
        <f>E29*F26</f>
        <v>0.21600000000000003</v>
      </c>
      <c r="G29" s="43"/>
      <c r="H29" s="44">
        <f>F29*G29</f>
        <v>0</v>
      </c>
    </row>
    <row r="30" spans="1:8" ht="45">
      <c r="A30" s="87" t="s">
        <v>88</v>
      </c>
      <c r="B30" s="48" t="s">
        <v>91</v>
      </c>
      <c r="C30" s="51" t="s">
        <v>183</v>
      </c>
      <c r="D30" s="82" t="s">
        <v>97</v>
      </c>
      <c r="E30" s="42"/>
      <c r="F30" s="88">
        <v>32</v>
      </c>
      <c r="G30" s="89"/>
      <c r="H30" s="53">
        <f>H31+H32+H34+H33</f>
        <v>0</v>
      </c>
    </row>
    <row r="31" spans="1:8" ht="21.75" customHeight="1">
      <c r="A31" s="90">
        <f>A30+0.1</f>
        <v>5.1</v>
      </c>
      <c r="B31" s="54"/>
      <c r="C31" s="54" t="s">
        <v>103</v>
      </c>
      <c r="D31" s="54" t="s">
        <v>102</v>
      </c>
      <c r="E31" s="43">
        <v>0.818</v>
      </c>
      <c r="F31" s="57">
        <f>E31*F30</f>
        <v>26.176</v>
      </c>
      <c r="G31" s="89"/>
      <c r="H31" s="44">
        <f>F31*G31</f>
        <v>0</v>
      </c>
    </row>
    <row r="32" spans="1:8" ht="18" customHeight="1">
      <c r="A32" s="90">
        <f>A31+0.1</f>
        <v>5.199999999999999</v>
      </c>
      <c r="B32" s="54"/>
      <c r="C32" s="54" t="s">
        <v>180</v>
      </c>
      <c r="D32" s="76" t="s">
        <v>181</v>
      </c>
      <c r="E32" s="43">
        <v>0.35</v>
      </c>
      <c r="F32" s="57">
        <f>E32*F30</f>
        <v>11.2</v>
      </c>
      <c r="G32" s="89"/>
      <c r="H32" s="44">
        <f>F32*G32</f>
        <v>0</v>
      </c>
    </row>
    <row r="33" spans="1:8" ht="18" customHeight="1">
      <c r="A33" s="90">
        <f>A32+0.1</f>
        <v>5.299999999999999</v>
      </c>
      <c r="B33" s="54"/>
      <c r="C33" s="54" t="s">
        <v>184</v>
      </c>
      <c r="D33" s="76" t="s">
        <v>185</v>
      </c>
      <c r="E33" s="43">
        <v>0.09</v>
      </c>
      <c r="F33" s="57">
        <f>F30*E33</f>
        <v>2.88</v>
      </c>
      <c r="G33" s="89"/>
      <c r="H33" s="44">
        <f>F33*G33</f>
        <v>0</v>
      </c>
    </row>
    <row r="34" spans="1:8" ht="18" customHeight="1">
      <c r="A34" s="90">
        <f>A33+0.1</f>
        <v>5.399999999999999</v>
      </c>
      <c r="B34" s="54"/>
      <c r="C34" s="61" t="s">
        <v>165</v>
      </c>
      <c r="D34" s="61" t="s">
        <v>164</v>
      </c>
      <c r="E34" s="43">
        <v>0.02</v>
      </c>
      <c r="F34" s="57">
        <f>E34*F30</f>
        <v>0.64</v>
      </c>
      <c r="G34" s="43"/>
      <c r="H34" s="44">
        <f>F34*G34</f>
        <v>0</v>
      </c>
    </row>
    <row r="35" spans="1:10" ht="21.75" customHeight="1">
      <c r="A35" s="51"/>
      <c r="B35" s="49"/>
      <c r="C35" s="48" t="s">
        <v>61</v>
      </c>
      <c r="D35" s="48" t="s">
        <v>50</v>
      </c>
      <c r="E35" s="59"/>
      <c r="F35" s="59"/>
      <c r="G35" s="60"/>
      <c r="H35" s="52">
        <f>H22+H12+H17+H26+H30</f>
        <v>0</v>
      </c>
      <c r="I35" s="37"/>
      <c r="J35" s="14"/>
    </row>
    <row r="36" spans="1:10" ht="21.75" customHeight="1">
      <c r="A36" s="51"/>
      <c r="B36" s="49"/>
      <c r="C36" s="48" t="s">
        <v>62</v>
      </c>
      <c r="D36" s="48" t="s">
        <v>50</v>
      </c>
      <c r="E36" s="59"/>
      <c r="F36" s="59"/>
      <c r="G36" s="60"/>
      <c r="H36" s="52"/>
      <c r="I36" s="14"/>
      <c r="J36" s="14"/>
    </row>
    <row r="37" spans="1:10" ht="21.75" customHeight="1">
      <c r="A37" s="51"/>
      <c r="B37" s="49"/>
      <c r="C37" s="49" t="s">
        <v>63</v>
      </c>
      <c r="D37" s="48" t="s">
        <v>50</v>
      </c>
      <c r="E37" s="59"/>
      <c r="F37" s="59"/>
      <c r="G37" s="59"/>
      <c r="H37" s="47">
        <f>H27+H23+H18+H13+H31</f>
        <v>0</v>
      </c>
      <c r="I37" s="37"/>
      <c r="J37" s="14"/>
    </row>
    <row r="38" spans="1:10" ht="17.25" customHeight="1">
      <c r="A38" s="51"/>
      <c r="B38" s="49"/>
      <c r="C38" s="69" t="s">
        <v>72</v>
      </c>
      <c r="D38" s="49" t="s">
        <v>0</v>
      </c>
      <c r="E38" s="66"/>
      <c r="F38" s="65" t="s">
        <v>148</v>
      </c>
      <c r="G38" s="65"/>
      <c r="H38" s="64">
        <f>H19+H14</f>
        <v>0</v>
      </c>
      <c r="I38" s="37"/>
      <c r="J38" s="14"/>
    </row>
    <row r="39" spans="1:10" ht="17.25" customHeight="1">
      <c r="A39" s="51"/>
      <c r="B39" s="49"/>
      <c r="C39" s="69" t="s">
        <v>73</v>
      </c>
      <c r="D39" s="49" t="s">
        <v>0</v>
      </c>
      <c r="E39" s="66"/>
      <c r="F39" s="65"/>
      <c r="G39" s="65"/>
      <c r="H39" s="64">
        <f>H35-H37-H38</f>
        <v>0</v>
      </c>
      <c r="I39" s="37"/>
      <c r="J39" s="14"/>
    </row>
    <row r="40" spans="1:10" ht="21" customHeight="1">
      <c r="A40" s="51"/>
      <c r="B40" s="49"/>
      <c r="C40" s="48" t="s">
        <v>40</v>
      </c>
      <c r="D40" s="48" t="s">
        <v>50</v>
      </c>
      <c r="E40" s="59"/>
      <c r="F40" s="59"/>
      <c r="G40" s="59"/>
      <c r="H40" s="52">
        <f>H35</f>
        <v>0</v>
      </c>
      <c r="I40" s="38"/>
      <c r="J40" s="14"/>
    </row>
    <row r="41" spans="1:9" s="62" customFormat="1" ht="30.75" customHeight="1">
      <c r="A41" s="48"/>
      <c r="B41" s="56"/>
      <c r="C41" s="56" t="s">
        <v>166</v>
      </c>
      <c r="D41" s="67">
        <v>0.01</v>
      </c>
      <c r="E41" s="56"/>
      <c r="F41" s="56"/>
      <c r="G41" s="56"/>
      <c r="H41" s="47">
        <f>H39*D41</f>
        <v>0</v>
      </c>
      <c r="I41" s="63"/>
    </row>
    <row r="42" spans="1:10" ht="21" customHeight="1">
      <c r="A42" s="51"/>
      <c r="B42" s="49"/>
      <c r="C42" s="48" t="s">
        <v>40</v>
      </c>
      <c r="D42" s="48" t="s">
        <v>50</v>
      </c>
      <c r="E42" s="59"/>
      <c r="F42" s="59"/>
      <c r="G42" s="59"/>
      <c r="H42" s="52">
        <f>H40+H41</f>
        <v>0</v>
      </c>
      <c r="I42" s="38"/>
      <c r="J42" s="14"/>
    </row>
    <row r="43" spans="1:10" ht="21.75" customHeight="1">
      <c r="A43" s="51"/>
      <c r="B43" s="49"/>
      <c r="C43" s="48" t="s">
        <v>64</v>
      </c>
      <c r="D43" s="48" t="s">
        <v>50</v>
      </c>
      <c r="E43" s="59"/>
      <c r="F43" s="73">
        <v>0.1</v>
      </c>
      <c r="G43" s="59"/>
      <c r="H43" s="47">
        <f>H42*F43</f>
        <v>0</v>
      </c>
      <c r="I43" s="14"/>
      <c r="J43" s="14"/>
    </row>
    <row r="44" spans="1:10" ht="20.25" customHeight="1">
      <c r="A44" s="51"/>
      <c r="B44" s="49"/>
      <c r="C44" s="48" t="s">
        <v>96</v>
      </c>
      <c r="D44" s="48" t="s">
        <v>50</v>
      </c>
      <c r="E44" s="59"/>
      <c r="F44" s="59"/>
      <c r="G44" s="59"/>
      <c r="H44" s="52">
        <f>H42+H43</f>
        <v>0</v>
      </c>
      <c r="I44" s="24"/>
      <c r="J44" s="14"/>
    </row>
    <row r="45" spans="1:10" ht="20.25" customHeight="1">
      <c r="A45" s="51"/>
      <c r="B45" s="48"/>
      <c r="C45" s="48" t="s">
        <v>65</v>
      </c>
      <c r="D45" s="48" t="s">
        <v>50</v>
      </c>
      <c r="E45" s="59"/>
      <c r="F45" s="73">
        <v>0.08</v>
      </c>
      <c r="G45" s="59"/>
      <c r="H45" s="47">
        <f>H44*F45</f>
        <v>0</v>
      </c>
      <c r="I45" s="14"/>
      <c r="J45" s="24"/>
    </row>
    <row r="46" spans="1:10" ht="15">
      <c r="A46" s="54"/>
      <c r="B46" s="48"/>
      <c r="C46" s="48" t="s">
        <v>66</v>
      </c>
      <c r="D46" s="48" t="s">
        <v>50</v>
      </c>
      <c r="E46" s="50"/>
      <c r="F46" s="50"/>
      <c r="G46" s="74"/>
      <c r="H46" s="55">
        <f>H45+H44</f>
        <v>0</v>
      </c>
      <c r="I46" s="26"/>
      <c r="J46" s="34"/>
    </row>
    <row r="47" spans="1:10" ht="20.25" customHeight="1">
      <c r="A47" s="51"/>
      <c r="B47" s="48"/>
      <c r="C47" s="48" t="s">
        <v>178</v>
      </c>
      <c r="D47" s="48" t="s">
        <v>50</v>
      </c>
      <c r="E47" s="59"/>
      <c r="F47" s="73">
        <v>0.18</v>
      </c>
      <c r="G47" s="59"/>
      <c r="H47" s="47">
        <f>H46*F47</f>
        <v>0</v>
      </c>
      <c r="I47" s="14"/>
      <c r="J47" s="24"/>
    </row>
    <row r="48" spans="1:10" ht="15">
      <c r="A48" s="54"/>
      <c r="B48" s="48"/>
      <c r="C48" s="48" t="s">
        <v>66</v>
      </c>
      <c r="D48" s="48" t="s">
        <v>50</v>
      </c>
      <c r="E48" s="50"/>
      <c r="F48" s="50"/>
      <c r="G48" s="74"/>
      <c r="H48" s="55">
        <f>H47+H46</f>
        <v>0</v>
      </c>
      <c r="I48" s="26"/>
      <c r="J48" s="34"/>
    </row>
    <row r="52" spans="3:10" ht="15" customHeight="1">
      <c r="C52" s="92"/>
      <c r="D52" s="92"/>
      <c r="E52" s="92"/>
      <c r="F52" s="92"/>
      <c r="G52" s="92"/>
      <c r="H52" s="92"/>
      <c r="I52" s="92"/>
      <c r="J52" s="92"/>
    </row>
  </sheetData>
  <sheetProtection/>
  <mergeCells count="13">
    <mergeCell ref="C52:J52"/>
    <mergeCell ref="A8:A9"/>
    <mergeCell ref="B8:B9"/>
    <mergeCell ref="C8:C9"/>
    <mergeCell ref="D8:D9"/>
    <mergeCell ref="E8:F8"/>
    <mergeCell ref="G8:H8"/>
    <mergeCell ref="A1:H1"/>
    <mergeCell ref="A2:H2"/>
    <mergeCell ref="A3:D3"/>
    <mergeCell ref="A4:D4"/>
    <mergeCell ref="A5:D5"/>
    <mergeCell ref="A6:H6"/>
  </mergeCells>
  <printOptions/>
  <pageMargins left="0.25" right="0.25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</dc:creator>
  <cp:keywords/>
  <dc:description/>
  <cp:lastModifiedBy>Microsoft</cp:lastModifiedBy>
  <cp:lastPrinted>2020-07-22T07:29:39Z</cp:lastPrinted>
  <dcterms:created xsi:type="dcterms:W3CDTF">2005-10-04T05:52:32Z</dcterms:created>
  <dcterms:modified xsi:type="dcterms:W3CDTF">2020-11-19T13:00:41Z</dcterms:modified>
  <cp:category/>
  <cp:version/>
  <cp:contentType/>
  <cp:contentStatus/>
</cp:coreProperties>
</file>