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05" activeTab="0"/>
  </bookViews>
  <sheets>
    <sheet name="ნაკრები" sheetId="1" r:id="rId1"/>
    <sheet name="1" sheetId="2" r:id="rId2"/>
    <sheet name="2" sheetId="3" r:id="rId3"/>
  </sheets>
  <definedNames>
    <definedName name="_xlnm.Print_Area" localSheetId="1">'1'!$A$1:$M$47</definedName>
    <definedName name="_xlnm.Print_Area" localSheetId="2">'2'!$A$1:$M$30</definedName>
    <definedName name="_xlnm.Print_Area" localSheetId="0">'ნაკრები'!$A$1:$H$63</definedName>
  </definedNames>
  <calcPr fullCalcOnLoad="1"/>
</workbook>
</file>

<file path=xl/sharedStrings.xml><?xml version="1.0" encoding="utf-8"?>
<sst xmlns="http://schemas.openxmlformats.org/spreadsheetml/2006/main" count="243" uniqueCount="142">
  <si>
    <t>saxarjTaRricxvo xelfasi</t>
  </si>
  <si>
    <t>normatiuli Sromatevadoba</t>
  </si>
  <si>
    <t>#</t>
  </si>
  <si>
    <t>safuZveli</t>
  </si>
  <si>
    <t>raodenoba</t>
  </si>
  <si>
    <t>ganz. erTeulze</t>
  </si>
  <si>
    <t>saproeqto monacemze</t>
  </si>
  <si>
    <t>1</t>
  </si>
  <si>
    <t>kac/sT</t>
  </si>
  <si>
    <t>3</t>
  </si>
  <si>
    <t>kubm</t>
  </si>
  <si>
    <t>4</t>
  </si>
  <si>
    <t>5</t>
  </si>
  <si>
    <t>6</t>
  </si>
  <si>
    <t>7</t>
  </si>
  <si>
    <t>8</t>
  </si>
  <si>
    <t>9</t>
  </si>
  <si>
    <t>cali</t>
  </si>
  <si>
    <t>lari</t>
  </si>
  <si>
    <t>aT lari</t>
  </si>
  <si>
    <t>samontaJo samuSaoebi</t>
  </si>
  <si>
    <t>saxarjTaRricxvo angariSis da xarjTaRricxvis nomeri</t>
  </si>
  <si>
    <t>obieqtis, samuSaoebis da xarjebis dasaxeleba</t>
  </si>
  <si>
    <t>saxarjTRricxvo Rirebuleba aTasi lari</t>
  </si>
  <si>
    <t xml:space="preserve">samSeneblo samuSaoebi </t>
  </si>
  <si>
    <t>danadgarebi aveji inventari</t>
  </si>
  <si>
    <t>sxva xarjebi</t>
  </si>
  <si>
    <t>saerTo saxarjTaR ricxvo Rirebuleba</t>
  </si>
  <si>
    <t>Tavi I</t>
  </si>
  <si>
    <t>teritoriis momzadeba</t>
  </si>
  <si>
    <t>Tavi II</t>
  </si>
  <si>
    <t>mSeneblobis ZiriTadi obieqtebi</t>
  </si>
  <si>
    <t>2.1</t>
  </si>
  <si>
    <t>j a m i Tavi II</t>
  </si>
  <si>
    <t>Tavi III</t>
  </si>
  <si>
    <t>damxmare da samomsaxuro obieqtebi</t>
  </si>
  <si>
    <t>3.1</t>
  </si>
  <si>
    <t>j a m i Tavi III</t>
  </si>
  <si>
    <t>Tavi IV</t>
  </si>
  <si>
    <t>energetikuli meurneobis obieqtebi</t>
  </si>
  <si>
    <t>4.1</t>
  </si>
  <si>
    <t>Tavi V</t>
  </si>
  <si>
    <t>satransporto meurneobis obieqtebi da kavSirgabmuloba</t>
  </si>
  <si>
    <t>5.1</t>
  </si>
  <si>
    <t>Tavi VI</t>
  </si>
  <si>
    <t>gare qselebi</t>
  </si>
  <si>
    <t>6.1</t>
  </si>
  <si>
    <t>Tavi VI jami</t>
  </si>
  <si>
    <t>Tavi VII</t>
  </si>
  <si>
    <t>teritoriis keTilmowyoba da gamwvaneba</t>
  </si>
  <si>
    <t>7.1</t>
  </si>
  <si>
    <t>Tavi I-VII jami</t>
  </si>
  <si>
    <t>Tavi VIII</t>
  </si>
  <si>
    <t>droebiTi Senobebi da nagebobebi</t>
  </si>
  <si>
    <t>8.1</t>
  </si>
  <si>
    <t>xarjebi ar aris</t>
  </si>
  <si>
    <t>Tavi IX</t>
  </si>
  <si>
    <t>9.1</t>
  </si>
  <si>
    <t>Tavi IX jami</t>
  </si>
  <si>
    <t>Tavi I-IX jami</t>
  </si>
  <si>
    <t>jami</t>
  </si>
  <si>
    <t xml:space="preserve">sul krebsiTi saxarjTaRricxvo Rirebuleba </t>
  </si>
  <si>
    <t>damtkicebulia:</t>
  </si>
  <si>
    <t>nakrebi saxarjTaRricxvo gaangariSeba</t>
  </si>
  <si>
    <t>(damtkicebis Sesaxeb dokumentze miTiTeba)</t>
  </si>
  <si>
    <t>(mSeneblobis dasaxeleba)</t>
  </si>
  <si>
    <t>aTasi lari</t>
  </si>
  <si>
    <t>(organizaciis dasaxeleba)</t>
  </si>
  <si>
    <t>kac.saaTi</t>
  </si>
  <si>
    <t>2</t>
  </si>
  <si>
    <t>11</t>
  </si>
  <si>
    <t>mSeneblobis Rirebulebis nakrebi saxarjTaRricxvo angariSi</t>
  </si>
  <si>
    <t xml:space="preserve"> SromiTi danaxarji</t>
  </si>
  <si>
    <t>Tavi VII jami</t>
  </si>
  <si>
    <t>1.1</t>
  </si>
  <si>
    <t>j a m i Tavi I</t>
  </si>
  <si>
    <r>
      <rPr>
        <sz val="9"/>
        <color indexed="8"/>
        <rFont val="AcadNusx"/>
        <family val="0"/>
      </rPr>
      <t>xelfasi</t>
    </r>
  </si>
  <si>
    <r>
      <t>transporti da</t>
    </r>
    <r>
      <rPr>
        <sz val="9"/>
        <color indexed="8"/>
        <rFont val="AcadNusx"/>
        <family val="0"/>
      </rPr>
      <t xml:space="preserve"> meqanizmebi</t>
    </r>
  </si>
  <si>
    <t>Gjami</t>
  </si>
  <si>
    <r>
      <rPr>
        <sz val="9"/>
        <color indexed="8"/>
        <rFont val="AcadNusx"/>
        <family val="0"/>
      </rPr>
      <t>Gjami</t>
    </r>
  </si>
  <si>
    <t>kg</t>
  </si>
  <si>
    <t>`----------~-------------------------------- 2020  weli</t>
  </si>
  <si>
    <t>sapensio danaricxi 2% xelfasidan</t>
  </si>
  <si>
    <t xml:space="preserve">daricxuli xelfasi </t>
  </si>
  <si>
    <t xml:space="preserve">Sedgenilia 2020 wlis II kvartlis  fasebSi </t>
  </si>
  <si>
    <r>
      <t>samuSaos</t>
    </r>
    <r>
      <rPr>
        <sz val="9"/>
        <color indexed="8"/>
        <rFont val="AcadNusx"/>
        <family val="0"/>
      </rPr>
      <t xml:space="preserve"> CamonaTvali</t>
    </r>
  </si>
  <si>
    <r>
      <t>ganz.</t>
    </r>
    <r>
      <rPr>
        <sz val="9"/>
        <color indexed="8"/>
        <rFont val="AcadNusx"/>
        <family val="0"/>
      </rPr>
      <t xml:space="preserve"> erT</t>
    </r>
  </si>
  <si>
    <r>
      <rPr>
        <sz val="9"/>
        <color indexed="8"/>
        <rFont val="AcadNusx"/>
        <family val="0"/>
      </rPr>
      <t>m a s a l a</t>
    </r>
  </si>
  <si>
    <r>
      <rPr>
        <sz val="9"/>
        <color indexed="8"/>
        <rFont val="AcadNusx"/>
        <family val="0"/>
      </rPr>
      <t>samuSaos CamonaTvali</t>
    </r>
  </si>
  <si>
    <r>
      <rPr>
        <sz val="9"/>
        <color indexed="8"/>
        <rFont val="AcadNusx"/>
        <family val="0"/>
      </rPr>
      <t>ganz. erT</t>
    </r>
  </si>
  <si>
    <r>
      <rPr>
        <sz val="9"/>
        <color indexed="8"/>
        <rFont val="AcadNusx"/>
        <family val="0"/>
      </rPr>
      <t>erT. fasi</t>
    </r>
  </si>
  <si>
    <t>j a m i</t>
  </si>
  <si>
    <t xml:space="preserve"> sxvadasxva masala</t>
  </si>
  <si>
    <t xml:space="preserve"> manqanebi</t>
  </si>
  <si>
    <r>
      <rPr>
        <sz val="9"/>
        <color indexed="8"/>
        <rFont val="AcadNusx"/>
        <family val="0"/>
      </rPr>
      <t>#</t>
    </r>
  </si>
  <si>
    <t xml:space="preserve"> SromiTi resursi</t>
  </si>
  <si>
    <t xml:space="preserve"> transporti da manqana-meqanizmebi </t>
  </si>
  <si>
    <t>materialuri resursebi</t>
  </si>
  <si>
    <t xml:space="preserve">saxarjTaRricxvo Rirebuleba </t>
  </si>
  <si>
    <t>s.n. da w.  10-743-3</t>
  </si>
  <si>
    <t xml:space="preserve"> saxanZro deteqtorebis  montaJi  </t>
  </si>
  <si>
    <t xml:space="preserve">saxarZro deteqtori (კვამლის) </t>
  </si>
  <si>
    <t xml:space="preserve">saxarZro deteqtori (სითბური) </t>
  </si>
  <si>
    <t xml:space="preserve">gazis gaJonvis deteqtori </t>
  </si>
  <si>
    <t>გრძ.მ</t>
  </si>
  <si>
    <t>გოფრირებული გარსაცმის მილი პვხ 20 მმ</t>
  </si>
  <si>
    <t xml:space="preserve">s.n. da w.  10-742-7 </t>
  </si>
  <si>
    <t xml:space="preserve"> saxarZro signalizaciis marTvis blokis mowyoba  </t>
  </si>
  <si>
    <t>samisamarTo sistemis marTvis bloki mimReb-sakontrolo mowyobilobiT, 1 wriul maryuJze.</t>
  </si>
  <si>
    <t>კომპლ.</t>
  </si>
  <si>
    <t xml:space="preserve">s.n. da w.  10-745-2 </t>
  </si>
  <si>
    <t xml:space="preserve"> saxarZro signalizaciis kvebis blokis mowyoba  </t>
  </si>
  <si>
    <t>kvebis bloki akumulatoriT</t>
  </si>
  <si>
    <t xml:space="preserve">s.n. da w.  10-744-6 </t>
  </si>
  <si>
    <t xml:space="preserve">Senobis  saxanZro signalizaciis sasignalo elementebis  montaJi  </t>
  </si>
  <si>
    <t>sasignalo Rilaki</t>
  </si>
  <si>
    <t>ნიშანი "გასასვლელი"</t>
  </si>
  <si>
    <t>samagri detalebi da kronSteinebi</t>
  </si>
  <si>
    <t>lokalur-resursuli uwyisis jami</t>
  </si>
  <si>
    <t xml:space="preserve"> jami</t>
  </si>
  <si>
    <t xml:space="preserve">sul xarjTaRricxviT </t>
  </si>
  <si>
    <t>1. saxanZro usafrTxoebis signalizaciis qselis mowyoba</t>
  </si>
  <si>
    <r>
      <t xml:space="preserve">kabeli </t>
    </r>
    <r>
      <rPr>
        <sz val="9"/>
        <rFont val="Calibri"/>
        <family val="2"/>
      </rPr>
      <t>JYSTY</t>
    </r>
    <r>
      <rPr>
        <sz val="9"/>
        <rFont val="AcadNusx"/>
        <family val="0"/>
      </rPr>
      <t xml:space="preserve"> 2х2х0.8 (saxanZro)</t>
    </r>
  </si>
  <si>
    <t>ხმოვანი სიგნალი (sirena) ციმციმით</t>
  </si>
  <si>
    <t>lokalur-resursuli xarjTaRricxva #1</t>
  </si>
  <si>
    <t>s.n. da w.  IV-2-82 t-2 cx.10-37-1</t>
  </si>
  <si>
    <t xml:space="preserve"> cecxldamcavi xsnari</t>
  </si>
  <si>
    <t xml:space="preserve"> sxva masala</t>
  </si>
  <si>
    <t>2.2</t>
  </si>
  <si>
    <t>lok. xarjT. #1</t>
  </si>
  <si>
    <t>lok. xarjT. #2</t>
  </si>
  <si>
    <t>სახანძრო უსაფრთხოების სიგნალიზაციის ქსელის მოწყობა</t>
  </si>
  <si>
    <t>sxvenis xis elementebis  cecxldacva</t>
  </si>
  <si>
    <t>sxvexis sanivnive sistemis cecxldacva</t>
  </si>
  <si>
    <t>rezervi gauTvaliswinebel  xarjebze - 3%</t>
  </si>
  <si>
    <t>gegmiuri dagroveba %</t>
  </si>
  <si>
    <t xml:space="preserve">zednadebi xarjebi % </t>
  </si>
  <si>
    <t>samSeneblo masalebis transportirebis Rirebuleba obieqtamde, masalebis Rirebulebis  %</t>
  </si>
  <si>
    <t>zednadebi xarjebi % Sromis anazRaurebidan</t>
  </si>
  <si>
    <t>samSeneblo masalebis transportirebis Rirebuleba obieqtamde, masalebis Rirebulebis   %</t>
  </si>
  <si>
    <t>lokalur-resursuli xarjTaRricxva #2</t>
  </si>
  <si>
    <t>მიმწოდებელი: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</si>
</sst>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₾_-;\-* #,##0\ _₾_-;_-* &quot;-&quot;\ _₾_-;_-@_-"/>
    <numFmt numFmtId="181" formatCode="_-* #,##0.00\ _₾_-;\-* #,##0.00\ _₾_-;_-* &quot;-&quot;??\ _₾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\ &quot;Lari&quot;;\-#,##0\ &quot;Lari&quot;"/>
    <numFmt numFmtId="191" formatCode="#,##0\ &quot;Lari&quot;;[Red]\-#,##0\ &quot;Lari&quot;"/>
    <numFmt numFmtId="192" formatCode="#,##0.00\ &quot;Lari&quot;;\-#,##0.00\ &quot;Lari&quot;"/>
    <numFmt numFmtId="193" formatCode="#,##0.00\ &quot;Lari&quot;;[Red]\-#,##0.00\ &quot;Lari&quot;"/>
    <numFmt numFmtId="194" formatCode="_-* #,##0\ &quot;Lari&quot;_-;\-* #,##0\ &quot;Lari&quot;_-;_-* &quot;-&quot;\ &quot;Lari&quot;_-;_-@_-"/>
    <numFmt numFmtId="195" formatCode="_-* #,##0\ _L_a_r_i_-;\-* #,##0\ _L_a_r_i_-;_-* &quot;-&quot;\ _L_a_r_i_-;_-@_-"/>
    <numFmt numFmtId="196" formatCode="_-* #,##0.00\ &quot;Lari&quot;_-;\-* #,##0.00\ &quot;Lari&quot;_-;_-* &quot;-&quot;??\ &quot;Lari&quot;_-;_-@_-"/>
    <numFmt numFmtId="197" formatCode="_-* #,##0.00\ _L_a_r_i_-;\-* #,##0.00\ _L_a_r_i_-;_-* &quot;-&quot;??\ _L_a_r_i_-;_-@_-"/>
    <numFmt numFmtId="198" formatCode="0.000"/>
    <numFmt numFmtId="199" formatCode="0.0"/>
    <numFmt numFmtId="200" formatCode="0.0000"/>
    <numFmt numFmtId="201" formatCode="0.000000"/>
    <numFmt numFmtId="202" formatCode="0.00000"/>
    <numFmt numFmtId="203" formatCode="0.00000000"/>
    <numFmt numFmtId="204" formatCode="0.0000000"/>
    <numFmt numFmtId="205" formatCode="#,##0_);\-#,##0"/>
    <numFmt numFmtId="206" formatCode="#,##0.000_);\-#,##0.000"/>
    <numFmt numFmtId="207" formatCode="#,##0.00_);\-#,##0.00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_);\-#,##0.0"/>
    <numFmt numFmtId="214" formatCode="#,##0.0_);[Red]#,##0.0"/>
    <numFmt numFmtId="215" formatCode="#,##0.00_);[Red]#,##0.00"/>
    <numFmt numFmtId="216" formatCode="0.0000000000"/>
    <numFmt numFmtId="217" formatCode="0.000000000"/>
    <numFmt numFmtId="218" formatCode="[$-437]dddd\,\ d\ mmmm\,\ yyyy\ &quot;წელი&quot;"/>
    <numFmt numFmtId="219" formatCode="_-* #,##0.000_р_._-;\-* #,##0.000_р_._-;_-* &quot;-&quot;??_р_._-;_-@_-"/>
    <numFmt numFmtId="220" formatCode="_-* #,##0.0_р_._-;\-* #,##0.0_р_._-;_-* &quot;-&quot;??_р_._-;_-@_-"/>
    <numFmt numFmtId="221" formatCode="_-* #,##0.000_р_._-;\-* #,##0.000_р_._-;_-* &quot;-&quot;???_р_._-;_-@_-"/>
  </numFmts>
  <fonts count="57">
    <font>
      <sz val="10"/>
      <name val="Arial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sz val="8"/>
      <name val="AcadNusx"/>
      <family val="0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AcadNusx"/>
      <family val="0"/>
    </font>
    <font>
      <sz val="9"/>
      <name val="Arial"/>
      <family val="2"/>
    </font>
    <font>
      <sz val="9"/>
      <name val="Calibri"/>
      <family val="2"/>
    </font>
    <font>
      <sz val="9"/>
      <name val="Academiuri Nuskhuri"/>
      <family val="0"/>
    </font>
    <font>
      <b/>
      <sz val="9"/>
      <name val="Academiuri Nuskhu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9"/>
      <color indexed="30"/>
      <name val="AcadNusx"/>
      <family val="0"/>
    </font>
    <font>
      <sz val="9"/>
      <color indexed="10"/>
      <name val="AcadNusx"/>
      <family val="0"/>
    </font>
    <font>
      <b/>
      <sz val="9"/>
      <color indexed="56"/>
      <name val="AcadNusx"/>
      <family val="0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rgb="FF000000"/>
      <name val="AcadNusx"/>
      <family val="0"/>
    </font>
    <font>
      <sz val="9"/>
      <color rgb="FF0070C0"/>
      <name val="AcadNusx"/>
      <family val="0"/>
    </font>
    <font>
      <sz val="9"/>
      <color rgb="FFFF0000"/>
      <name val="AcadNusx"/>
      <family val="0"/>
    </font>
    <font>
      <b/>
      <sz val="9"/>
      <color rgb="FF002060"/>
      <name val="AcadNusx"/>
      <family val="0"/>
    </font>
    <font>
      <sz val="9"/>
      <color rgb="FF0070C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" borderId="1" applyNumberFormat="0" applyAlignment="0" applyProtection="0"/>
    <xf numFmtId="0" fontId="4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1" applyNumberFormat="0" applyAlignment="0" applyProtection="0"/>
    <xf numFmtId="0" fontId="46" fillId="0" borderId="6" applyNumberFormat="0" applyFill="0" applyAlignment="0" applyProtection="0"/>
    <xf numFmtId="0" fontId="4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4" borderId="7" applyNumberFormat="0" applyFont="0" applyAlignment="0" applyProtection="0"/>
    <xf numFmtId="0" fontId="48" fillId="2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2" fontId="4" fillId="26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1" fillId="25" borderId="0" xfId="0" applyNumberFormat="1" applyFont="1" applyFill="1" applyBorder="1" applyAlignment="1">
      <alignment horizontal="center" vertical="center" wrapText="1"/>
    </xf>
    <xf numFmtId="198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51" fillId="25" borderId="10" xfId="0" applyNumberFormat="1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52" fillId="25" borderId="11" xfId="0" applyFont="1" applyFill="1" applyBorder="1" applyAlignment="1">
      <alignment horizontal="center" vertical="center" wrapText="1"/>
    </xf>
    <xf numFmtId="2" fontId="11" fillId="25" borderId="10" xfId="0" applyNumberFormat="1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2" fontId="54" fillId="25" borderId="10" xfId="0" applyNumberFormat="1" applyFont="1" applyFill="1" applyBorder="1" applyAlignment="1">
      <alignment horizontal="center" vertical="center" wrapText="1"/>
    </xf>
    <xf numFmtId="2" fontId="53" fillId="25" borderId="10" xfId="0" applyNumberFormat="1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52" fillId="25" borderId="10" xfId="0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52" fillId="25" borderId="13" xfId="0" applyFont="1" applyFill="1" applyBorder="1" applyAlignment="1">
      <alignment horizontal="center" vertical="center" wrapText="1"/>
    </xf>
    <xf numFmtId="0" fontId="54" fillId="25" borderId="10" xfId="0" applyFont="1" applyFill="1" applyBorder="1" applyAlignment="1">
      <alignment horizontal="center" vertical="center" wrapText="1"/>
    </xf>
    <xf numFmtId="198" fontId="3" fillId="25" borderId="10" xfId="0" applyNumberFormat="1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2" fontId="51" fillId="9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198" fontId="1" fillId="0" borderId="10" xfId="0" applyNumberFormat="1" applyFont="1" applyBorder="1" applyAlignment="1">
      <alignment horizontal="center" vertical="center" wrapText="1"/>
    </xf>
    <xf numFmtId="198" fontId="1" fillId="25" borderId="1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/>
    </xf>
    <xf numFmtId="2" fontId="2" fillId="25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 vertical="center" wrapText="1"/>
    </xf>
    <xf numFmtId="49" fontId="2" fillId="25" borderId="0" xfId="0" applyNumberFormat="1" applyFont="1" applyFill="1" applyAlignment="1">
      <alignment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2" fillId="25" borderId="0" xfId="0" applyNumberFormat="1" applyFont="1" applyFill="1" applyAlignment="1">
      <alignment horizontal="center" vertical="center" wrapText="1"/>
    </xf>
    <xf numFmtId="1" fontId="2" fillId="25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" fontId="2" fillId="25" borderId="0" xfId="0" applyNumberFormat="1" applyFont="1" applyFill="1" applyAlignment="1">
      <alignment horizontal="center" vertical="center" wrapText="1"/>
    </xf>
    <xf numFmtId="0" fontId="52" fillId="25" borderId="11" xfId="0" applyFont="1" applyFill="1" applyBorder="1" applyAlignment="1">
      <alignment horizontal="center" vertical="center" wrapText="1"/>
    </xf>
    <xf numFmtId="0" fontId="11" fillId="2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3" fillId="25" borderId="0" xfId="0" applyFont="1" applyFill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11" fillId="25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98" fontId="1" fillId="0" borderId="0" xfId="0" applyNumberFormat="1" applyFont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54" fillId="9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right" vertical="center" wrapText="1"/>
    </xf>
    <xf numFmtId="1" fontId="2" fillId="25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5" borderId="0" xfId="0" applyFont="1" applyFill="1" applyAlignment="1">
      <alignment horizontal="left" vertical="center" wrapText="1"/>
    </xf>
    <xf numFmtId="0" fontId="52" fillId="25" borderId="11" xfId="0" applyFont="1" applyFill="1" applyBorder="1" applyAlignment="1">
      <alignment horizontal="center" vertical="center" wrapText="1"/>
    </xf>
    <xf numFmtId="0" fontId="52" fillId="25" borderId="25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 4" xfId="67"/>
    <cellStyle name="Финансовый 2" xfId="68"/>
    <cellStyle name="Финансовый 2 2" xfId="69"/>
    <cellStyle name="Финансовый 2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63"/>
  <sheetViews>
    <sheetView tabSelected="1" view="pageBreakPreview" zoomScaleSheetLayoutView="100" zoomScalePageLayoutView="0" workbookViewId="0" topLeftCell="A1">
      <selection activeCell="C61" sqref="C61"/>
    </sheetView>
  </sheetViews>
  <sheetFormatPr defaultColWidth="9.28125" defaultRowHeight="12.75"/>
  <cols>
    <col min="1" max="1" width="5.7109375" style="10" customWidth="1"/>
    <col min="2" max="2" width="20.00390625" style="1" customWidth="1"/>
    <col min="3" max="3" width="40.7109375" style="6" customWidth="1"/>
    <col min="4" max="4" width="13.00390625" style="6" customWidth="1"/>
    <col min="5" max="5" width="11.57421875" style="6" customWidth="1"/>
    <col min="6" max="6" width="13.57421875" style="28" customWidth="1"/>
    <col min="7" max="7" width="12.57421875" style="6" customWidth="1"/>
    <col min="8" max="8" width="16.7109375" style="6" customWidth="1"/>
    <col min="9" max="9" width="9.28125" style="6" customWidth="1"/>
    <col min="10" max="10" width="9.7109375" style="6" bestFit="1" customWidth="1"/>
    <col min="11" max="16384" width="9.28125" style="6" customWidth="1"/>
  </cols>
  <sheetData>
    <row r="1" spans="1:8" s="8" customFormat="1" ht="28.5" customHeight="1">
      <c r="A1" s="101"/>
      <c r="B1" s="101"/>
      <c r="C1" s="100"/>
      <c r="D1" s="100"/>
      <c r="E1" s="100"/>
      <c r="F1" s="100"/>
      <c r="G1" s="100"/>
      <c r="H1" s="100"/>
    </row>
    <row r="2" spans="1:8" ht="20.25" customHeight="1">
      <c r="A2" s="102" t="s">
        <v>67</v>
      </c>
      <c r="B2" s="102"/>
      <c r="C2" s="102"/>
      <c r="D2" s="102"/>
      <c r="E2" s="102"/>
      <c r="F2" s="102"/>
      <c r="G2" s="102"/>
      <c r="H2" s="102"/>
    </row>
    <row r="3" spans="1:2" ht="13.5">
      <c r="A3" s="105" t="s">
        <v>62</v>
      </c>
      <c r="B3" s="105"/>
    </row>
    <row r="4" spans="1:5" ht="13.5">
      <c r="A4" s="103" t="s">
        <v>63</v>
      </c>
      <c r="B4" s="103"/>
      <c r="C4" s="103"/>
      <c r="D4" s="30">
        <f>H59</f>
        <v>0</v>
      </c>
      <c r="E4" s="9" t="s">
        <v>19</v>
      </c>
    </row>
    <row r="5" spans="1:5" ht="13.5">
      <c r="A5" s="103" t="s">
        <v>83</v>
      </c>
      <c r="B5" s="103"/>
      <c r="C5" s="103"/>
      <c r="D5" s="30">
        <f>1!F4+2!F4</f>
        <v>0</v>
      </c>
      <c r="E5" s="9" t="s">
        <v>19</v>
      </c>
    </row>
    <row r="6" spans="1:8" ht="11.25" customHeight="1">
      <c r="A6" s="104"/>
      <c r="B6" s="104"/>
      <c r="C6" s="104"/>
      <c r="D6" s="104"/>
      <c r="E6" s="104"/>
      <c r="F6" s="104"/>
      <c r="G6" s="104"/>
      <c r="H6" s="104"/>
    </row>
    <row r="7" spans="1:8" ht="13.5">
      <c r="A7" s="99" t="s">
        <v>64</v>
      </c>
      <c r="B7" s="99"/>
      <c r="C7" s="99"/>
      <c r="D7" s="99"/>
      <c r="E7" s="99"/>
      <c r="F7" s="99"/>
      <c r="G7" s="99"/>
      <c r="H7" s="99"/>
    </row>
    <row r="8" spans="1:8" ht="13.5">
      <c r="A8" s="106" t="s">
        <v>81</v>
      </c>
      <c r="B8" s="106"/>
      <c r="C8" s="106"/>
      <c r="D8" s="106"/>
      <c r="E8" s="106"/>
      <c r="F8" s="106"/>
      <c r="G8" s="106"/>
      <c r="H8" s="106"/>
    </row>
    <row r="10" spans="1:8" ht="13.5">
      <c r="A10" s="116" t="s">
        <v>71</v>
      </c>
      <c r="B10" s="116"/>
      <c r="C10" s="116"/>
      <c r="D10" s="116"/>
      <c r="E10" s="116"/>
      <c r="F10" s="116"/>
      <c r="G10" s="116"/>
      <c r="H10" s="116"/>
    </row>
    <row r="11" spans="1:8" ht="13.5">
      <c r="A11" s="7"/>
      <c r="B11" s="7"/>
      <c r="C11" s="7"/>
      <c r="D11" s="7"/>
      <c r="E11" s="7"/>
      <c r="F11" s="18"/>
      <c r="G11" s="7"/>
      <c r="H11" s="7"/>
    </row>
    <row r="12" spans="1:8" ht="21" customHeight="1">
      <c r="A12" s="105"/>
      <c r="B12" s="105"/>
      <c r="C12" s="105"/>
      <c r="D12" s="105"/>
      <c r="E12" s="105"/>
      <c r="F12" s="105"/>
      <c r="G12" s="105"/>
      <c r="H12" s="105"/>
    </row>
    <row r="13" spans="1:8" ht="13.5" customHeight="1">
      <c r="A13" s="102" t="s">
        <v>65</v>
      </c>
      <c r="B13" s="102"/>
      <c r="C13" s="102"/>
      <c r="D13" s="102"/>
      <c r="E13" s="102"/>
      <c r="F13" s="102"/>
      <c r="G13" s="102"/>
      <c r="H13" s="102"/>
    </row>
    <row r="14" ht="12" customHeight="1"/>
    <row r="15" spans="1:8" ht="14.25" customHeight="1">
      <c r="A15" s="105" t="s">
        <v>84</v>
      </c>
      <c r="B15" s="105"/>
      <c r="C15" s="105"/>
      <c r="D15" s="105"/>
      <c r="E15" s="105"/>
      <c r="F15" s="105"/>
      <c r="G15" s="105"/>
      <c r="H15" s="105"/>
    </row>
    <row r="16" spans="1:8" ht="13.5">
      <c r="A16" s="114" t="s">
        <v>2</v>
      </c>
      <c r="B16" s="107" t="s">
        <v>21</v>
      </c>
      <c r="C16" s="112" t="s">
        <v>22</v>
      </c>
      <c r="D16" s="109" t="s">
        <v>23</v>
      </c>
      <c r="E16" s="110"/>
      <c r="F16" s="110"/>
      <c r="G16" s="110"/>
      <c r="H16" s="111"/>
    </row>
    <row r="17" spans="1:8" ht="51">
      <c r="A17" s="115"/>
      <c r="B17" s="108"/>
      <c r="C17" s="113"/>
      <c r="D17" s="2" t="s">
        <v>24</v>
      </c>
      <c r="E17" s="2" t="s">
        <v>20</v>
      </c>
      <c r="F17" s="26" t="s">
        <v>25</v>
      </c>
      <c r="G17" s="2" t="s">
        <v>26</v>
      </c>
      <c r="H17" s="2" t="s">
        <v>27</v>
      </c>
    </row>
    <row r="18" spans="1:8" ht="13.5">
      <c r="A18" s="11">
        <v>1</v>
      </c>
      <c r="B18" s="4">
        <v>2</v>
      </c>
      <c r="C18" s="4">
        <v>3</v>
      </c>
      <c r="D18" s="4">
        <v>4</v>
      </c>
      <c r="E18" s="4">
        <v>5</v>
      </c>
      <c r="F18" s="25">
        <v>6</v>
      </c>
      <c r="G18" s="4">
        <v>7</v>
      </c>
      <c r="H18" s="4">
        <v>8</v>
      </c>
    </row>
    <row r="19" spans="1:8" ht="13.5">
      <c r="A19" s="12">
        <v>1</v>
      </c>
      <c r="B19" s="2"/>
      <c r="C19" s="5" t="s">
        <v>28</v>
      </c>
      <c r="D19" s="64"/>
      <c r="E19" s="64"/>
      <c r="F19" s="65"/>
      <c r="G19" s="64"/>
      <c r="H19" s="64"/>
    </row>
    <row r="20" spans="1:8" ht="13.5">
      <c r="A20" s="13"/>
      <c r="B20" s="2"/>
      <c r="C20" s="5" t="s">
        <v>29</v>
      </c>
      <c r="D20" s="64"/>
      <c r="E20" s="64"/>
      <c r="F20" s="65"/>
      <c r="G20" s="64"/>
      <c r="H20" s="64"/>
    </row>
    <row r="21" spans="1:8" ht="13.5">
      <c r="A21" s="13" t="s">
        <v>74</v>
      </c>
      <c r="B21" s="2"/>
      <c r="C21" s="3" t="s">
        <v>55</v>
      </c>
      <c r="D21" s="64">
        <v>0</v>
      </c>
      <c r="E21" s="64"/>
      <c r="F21" s="65"/>
      <c r="G21" s="64"/>
      <c r="H21" s="64">
        <v>0</v>
      </c>
    </row>
    <row r="22" spans="1:8" s="7" customFormat="1" ht="13.5">
      <c r="A22" s="12"/>
      <c r="B22" s="4"/>
      <c r="C22" s="5" t="s">
        <v>75</v>
      </c>
      <c r="D22" s="66">
        <f>SUM(D21)</f>
        <v>0</v>
      </c>
      <c r="E22" s="66"/>
      <c r="F22" s="55"/>
      <c r="G22" s="66"/>
      <c r="H22" s="66">
        <f>SUM(H21)</f>
        <v>0</v>
      </c>
    </row>
    <row r="23" spans="1:8" ht="13.5">
      <c r="A23" s="13"/>
      <c r="B23" s="2"/>
      <c r="C23" s="5" t="s">
        <v>30</v>
      </c>
      <c r="D23" s="64"/>
      <c r="E23" s="64"/>
      <c r="F23" s="65"/>
      <c r="G23" s="64"/>
      <c r="H23" s="64"/>
    </row>
    <row r="24" spans="1:8" ht="13.5">
      <c r="A24" s="12">
        <v>2</v>
      </c>
      <c r="B24" s="2"/>
      <c r="C24" s="5" t="s">
        <v>31</v>
      </c>
      <c r="D24" s="64"/>
      <c r="E24" s="64"/>
      <c r="F24" s="65"/>
      <c r="G24" s="64"/>
      <c r="H24" s="64"/>
    </row>
    <row r="25" spans="1:8" ht="27">
      <c r="A25" s="13" t="s">
        <v>32</v>
      </c>
      <c r="B25" s="2" t="s">
        <v>129</v>
      </c>
      <c r="C25" s="3" t="s">
        <v>131</v>
      </c>
      <c r="D25" s="64">
        <f>1!F3</f>
        <v>0</v>
      </c>
      <c r="E25" s="64"/>
      <c r="F25" s="65"/>
      <c r="G25" s="64"/>
      <c r="H25" s="64">
        <f>SUM(D25:G25)</f>
        <v>0</v>
      </c>
    </row>
    <row r="26" spans="1:8" ht="13.5">
      <c r="A26" s="13" t="s">
        <v>128</v>
      </c>
      <c r="B26" s="2" t="s">
        <v>130</v>
      </c>
      <c r="C26" s="3" t="s">
        <v>132</v>
      </c>
      <c r="D26" s="64">
        <f>2!F3</f>
        <v>0</v>
      </c>
      <c r="E26" s="64"/>
      <c r="F26" s="65"/>
      <c r="G26" s="64"/>
      <c r="H26" s="64">
        <f>D26</f>
        <v>0</v>
      </c>
    </row>
    <row r="27" spans="1:8" ht="18" customHeight="1">
      <c r="A27" s="13"/>
      <c r="B27" s="2"/>
      <c r="C27" s="5" t="s">
        <v>33</v>
      </c>
      <c r="D27" s="66">
        <f>SUM(D25:D26)</f>
        <v>0</v>
      </c>
      <c r="E27" s="66"/>
      <c r="F27" s="55"/>
      <c r="G27" s="66"/>
      <c r="H27" s="66">
        <f>SUM(H25:H26)</f>
        <v>0</v>
      </c>
    </row>
    <row r="28" spans="1:8" ht="13.5">
      <c r="A28" s="13"/>
      <c r="B28" s="2"/>
      <c r="C28" s="5" t="s">
        <v>34</v>
      </c>
      <c r="D28" s="64"/>
      <c r="E28" s="64"/>
      <c r="F28" s="65"/>
      <c r="G28" s="64"/>
      <c r="H28" s="64"/>
    </row>
    <row r="29" spans="1:8" ht="18" customHeight="1">
      <c r="A29" s="12" t="s">
        <v>9</v>
      </c>
      <c r="B29" s="2"/>
      <c r="C29" s="5" t="s">
        <v>35</v>
      </c>
      <c r="D29" s="64"/>
      <c r="E29" s="64"/>
      <c r="F29" s="65"/>
      <c r="G29" s="64"/>
      <c r="H29" s="64"/>
    </row>
    <row r="30" spans="1:8" ht="13.5">
      <c r="A30" s="13" t="s">
        <v>36</v>
      </c>
      <c r="B30" s="2"/>
      <c r="C30" s="3" t="s">
        <v>55</v>
      </c>
      <c r="D30" s="64"/>
      <c r="E30" s="64"/>
      <c r="F30" s="65"/>
      <c r="G30" s="64"/>
      <c r="H30" s="64"/>
    </row>
    <row r="31" spans="1:8" s="7" customFormat="1" ht="13.5">
      <c r="A31" s="12"/>
      <c r="B31" s="4"/>
      <c r="C31" s="5" t="s">
        <v>37</v>
      </c>
      <c r="D31" s="66">
        <f>+D30</f>
        <v>0</v>
      </c>
      <c r="E31" s="66"/>
      <c r="F31" s="55"/>
      <c r="G31" s="66"/>
      <c r="H31" s="66">
        <f>D31</f>
        <v>0</v>
      </c>
    </row>
    <row r="32" spans="1:8" s="7" customFormat="1" ht="13.5">
      <c r="A32" s="12"/>
      <c r="B32" s="4"/>
      <c r="C32" s="5" t="s">
        <v>38</v>
      </c>
      <c r="D32" s="66"/>
      <c r="E32" s="66"/>
      <c r="F32" s="55"/>
      <c r="G32" s="66"/>
      <c r="H32" s="66"/>
    </row>
    <row r="33" spans="1:8" ht="27">
      <c r="A33" s="12" t="s">
        <v>11</v>
      </c>
      <c r="B33" s="2"/>
      <c r="C33" s="5" t="s">
        <v>39</v>
      </c>
      <c r="D33" s="64"/>
      <c r="E33" s="64"/>
      <c r="F33" s="65"/>
      <c r="G33" s="64"/>
      <c r="H33" s="64"/>
    </row>
    <row r="34" spans="1:8" ht="13.5">
      <c r="A34" s="13" t="s">
        <v>40</v>
      </c>
      <c r="B34" s="2"/>
      <c r="C34" s="3" t="s">
        <v>55</v>
      </c>
      <c r="D34" s="64"/>
      <c r="E34" s="64"/>
      <c r="F34" s="65"/>
      <c r="G34" s="64"/>
      <c r="H34" s="64"/>
    </row>
    <row r="35" spans="1:8" ht="13.5">
      <c r="A35" s="13"/>
      <c r="B35" s="2"/>
      <c r="C35" s="5" t="s">
        <v>41</v>
      </c>
      <c r="D35" s="64"/>
      <c r="E35" s="64"/>
      <c r="F35" s="65"/>
      <c r="G35" s="64"/>
      <c r="H35" s="64"/>
    </row>
    <row r="36" spans="1:8" ht="27">
      <c r="A36" s="12" t="s">
        <v>12</v>
      </c>
      <c r="B36" s="2"/>
      <c r="C36" s="5" t="s">
        <v>42</v>
      </c>
      <c r="D36" s="64"/>
      <c r="E36" s="64"/>
      <c r="F36" s="65"/>
      <c r="G36" s="64"/>
      <c r="H36" s="64"/>
    </row>
    <row r="37" spans="1:8" ht="13.5">
      <c r="A37" s="13" t="s">
        <v>43</v>
      </c>
      <c r="B37" s="2"/>
      <c r="C37" s="3" t="s">
        <v>55</v>
      </c>
      <c r="D37" s="64"/>
      <c r="E37" s="64"/>
      <c r="F37" s="65"/>
      <c r="G37" s="64"/>
      <c r="H37" s="64"/>
    </row>
    <row r="38" spans="1:8" ht="13.5">
      <c r="A38" s="13"/>
      <c r="B38" s="2"/>
      <c r="C38" s="5" t="s">
        <v>44</v>
      </c>
      <c r="D38" s="64"/>
      <c r="E38" s="64"/>
      <c r="F38" s="65"/>
      <c r="G38" s="64"/>
      <c r="H38" s="64"/>
    </row>
    <row r="39" spans="1:8" ht="13.5">
      <c r="A39" s="12" t="s">
        <v>13</v>
      </c>
      <c r="B39" s="2"/>
      <c r="C39" s="5" t="s">
        <v>45</v>
      </c>
      <c r="D39" s="64"/>
      <c r="E39" s="64"/>
      <c r="F39" s="65"/>
      <c r="G39" s="64"/>
      <c r="H39" s="64"/>
    </row>
    <row r="40" spans="1:8" ht="13.5">
      <c r="A40" s="13" t="s">
        <v>46</v>
      </c>
      <c r="B40" s="2"/>
      <c r="C40" s="3" t="s">
        <v>55</v>
      </c>
      <c r="D40" s="64"/>
      <c r="E40" s="64"/>
      <c r="F40" s="65"/>
      <c r="G40" s="64"/>
      <c r="H40" s="64"/>
    </row>
    <row r="41" spans="1:8" s="7" customFormat="1" ht="13.5">
      <c r="A41" s="12"/>
      <c r="B41" s="4"/>
      <c r="C41" s="5" t="s">
        <v>47</v>
      </c>
      <c r="D41" s="66">
        <f>SUM(D40:D40)</f>
        <v>0</v>
      </c>
      <c r="E41" s="66"/>
      <c r="F41" s="55"/>
      <c r="G41" s="66"/>
      <c r="H41" s="66">
        <f>SUM(H40:H40)</f>
        <v>0</v>
      </c>
    </row>
    <row r="42" spans="1:8" ht="13.5">
      <c r="A42" s="13"/>
      <c r="B42" s="2"/>
      <c r="C42" s="5" t="s">
        <v>48</v>
      </c>
      <c r="D42" s="64"/>
      <c r="E42" s="64"/>
      <c r="F42" s="65"/>
      <c r="G42" s="64"/>
      <c r="H42" s="64"/>
    </row>
    <row r="43" spans="1:8" ht="27">
      <c r="A43" s="12" t="s">
        <v>14</v>
      </c>
      <c r="B43" s="2"/>
      <c r="C43" s="5" t="s">
        <v>49</v>
      </c>
      <c r="D43" s="64"/>
      <c r="E43" s="64"/>
      <c r="F43" s="65"/>
      <c r="G43" s="64"/>
      <c r="H43" s="64"/>
    </row>
    <row r="44" spans="1:8" ht="13.5">
      <c r="A44" s="13" t="s">
        <v>50</v>
      </c>
      <c r="B44" s="2"/>
      <c r="C44" s="3" t="s">
        <v>55</v>
      </c>
      <c r="D44" s="64">
        <v>0</v>
      </c>
      <c r="E44" s="64"/>
      <c r="F44" s="65"/>
      <c r="G44" s="64"/>
      <c r="H44" s="64">
        <f>D44</f>
        <v>0</v>
      </c>
    </row>
    <row r="45" spans="1:8" s="7" customFormat="1" ht="13.5">
      <c r="A45" s="12"/>
      <c r="B45" s="4"/>
      <c r="C45" s="5" t="s">
        <v>73</v>
      </c>
      <c r="D45" s="66">
        <f>SUM(D44:D44)</f>
        <v>0</v>
      </c>
      <c r="E45" s="66"/>
      <c r="F45" s="55"/>
      <c r="G45" s="66"/>
      <c r="H45" s="66">
        <f>SUM(H44:H44)</f>
        <v>0</v>
      </c>
    </row>
    <row r="46" spans="1:8" ht="13.5">
      <c r="A46" s="13"/>
      <c r="B46" s="2"/>
      <c r="C46" s="5" t="s">
        <v>51</v>
      </c>
      <c r="D46" s="66">
        <f>D45+D41+D38+D31+D27+D22</f>
        <v>0</v>
      </c>
      <c r="E46" s="66"/>
      <c r="F46" s="55"/>
      <c r="G46" s="66"/>
      <c r="H46" s="67">
        <f>H45+H41+H31+H27+H22</f>
        <v>0</v>
      </c>
    </row>
    <row r="47" spans="1:8" ht="13.5">
      <c r="A47" s="13"/>
      <c r="B47" s="2"/>
      <c r="C47" s="5" t="s">
        <v>52</v>
      </c>
      <c r="D47" s="64"/>
      <c r="E47" s="64"/>
      <c r="F47" s="65"/>
      <c r="G47" s="64"/>
      <c r="H47" s="64"/>
    </row>
    <row r="48" spans="1:8" ht="18.75" customHeight="1">
      <c r="A48" s="12" t="s">
        <v>15</v>
      </c>
      <c r="B48" s="2"/>
      <c r="C48" s="5" t="s">
        <v>53</v>
      </c>
      <c r="D48" s="64"/>
      <c r="E48" s="64"/>
      <c r="F48" s="65"/>
      <c r="G48" s="64"/>
      <c r="H48" s="64"/>
    </row>
    <row r="49" spans="1:8" ht="13.5">
      <c r="A49" s="13" t="s">
        <v>54</v>
      </c>
      <c r="B49" s="2"/>
      <c r="C49" s="3" t="s">
        <v>55</v>
      </c>
      <c r="D49" s="64">
        <v>0</v>
      </c>
      <c r="E49" s="64"/>
      <c r="F49" s="65"/>
      <c r="G49" s="64"/>
      <c r="H49" s="64">
        <f>D49</f>
        <v>0</v>
      </c>
    </row>
    <row r="50" spans="1:8" ht="13.5">
      <c r="A50" s="13"/>
      <c r="B50" s="2"/>
      <c r="C50" s="5" t="s">
        <v>56</v>
      </c>
      <c r="D50" s="66">
        <f>D49</f>
        <v>0</v>
      </c>
      <c r="E50" s="66"/>
      <c r="F50" s="55"/>
      <c r="G50" s="66"/>
      <c r="H50" s="66">
        <f>D50</f>
        <v>0</v>
      </c>
    </row>
    <row r="51" spans="1:8" ht="13.5">
      <c r="A51" s="12" t="s">
        <v>16</v>
      </c>
      <c r="B51" s="2"/>
      <c r="C51" s="5" t="s">
        <v>26</v>
      </c>
      <c r="D51" s="64"/>
      <c r="E51" s="64"/>
      <c r="F51" s="65"/>
      <c r="G51" s="64"/>
      <c r="H51" s="64"/>
    </row>
    <row r="52" spans="1:8" ht="13.5">
      <c r="A52" s="13" t="s">
        <v>57</v>
      </c>
      <c r="B52" s="3"/>
      <c r="C52" s="3" t="s">
        <v>55</v>
      </c>
      <c r="D52" s="64"/>
      <c r="E52" s="64"/>
      <c r="F52" s="65"/>
      <c r="G52" s="66">
        <v>0</v>
      </c>
      <c r="H52" s="66">
        <f>G52</f>
        <v>0</v>
      </c>
    </row>
    <row r="53" spans="1:8" ht="13.5">
      <c r="A53" s="13"/>
      <c r="B53" s="3"/>
      <c r="C53" s="5" t="s">
        <v>58</v>
      </c>
      <c r="D53" s="66">
        <v>0</v>
      </c>
      <c r="E53" s="66"/>
      <c r="F53" s="55"/>
      <c r="G53" s="66">
        <f>G52</f>
        <v>0</v>
      </c>
      <c r="H53" s="66">
        <f>H52</f>
        <v>0</v>
      </c>
    </row>
    <row r="54" spans="1:8" ht="13.5">
      <c r="A54" s="13"/>
      <c r="B54" s="3"/>
      <c r="C54" s="5"/>
      <c r="D54" s="66"/>
      <c r="E54" s="66"/>
      <c r="F54" s="55"/>
      <c r="G54" s="66"/>
      <c r="H54" s="66"/>
    </row>
    <row r="55" spans="1:9" ht="13.5">
      <c r="A55" s="13"/>
      <c r="B55" s="3"/>
      <c r="C55" s="5" t="s">
        <v>59</v>
      </c>
      <c r="D55" s="66">
        <f>D46+D50</f>
        <v>0</v>
      </c>
      <c r="E55" s="66">
        <f>E46</f>
        <v>0</v>
      </c>
      <c r="F55" s="55">
        <f>F46</f>
        <v>0</v>
      </c>
      <c r="G55" s="66">
        <f>G43+G53</f>
        <v>0</v>
      </c>
      <c r="H55" s="66">
        <f>H50+H46+H53</f>
        <v>0</v>
      </c>
      <c r="I55" s="93"/>
    </row>
    <row r="56" spans="1:9" ht="27">
      <c r="A56" s="14">
        <v>10</v>
      </c>
      <c r="B56" s="3"/>
      <c r="C56" s="5" t="s">
        <v>134</v>
      </c>
      <c r="D56" s="66">
        <f>D55*0.03</f>
        <v>0</v>
      </c>
      <c r="E56" s="66">
        <f>E55*0.03</f>
        <v>0</v>
      </c>
      <c r="F56" s="55">
        <f>F55*0.03</f>
        <v>0</v>
      </c>
      <c r="G56" s="66">
        <f>G55*0.03</f>
        <v>0</v>
      </c>
      <c r="H56" s="67">
        <f>H55*0.03</f>
        <v>0</v>
      </c>
      <c r="I56" s="93"/>
    </row>
    <row r="57" spans="1:9" ht="13.5">
      <c r="A57" s="13"/>
      <c r="B57" s="3"/>
      <c r="C57" s="5" t="s">
        <v>60</v>
      </c>
      <c r="D57" s="66">
        <f>SUM(D55:D56)</f>
        <v>0</v>
      </c>
      <c r="E57" s="66">
        <f>SUM(E55:E56)</f>
        <v>0</v>
      </c>
      <c r="F57" s="55">
        <f>SUM(F55:F56)</f>
        <v>0</v>
      </c>
      <c r="G57" s="66">
        <f>SUM(G55:G56)</f>
        <v>0</v>
      </c>
      <c r="H57" s="66">
        <f>SUM(H55:H56)</f>
        <v>0</v>
      </c>
      <c r="I57" s="93"/>
    </row>
    <row r="58" spans="1:9" ht="19.5" customHeight="1">
      <c r="A58" s="13"/>
      <c r="B58" s="3"/>
      <c r="C58" s="3" t="s">
        <v>82</v>
      </c>
      <c r="D58" s="66"/>
      <c r="E58" s="66"/>
      <c r="F58" s="55"/>
      <c r="G58" s="66">
        <f>D5*0.02</f>
        <v>0</v>
      </c>
      <c r="H58" s="66">
        <f>G58</f>
        <v>0</v>
      </c>
      <c r="I58" s="93"/>
    </row>
    <row r="59" spans="1:9" ht="25.5" customHeight="1">
      <c r="A59" s="12" t="s">
        <v>70</v>
      </c>
      <c r="B59" s="3"/>
      <c r="C59" s="5" t="s">
        <v>61</v>
      </c>
      <c r="D59" s="66">
        <f>D58+D57</f>
        <v>0</v>
      </c>
      <c r="E59" s="66">
        <f>E58+E57</f>
        <v>0</v>
      </c>
      <c r="F59" s="66">
        <f>F58+F57</f>
        <v>0</v>
      </c>
      <c r="G59" s="66">
        <f>G58+G57</f>
        <v>0</v>
      </c>
      <c r="H59" s="66">
        <f>H58+H57</f>
        <v>0</v>
      </c>
      <c r="I59" s="93"/>
    </row>
    <row r="60" spans="1:8" ht="13.5">
      <c r="A60" s="15"/>
      <c r="B60" s="16"/>
      <c r="C60" s="8"/>
      <c r="D60" s="17"/>
      <c r="E60" s="17"/>
      <c r="F60" s="29"/>
      <c r="G60" s="17"/>
      <c r="H60" s="17"/>
    </row>
    <row r="62" spans="3:4" ht="13.5">
      <c r="C62" s="124" t="s">
        <v>141</v>
      </c>
      <c r="D62" s="124"/>
    </row>
    <row r="63" ht="13.5">
      <c r="H63" s="93"/>
    </row>
  </sheetData>
  <sheetProtection/>
  <mergeCells count="18">
    <mergeCell ref="C62:D62"/>
    <mergeCell ref="A8:H8"/>
    <mergeCell ref="A13:H13"/>
    <mergeCell ref="A4:C4"/>
    <mergeCell ref="B16:B17"/>
    <mergeCell ref="D16:H16"/>
    <mergeCell ref="C16:C17"/>
    <mergeCell ref="A16:A17"/>
    <mergeCell ref="A15:H15"/>
    <mergeCell ref="A12:H12"/>
    <mergeCell ref="A10:H10"/>
    <mergeCell ref="A7:H7"/>
    <mergeCell ref="C1:H1"/>
    <mergeCell ref="A1:B1"/>
    <mergeCell ref="A2:H2"/>
    <mergeCell ref="A5:C5"/>
    <mergeCell ref="A6:H6"/>
    <mergeCell ref="A3:B3"/>
  </mergeCells>
  <printOptions horizontalCentered="1"/>
  <pageMargins left="0.7480314960629921" right="0.7480314960629921" top="0.37" bottom="0.25" header="0.32" footer="0"/>
  <pageSetup horizontalDpi="600" verticalDpi="600" orientation="landscape" paperSize="9" scale="97" r:id="rId1"/>
  <headerFooter scaleWithDoc="0"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SheetLayoutView="100" zoomScalePageLayoutView="0" workbookViewId="0" topLeftCell="A34">
      <selection activeCell="C47" sqref="C47:D47"/>
    </sheetView>
  </sheetViews>
  <sheetFormatPr defaultColWidth="9.140625" defaultRowHeight="12.75"/>
  <cols>
    <col min="1" max="1" width="5.57421875" style="86" customWidth="1"/>
    <col min="2" max="2" width="12.28125" style="87" customWidth="1"/>
    <col min="3" max="3" width="41.00390625" style="88" customWidth="1"/>
    <col min="4" max="4" width="7.421875" style="89" customWidth="1"/>
    <col min="5" max="5" width="8.57421875" style="82" customWidth="1"/>
    <col min="6" max="6" width="8.7109375" style="90" customWidth="1"/>
    <col min="7" max="7" width="8.140625" style="91" customWidth="1"/>
    <col min="8" max="8" width="9.28125" style="92" customWidth="1"/>
    <col min="9" max="9" width="9.28125" style="34" bestFit="1" customWidth="1"/>
    <col min="10" max="11" width="9.140625" style="82" customWidth="1"/>
    <col min="12" max="12" width="9.140625" style="34" customWidth="1"/>
    <col min="13" max="13" width="9.28125" style="34" bestFit="1" customWidth="1"/>
    <col min="14" max="15" width="9.140625" style="34" customWidth="1"/>
    <col min="16" max="16" width="10.7109375" style="34" bestFit="1" customWidth="1"/>
    <col min="17" max="17" width="9.28125" style="34" bestFit="1" customWidth="1"/>
    <col min="18" max="16384" width="9.140625" style="34" customWidth="1"/>
  </cols>
  <sheetData>
    <row r="1" spans="1:13" s="1" customFormat="1" ht="24" customHeight="1">
      <c r="A1" s="121" t="s">
        <v>124</v>
      </c>
      <c r="B1" s="121"/>
      <c r="C1" s="121"/>
      <c r="D1" s="121"/>
      <c r="E1" s="121"/>
      <c r="F1" s="121"/>
      <c r="G1" s="121"/>
      <c r="H1" s="121"/>
      <c r="M1" s="76"/>
    </row>
    <row r="2" spans="1:13" s="1" customFormat="1" ht="21" customHeight="1">
      <c r="A2" s="121"/>
      <c r="B2" s="121"/>
      <c r="C2" s="121"/>
      <c r="D2" s="121"/>
      <c r="E2" s="121"/>
      <c r="F2" s="121"/>
      <c r="G2" s="121"/>
      <c r="H2" s="121"/>
      <c r="M2" s="76"/>
    </row>
    <row r="3" spans="1:8" s="1" customFormat="1" ht="19.5" customHeight="1">
      <c r="A3" s="122" t="s">
        <v>98</v>
      </c>
      <c r="B3" s="122"/>
      <c r="C3" s="122"/>
      <c r="D3" s="122"/>
      <c r="E3" s="122"/>
      <c r="F3" s="69">
        <f>M45/1000</f>
        <v>0</v>
      </c>
      <c r="G3" s="123" t="s">
        <v>66</v>
      </c>
      <c r="H3" s="123"/>
    </row>
    <row r="4" spans="1:8" s="1" customFormat="1" ht="19.5" customHeight="1">
      <c r="A4" s="122" t="s">
        <v>0</v>
      </c>
      <c r="B4" s="122"/>
      <c r="C4" s="122"/>
      <c r="D4" s="122"/>
      <c r="E4" s="122"/>
      <c r="F4" s="69">
        <f>M36/1000</f>
        <v>0</v>
      </c>
      <c r="G4" s="123" t="s">
        <v>66</v>
      </c>
      <c r="H4" s="123"/>
    </row>
    <row r="5" spans="1:8" s="1" customFormat="1" ht="12.75">
      <c r="A5" s="122" t="s">
        <v>1</v>
      </c>
      <c r="B5" s="122"/>
      <c r="C5" s="122"/>
      <c r="D5" s="122"/>
      <c r="E5" s="122"/>
      <c r="F5" s="75">
        <f>F4*1000/6</f>
        <v>0</v>
      </c>
      <c r="G5" s="123" t="s">
        <v>68</v>
      </c>
      <c r="H5" s="123"/>
    </row>
    <row r="6" spans="1:8" s="1" customFormat="1" ht="12.75" customHeight="1">
      <c r="A6" s="70"/>
      <c r="B6" s="71"/>
      <c r="C6" s="70"/>
      <c r="D6" s="70"/>
      <c r="E6" s="70"/>
      <c r="F6" s="70"/>
      <c r="G6" s="70"/>
      <c r="H6" s="70"/>
    </row>
    <row r="7" spans="1:8" s="1" customFormat="1" ht="19.5" customHeight="1">
      <c r="A7" s="125" t="str">
        <f>ნაკრები!A15</f>
        <v>Sedgenilia 2020 wlis II kvartlis  fasebSi </v>
      </c>
      <c r="B7" s="125"/>
      <c r="C7" s="125"/>
      <c r="D7" s="125"/>
      <c r="E7" s="125"/>
      <c r="F7" s="125"/>
      <c r="G7" s="125"/>
      <c r="H7" s="125"/>
    </row>
    <row r="8" spans="1:13" s="35" customFormat="1" ht="26.25" customHeight="1">
      <c r="A8" s="117" t="s">
        <v>94</v>
      </c>
      <c r="B8" s="126" t="s">
        <v>3</v>
      </c>
      <c r="C8" s="117" t="s">
        <v>85</v>
      </c>
      <c r="D8" s="117" t="s">
        <v>86</v>
      </c>
      <c r="E8" s="119" t="s">
        <v>4</v>
      </c>
      <c r="F8" s="120"/>
      <c r="G8" s="117" t="s">
        <v>87</v>
      </c>
      <c r="H8" s="117"/>
      <c r="I8" s="117" t="s">
        <v>76</v>
      </c>
      <c r="J8" s="117"/>
      <c r="K8" s="117" t="s">
        <v>77</v>
      </c>
      <c r="L8" s="117"/>
      <c r="M8" s="117" t="s">
        <v>78</v>
      </c>
    </row>
    <row r="9" spans="1:13" s="35" customFormat="1" ht="51">
      <c r="A9" s="117" t="s">
        <v>94</v>
      </c>
      <c r="B9" s="127"/>
      <c r="C9" s="117" t="s">
        <v>88</v>
      </c>
      <c r="D9" s="118" t="s">
        <v>89</v>
      </c>
      <c r="E9" s="47" t="s">
        <v>5</v>
      </c>
      <c r="F9" s="45" t="s">
        <v>6</v>
      </c>
      <c r="G9" s="38" t="s">
        <v>90</v>
      </c>
      <c r="H9" s="72" t="s">
        <v>79</v>
      </c>
      <c r="I9" s="72" t="s">
        <v>90</v>
      </c>
      <c r="J9" s="72" t="s">
        <v>79</v>
      </c>
      <c r="K9" s="72" t="s">
        <v>90</v>
      </c>
      <c r="L9" s="72" t="s">
        <v>79</v>
      </c>
      <c r="M9" s="117" t="s">
        <v>79</v>
      </c>
    </row>
    <row r="10" spans="1:13" s="35" customFormat="1" ht="12.75">
      <c r="A10" s="73">
        <v>1</v>
      </c>
      <c r="B10" s="36">
        <v>2</v>
      </c>
      <c r="C10" s="73">
        <v>3</v>
      </c>
      <c r="D10" s="73">
        <v>4</v>
      </c>
      <c r="E10" s="39">
        <v>5</v>
      </c>
      <c r="F10" s="5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  <c r="L10" s="73">
        <v>12</v>
      </c>
      <c r="M10" s="73">
        <v>13</v>
      </c>
    </row>
    <row r="11" spans="1:13" s="35" customFormat="1" ht="27" customHeight="1">
      <c r="A11" s="47"/>
      <c r="B11" s="45"/>
      <c r="C11" s="83" t="s">
        <v>121</v>
      </c>
      <c r="D11" s="47"/>
      <c r="E11" s="47"/>
      <c r="F11" s="45"/>
      <c r="G11" s="47"/>
      <c r="H11" s="47"/>
      <c r="I11" s="47"/>
      <c r="J11" s="47"/>
      <c r="K11" s="47"/>
      <c r="L11" s="47"/>
      <c r="M11" s="47"/>
    </row>
    <row r="12" spans="1:13" s="1" customFormat="1" ht="47.25" customHeight="1">
      <c r="A12" s="57" t="s">
        <v>7</v>
      </c>
      <c r="B12" s="57" t="s">
        <v>99</v>
      </c>
      <c r="C12" s="49" t="s">
        <v>100</v>
      </c>
      <c r="D12" s="49" t="s">
        <v>17</v>
      </c>
      <c r="E12" s="49"/>
      <c r="F12" s="50">
        <f>F14+F15+F16</f>
        <v>59</v>
      </c>
      <c r="G12" s="49"/>
      <c r="H12" s="2"/>
      <c r="I12" s="59"/>
      <c r="J12" s="2"/>
      <c r="K12" s="2"/>
      <c r="L12" s="2"/>
      <c r="M12" s="27">
        <f>SUM(M13:M19)</f>
        <v>0</v>
      </c>
    </row>
    <row r="13" spans="1:13" s="58" customFormat="1" ht="21" customHeight="1">
      <c r="A13" s="51">
        <f>A12+0.1</f>
        <v>1.1</v>
      </c>
      <c r="B13" s="49"/>
      <c r="C13" s="48" t="s">
        <v>95</v>
      </c>
      <c r="D13" s="84" t="s">
        <v>8</v>
      </c>
      <c r="E13" s="68">
        <v>2</v>
      </c>
      <c r="F13" s="32">
        <f>F12*E13</f>
        <v>118</v>
      </c>
      <c r="G13" s="68"/>
      <c r="H13" s="68"/>
      <c r="I13" s="68"/>
      <c r="J13" s="68">
        <f>F13*I13</f>
        <v>0</v>
      </c>
      <c r="K13" s="68"/>
      <c r="L13" s="68"/>
      <c r="M13" s="61">
        <f>J13</f>
        <v>0</v>
      </c>
    </row>
    <row r="14" spans="1:17" ht="23.25" customHeight="1">
      <c r="A14" s="51">
        <f aca="true" t="shared" si="0" ref="A14:A19">A13+0.1</f>
        <v>1.2000000000000002</v>
      </c>
      <c r="B14" s="62"/>
      <c r="C14" s="51" t="s">
        <v>101</v>
      </c>
      <c r="D14" s="62" t="s">
        <v>17</v>
      </c>
      <c r="E14" s="63"/>
      <c r="F14" s="63">
        <v>57</v>
      </c>
      <c r="G14" s="63"/>
      <c r="H14" s="37">
        <f>F14*G14</f>
        <v>0</v>
      </c>
      <c r="I14" s="59"/>
      <c r="J14" s="2"/>
      <c r="K14" s="2"/>
      <c r="L14" s="2"/>
      <c r="M14" s="21">
        <f aca="true" t="shared" si="1" ref="M14:M19">H14</f>
        <v>0</v>
      </c>
      <c r="P14" s="82"/>
      <c r="Q14" s="82"/>
    </row>
    <row r="15" spans="1:17" ht="23.25" customHeight="1">
      <c r="A15" s="51">
        <f t="shared" si="0"/>
        <v>1.3000000000000003</v>
      </c>
      <c r="B15" s="62"/>
      <c r="C15" s="51" t="s">
        <v>102</v>
      </c>
      <c r="D15" s="62" t="s">
        <v>17</v>
      </c>
      <c r="E15" s="63"/>
      <c r="F15" s="63">
        <v>1</v>
      </c>
      <c r="G15" s="63"/>
      <c r="H15" s="37">
        <f>F15*G15</f>
        <v>0</v>
      </c>
      <c r="I15" s="59"/>
      <c r="J15" s="2"/>
      <c r="K15" s="2"/>
      <c r="L15" s="2"/>
      <c r="M15" s="21">
        <f t="shared" si="1"/>
        <v>0</v>
      </c>
      <c r="P15" s="82"/>
      <c r="Q15" s="82"/>
    </row>
    <row r="16" spans="1:17" ht="23.25" customHeight="1">
      <c r="A16" s="51">
        <f t="shared" si="0"/>
        <v>1.4000000000000004</v>
      </c>
      <c r="B16" s="51"/>
      <c r="C16" s="51" t="s">
        <v>103</v>
      </c>
      <c r="D16" s="62" t="s">
        <v>17</v>
      </c>
      <c r="E16" s="63"/>
      <c r="F16" s="63">
        <v>1</v>
      </c>
      <c r="G16" s="63"/>
      <c r="H16" s="37">
        <f>F16*G16</f>
        <v>0</v>
      </c>
      <c r="I16" s="59"/>
      <c r="J16" s="2"/>
      <c r="K16" s="2"/>
      <c r="L16" s="2"/>
      <c r="M16" s="21">
        <f t="shared" si="1"/>
        <v>0</v>
      </c>
      <c r="P16" s="82"/>
      <c r="Q16" s="82"/>
    </row>
    <row r="17" spans="1:17" ht="23.25" customHeight="1">
      <c r="A17" s="51">
        <f>A16+0.1</f>
        <v>1.5000000000000004</v>
      </c>
      <c r="B17" s="60"/>
      <c r="C17" s="51" t="s">
        <v>122</v>
      </c>
      <c r="D17" s="85" t="s">
        <v>104</v>
      </c>
      <c r="E17" s="63"/>
      <c r="F17" s="63">
        <v>740</v>
      </c>
      <c r="G17" s="63"/>
      <c r="H17" s="37">
        <f>F17*G17</f>
        <v>0</v>
      </c>
      <c r="I17" s="59"/>
      <c r="J17" s="2"/>
      <c r="K17" s="2"/>
      <c r="L17" s="2"/>
      <c r="M17" s="21">
        <f t="shared" si="1"/>
        <v>0</v>
      </c>
      <c r="P17" s="82"/>
      <c r="Q17" s="82"/>
    </row>
    <row r="18" spans="1:17" ht="23.25" customHeight="1">
      <c r="A18" s="51">
        <f t="shared" si="0"/>
        <v>1.6000000000000005</v>
      </c>
      <c r="B18" s="60"/>
      <c r="C18" s="51" t="s">
        <v>105</v>
      </c>
      <c r="D18" s="85" t="s">
        <v>104</v>
      </c>
      <c r="E18" s="63"/>
      <c r="F18" s="63">
        <f>F17</f>
        <v>740</v>
      </c>
      <c r="G18" s="63"/>
      <c r="H18" s="37">
        <f>F18*G18</f>
        <v>0</v>
      </c>
      <c r="I18" s="59"/>
      <c r="J18" s="2"/>
      <c r="K18" s="2"/>
      <c r="L18" s="2"/>
      <c r="M18" s="21">
        <f t="shared" si="1"/>
        <v>0</v>
      </c>
      <c r="P18" s="82"/>
      <c r="Q18" s="82"/>
    </row>
    <row r="19" spans="1:17" ht="21" customHeight="1">
      <c r="A19" s="51">
        <f t="shared" si="0"/>
        <v>1.7000000000000006</v>
      </c>
      <c r="B19" s="62"/>
      <c r="C19" s="51" t="s">
        <v>92</v>
      </c>
      <c r="D19" s="51" t="s">
        <v>18</v>
      </c>
      <c r="E19" s="63">
        <v>0.28</v>
      </c>
      <c r="F19" s="63">
        <f>F12*E19</f>
        <v>16.520000000000003</v>
      </c>
      <c r="G19" s="63"/>
      <c r="H19" s="37">
        <f>F19*G19</f>
        <v>0</v>
      </c>
      <c r="I19" s="59"/>
      <c r="J19" s="2"/>
      <c r="K19" s="2"/>
      <c r="L19" s="2"/>
      <c r="M19" s="21">
        <f t="shared" si="1"/>
        <v>0</v>
      </c>
      <c r="P19" s="82"/>
      <c r="Q19" s="82"/>
    </row>
    <row r="20" spans="1:13" ht="27.75" customHeight="1">
      <c r="A20" s="57" t="s">
        <v>69</v>
      </c>
      <c r="B20" s="57" t="s">
        <v>106</v>
      </c>
      <c r="C20" s="49" t="s">
        <v>107</v>
      </c>
      <c r="D20" s="49" t="s">
        <v>17</v>
      </c>
      <c r="E20" s="49"/>
      <c r="F20" s="50">
        <v>1</v>
      </c>
      <c r="G20" s="49"/>
      <c r="H20" s="2"/>
      <c r="I20" s="59"/>
      <c r="J20" s="2"/>
      <c r="K20" s="2"/>
      <c r="L20" s="2"/>
      <c r="M20" s="27">
        <f>SUM(M21:M23)</f>
        <v>0</v>
      </c>
    </row>
    <row r="21" spans="1:13" ht="12.75">
      <c r="A21" s="51">
        <f>A20+0.1</f>
        <v>2.1</v>
      </c>
      <c r="B21" s="49"/>
      <c r="C21" s="48" t="s">
        <v>95</v>
      </c>
      <c r="D21" s="84" t="s">
        <v>8</v>
      </c>
      <c r="E21" s="68">
        <v>4</v>
      </c>
      <c r="F21" s="32">
        <f>F20*E21</f>
        <v>4</v>
      </c>
      <c r="G21" s="68"/>
      <c r="H21" s="68"/>
      <c r="I21" s="68"/>
      <c r="J21" s="68">
        <f>F21*I21</f>
        <v>0</v>
      </c>
      <c r="K21" s="68"/>
      <c r="L21" s="68"/>
      <c r="M21" s="61">
        <f>J21</f>
        <v>0</v>
      </c>
    </row>
    <row r="22" spans="1:13" ht="38.25">
      <c r="A22" s="51">
        <f>A21+0.1</f>
        <v>2.2</v>
      </c>
      <c r="B22" s="62"/>
      <c r="C22" s="51" t="s">
        <v>108</v>
      </c>
      <c r="D22" s="62" t="s">
        <v>109</v>
      </c>
      <c r="E22" s="63">
        <v>1</v>
      </c>
      <c r="F22" s="63">
        <f>E22*F20</f>
        <v>1</v>
      </c>
      <c r="G22" s="63"/>
      <c r="H22" s="37">
        <f>F22*G22</f>
        <v>0</v>
      </c>
      <c r="I22" s="59"/>
      <c r="J22" s="2"/>
      <c r="K22" s="2"/>
      <c r="L22" s="2"/>
      <c r="M22" s="21">
        <f>H22</f>
        <v>0</v>
      </c>
    </row>
    <row r="23" spans="1:13" ht="12.75">
      <c r="A23" s="51">
        <f>A22+0.1</f>
        <v>2.3000000000000003</v>
      </c>
      <c r="B23" s="62"/>
      <c r="C23" s="51" t="s">
        <v>92</v>
      </c>
      <c r="D23" s="51" t="s">
        <v>18</v>
      </c>
      <c r="E23" s="63">
        <v>0.44</v>
      </c>
      <c r="F23" s="63">
        <f>F20*E23</f>
        <v>0.44</v>
      </c>
      <c r="G23" s="63"/>
      <c r="H23" s="37">
        <f>F23*G23</f>
        <v>0</v>
      </c>
      <c r="I23" s="59"/>
      <c r="J23" s="2"/>
      <c r="K23" s="2"/>
      <c r="L23" s="2"/>
      <c r="M23" s="21">
        <f>H23</f>
        <v>0</v>
      </c>
    </row>
    <row r="24" spans="1:13" ht="30" customHeight="1">
      <c r="A24" s="57" t="s">
        <v>9</v>
      </c>
      <c r="B24" s="57" t="s">
        <v>110</v>
      </c>
      <c r="C24" s="49" t="s">
        <v>111</v>
      </c>
      <c r="D24" s="49" t="s">
        <v>17</v>
      </c>
      <c r="E24" s="49"/>
      <c r="F24" s="50">
        <v>1</v>
      </c>
      <c r="G24" s="49"/>
      <c r="H24" s="2"/>
      <c r="I24" s="59"/>
      <c r="J24" s="2"/>
      <c r="K24" s="2"/>
      <c r="L24" s="2"/>
      <c r="M24" s="27">
        <f>SUM(M25:M27)</f>
        <v>0</v>
      </c>
    </row>
    <row r="25" spans="1:13" ht="12.75">
      <c r="A25" s="51">
        <f>A24+0.1</f>
        <v>3.1</v>
      </c>
      <c r="B25" s="49"/>
      <c r="C25" s="48" t="s">
        <v>95</v>
      </c>
      <c r="D25" s="84" t="s">
        <v>8</v>
      </c>
      <c r="E25" s="68">
        <v>1</v>
      </c>
      <c r="F25" s="32">
        <f>F24*E25</f>
        <v>1</v>
      </c>
      <c r="G25" s="68"/>
      <c r="H25" s="68"/>
      <c r="I25" s="68"/>
      <c r="J25" s="68">
        <f>F25*I25</f>
        <v>0</v>
      </c>
      <c r="K25" s="68"/>
      <c r="L25" s="68"/>
      <c r="M25" s="61">
        <f>J25</f>
        <v>0</v>
      </c>
    </row>
    <row r="26" spans="1:13" ht="12.75">
      <c r="A26" s="51">
        <f>A25+0.1</f>
        <v>3.2</v>
      </c>
      <c r="B26" s="62"/>
      <c r="C26" s="51" t="s">
        <v>112</v>
      </c>
      <c r="D26" s="62" t="s">
        <v>109</v>
      </c>
      <c r="E26" s="63">
        <v>1</v>
      </c>
      <c r="F26" s="63">
        <f>E26*F24</f>
        <v>1</v>
      </c>
      <c r="G26" s="63"/>
      <c r="H26" s="37">
        <f>F26*G26</f>
        <v>0</v>
      </c>
      <c r="I26" s="59"/>
      <c r="J26" s="2"/>
      <c r="K26" s="2"/>
      <c r="L26" s="2"/>
      <c r="M26" s="21">
        <f>H26</f>
        <v>0</v>
      </c>
    </row>
    <row r="27" spans="1:13" ht="12.75">
      <c r="A27" s="51">
        <f>A26+0.1</f>
        <v>3.3000000000000003</v>
      </c>
      <c r="B27" s="62"/>
      <c r="C27" s="51" t="s">
        <v>92</v>
      </c>
      <c r="D27" s="51" t="s">
        <v>18</v>
      </c>
      <c r="E27" s="63">
        <v>0.09</v>
      </c>
      <c r="F27" s="63">
        <f>F24*E27</f>
        <v>0.09</v>
      </c>
      <c r="G27" s="63"/>
      <c r="H27" s="37">
        <f>F27*G27</f>
        <v>0</v>
      </c>
      <c r="I27" s="59"/>
      <c r="J27" s="2"/>
      <c r="K27" s="2"/>
      <c r="L27" s="2"/>
      <c r="M27" s="21">
        <f>H27</f>
        <v>0</v>
      </c>
    </row>
    <row r="28" spans="1:13" ht="31.5" customHeight="1">
      <c r="A28" s="57" t="s">
        <v>11</v>
      </c>
      <c r="B28" s="57" t="s">
        <v>113</v>
      </c>
      <c r="C28" s="49" t="s">
        <v>114</v>
      </c>
      <c r="D28" s="49" t="s">
        <v>17</v>
      </c>
      <c r="E28" s="49"/>
      <c r="F28" s="50">
        <v>9</v>
      </c>
      <c r="G28" s="49"/>
      <c r="H28" s="2"/>
      <c r="I28" s="59"/>
      <c r="J28" s="2"/>
      <c r="K28" s="2"/>
      <c r="L28" s="2"/>
      <c r="M28" s="27">
        <f>SUM(M29:M34)</f>
        <v>0</v>
      </c>
    </row>
    <row r="29" spans="1:13" ht="12.75">
      <c r="A29" s="51">
        <f aca="true" t="shared" si="2" ref="A29:A34">A28+0.1</f>
        <v>4.1</v>
      </c>
      <c r="B29" s="49"/>
      <c r="C29" s="48" t="s">
        <v>95</v>
      </c>
      <c r="D29" s="84" t="s">
        <v>8</v>
      </c>
      <c r="E29" s="68">
        <v>3</v>
      </c>
      <c r="F29" s="32">
        <f>F28*E29</f>
        <v>27</v>
      </c>
      <c r="G29" s="68"/>
      <c r="H29" s="68"/>
      <c r="I29" s="68"/>
      <c r="J29" s="68">
        <f>F29*I29</f>
        <v>0</v>
      </c>
      <c r="K29" s="68"/>
      <c r="L29" s="68"/>
      <c r="M29" s="61">
        <f>J29</f>
        <v>0</v>
      </c>
    </row>
    <row r="30" spans="1:13" ht="12.75">
      <c r="A30" s="51">
        <f t="shared" si="2"/>
        <v>4.199999999999999</v>
      </c>
      <c r="B30" s="62"/>
      <c r="C30" s="51" t="s">
        <v>123</v>
      </c>
      <c r="D30" s="62" t="s">
        <v>17</v>
      </c>
      <c r="E30" s="63"/>
      <c r="F30" s="63">
        <v>2</v>
      </c>
      <c r="G30" s="63"/>
      <c r="H30" s="37">
        <f>F30*G30</f>
        <v>0</v>
      </c>
      <c r="I30" s="59"/>
      <c r="J30" s="2"/>
      <c r="K30" s="2"/>
      <c r="L30" s="2"/>
      <c r="M30" s="21">
        <f>H30</f>
        <v>0</v>
      </c>
    </row>
    <row r="31" spans="1:13" ht="12.75">
      <c r="A31" s="51">
        <f t="shared" si="2"/>
        <v>4.299999999999999</v>
      </c>
      <c r="B31" s="62"/>
      <c r="C31" s="51" t="s">
        <v>115</v>
      </c>
      <c r="D31" s="62" t="s">
        <v>17</v>
      </c>
      <c r="E31" s="63"/>
      <c r="F31" s="63">
        <v>2</v>
      </c>
      <c r="G31" s="63"/>
      <c r="H31" s="37">
        <f>F31*G31</f>
        <v>0</v>
      </c>
      <c r="I31" s="59"/>
      <c r="J31" s="2"/>
      <c r="K31" s="2"/>
      <c r="L31" s="2"/>
      <c r="M31" s="21">
        <f>H31</f>
        <v>0</v>
      </c>
    </row>
    <row r="32" spans="1:13" ht="12.75">
      <c r="A32" s="51">
        <f t="shared" si="2"/>
        <v>4.399999999999999</v>
      </c>
      <c r="B32" s="62"/>
      <c r="C32" s="51" t="s">
        <v>116</v>
      </c>
      <c r="D32" s="62" t="s">
        <v>17</v>
      </c>
      <c r="E32" s="63"/>
      <c r="F32" s="63">
        <v>5</v>
      </c>
      <c r="G32" s="63"/>
      <c r="H32" s="37">
        <f>F32*G32</f>
        <v>0</v>
      </c>
      <c r="I32" s="59"/>
      <c r="J32" s="2"/>
      <c r="K32" s="2"/>
      <c r="L32" s="2"/>
      <c r="M32" s="21">
        <f>H32</f>
        <v>0</v>
      </c>
    </row>
    <row r="33" spans="1:13" ht="12.75">
      <c r="A33" s="51">
        <f t="shared" si="2"/>
        <v>4.499999999999998</v>
      </c>
      <c r="B33" s="33"/>
      <c r="C33" s="51" t="s">
        <v>117</v>
      </c>
      <c r="D33" s="62" t="s">
        <v>80</v>
      </c>
      <c r="E33" s="63"/>
      <c r="F33" s="63">
        <v>14</v>
      </c>
      <c r="G33" s="63"/>
      <c r="H33" s="37">
        <f>F33*G33</f>
        <v>0</v>
      </c>
      <c r="I33" s="59"/>
      <c r="J33" s="2"/>
      <c r="K33" s="2"/>
      <c r="L33" s="2"/>
      <c r="M33" s="21">
        <f>H33</f>
        <v>0</v>
      </c>
    </row>
    <row r="34" spans="1:13" ht="12.75">
      <c r="A34" s="51">
        <f t="shared" si="2"/>
        <v>4.599999999999998</v>
      </c>
      <c r="B34" s="62"/>
      <c r="C34" s="51" t="s">
        <v>92</v>
      </c>
      <c r="D34" s="51" t="s">
        <v>18</v>
      </c>
      <c r="E34" s="63">
        <v>0.14</v>
      </c>
      <c r="F34" s="63">
        <f>F28*E34</f>
        <v>1.2600000000000002</v>
      </c>
      <c r="G34" s="63"/>
      <c r="H34" s="37">
        <f>F34*G34</f>
        <v>0</v>
      </c>
      <c r="I34" s="59"/>
      <c r="J34" s="2"/>
      <c r="K34" s="2"/>
      <c r="L34" s="2"/>
      <c r="M34" s="21">
        <f>H34</f>
        <v>0</v>
      </c>
    </row>
    <row r="35" spans="1:13" ht="12.75">
      <c r="A35" s="56"/>
      <c r="B35" s="60"/>
      <c r="C35" s="19" t="s">
        <v>118</v>
      </c>
      <c r="D35" s="20"/>
      <c r="E35" s="24"/>
      <c r="F35" s="52"/>
      <c r="G35" s="24"/>
      <c r="H35" s="21">
        <f>SUM(H13:H34)</f>
        <v>0</v>
      </c>
      <c r="I35" s="59"/>
      <c r="J35" s="68">
        <f>SUM(J13:J34)</f>
        <v>0</v>
      </c>
      <c r="K35" s="2"/>
      <c r="L35" s="46">
        <f>SUM(L13:L34)</f>
        <v>0</v>
      </c>
      <c r="M35" s="23">
        <f>SUM(M36:M38)</f>
        <v>0</v>
      </c>
    </row>
    <row r="36" spans="1:13" ht="12.75">
      <c r="A36" s="56"/>
      <c r="B36" s="60"/>
      <c r="C36" s="48" t="s">
        <v>95</v>
      </c>
      <c r="D36" s="48" t="s">
        <v>18</v>
      </c>
      <c r="E36" s="24"/>
      <c r="F36" s="52"/>
      <c r="G36" s="24"/>
      <c r="H36" s="2"/>
      <c r="I36" s="59"/>
      <c r="J36" s="2"/>
      <c r="K36" s="2"/>
      <c r="L36" s="2"/>
      <c r="M36" s="61">
        <f>J35</f>
        <v>0</v>
      </c>
    </row>
    <row r="37" spans="1:13" ht="12.75">
      <c r="A37" s="56"/>
      <c r="B37" s="60"/>
      <c r="C37" s="40" t="s">
        <v>96</v>
      </c>
      <c r="D37" s="40" t="s">
        <v>18</v>
      </c>
      <c r="E37" s="24"/>
      <c r="F37" s="52"/>
      <c r="G37" s="24"/>
      <c r="H37" s="2"/>
      <c r="I37" s="59"/>
      <c r="J37" s="2"/>
      <c r="K37" s="2"/>
      <c r="L37" s="2"/>
      <c r="M37" s="24">
        <f>L35</f>
        <v>0</v>
      </c>
    </row>
    <row r="38" spans="1:13" ht="12.75">
      <c r="A38" s="56"/>
      <c r="B38" s="60"/>
      <c r="C38" s="20" t="s">
        <v>97</v>
      </c>
      <c r="D38" s="20" t="s">
        <v>18</v>
      </c>
      <c r="E38" s="24"/>
      <c r="F38" s="52"/>
      <c r="G38" s="24"/>
      <c r="H38" s="2"/>
      <c r="I38" s="59"/>
      <c r="J38" s="2"/>
      <c r="K38" s="2"/>
      <c r="L38" s="2"/>
      <c r="M38" s="24">
        <f>H35</f>
        <v>0</v>
      </c>
    </row>
    <row r="39" spans="1:13" ht="12.75">
      <c r="A39" s="56"/>
      <c r="B39" s="60"/>
      <c r="C39" s="20" t="s">
        <v>91</v>
      </c>
      <c r="D39" s="20" t="s">
        <v>18</v>
      </c>
      <c r="E39" s="24"/>
      <c r="F39" s="52"/>
      <c r="G39" s="24"/>
      <c r="H39" s="2"/>
      <c r="I39" s="59"/>
      <c r="J39" s="2"/>
      <c r="K39" s="2"/>
      <c r="L39" s="2"/>
      <c r="M39" s="23">
        <f>M35</f>
        <v>0</v>
      </c>
    </row>
    <row r="40" spans="1:13" ht="38.25">
      <c r="A40" s="51"/>
      <c r="B40" s="51"/>
      <c r="C40" s="51" t="s">
        <v>139</v>
      </c>
      <c r="D40" s="51"/>
      <c r="E40" s="52"/>
      <c r="F40" s="52"/>
      <c r="G40" s="52"/>
      <c r="H40" s="44"/>
      <c r="I40" s="44"/>
      <c r="J40" s="44"/>
      <c r="K40" s="22"/>
      <c r="L40" s="22"/>
      <c r="M40" s="21">
        <f>H35*0.03</f>
        <v>0</v>
      </c>
    </row>
    <row r="41" spans="1:13" ht="12.75">
      <c r="A41" s="51"/>
      <c r="B41" s="51"/>
      <c r="C41" s="51" t="s">
        <v>119</v>
      </c>
      <c r="D41" s="51"/>
      <c r="E41" s="52"/>
      <c r="F41" s="52"/>
      <c r="G41" s="52"/>
      <c r="H41" s="44"/>
      <c r="I41" s="44"/>
      <c r="J41" s="44"/>
      <c r="K41" s="22"/>
      <c r="L41" s="22"/>
      <c r="M41" s="50">
        <f>M40+M39</f>
        <v>0</v>
      </c>
    </row>
    <row r="42" spans="1:13" ht="25.5">
      <c r="A42" s="56"/>
      <c r="B42" s="60"/>
      <c r="C42" s="20" t="s">
        <v>138</v>
      </c>
      <c r="D42" s="20" t="s">
        <v>18</v>
      </c>
      <c r="E42" s="24"/>
      <c r="F42" s="52"/>
      <c r="G42" s="24"/>
      <c r="H42" s="2"/>
      <c r="I42" s="59"/>
      <c r="J42" s="2"/>
      <c r="K42" s="2"/>
      <c r="L42" s="2"/>
      <c r="M42" s="24">
        <f>M36*65%</f>
        <v>0</v>
      </c>
    </row>
    <row r="43" spans="1:13" ht="12.75">
      <c r="A43" s="56"/>
      <c r="B43" s="60"/>
      <c r="C43" s="20" t="s">
        <v>91</v>
      </c>
      <c r="D43" s="20" t="s">
        <v>18</v>
      </c>
      <c r="E43" s="24"/>
      <c r="F43" s="52"/>
      <c r="G43" s="24"/>
      <c r="H43" s="2"/>
      <c r="I43" s="59"/>
      <c r="J43" s="2"/>
      <c r="K43" s="2"/>
      <c r="L43" s="2"/>
      <c r="M43" s="24">
        <f>SUM(M41:M42)</f>
        <v>0</v>
      </c>
    </row>
    <row r="44" spans="1:13" ht="12.75">
      <c r="A44" s="56"/>
      <c r="B44" s="60"/>
      <c r="C44" s="20" t="s">
        <v>135</v>
      </c>
      <c r="D44" s="20" t="s">
        <v>18</v>
      </c>
      <c r="E44" s="24"/>
      <c r="F44" s="52"/>
      <c r="G44" s="24"/>
      <c r="H44" s="2"/>
      <c r="I44" s="59"/>
      <c r="J44" s="2"/>
      <c r="K44" s="2"/>
      <c r="L44" s="2"/>
      <c r="M44" s="24">
        <f>M43*8%</f>
        <v>0</v>
      </c>
    </row>
    <row r="45" spans="1:13" ht="12.75">
      <c r="A45" s="31"/>
      <c r="B45" s="60"/>
      <c r="C45" s="19" t="s">
        <v>120</v>
      </c>
      <c r="D45" s="19" t="s">
        <v>18</v>
      </c>
      <c r="E45" s="24"/>
      <c r="F45" s="52"/>
      <c r="G45" s="24"/>
      <c r="H45" s="2"/>
      <c r="I45" s="59"/>
      <c r="J45" s="2"/>
      <c r="K45" s="2"/>
      <c r="L45" s="2"/>
      <c r="M45" s="23">
        <f>M44+M43</f>
        <v>0</v>
      </c>
    </row>
    <row r="46" spans="1:13" ht="12">
      <c r="A46" s="81"/>
      <c r="B46" s="81"/>
      <c r="C46" s="82"/>
      <c r="D46" s="82"/>
      <c r="F46" s="81"/>
      <c r="G46" s="82"/>
      <c r="H46" s="82"/>
      <c r="I46" s="82"/>
      <c r="J46" s="81"/>
      <c r="L46" s="82"/>
      <c r="M46" s="82"/>
    </row>
    <row r="47" spans="1:13" ht="12.75">
      <c r="A47" s="74"/>
      <c r="B47" s="76"/>
      <c r="C47" s="124" t="s">
        <v>141</v>
      </c>
      <c r="D47" s="124"/>
      <c r="E47" s="1"/>
      <c r="F47" s="124"/>
      <c r="G47" s="124"/>
      <c r="H47" s="124"/>
      <c r="I47" s="82"/>
      <c r="J47" s="81"/>
      <c r="L47" s="82"/>
      <c r="M47" s="82"/>
    </row>
  </sheetData>
  <sheetProtection/>
  <mergeCells count="20">
    <mergeCell ref="I8:J8"/>
    <mergeCell ref="K8:L8"/>
    <mergeCell ref="M8:M9"/>
    <mergeCell ref="C47:D47"/>
    <mergeCell ref="F47:H47"/>
    <mergeCell ref="A5:E5"/>
    <mergeCell ref="G5:H5"/>
    <mergeCell ref="A7:H7"/>
    <mergeCell ref="A8:A9"/>
    <mergeCell ref="B8:B9"/>
    <mergeCell ref="C8:C9"/>
    <mergeCell ref="D8:D9"/>
    <mergeCell ref="E8:F8"/>
    <mergeCell ref="G8:H8"/>
    <mergeCell ref="A1:H1"/>
    <mergeCell ref="A2:H2"/>
    <mergeCell ref="A3:E3"/>
    <mergeCell ref="G3:H3"/>
    <mergeCell ref="A4:E4"/>
    <mergeCell ref="G4:H4"/>
  </mergeCells>
  <printOptions/>
  <pageMargins left="0.7" right="0.7" top="0.75" bottom="0.75" header="0.3" footer="0.3"/>
  <pageSetup horizontalDpi="600" verticalDpi="600" orientation="landscape" paperSize="9" scale="8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SheetLayoutView="100" workbookViewId="0" topLeftCell="A13">
      <selection activeCell="C28" sqref="C28:D28"/>
    </sheetView>
  </sheetViews>
  <sheetFormatPr defaultColWidth="9.140625" defaultRowHeight="12.75"/>
  <cols>
    <col min="1" max="1" width="5.57421875" style="86" customWidth="1"/>
    <col min="2" max="2" width="12.28125" style="87" customWidth="1"/>
    <col min="3" max="3" width="41.00390625" style="88" customWidth="1"/>
    <col min="4" max="4" width="7.421875" style="89" customWidth="1"/>
    <col min="5" max="5" width="8.57421875" style="82" customWidth="1"/>
    <col min="6" max="6" width="8.7109375" style="90" customWidth="1"/>
    <col min="7" max="7" width="8.140625" style="91" customWidth="1"/>
    <col min="8" max="8" width="9.28125" style="92" customWidth="1"/>
    <col min="9" max="9" width="9.28125" style="34" bestFit="1" customWidth="1"/>
    <col min="10" max="11" width="9.140625" style="82" customWidth="1"/>
    <col min="12" max="12" width="9.140625" style="34" customWidth="1"/>
    <col min="13" max="13" width="9.28125" style="34" bestFit="1" customWidth="1"/>
    <col min="14" max="15" width="9.140625" style="34" customWidth="1"/>
    <col min="16" max="16" width="10.7109375" style="34" bestFit="1" customWidth="1"/>
    <col min="17" max="17" width="9.28125" style="34" bestFit="1" customWidth="1"/>
    <col min="18" max="16384" width="9.140625" style="34" customWidth="1"/>
  </cols>
  <sheetData>
    <row r="1" spans="1:13" s="1" customFormat="1" ht="24" customHeight="1">
      <c r="A1" s="121" t="s">
        <v>140</v>
      </c>
      <c r="B1" s="121"/>
      <c r="C1" s="121"/>
      <c r="D1" s="121"/>
      <c r="E1" s="121"/>
      <c r="F1" s="121"/>
      <c r="G1" s="121"/>
      <c r="H1" s="121"/>
      <c r="M1" s="77"/>
    </row>
    <row r="2" spans="1:13" s="1" customFormat="1" ht="21" customHeight="1">
      <c r="A2" s="121" t="str">
        <f>ნაკრები!C26</f>
        <v>sxvenis xis elementebis  cecxldacva</v>
      </c>
      <c r="B2" s="121"/>
      <c r="C2" s="121"/>
      <c r="D2" s="121"/>
      <c r="E2" s="121"/>
      <c r="F2" s="121"/>
      <c r="G2" s="121"/>
      <c r="H2" s="121"/>
      <c r="M2" s="77"/>
    </row>
    <row r="3" spans="1:8" s="1" customFormat="1" ht="19.5" customHeight="1">
      <c r="A3" s="122" t="s">
        <v>98</v>
      </c>
      <c r="B3" s="122"/>
      <c r="C3" s="122"/>
      <c r="D3" s="122"/>
      <c r="E3" s="122"/>
      <c r="F3" s="69">
        <f>M26/1000</f>
        <v>0</v>
      </c>
      <c r="G3" s="123" t="s">
        <v>66</v>
      </c>
      <c r="H3" s="123"/>
    </row>
    <row r="4" spans="1:8" s="1" customFormat="1" ht="19.5" customHeight="1">
      <c r="A4" s="122" t="s">
        <v>0</v>
      </c>
      <c r="B4" s="122"/>
      <c r="C4" s="122"/>
      <c r="D4" s="122"/>
      <c r="E4" s="122"/>
      <c r="F4" s="69">
        <f>M17/1000</f>
        <v>0</v>
      </c>
      <c r="G4" s="123" t="s">
        <v>66</v>
      </c>
      <c r="H4" s="123"/>
    </row>
    <row r="5" spans="1:8" s="1" customFormat="1" ht="12.75">
      <c r="A5" s="122" t="s">
        <v>1</v>
      </c>
      <c r="B5" s="122"/>
      <c r="C5" s="122"/>
      <c r="D5" s="122"/>
      <c r="E5" s="122"/>
      <c r="F5" s="79">
        <f>F4*1000/6</f>
        <v>0</v>
      </c>
      <c r="G5" s="123" t="s">
        <v>68</v>
      </c>
      <c r="H5" s="123"/>
    </row>
    <row r="6" spans="1:8" s="1" customFormat="1" ht="12.75" customHeight="1">
      <c r="A6" s="70"/>
      <c r="B6" s="71"/>
      <c r="C6" s="70"/>
      <c r="D6" s="70"/>
      <c r="E6" s="70"/>
      <c r="F6" s="70"/>
      <c r="G6" s="70"/>
      <c r="H6" s="70"/>
    </row>
    <row r="7" spans="1:8" s="1" customFormat="1" ht="19.5" customHeight="1">
      <c r="A7" s="125" t="str">
        <f>ნაკრები!A15</f>
        <v>Sedgenilia 2020 wlis II kvartlis  fasebSi </v>
      </c>
      <c r="B7" s="125"/>
      <c r="C7" s="125"/>
      <c r="D7" s="125"/>
      <c r="E7" s="125"/>
      <c r="F7" s="125"/>
      <c r="G7" s="125"/>
      <c r="H7" s="125"/>
    </row>
    <row r="8" spans="1:13" s="35" customFormat="1" ht="26.25" customHeight="1">
      <c r="A8" s="117" t="s">
        <v>94</v>
      </c>
      <c r="B8" s="126" t="s">
        <v>3</v>
      </c>
      <c r="C8" s="117" t="s">
        <v>85</v>
      </c>
      <c r="D8" s="117" t="s">
        <v>86</v>
      </c>
      <c r="E8" s="119" t="s">
        <v>4</v>
      </c>
      <c r="F8" s="120"/>
      <c r="G8" s="117" t="s">
        <v>87</v>
      </c>
      <c r="H8" s="117"/>
      <c r="I8" s="117" t="s">
        <v>76</v>
      </c>
      <c r="J8" s="117"/>
      <c r="K8" s="117" t="s">
        <v>77</v>
      </c>
      <c r="L8" s="117"/>
      <c r="M8" s="117" t="s">
        <v>78</v>
      </c>
    </row>
    <row r="9" spans="1:13" s="35" customFormat="1" ht="51">
      <c r="A9" s="117" t="s">
        <v>94</v>
      </c>
      <c r="B9" s="127"/>
      <c r="C9" s="117" t="s">
        <v>88</v>
      </c>
      <c r="D9" s="118" t="s">
        <v>89</v>
      </c>
      <c r="E9" s="47" t="s">
        <v>5</v>
      </c>
      <c r="F9" s="45" t="s">
        <v>6</v>
      </c>
      <c r="G9" s="38" t="s">
        <v>90</v>
      </c>
      <c r="H9" s="78" t="s">
        <v>79</v>
      </c>
      <c r="I9" s="78" t="s">
        <v>90</v>
      </c>
      <c r="J9" s="78" t="s">
        <v>79</v>
      </c>
      <c r="K9" s="78" t="s">
        <v>90</v>
      </c>
      <c r="L9" s="78" t="s">
        <v>79</v>
      </c>
      <c r="M9" s="117" t="s">
        <v>79</v>
      </c>
    </row>
    <row r="10" spans="1:13" s="35" customFormat="1" ht="12.75">
      <c r="A10" s="73">
        <v>1</v>
      </c>
      <c r="B10" s="80">
        <v>2</v>
      </c>
      <c r="C10" s="73">
        <v>3</v>
      </c>
      <c r="D10" s="73">
        <v>4</v>
      </c>
      <c r="E10" s="39">
        <v>5</v>
      </c>
      <c r="F10" s="5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  <c r="L10" s="73">
        <v>12</v>
      </c>
      <c r="M10" s="73">
        <v>13</v>
      </c>
    </row>
    <row r="11" spans="1:16" ht="38.25">
      <c r="A11" s="94">
        <v>1</v>
      </c>
      <c r="B11" s="57" t="s">
        <v>125</v>
      </c>
      <c r="C11" s="49" t="s">
        <v>133</v>
      </c>
      <c r="D11" s="49" t="s">
        <v>10</v>
      </c>
      <c r="E11" s="50"/>
      <c r="F11" s="50">
        <v>18</v>
      </c>
      <c r="G11" s="50"/>
      <c r="H11" s="2"/>
      <c r="I11" s="2"/>
      <c r="J11" s="51"/>
      <c r="K11" s="2"/>
      <c r="L11" s="2"/>
      <c r="M11" s="27">
        <f>SUM(M12:M15)</f>
        <v>0</v>
      </c>
      <c r="N11" s="82"/>
      <c r="O11" s="82"/>
      <c r="P11" s="82"/>
    </row>
    <row r="12" spans="1:16" ht="12.75">
      <c r="A12" s="20">
        <f>A11+0.1</f>
        <v>1.1</v>
      </c>
      <c r="B12" s="60"/>
      <c r="C12" s="41" t="s">
        <v>72</v>
      </c>
      <c r="D12" s="41" t="s">
        <v>8</v>
      </c>
      <c r="E12" s="41">
        <v>0.87</v>
      </c>
      <c r="F12" s="42">
        <f>E12*F11</f>
        <v>15.66</v>
      </c>
      <c r="G12" s="41"/>
      <c r="H12" s="41"/>
      <c r="I12" s="41"/>
      <c r="J12" s="41">
        <f>I12*F12</f>
        <v>0</v>
      </c>
      <c r="K12" s="41"/>
      <c r="L12" s="41"/>
      <c r="M12" s="95">
        <f>J12</f>
        <v>0</v>
      </c>
      <c r="N12" s="96"/>
      <c r="O12" s="96"/>
      <c r="P12" s="96"/>
    </row>
    <row r="13" spans="1:16" ht="12.75">
      <c r="A13" s="20">
        <f>A12+0.1</f>
        <v>1.2000000000000002</v>
      </c>
      <c r="B13" s="60"/>
      <c r="C13" s="46" t="s">
        <v>93</v>
      </c>
      <c r="D13" s="46" t="s">
        <v>18</v>
      </c>
      <c r="E13" s="46">
        <v>0.13</v>
      </c>
      <c r="F13" s="43">
        <f>E13*F11</f>
        <v>2.34</v>
      </c>
      <c r="G13" s="46"/>
      <c r="H13" s="46"/>
      <c r="I13" s="46"/>
      <c r="J13" s="46"/>
      <c r="K13" s="46"/>
      <c r="L13" s="46">
        <f>K13*F13</f>
        <v>0</v>
      </c>
      <c r="M13" s="46">
        <f>L13</f>
        <v>0</v>
      </c>
      <c r="N13" s="97"/>
      <c r="O13" s="97"/>
      <c r="P13" s="97"/>
    </row>
    <row r="14" spans="1:16" ht="12.75">
      <c r="A14" s="20">
        <f>A13+0.1</f>
        <v>1.3000000000000003</v>
      </c>
      <c r="B14" s="60"/>
      <c r="C14" s="51" t="s">
        <v>126</v>
      </c>
      <c r="D14" s="51" t="s">
        <v>80</v>
      </c>
      <c r="E14" s="52">
        <v>10.06</v>
      </c>
      <c r="F14" s="52">
        <f>E14*F11</f>
        <v>181.08</v>
      </c>
      <c r="G14" s="52"/>
      <c r="H14" s="52">
        <f>G14*F14</f>
        <v>0</v>
      </c>
      <c r="I14" s="2"/>
      <c r="J14" s="51"/>
      <c r="K14" s="2"/>
      <c r="L14" s="2"/>
      <c r="M14" s="21">
        <f>H14</f>
        <v>0</v>
      </c>
      <c r="N14" s="82"/>
      <c r="O14" s="82"/>
      <c r="P14" s="82"/>
    </row>
    <row r="15" spans="1:16" ht="12.75">
      <c r="A15" s="20">
        <f>A14+0.1</f>
        <v>1.4000000000000004</v>
      </c>
      <c r="B15" s="60"/>
      <c r="C15" s="51" t="s">
        <v>127</v>
      </c>
      <c r="D15" s="51" t="s">
        <v>18</v>
      </c>
      <c r="E15" s="52">
        <v>0.1</v>
      </c>
      <c r="F15" s="52">
        <f>E15*F11</f>
        <v>1.8</v>
      </c>
      <c r="G15" s="52"/>
      <c r="H15" s="52">
        <f>G15*F15</f>
        <v>0</v>
      </c>
      <c r="I15" s="98"/>
      <c r="J15" s="54"/>
      <c r="K15" s="98"/>
      <c r="L15" s="98"/>
      <c r="M15" s="21">
        <f>H15</f>
        <v>0</v>
      </c>
      <c r="N15" s="96"/>
      <c r="O15" s="96"/>
      <c r="P15" s="96"/>
    </row>
    <row r="16" spans="1:13" ht="12.75">
      <c r="A16" s="56"/>
      <c r="B16" s="60"/>
      <c r="C16" s="19" t="s">
        <v>118</v>
      </c>
      <c r="D16" s="20"/>
      <c r="E16" s="24"/>
      <c r="F16" s="52"/>
      <c r="G16" s="24"/>
      <c r="H16" s="21">
        <f>SUM(H14:H15)</f>
        <v>0</v>
      </c>
      <c r="I16" s="59"/>
      <c r="J16" s="68">
        <f>SUM(J12:J15)</f>
        <v>0</v>
      </c>
      <c r="K16" s="2"/>
      <c r="L16" s="46">
        <f>SUM(L13:L15)</f>
        <v>0</v>
      </c>
      <c r="M16" s="23">
        <f>SUM(M17:M19)</f>
        <v>0</v>
      </c>
    </row>
    <row r="17" spans="1:13" ht="12.75">
      <c r="A17" s="56"/>
      <c r="B17" s="60"/>
      <c r="C17" s="48" t="s">
        <v>95</v>
      </c>
      <c r="D17" s="48" t="s">
        <v>18</v>
      </c>
      <c r="E17" s="24"/>
      <c r="F17" s="52"/>
      <c r="G17" s="24"/>
      <c r="H17" s="2"/>
      <c r="I17" s="59"/>
      <c r="J17" s="2"/>
      <c r="K17" s="2"/>
      <c r="L17" s="2"/>
      <c r="M17" s="61">
        <f>J16</f>
        <v>0</v>
      </c>
    </row>
    <row r="18" spans="1:13" ht="12.75">
      <c r="A18" s="56"/>
      <c r="B18" s="60"/>
      <c r="C18" s="40" t="s">
        <v>96</v>
      </c>
      <c r="D18" s="40" t="s">
        <v>18</v>
      </c>
      <c r="E18" s="24"/>
      <c r="F18" s="52"/>
      <c r="G18" s="24"/>
      <c r="H18" s="2"/>
      <c r="I18" s="59"/>
      <c r="J18" s="2"/>
      <c r="K18" s="2"/>
      <c r="L18" s="2"/>
      <c r="M18" s="24">
        <f>L16</f>
        <v>0</v>
      </c>
    </row>
    <row r="19" spans="1:13" ht="12.75">
      <c r="A19" s="56"/>
      <c r="B19" s="60"/>
      <c r="C19" s="20" t="s">
        <v>97</v>
      </c>
      <c r="D19" s="20" t="s">
        <v>18</v>
      </c>
      <c r="E19" s="24"/>
      <c r="F19" s="52"/>
      <c r="G19" s="24"/>
      <c r="H19" s="2"/>
      <c r="I19" s="59"/>
      <c r="J19" s="2"/>
      <c r="K19" s="2"/>
      <c r="L19" s="2"/>
      <c r="M19" s="24">
        <f>H16</f>
        <v>0</v>
      </c>
    </row>
    <row r="20" spans="1:13" ht="12.75">
      <c r="A20" s="56"/>
      <c r="B20" s="60"/>
      <c r="C20" s="20" t="s">
        <v>91</v>
      </c>
      <c r="D20" s="20" t="s">
        <v>18</v>
      </c>
      <c r="E20" s="24"/>
      <c r="F20" s="52"/>
      <c r="G20" s="24"/>
      <c r="H20" s="2"/>
      <c r="I20" s="59"/>
      <c r="J20" s="2"/>
      <c r="K20" s="2"/>
      <c r="L20" s="2"/>
      <c r="M20" s="23">
        <f>M16</f>
        <v>0</v>
      </c>
    </row>
    <row r="21" spans="1:13" ht="38.25">
      <c r="A21" s="51"/>
      <c r="B21" s="51"/>
      <c r="C21" s="51" t="s">
        <v>137</v>
      </c>
      <c r="D21" s="51"/>
      <c r="E21" s="52"/>
      <c r="F21" s="52"/>
      <c r="G21" s="52"/>
      <c r="H21" s="44"/>
      <c r="I21" s="44"/>
      <c r="J21" s="44"/>
      <c r="K21" s="22"/>
      <c r="L21" s="22"/>
      <c r="M21" s="21">
        <f>H16*0.03</f>
        <v>0</v>
      </c>
    </row>
    <row r="22" spans="1:13" ht="12.75">
      <c r="A22" s="51"/>
      <c r="B22" s="51"/>
      <c r="C22" s="51" t="s">
        <v>119</v>
      </c>
      <c r="D22" s="51"/>
      <c r="E22" s="52"/>
      <c r="F22" s="52"/>
      <c r="G22" s="52"/>
      <c r="H22" s="44"/>
      <c r="I22" s="44"/>
      <c r="J22" s="44"/>
      <c r="K22" s="22"/>
      <c r="L22" s="22"/>
      <c r="M22" s="50">
        <f>M21+M20</f>
        <v>0</v>
      </c>
    </row>
    <row r="23" spans="1:13" ht="12.75">
      <c r="A23" s="56"/>
      <c r="B23" s="60"/>
      <c r="C23" s="20" t="s">
        <v>136</v>
      </c>
      <c r="D23" s="20" t="s">
        <v>18</v>
      </c>
      <c r="E23" s="24"/>
      <c r="F23" s="52"/>
      <c r="G23" s="24"/>
      <c r="H23" s="2"/>
      <c r="I23" s="59"/>
      <c r="J23" s="2"/>
      <c r="K23" s="2"/>
      <c r="L23" s="2"/>
      <c r="M23" s="24">
        <f>M22*0.1</f>
        <v>0</v>
      </c>
    </row>
    <row r="24" spans="1:13" ht="12.75">
      <c r="A24" s="56"/>
      <c r="B24" s="60"/>
      <c r="C24" s="20" t="s">
        <v>91</v>
      </c>
      <c r="D24" s="20" t="s">
        <v>18</v>
      </c>
      <c r="E24" s="24"/>
      <c r="F24" s="52"/>
      <c r="G24" s="24"/>
      <c r="H24" s="2"/>
      <c r="I24" s="59"/>
      <c r="J24" s="2"/>
      <c r="K24" s="2"/>
      <c r="L24" s="2"/>
      <c r="M24" s="24">
        <f>SUM(M22:M23)</f>
        <v>0</v>
      </c>
    </row>
    <row r="25" spans="1:13" ht="12.75">
      <c r="A25" s="56"/>
      <c r="B25" s="60"/>
      <c r="C25" s="20" t="s">
        <v>135</v>
      </c>
      <c r="D25" s="20" t="s">
        <v>18</v>
      </c>
      <c r="E25" s="24"/>
      <c r="F25" s="52"/>
      <c r="G25" s="24"/>
      <c r="H25" s="2"/>
      <c r="I25" s="59"/>
      <c r="J25" s="2"/>
      <c r="K25" s="2"/>
      <c r="L25" s="2"/>
      <c r="M25" s="24">
        <f>M24*8%</f>
        <v>0</v>
      </c>
    </row>
    <row r="26" spans="1:13" ht="12.75">
      <c r="A26" s="31"/>
      <c r="B26" s="60"/>
      <c r="C26" s="19" t="s">
        <v>120</v>
      </c>
      <c r="D26" s="19" t="s">
        <v>18</v>
      </c>
      <c r="E26" s="24"/>
      <c r="F26" s="52"/>
      <c r="G26" s="24"/>
      <c r="H26" s="2"/>
      <c r="I26" s="59"/>
      <c r="J26" s="2"/>
      <c r="K26" s="2"/>
      <c r="L26" s="2"/>
      <c r="M26" s="23">
        <f>M25+M24</f>
        <v>0</v>
      </c>
    </row>
    <row r="27" spans="1:13" ht="12">
      <c r="A27" s="81"/>
      <c r="B27" s="81"/>
      <c r="C27" s="82"/>
      <c r="D27" s="82"/>
      <c r="F27" s="81"/>
      <c r="G27" s="82"/>
      <c r="H27" s="82"/>
      <c r="I27" s="82"/>
      <c r="J27" s="81"/>
      <c r="L27" s="82"/>
      <c r="M27" s="82"/>
    </row>
    <row r="28" spans="1:17" ht="12.75">
      <c r="A28" s="74"/>
      <c r="B28" s="77"/>
      <c r="C28" s="124" t="s">
        <v>141</v>
      </c>
      <c r="D28" s="124"/>
      <c r="E28" s="1"/>
      <c r="F28" s="124"/>
      <c r="G28" s="124"/>
      <c r="H28" s="124"/>
      <c r="I28" s="82"/>
      <c r="J28" s="81"/>
      <c r="L28" s="82"/>
      <c r="M28" s="82"/>
      <c r="Q28" s="82"/>
    </row>
  </sheetData>
  <sheetProtection/>
  <mergeCells count="20">
    <mergeCell ref="C8:C9"/>
    <mergeCell ref="D8:D9"/>
    <mergeCell ref="E8:F8"/>
    <mergeCell ref="G8:H8"/>
    <mergeCell ref="A1:H1"/>
    <mergeCell ref="A2:H2"/>
    <mergeCell ref="A3:E3"/>
    <mergeCell ref="G3:H3"/>
    <mergeCell ref="A4:E4"/>
    <mergeCell ref="G4:H4"/>
    <mergeCell ref="I8:J8"/>
    <mergeCell ref="K8:L8"/>
    <mergeCell ref="M8:M9"/>
    <mergeCell ref="C28:D28"/>
    <mergeCell ref="F28:H28"/>
    <mergeCell ref="A5:E5"/>
    <mergeCell ref="G5:H5"/>
    <mergeCell ref="A7:H7"/>
    <mergeCell ref="A8:A9"/>
    <mergeCell ref="B8:B9"/>
  </mergeCells>
  <printOptions/>
  <pageMargins left="0.7" right="0.7" top="0.75" bottom="0.75" header="0.3" footer="0.3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demetre demetrashvili</cp:lastModifiedBy>
  <cp:lastPrinted>2020-11-17T19:41:51Z</cp:lastPrinted>
  <dcterms:created xsi:type="dcterms:W3CDTF">1996-10-14T23:33:28Z</dcterms:created>
  <dcterms:modified xsi:type="dcterms:W3CDTF">2020-11-17T19:51:09Z</dcterms:modified>
  <cp:category/>
  <cp:version/>
  <cp:contentType/>
  <cp:contentStatus/>
</cp:coreProperties>
</file>