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105" windowWidth="15150" windowHeight="12240"/>
  </bookViews>
  <sheets>
    <sheet name="კრებსითი " sheetId="4" r:id="rId1"/>
    <sheet name="სანიაღვრე" sheetId="7" r:id="rId2"/>
    <sheet name="გზა #1" sheetId="1" r:id="rId3"/>
    <sheet name="გზა #2" sheetId="5" r:id="rId4"/>
    <sheet name="გზა #3" sheetId="6" r:id="rId5"/>
  </sheets>
  <definedNames>
    <definedName name="_xlnm.Print_Titles" localSheetId="2">'გზა #1'!$6:$6</definedName>
    <definedName name="_xlnm.Print_Titles" localSheetId="3">'გზა #2'!$6:$6</definedName>
    <definedName name="_xlnm.Print_Titles" localSheetId="0">'კრებსითი '!$7:$7</definedName>
    <definedName name="_xlnm.Print_Titles" localSheetId="1">სანიაღვრე!$6:$6</definedName>
  </definedNames>
  <calcPr calcId="145621"/>
</workbook>
</file>

<file path=xl/calcChain.xml><?xml version="1.0" encoding="utf-8"?>
<calcChain xmlns="http://schemas.openxmlformats.org/spreadsheetml/2006/main">
  <c r="F40" i="7" l="1"/>
  <c r="F28" i="7"/>
  <c r="F59" i="7"/>
  <c r="L59" i="7" s="1"/>
  <c r="F58" i="7"/>
  <c r="L58" i="7" s="1"/>
  <c r="M58" i="7" s="1"/>
  <c r="F57" i="7"/>
  <c r="L57" i="7" s="1"/>
  <c r="F56" i="7"/>
  <c r="J56" i="7" s="1"/>
  <c r="F54" i="7"/>
  <c r="L54" i="7" s="1"/>
  <c r="M54" i="7" s="1"/>
  <c r="F53" i="7"/>
  <c r="L53" i="7" s="1"/>
  <c r="F52" i="7"/>
  <c r="J52" i="7" s="1"/>
  <c r="F50" i="7"/>
  <c r="J50" i="7" s="1"/>
  <c r="J49" i="7" s="1"/>
  <c r="M49" i="7" s="1"/>
  <c r="H46" i="7"/>
  <c r="M46" i="7" s="1"/>
  <c r="H45" i="7"/>
  <c r="M45" i="7" s="1"/>
  <c r="L44" i="7"/>
  <c r="H44" i="7"/>
  <c r="F47" i="7"/>
  <c r="H47" i="7" s="1"/>
  <c r="M47" i="7" s="1"/>
  <c r="F39" i="7"/>
  <c r="H39" i="7" s="1"/>
  <c r="M39" i="7" s="1"/>
  <c r="F38" i="7"/>
  <c r="H38" i="7" s="1"/>
  <c r="M38" i="7" s="1"/>
  <c r="F37" i="7"/>
  <c r="F36" i="7"/>
  <c r="H36" i="7" s="1"/>
  <c r="F35" i="7"/>
  <c r="J35" i="7" s="1"/>
  <c r="F31" i="7"/>
  <c r="L31" i="7" s="1"/>
  <c r="M31" i="7" s="1"/>
  <c r="F27" i="7"/>
  <c r="H27" i="7" s="1"/>
  <c r="M27" i="7" s="1"/>
  <c r="F26" i="7"/>
  <c r="H26" i="7" s="1"/>
  <c r="M26" i="7" s="1"/>
  <c r="F25" i="7"/>
  <c r="H25" i="7" s="1"/>
  <c r="M25" i="7" s="1"/>
  <c r="F24" i="7"/>
  <c r="H24" i="7" s="1"/>
  <c r="M24" i="7" s="1"/>
  <c r="F23" i="7"/>
  <c r="H23" i="7" s="1"/>
  <c r="M23" i="7" s="1"/>
  <c r="F22" i="7"/>
  <c r="H22" i="7" s="1"/>
  <c r="M22" i="7" s="1"/>
  <c r="F21" i="7"/>
  <c r="H21" i="7" s="1"/>
  <c r="M21" i="7" s="1"/>
  <c r="F20" i="7"/>
  <c r="H20" i="7" s="1"/>
  <c r="F19" i="7"/>
  <c r="L19" i="7" s="1"/>
  <c r="M19" i="7" s="1"/>
  <c r="F17" i="7"/>
  <c r="F18" i="7" s="1"/>
  <c r="L18" i="7" s="1"/>
  <c r="L15" i="7"/>
  <c r="F15" i="7"/>
  <c r="F14" i="7"/>
  <c r="L14" i="7" s="1"/>
  <c r="F13" i="7"/>
  <c r="J13" i="7" s="1"/>
  <c r="E11" i="7"/>
  <c r="F11" i="7" s="1"/>
  <c r="J11" i="7" s="1"/>
  <c r="E9" i="7"/>
  <c r="F9" i="7" s="1"/>
  <c r="L9" i="7" s="1"/>
  <c r="E8" i="7"/>
  <c r="F8" i="7" s="1"/>
  <c r="J8" i="7" s="1"/>
  <c r="H15" i="7" l="1"/>
  <c r="H12" i="7" s="1"/>
  <c r="H16" i="7"/>
  <c r="M44" i="7"/>
  <c r="H37" i="7"/>
  <c r="L37" i="7"/>
  <c r="L34" i="7" s="1"/>
  <c r="L7" i="7"/>
  <c r="M9" i="7"/>
  <c r="M13" i="7"/>
  <c r="J12" i="7"/>
  <c r="M35" i="7"/>
  <c r="J34" i="7"/>
  <c r="J51" i="7"/>
  <c r="M52" i="7"/>
  <c r="M57" i="7"/>
  <c r="L55" i="7"/>
  <c r="M59" i="7"/>
  <c r="M8" i="7"/>
  <c r="J7" i="7"/>
  <c r="J10" i="7"/>
  <c r="M10" i="7" s="1"/>
  <c r="M11" i="7"/>
  <c r="L12" i="7"/>
  <c r="M12" i="7" s="1"/>
  <c r="M14" i="7"/>
  <c r="M18" i="7"/>
  <c r="M36" i="7"/>
  <c r="M53" i="7"/>
  <c r="L51" i="7"/>
  <c r="J55" i="7"/>
  <c r="M56" i="7"/>
  <c r="J17" i="7"/>
  <c r="L20" i="7"/>
  <c r="M20" i="7" s="1"/>
  <c r="F29" i="7"/>
  <c r="J29" i="7" s="1"/>
  <c r="J28" i="7" s="1"/>
  <c r="F30" i="7"/>
  <c r="L30" i="7" s="1"/>
  <c r="F32" i="7"/>
  <c r="H32" i="7" s="1"/>
  <c r="F33" i="7"/>
  <c r="H33" i="7" s="1"/>
  <c r="M33" i="7" s="1"/>
  <c r="F41" i="7"/>
  <c r="J41" i="7" s="1"/>
  <c r="J40" i="7" s="1"/>
  <c r="F42" i="7"/>
  <c r="L42" i="7" s="1"/>
  <c r="F48" i="7"/>
  <c r="H48" i="7" s="1"/>
  <c r="M48" i="7" s="1"/>
  <c r="F43" i="7"/>
  <c r="H43" i="7" s="1"/>
  <c r="M51" i="7" l="1"/>
  <c r="M15" i="7"/>
  <c r="M37" i="7"/>
  <c r="H34" i="7"/>
  <c r="M34" i="7" s="1"/>
  <c r="H28" i="7"/>
  <c r="M17" i="7"/>
  <c r="J16" i="7"/>
  <c r="J60" i="7" s="1"/>
  <c r="L16" i="7"/>
  <c r="M7" i="7"/>
  <c r="M43" i="7"/>
  <c r="H40" i="7"/>
  <c r="M42" i="7"/>
  <c r="L40" i="7"/>
  <c r="M30" i="7"/>
  <c r="L32" i="7"/>
  <c r="M32" i="7" s="1"/>
  <c r="M55" i="7"/>
  <c r="H60" i="7" l="1"/>
  <c r="L28" i="7"/>
  <c r="M28" i="7" s="1"/>
  <c r="L60" i="7"/>
  <c r="M40" i="7"/>
  <c r="M16" i="7"/>
  <c r="M60" i="7" l="1"/>
  <c r="M61" i="7" s="1"/>
  <c r="M62" i="7" s="1"/>
  <c r="M63" i="7" s="1"/>
  <c r="M64" i="7" s="1"/>
  <c r="D13" i="4" s="1"/>
  <c r="F54" i="6"/>
  <c r="H54" i="6" s="1"/>
  <c r="M54" i="6" s="1"/>
  <c r="F53" i="6"/>
  <c r="H53" i="6" s="1"/>
  <c r="F52" i="6"/>
  <c r="L52" i="6" s="1"/>
  <c r="M52" i="6" s="1"/>
  <c r="F51" i="6"/>
  <c r="L51" i="6" s="1"/>
  <c r="M51" i="6" s="1"/>
  <c r="F50" i="6"/>
  <c r="L50" i="6" s="1"/>
  <c r="F49" i="6"/>
  <c r="J49" i="6" s="1"/>
  <c r="F47" i="6"/>
  <c r="H47" i="6" s="1"/>
  <c r="M47" i="6" s="1"/>
  <c r="F46" i="6"/>
  <c r="H46" i="6" s="1"/>
  <c r="M46" i="6" s="1"/>
  <c r="F45" i="6"/>
  <c r="F44" i="6"/>
  <c r="H44" i="6" s="1"/>
  <c r="F43" i="6"/>
  <c r="F42" i="6"/>
  <c r="L42" i="6" s="1"/>
  <c r="M42" i="6" s="1"/>
  <c r="F41" i="6"/>
  <c r="L41" i="6" s="1"/>
  <c r="M41" i="6" s="1"/>
  <c r="F40" i="6"/>
  <c r="L40" i="6" s="1"/>
  <c r="M40" i="6" s="1"/>
  <c r="F39" i="6"/>
  <c r="L39" i="6" s="1"/>
  <c r="M39" i="6" s="1"/>
  <c r="F38" i="6"/>
  <c r="L38" i="6" s="1"/>
  <c r="F37" i="6"/>
  <c r="J37" i="6" s="1"/>
  <c r="F35" i="6"/>
  <c r="H35" i="6" s="1"/>
  <c r="M35" i="6" s="1"/>
  <c r="F34" i="6"/>
  <c r="H34" i="6" s="1"/>
  <c r="M34" i="6" s="1"/>
  <c r="H33" i="6"/>
  <c r="M33" i="6" s="1"/>
  <c r="L32" i="6"/>
  <c r="H32" i="6"/>
  <c r="L31" i="6"/>
  <c r="H31" i="6"/>
  <c r="F30" i="6"/>
  <c r="L30" i="6" s="1"/>
  <c r="M30" i="6" s="1"/>
  <c r="F29" i="6"/>
  <c r="L29" i="6" s="1"/>
  <c r="M29" i="6" s="1"/>
  <c r="F28" i="6"/>
  <c r="L28" i="6" s="1"/>
  <c r="M28" i="6" s="1"/>
  <c r="F27" i="6"/>
  <c r="L27" i="6" s="1"/>
  <c r="F26" i="6"/>
  <c r="J26" i="6" s="1"/>
  <c r="F24" i="6"/>
  <c r="H24" i="6" s="1"/>
  <c r="M24" i="6" s="1"/>
  <c r="F23" i="6"/>
  <c r="E22" i="6"/>
  <c r="F22" i="6" s="1"/>
  <c r="F21" i="6"/>
  <c r="L21" i="6" s="1"/>
  <c r="M21" i="6" s="1"/>
  <c r="F20" i="6"/>
  <c r="L20" i="6" s="1"/>
  <c r="M20" i="6" s="1"/>
  <c r="F19" i="6"/>
  <c r="L19" i="6" s="1"/>
  <c r="M19" i="6" s="1"/>
  <c r="F18" i="6"/>
  <c r="L18" i="6" s="1"/>
  <c r="M18" i="6" s="1"/>
  <c r="F17" i="6"/>
  <c r="L17" i="6" s="1"/>
  <c r="M17" i="6" s="1"/>
  <c r="F16" i="6"/>
  <c r="L16" i="6" s="1"/>
  <c r="F15" i="6"/>
  <c r="J15" i="6" s="1"/>
  <c r="F13" i="6"/>
  <c r="H13" i="6" s="1"/>
  <c r="M13" i="6" s="1"/>
  <c r="F12" i="6"/>
  <c r="H12" i="6" s="1"/>
  <c r="F11" i="6"/>
  <c r="L11" i="6" s="1"/>
  <c r="M11" i="6" s="1"/>
  <c r="F10" i="6"/>
  <c r="L10" i="6" s="1"/>
  <c r="M10" i="6" s="1"/>
  <c r="F9" i="6"/>
  <c r="L9" i="6" s="1"/>
  <c r="F8" i="6"/>
  <c r="J8" i="6" s="1"/>
  <c r="F10" i="5"/>
  <c r="L10" i="5" s="1"/>
  <c r="M10" i="5" s="1"/>
  <c r="F9" i="5"/>
  <c r="L9" i="5" s="1"/>
  <c r="L7" i="5" s="1"/>
  <c r="F8" i="5"/>
  <c r="J8" i="5" s="1"/>
  <c r="F58" i="5"/>
  <c r="H58" i="5" s="1"/>
  <c r="M58" i="5" s="1"/>
  <c r="F57" i="5"/>
  <c r="F56" i="5"/>
  <c r="L56" i="5" s="1"/>
  <c r="M56" i="5" s="1"/>
  <c r="F55" i="5"/>
  <c r="L55" i="5" s="1"/>
  <c r="M55" i="5" s="1"/>
  <c r="F54" i="5"/>
  <c r="L54" i="5" s="1"/>
  <c r="F53" i="5"/>
  <c r="J53" i="5" s="1"/>
  <c r="F51" i="5"/>
  <c r="H51" i="5" s="1"/>
  <c r="M51" i="5" s="1"/>
  <c r="F50" i="5"/>
  <c r="H50" i="5" s="1"/>
  <c r="M50" i="5" s="1"/>
  <c r="F49" i="5"/>
  <c r="F48" i="5"/>
  <c r="H48" i="5" s="1"/>
  <c r="F47" i="5"/>
  <c r="F46" i="5"/>
  <c r="L46" i="5" s="1"/>
  <c r="M46" i="5" s="1"/>
  <c r="F45" i="5"/>
  <c r="L45" i="5" s="1"/>
  <c r="M45" i="5" s="1"/>
  <c r="F44" i="5"/>
  <c r="L44" i="5" s="1"/>
  <c r="M44" i="5" s="1"/>
  <c r="F43" i="5"/>
  <c r="L43" i="5" s="1"/>
  <c r="M43" i="5" s="1"/>
  <c r="F42" i="5"/>
  <c r="L42" i="5" s="1"/>
  <c r="F41" i="5"/>
  <c r="J41" i="5" s="1"/>
  <c r="F39" i="5"/>
  <c r="H39" i="5" s="1"/>
  <c r="M39" i="5" s="1"/>
  <c r="F38" i="5"/>
  <c r="H38" i="5" s="1"/>
  <c r="M38" i="5" s="1"/>
  <c r="H37" i="5"/>
  <c r="M37" i="5" s="1"/>
  <c r="L36" i="5"/>
  <c r="H36" i="5"/>
  <c r="L35" i="5"/>
  <c r="H35" i="5"/>
  <c r="F34" i="5"/>
  <c r="L34" i="5" s="1"/>
  <c r="M34" i="5" s="1"/>
  <c r="F33" i="5"/>
  <c r="L33" i="5" s="1"/>
  <c r="M33" i="5" s="1"/>
  <c r="F32" i="5"/>
  <c r="L32" i="5" s="1"/>
  <c r="M32" i="5" s="1"/>
  <c r="F31" i="5"/>
  <c r="L31" i="5" s="1"/>
  <c r="F30" i="5"/>
  <c r="J30" i="5" s="1"/>
  <c r="F28" i="5"/>
  <c r="H28" i="5" s="1"/>
  <c r="M28" i="5" s="1"/>
  <c r="F27" i="5"/>
  <c r="E26" i="5"/>
  <c r="F26" i="5" s="1"/>
  <c r="F25" i="5"/>
  <c r="L25" i="5" s="1"/>
  <c r="M25" i="5" s="1"/>
  <c r="F24" i="5"/>
  <c r="L24" i="5" s="1"/>
  <c r="M24" i="5" s="1"/>
  <c r="F23" i="5"/>
  <c r="L23" i="5" s="1"/>
  <c r="M23" i="5" s="1"/>
  <c r="F22" i="5"/>
  <c r="L22" i="5" s="1"/>
  <c r="M22" i="5" s="1"/>
  <c r="F21" i="5"/>
  <c r="L21" i="5" s="1"/>
  <c r="M21" i="5" s="1"/>
  <c r="F20" i="5"/>
  <c r="L20" i="5" s="1"/>
  <c r="F19" i="5"/>
  <c r="J19" i="5" s="1"/>
  <c r="F17" i="5"/>
  <c r="H17" i="5" s="1"/>
  <c r="M17" i="5" s="1"/>
  <c r="F16" i="5"/>
  <c r="H16" i="5" s="1"/>
  <c r="F15" i="5"/>
  <c r="L15" i="5" s="1"/>
  <c r="M15" i="5" s="1"/>
  <c r="F14" i="5"/>
  <c r="L14" i="5" s="1"/>
  <c r="M14" i="5" s="1"/>
  <c r="F13" i="5"/>
  <c r="L13" i="5" s="1"/>
  <c r="F12" i="5"/>
  <c r="J12" i="5" s="1"/>
  <c r="F47" i="1"/>
  <c r="H47" i="1" s="1"/>
  <c r="M47" i="1" s="1"/>
  <c r="F46" i="1"/>
  <c r="H46" i="1" s="1"/>
  <c r="M46" i="1" s="1"/>
  <c r="F45" i="1"/>
  <c r="F44" i="1"/>
  <c r="H44" i="1" s="1"/>
  <c r="F43" i="1"/>
  <c r="F42" i="1"/>
  <c r="L42" i="1" s="1"/>
  <c r="M42" i="1" s="1"/>
  <c r="F41" i="1"/>
  <c r="L41" i="1" s="1"/>
  <c r="M41" i="1" s="1"/>
  <c r="F40" i="1"/>
  <c r="L40" i="1" s="1"/>
  <c r="M40" i="1" s="1"/>
  <c r="F39" i="1"/>
  <c r="L39" i="1" s="1"/>
  <c r="M39" i="1" s="1"/>
  <c r="F38" i="1"/>
  <c r="L38" i="1" s="1"/>
  <c r="F37" i="1"/>
  <c r="J37" i="1" s="1"/>
  <c r="F35" i="1"/>
  <c r="H35" i="1" s="1"/>
  <c r="M35" i="1" s="1"/>
  <c r="F34" i="1"/>
  <c r="H34" i="1" s="1"/>
  <c r="M34" i="1" s="1"/>
  <c r="H33" i="1"/>
  <c r="M33" i="1" s="1"/>
  <c r="L32" i="1"/>
  <c r="H32" i="1"/>
  <c r="L31" i="1"/>
  <c r="H31" i="1"/>
  <c r="F30" i="1"/>
  <c r="L30" i="1" s="1"/>
  <c r="M30" i="1" s="1"/>
  <c r="F29" i="1"/>
  <c r="L29" i="1" s="1"/>
  <c r="M29" i="1" s="1"/>
  <c r="F28" i="1"/>
  <c r="L28" i="1" s="1"/>
  <c r="M28" i="1" s="1"/>
  <c r="F27" i="1"/>
  <c r="L27" i="1" s="1"/>
  <c r="F26" i="1"/>
  <c r="J26" i="1" s="1"/>
  <c r="E22" i="1"/>
  <c r="D14" i="4" l="1"/>
  <c r="H13" i="4"/>
  <c r="H48" i="6"/>
  <c r="H11" i="5"/>
  <c r="H25" i="1"/>
  <c r="L25" i="1"/>
  <c r="H23" i="6"/>
  <c r="M32" i="6"/>
  <c r="H7" i="6"/>
  <c r="H27" i="5"/>
  <c r="M27" i="5" s="1"/>
  <c r="L57" i="5"/>
  <c r="L52" i="5" s="1"/>
  <c r="L53" i="6"/>
  <c r="M53" i="6" s="1"/>
  <c r="H45" i="6"/>
  <c r="H36" i="6" s="1"/>
  <c r="L45" i="6"/>
  <c r="L36" i="6" s="1"/>
  <c r="H25" i="6"/>
  <c r="L23" i="6"/>
  <c r="M23" i="6" s="1"/>
  <c r="L12" i="6"/>
  <c r="L7" i="6" s="1"/>
  <c r="M9" i="6"/>
  <c r="M15" i="6"/>
  <c r="J14" i="6"/>
  <c r="J25" i="6"/>
  <c r="M26" i="6"/>
  <c r="M38" i="6"/>
  <c r="M44" i="6"/>
  <c r="J48" i="6"/>
  <c r="M49" i="6"/>
  <c r="H22" i="6"/>
  <c r="M31" i="6"/>
  <c r="M8" i="6"/>
  <c r="J7" i="6"/>
  <c r="M16" i="6"/>
  <c r="M27" i="6"/>
  <c r="L25" i="6"/>
  <c r="J36" i="6"/>
  <c r="M37" i="6"/>
  <c r="M50" i="6"/>
  <c r="L22" i="6"/>
  <c r="M22" i="6" s="1"/>
  <c r="M45" i="6"/>
  <c r="H49" i="5"/>
  <c r="H40" i="5" s="1"/>
  <c r="H29" i="5"/>
  <c r="M36" i="5"/>
  <c r="L49" i="5"/>
  <c r="L40" i="5" s="1"/>
  <c r="L16" i="5"/>
  <c r="L11" i="5" s="1"/>
  <c r="L27" i="5"/>
  <c r="M9" i="5"/>
  <c r="M8" i="5"/>
  <c r="J7" i="5"/>
  <c r="M12" i="5"/>
  <c r="J11" i="5"/>
  <c r="M20" i="5"/>
  <c r="M13" i="5"/>
  <c r="M19" i="5"/>
  <c r="J18" i="5"/>
  <c r="J29" i="5"/>
  <c r="M30" i="5"/>
  <c r="M42" i="5"/>
  <c r="M48" i="5"/>
  <c r="J52" i="5"/>
  <c r="M53" i="5"/>
  <c r="H26" i="5"/>
  <c r="M35" i="5"/>
  <c r="M31" i="5"/>
  <c r="L29" i="5"/>
  <c r="J40" i="5"/>
  <c r="M41" i="5"/>
  <c r="M54" i="5"/>
  <c r="L26" i="5"/>
  <c r="H57" i="5"/>
  <c r="H52" i="5" s="1"/>
  <c r="H45" i="1"/>
  <c r="H36" i="1" s="1"/>
  <c r="L45" i="1"/>
  <c r="L36" i="1" s="1"/>
  <c r="M38" i="1"/>
  <c r="M44" i="1"/>
  <c r="M37" i="1"/>
  <c r="J36" i="1"/>
  <c r="M26" i="1"/>
  <c r="J25" i="1"/>
  <c r="M27" i="1"/>
  <c r="M31" i="1"/>
  <c r="M32" i="1"/>
  <c r="F54" i="1"/>
  <c r="H54" i="1" s="1"/>
  <c r="M54" i="1" s="1"/>
  <c r="F53" i="1"/>
  <c r="H53" i="1" s="1"/>
  <c r="F52" i="1"/>
  <c r="L52" i="1" s="1"/>
  <c r="M52" i="1" s="1"/>
  <c r="F51" i="1"/>
  <c r="L51" i="1" s="1"/>
  <c r="M51" i="1" s="1"/>
  <c r="F50" i="1"/>
  <c r="L50" i="1" s="1"/>
  <c r="F49" i="1"/>
  <c r="J49" i="1" s="1"/>
  <c r="F24" i="1"/>
  <c r="H24" i="1" s="1"/>
  <c r="M24" i="1" s="1"/>
  <c r="F23" i="1"/>
  <c r="L23" i="1" s="1"/>
  <c r="F22" i="1"/>
  <c r="L22" i="1" s="1"/>
  <c r="F21" i="1"/>
  <c r="L21" i="1" s="1"/>
  <c r="F20" i="1"/>
  <c r="L20" i="1" s="1"/>
  <c r="M20" i="1" s="1"/>
  <c r="F19" i="1"/>
  <c r="L19" i="1" s="1"/>
  <c r="M19" i="1" s="1"/>
  <c r="F18" i="1"/>
  <c r="L18" i="1" s="1"/>
  <c r="M18" i="1" s="1"/>
  <c r="F17" i="1"/>
  <c r="L17" i="1" s="1"/>
  <c r="M17" i="1" s="1"/>
  <c r="F16" i="1"/>
  <c r="F15" i="1"/>
  <c r="F13" i="1"/>
  <c r="H13" i="1" s="1"/>
  <c r="M13" i="1" s="1"/>
  <c r="F12" i="1"/>
  <c r="H12" i="1" s="1"/>
  <c r="F11" i="1"/>
  <c r="L11" i="1" s="1"/>
  <c r="M11" i="1" s="1"/>
  <c r="F10" i="1"/>
  <c r="L10" i="1" s="1"/>
  <c r="M10" i="1" s="1"/>
  <c r="F9" i="1"/>
  <c r="L9" i="1" s="1"/>
  <c r="F8" i="1"/>
  <c r="J8" i="1" s="1"/>
  <c r="M25" i="6" l="1"/>
  <c r="M26" i="5"/>
  <c r="H14" i="4"/>
  <c r="L48" i="6"/>
  <c r="J55" i="6"/>
  <c r="H14" i="6"/>
  <c r="H55" i="6" s="1"/>
  <c r="L59" i="5"/>
  <c r="M16" i="5"/>
  <c r="M7" i="5"/>
  <c r="J59" i="5"/>
  <c r="H18" i="5"/>
  <c r="H59" i="5" s="1"/>
  <c r="H48" i="1"/>
  <c r="M12" i="6"/>
  <c r="M7" i="6"/>
  <c r="L14" i="6"/>
  <c r="M14" i="6" s="1"/>
  <c r="M36" i="6"/>
  <c r="M49" i="5"/>
  <c r="M29" i="5"/>
  <c r="M52" i="5"/>
  <c r="M57" i="5"/>
  <c r="M11" i="5"/>
  <c r="L18" i="5"/>
  <c r="M40" i="5"/>
  <c r="M45" i="1"/>
  <c r="L12" i="1"/>
  <c r="M12" i="1" s="1"/>
  <c r="M36" i="1"/>
  <c r="M25" i="1"/>
  <c r="H22" i="1"/>
  <c r="M22" i="1" s="1"/>
  <c r="H23" i="1"/>
  <c r="M23" i="1" s="1"/>
  <c r="M21" i="1"/>
  <c r="M9" i="1"/>
  <c r="M8" i="1"/>
  <c r="J7" i="1"/>
  <c r="H7" i="1"/>
  <c r="J48" i="1"/>
  <c r="M49" i="1"/>
  <c r="M50" i="1"/>
  <c r="L53" i="1"/>
  <c r="M53" i="1" s="1"/>
  <c r="L16" i="1"/>
  <c r="L14" i="1" s="1"/>
  <c r="J15" i="1"/>
  <c r="J55" i="1" l="1"/>
  <c r="L55" i="6"/>
  <c r="M48" i="6"/>
  <c r="M55" i="6" s="1"/>
  <c r="M56" i="6" s="1"/>
  <c r="M57" i="6" s="1"/>
  <c r="M58" i="6" s="1"/>
  <c r="M59" i="6" s="1"/>
  <c r="D19" i="4" s="1"/>
  <c r="H19" i="4" s="1"/>
  <c r="M18" i="5"/>
  <c r="M59" i="5" s="1"/>
  <c r="M60" i="5" s="1"/>
  <c r="M61" i="5" s="1"/>
  <c r="M62" i="5" s="1"/>
  <c r="M63" i="5" s="1"/>
  <c r="D18" i="4" s="1"/>
  <c r="H18" i="4" s="1"/>
  <c r="H14" i="1"/>
  <c r="H55" i="1" s="1"/>
  <c r="L7" i="1"/>
  <c r="H59" i="6"/>
  <c r="L48" i="1"/>
  <c r="M16" i="1"/>
  <c r="M15" i="1"/>
  <c r="J14" i="1"/>
  <c r="M7" i="1" l="1"/>
  <c r="L55" i="1"/>
  <c r="M48" i="1"/>
  <c r="J59" i="6"/>
  <c r="M14" i="1"/>
  <c r="M55" i="1" l="1"/>
  <c r="M56" i="1" s="1"/>
  <c r="M57" i="1" s="1"/>
  <c r="M58" i="1" s="1"/>
  <c r="M59" i="1" s="1"/>
  <c r="D17" i="4" s="1"/>
  <c r="H17" i="4" s="1"/>
  <c r="L59" i="6"/>
  <c r="D20" i="4" l="1"/>
  <c r="H20" i="4" s="1"/>
  <c r="D23" i="4" l="1"/>
  <c r="D28" i="4" s="1"/>
  <c r="H23" i="4" l="1"/>
  <c r="H28" i="4"/>
  <c r="H29" i="4" s="1"/>
  <c r="H30" i="4" s="1"/>
  <c r="H31" i="4" s="1"/>
  <c r="H32" i="4" s="1"/>
  <c r="D30" i="4"/>
  <c r="D32" i="4" s="1"/>
</calcChain>
</file>

<file path=xl/sharedStrings.xml><?xml version="1.0" encoding="utf-8"?>
<sst xmlns="http://schemas.openxmlformats.org/spreadsheetml/2006/main" count="603" uniqueCount="162">
  <si>
    <t>#</t>
  </si>
  <si>
    <t>Sifri</t>
  </si>
  <si>
    <t>samuSaoebis da danaxarjebis dasaxeleba</t>
  </si>
  <si>
    <t>ganz. erT.</t>
  </si>
  <si>
    <t>raodenoba</t>
  </si>
  <si>
    <t>masalebi</t>
  </si>
  <si>
    <t>xelfasi</t>
  </si>
  <si>
    <t>manqana-meqanizmebi da transporti</t>
  </si>
  <si>
    <t>sul</t>
  </si>
  <si>
    <t>normat.
erTeul-ze</t>
  </si>
  <si>
    <t>erT. fasi</t>
  </si>
  <si>
    <t>27-7-2</t>
  </si>
  <si>
    <r>
      <t>m</t>
    </r>
    <r>
      <rPr>
        <vertAlign val="superscript"/>
        <sz val="10"/>
        <rFont val="AcadNusx"/>
      </rPr>
      <t>3</t>
    </r>
  </si>
  <si>
    <t>Sromis danaxarji</t>
  </si>
  <si>
    <t>kac-sT</t>
  </si>
  <si>
    <t>avtogreideri</t>
  </si>
  <si>
    <t>manq-sT</t>
  </si>
  <si>
    <t>satkepni pnevmosvlaze 18t</t>
  </si>
  <si>
    <t>mosarwyav-mosarecxi manqana</t>
  </si>
  <si>
    <t>qviSa-xreSovani masala</t>
  </si>
  <si>
    <t>wyali</t>
  </si>
  <si>
    <t>27-11-1 
27-11-4</t>
  </si>
  <si>
    <t>avtogreideri 79kvt</t>
  </si>
  <si>
    <t>buldozeri 79 kvt</t>
  </si>
  <si>
    <t>satkepni TviTmavali gluvi 5t</t>
  </si>
  <si>
    <t>satkepni TviTmavali gluvi 10t</t>
  </si>
  <si>
    <t>qvis namtvrevebis manawilebeli</t>
  </si>
  <si>
    <t>RorRi 40-70mm</t>
  </si>
  <si>
    <t>RorRi 10-20mm</t>
  </si>
  <si>
    <t>t</t>
  </si>
  <si>
    <t>bitumi</t>
  </si>
  <si>
    <t>lari</t>
  </si>
  <si>
    <t>sxva manqana</t>
  </si>
  <si>
    <t>sxva masala</t>
  </si>
  <si>
    <t>zednadebi xarjebi</t>
  </si>
  <si>
    <t>%</t>
  </si>
  <si>
    <t>saxarjTaRricxvo mogeba</t>
  </si>
  <si>
    <t>lokalur_resursuri xarjTaRricxva #1</t>
  </si>
  <si>
    <t># rig-ze</t>
  </si>
  <si>
    <t>xarjTaR-ricxvis nomeri</t>
  </si>
  <si>
    <t>Tavebis, obieqtebis, samuSaoebis da danaxarjebis raodenoba</t>
  </si>
  <si>
    <t>saxarjTaRricxvo Rirebuleba (aTasi lari)</t>
  </si>
  <si>
    <t>samSeneblo samuSaoebi</t>
  </si>
  <si>
    <t>samontaJo samuSaoebi</t>
  </si>
  <si>
    <t>mowyobiloba inventari</t>
  </si>
  <si>
    <t>sxva danaxarjebi</t>
  </si>
  <si>
    <t>saerTo saxarjTaR. Rirebuleba aTasi lari</t>
  </si>
  <si>
    <t>Tavi I. mosamzadebeli samuSaoebi</t>
  </si>
  <si>
    <t>Tavi II. miwis samuSaoebi</t>
  </si>
  <si>
    <t>Tavi III. xelovnuri nagebobebi</t>
  </si>
  <si>
    <t>xarj #1</t>
  </si>
  <si>
    <t>Tavi  IV. Ggzis samosi</t>
  </si>
  <si>
    <t>jami IV Tavi</t>
  </si>
  <si>
    <t>Tavi  V. GmierTebebi da Sesasvlelebi</t>
  </si>
  <si>
    <t>jami I-VI Tavebi</t>
  </si>
  <si>
    <t>Tavi XII</t>
  </si>
  <si>
    <t>saproeqto-sagamokvlevo samuSaoebi</t>
  </si>
  <si>
    <t>jami I-XII Tavebi</t>
  </si>
  <si>
    <t xml:space="preserve">gauTvaliswinebeli xarjebi - 3%        </t>
  </si>
  <si>
    <t xml:space="preserve">jami </t>
  </si>
  <si>
    <t xml:space="preserve">damatebiTi Rirebulebis gadasaxadi           (d.R.g.)-18%               </t>
  </si>
  <si>
    <t xml:space="preserve">sul saxarjTaRricxvo Rirebuleba </t>
  </si>
  <si>
    <t>borjomis municipaliteti. sof. rvelSi gzis reabilitacia.</t>
  </si>
  <si>
    <t>s.r.f</t>
  </si>
  <si>
    <t>qviSa</t>
  </si>
  <si>
    <t>3</t>
  </si>
  <si>
    <t>27-24-3</t>
  </si>
  <si>
    <t>cementobetonis manawilebeli</t>
  </si>
  <si>
    <t>saavtomobilo amwe 5t</t>
  </si>
  <si>
    <t>traqtori 40kvt</t>
  </si>
  <si>
    <t xml:space="preserve">betoni </t>
  </si>
  <si>
    <t>minaplastikuri armatura 6mm</t>
  </si>
  <si>
    <t>grZ.m</t>
  </si>
  <si>
    <t>Sesakravi mavTuli</t>
  </si>
  <si>
    <t>kg</t>
  </si>
  <si>
    <t>kuTxovana</t>
  </si>
  <si>
    <t>27-28-1</t>
  </si>
  <si>
    <t>ganivi nakerebis mowyoba da bitumiT Sevseba</t>
  </si>
  <si>
    <t>nakerebis CamWreli</t>
  </si>
  <si>
    <t>traqtori 59kvt</t>
  </si>
  <si>
    <t>nakerebis Camsxmeli</t>
  </si>
  <si>
    <t>bitumis emulsia</t>
  </si>
  <si>
    <t>bitumis mastika</t>
  </si>
  <si>
    <t>lokalur_resursuri xarjTaRricxva #2</t>
  </si>
  <si>
    <t xml:space="preserve"> klodovani qanebis (calkeuli lodebis) damuSaveba sangrevi CaquCebiT. (pk0+00 - pk0+30 transportireba nayarSi)</t>
  </si>
  <si>
    <t>1-84-4</t>
  </si>
  <si>
    <t>sangrevi CaquCebi</t>
  </si>
  <si>
    <t>lodebis gatana nayarSi 5 km-ze</t>
  </si>
  <si>
    <t>4</t>
  </si>
  <si>
    <t>lokalur_resursuri xarjTaRricxva #3</t>
  </si>
  <si>
    <t>lokalur_resursuri xarjTaRricxva #4</t>
  </si>
  <si>
    <t>1</t>
  </si>
  <si>
    <t>1-11-15</t>
  </si>
  <si>
    <t>gruntis damuSaveba WrilSi  eqskavatoriT, gverdze dayriT</t>
  </si>
  <si>
    <r>
      <t>eqskavatori V- 0.5m</t>
    </r>
    <r>
      <rPr>
        <vertAlign val="superscript"/>
        <sz val="10"/>
        <rFont val="AcadNusx"/>
      </rPr>
      <t>3</t>
    </r>
  </si>
  <si>
    <t>2</t>
  </si>
  <si>
    <t>1-79-3</t>
  </si>
  <si>
    <t>gruntis damuSaveba WrilSi xeliT, gverdze dayriT</t>
  </si>
  <si>
    <t>30-3-2</t>
  </si>
  <si>
    <t xml:space="preserve">sagebi qviSa-xreSovani narevi </t>
  </si>
  <si>
    <t xml:space="preserve">sxva manqana </t>
  </si>
  <si>
    <t>qviSa-xreSovani narevi</t>
  </si>
  <si>
    <t>30-5-1</t>
  </si>
  <si>
    <t xml:space="preserve">Sromis danaxarji </t>
  </si>
  <si>
    <t>amwe pnevmosvlaze 25t</t>
  </si>
  <si>
    <t>betoni</t>
  </si>
  <si>
    <t>mrgvali xe</t>
  </si>
  <si>
    <t>ficari  sisq.70mm II xaris.</t>
  </si>
  <si>
    <t>ficarisisq. 40-60mm IIxaris.</t>
  </si>
  <si>
    <t>igive, III xarisxi</t>
  </si>
  <si>
    <t>WanWiki qanCiT</t>
  </si>
  <si>
    <t>naWedi</t>
  </si>
  <si>
    <t>37-66-2</t>
  </si>
  <si>
    <t>armaturis dayeneba</t>
  </si>
  <si>
    <t>amwe muxluxa svlaze 10t</t>
  </si>
  <si>
    <t>manq.-sT</t>
  </si>
  <si>
    <r>
      <t xml:space="preserve">armatura </t>
    </r>
    <r>
      <rPr>
        <sz val="10"/>
        <rFont val="Arial"/>
        <family val="2"/>
        <charset val="204"/>
      </rPr>
      <t>A</t>
    </r>
    <r>
      <rPr>
        <sz val="10"/>
        <rFont val="AcadNusx"/>
      </rPr>
      <t>I</t>
    </r>
  </si>
  <si>
    <t>6</t>
  </si>
  <si>
    <t>7-17-7</t>
  </si>
  <si>
    <t>kuTxovana 70X70X5 mm</t>
  </si>
  <si>
    <t>eleqtrodi</t>
  </si>
  <si>
    <t>7</t>
  </si>
  <si>
    <t>8-7-5</t>
  </si>
  <si>
    <t>cementis xsnari</t>
  </si>
  <si>
    <t>foladis zoli 60X6</t>
  </si>
  <si>
    <t>foladis zoli 40X6</t>
  </si>
  <si>
    <t>8</t>
  </si>
  <si>
    <t>1-181-3</t>
  </si>
  <si>
    <t>gruntis ukuCayra xeliT</t>
  </si>
  <si>
    <t>9</t>
  </si>
  <si>
    <t>1-22-15</t>
  </si>
  <si>
    <t>zedmeti gruntis datvirTva 
avtoTviRmclelebze da gatana nayarSi</t>
  </si>
  <si>
    <r>
      <t>eqskavatori V-0.5 m</t>
    </r>
    <r>
      <rPr>
        <vertAlign val="superscript"/>
        <sz val="10"/>
        <rFont val="AcadNusx"/>
      </rPr>
      <t>3</t>
    </r>
  </si>
  <si>
    <t>1-25-2</t>
  </si>
  <si>
    <t>muSaoba nayarSi</t>
  </si>
  <si>
    <t xml:space="preserve">buldozeri </t>
  </si>
  <si>
    <t>a/bsavali nawilis cxaurebis mowyoba (2.0X0.64)</t>
  </si>
  <si>
    <t>gruntis gatana nayrSi 5km-ze</t>
  </si>
  <si>
    <t>jami III Tavi</t>
  </si>
  <si>
    <t>xarj #2</t>
  </si>
  <si>
    <r>
      <t xml:space="preserve">  pk0+49 betonis saniaRvre </t>
    </r>
    <r>
      <rPr>
        <sz val="10"/>
        <rFont val="Arial"/>
        <family val="2"/>
        <charset val="204"/>
      </rPr>
      <t>L</t>
    </r>
    <r>
      <rPr>
        <sz val="10"/>
        <rFont val="AcadNusx"/>
      </rPr>
      <t xml:space="preserve">-4m - gadasasvleli cxaurebi </t>
    </r>
    <r>
      <rPr>
        <sz val="10"/>
        <rFont val="Arial"/>
        <family val="2"/>
        <charset val="204"/>
      </rPr>
      <t>n</t>
    </r>
    <r>
      <rPr>
        <sz val="10"/>
        <rFont val="AcadNusx"/>
      </rPr>
      <t xml:space="preserve">-2c  </t>
    </r>
  </si>
  <si>
    <t>xarj #3</t>
  </si>
  <si>
    <t>xarj #4</t>
  </si>
  <si>
    <r>
      <t xml:space="preserve">cementobetonis gza #1  </t>
    </r>
    <r>
      <rPr>
        <sz val="10"/>
        <rFont val="Arial"/>
        <family val="2"/>
        <charset val="204"/>
      </rPr>
      <t>L</t>
    </r>
    <r>
      <rPr>
        <sz val="10"/>
        <rFont val="AcadNusx"/>
      </rPr>
      <t>-76m (koSkis ubani)</t>
    </r>
  </si>
  <si>
    <r>
      <t xml:space="preserve">cementobetonis gza #2  </t>
    </r>
    <r>
      <rPr>
        <sz val="10"/>
        <rFont val="Arial"/>
        <family val="2"/>
        <charset val="204"/>
      </rPr>
      <t>L</t>
    </r>
    <r>
      <rPr>
        <sz val="10"/>
        <rFont val="AcadNusx"/>
      </rPr>
      <t>-250m (gogolaZeebis
  ubani)</t>
    </r>
  </si>
  <si>
    <r>
      <t xml:space="preserve">cementobetonis gza #1  </t>
    </r>
    <r>
      <rPr>
        <sz val="10"/>
        <rFont val="Arial"/>
        <family val="2"/>
        <charset val="204"/>
      </rPr>
      <t>L</t>
    </r>
    <r>
      <rPr>
        <sz val="10"/>
        <rFont val="AcadNusx"/>
      </rPr>
      <t>-220m (skolis 
Sesaxvevi)</t>
    </r>
  </si>
  <si>
    <r>
      <t xml:space="preserve">    pk0+49 betonis saniaRvre </t>
    </r>
    <r>
      <rPr>
        <b/>
        <sz val="12"/>
        <rFont val="Arial"/>
        <family val="2"/>
        <charset val="204"/>
      </rPr>
      <t>L</t>
    </r>
    <r>
      <rPr>
        <b/>
        <sz val="12"/>
        <rFont val="AcadNusx"/>
      </rPr>
      <t xml:space="preserve">-4m - gadasasvleli cxaurebi </t>
    </r>
    <r>
      <rPr>
        <b/>
        <sz val="12"/>
        <rFont val="Arial"/>
        <family val="2"/>
        <charset val="204"/>
      </rPr>
      <t>n</t>
    </r>
    <r>
      <rPr>
        <b/>
        <sz val="12"/>
        <rFont val="AcadNusx"/>
      </rPr>
      <t xml:space="preserve">-2c  </t>
    </r>
  </si>
  <si>
    <r>
      <t>m</t>
    </r>
    <r>
      <rPr>
        <b/>
        <vertAlign val="superscript"/>
        <sz val="10"/>
        <rFont val="AcadNusx"/>
      </rPr>
      <t>3</t>
    </r>
  </si>
  <si>
    <r>
      <t xml:space="preserve">betonis kiuvetebis mowyoba, betoni </t>
    </r>
    <r>
      <rPr>
        <b/>
        <sz val="10"/>
        <rFont val="Arial"/>
        <family val="2"/>
        <charset val="204"/>
      </rPr>
      <t>B22,5 F200 W6</t>
    </r>
  </si>
  <si>
    <t>10</t>
  </si>
  <si>
    <t>11</t>
  </si>
  <si>
    <t xml:space="preserve">პრეტენდენტი </t>
  </si>
  <si>
    <t>ხელმოწერა და ბეჭედი</t>
  </si>
  <si>
    <r>
      <t xml:space="preserve">  cementobetonis gza #1 </t>
    </r>
    <r>
      <rPr>
        <b/>
        <sz val="12"/>
        <rFont val="Arial"/>
        <family val="2"/>
        <charset val="204"/>
      </rPr>
      <t xml:space="preserve"> L-76</t>
    </r>
    <r>
      <rPr>
        <b/>
        <sz val="12"/>
        <rFont val="AcadNusx"/>
      </rPr>
      <t>m (koSkis ubani)</t>
    </r>
  </si>
  <si>
    <r>
      <t xml:space="preserve">qvesagebi fenis mowyoba qviSa-xreSovani nareviT (0-70mm), </t>
    </r>
    <r>
      <rPr>
        <b/>
        <sz val="10"/>
        <rFont val="Times New Roman"/>
        <family val="1"/>
        <charset val="204"/>
      </rPr>
      <t>h</t>
    </r>
    <r>
      <rPr>
        <b/>
        <sz val="10"/>
        <rFont val="AcadNusx"/>
      </rPr>
      <t>-10sm.</t>
    </r>
  </si>
  <si>
    <r>
      <t xml:space="preserve">safuZvlis mowyoba fraqciuli RorRiT (0-40mm), </t>
    </r>
    <r>
      <rPr>
        <b/>
        <sz val="10"/>
        <rFont val="Times New Roman"/>
        <family val="1"/>
        <charset val="204"/>
      </rPr>
      <t>h</t>
    </r>
    <r>
      <rPr>
        <b/>
        <sz val="10"/>
        <rFont val="AcadNusx"/>
      </rPr>
      <t>-12sm.</t>
    </r>
  </si>
  <si>
    <r>
      <t>m</t>
    </r>
    <r>
      <rPr>
        <b/>
        <vertAlign val="superscript"/>
        <sz val="10"/>
        <rFont val="AcadNusx"/>
      </rPr>
      <t>2</t>
    </r>
  </si>
  <si>
    <r>
      <t xml:space="preserve">cementobetonis  safari  sisqiT 15 sm, betoni </t>
    </r>
    <r>
      <rPr>
        <b/>
        <sz val="10"/>
        <rFont val="Arial"/>
        <family val="2"/>
        <charset val="204"/>
      </rPr>
      <t>B</t>
    </r>
    <r>
      <rPr>
        <b/>
        <sz val="10"/>
        <rFont val="AcadNusx"/>
      </rPr>
      <t xml:space="preserve">22,5 </t>
    </r>
    <r>
      <rPr>
        <b/>
        <sz val="10"/>
        <rFont val="Arial"/>
        <family val="2"/>
        <charset val="204"/>
      </rPr>
      <t>F</t>
    </r>
    <r>
      <rPr>
        <b/>
        <sz val="10"/>
        <rFont val="AcadNusx"/>
      </rPr>
      <t xml:space="preserve">200 </t>
    </r>
    <r>
      <rPr>
        <b/>
        <sz val="10"/>
        <rFont val="Arial"/>
        <family val="2"/>
        <charset val="204"/>
      </rPr>
      <t>W</t>
    </r>
    <r>
      <rPr>
        <b/>
        <sz val="10"/>
        <rFont val="AcadNusx"/>
      </rPr>
      <t>6</t>
    </r>
  </si>
  <si>
    <r>
      <t xml:space="preserve"> misayreli gverdulebisv mowyoba qviSa xreSovani masaliT saSualo sisqiT </t>
    </r>
    <r>
      <rPr>
        <b/>
        <sz val="10"/>
        <rFont val="Arial"/>
        <family val="2"/>
        <charset val="204"/>
      </rPr>
      <t>h</t>
    </r>
    <r>
      <rPr>
        <b/>
        <sz val="10"/>
        <rFont val="AcadNusx"/>
      </rPr>
      <t>-20sm</t>
    </r>
  </si>
  <si>
    <r>
      <t xml:space="preserve">  cementobetonis gza #2 </t>
    </r>
    <r>
      <rPr>
        <b/>
        <sz val="12"/>
        <rFont val="Arial"/>
        <family val="2"/>
        <charset val="204"/>
      </rPr>
      <t xml:space="preserve"> L-250</t>
    </r>
    <r>
      <rPr>
        <b/>
        <sz val="12"/>
        <rFont val="AcadNusx"/>
      </rPr>
      <t>m (gogolaZeebis ubani)</t>
    </r>
  </si>
  <si>
    <r>
      <t xml:space="preserve">  cementobetonis gza #3 </t>
    </r>
    <r>
      <rPr>
        <b/>
        <sz val="12"/>
        <rFont val="Arial"/>
        <family val="2"/>
        <charset val="204"/>
      </rPr>
      <t xml:space="preserve"> L-220</t>
    </r>
    <r>
      <rPr>
        <b/>
        <sz val="12"/>
        <rFont val="AcadNusx"/>
      </rPr>
      <t>m (skolis SesaxvevSi)</t>
    </r>
  </si>
  <si>
    <t>nakrebi saxarjTaRricxvo angariSi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</si>
</sst>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sz val="10"/>
      <name val="AcadNusx"/>
    </font>
    <font>
      <b/>
      <sz val="11"/>
      <name val="AcadNusx"/>
    </font>
    <font>
      <sz val="10"/>
      <name val="Academiury-ITV-ZC"/>
      <family val="1"/>
    </font>
    <font>
      <sz val="10"/>
      <name val="Chveulebrivy"/>
      <family val="2"/>
    </font>
    <font>
      <b/>
      <sz val="10"/>
      <name val="Academiury-ITV-ZC"/>
      <family val="1"/>
    </font>
    <font>
      <sz val="10"/>
      <name val="Arial"/>
      <family val="2"/>
    </font>
    <font>
      <vertAlign val="superscript"/>
      <sz val="10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name val="Arial Cyr"/>
      <charset val="204"/>
    </font>
    <font>
      <b/>
      <sz val="10"/>
      <name val="AcadNusx"/>
    </font>
    <font>
      <b/>
      <sz val="11"/>
      <name val="AcadMtavr"/>
    </font>
    <font>
      <sz val="10"/>
      <color indexed="10"/>
      <name val="AcadNusx"/>
    </font>
    <font>
      <sz val="10"/>
      <color theme="1"/>
      <name val="AcadNusx"/>
    </font>
    <font>
      <sz val="10"/>
      <color indexed="8"/>
      <name val="AcadNusx"/>
    </font>
    <font>
      <sz val="11"/>
      <name val="Calibri"/>
      <family val="2"/>
      <scheme val="minor"/>
    </font>
    <font>
      <b/>
      <sz val="10"/>
      <color theme="1"/>
      <name val="AcadNusx"/>
    </font>
    <font>
      <sz val="11"/>
      <color theme="1"/>
      <name val="AcadNusx"/>
    </font>
    <font>
      <b/>
      <sz val="12"/>
      <name val="AcadNusx"/>
    </font>
    <font>
      <b/>
      <sz val="14"/>
      <name val="AcadNusx"/>
    </font>
    <font>
      <b/>
      <sz val="16"/>
      <name val="AcadNusx"/>
    </font>
    <font>
      <b/>
      <sz val="12"/>
      <name val="Arial"/>
      <family val="2"/>
      <charset val="204"/>
    </font>
    <font>
      <b/>
      <vertAlign val="superscript"/>
      <sz val="10"/>
      <name val="AcadNusx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1" fillId="0" borderId="0"/>
    <xf numFmtId="0" fontId="2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7" applyNumberFormat="0" applyAlignment="0" applyProtection="0"/>
    <xf numFmtId="0" fontId="15" fillId="21" borderId="8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3" fillId="0" borderId="12" applyNumberFormat="0" applyFill="0" applyAlignment="0" applyProtection="0"/>
    <xf numFmtId="0" fontId="24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2" fillId="23" borderId="13" applyNumberFormat="0" applyFont="0" applyAlignment="0" applyProtection="0"/>
    <xf numFmtId="0" fontId="25" fillId="20" borderId="14" applyNumberFormat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" fillId="0" borderId="0"/>
  </cellStyleXfs>
  <cellXfs count="529">
    <xf numFmtId="0" fontId="0" fillId="0" borderId="0" xfId="0"/>
    <xf numFmtId="0" fontId="1" fillId="0" borderId="0" xfId="1"/>
    <xf numFmtId="0" fontId="4" fillId="0" borderId="2" xfId="54" applyFont="1" applyFill="1" applyBorder="1" applyAlignment="1">
      <alignment horizontal="center" vertical="top" wrapText="1"/>
    </xf>
    <xf numFmtId="2" fontId="29" fillId="0" borderId="2" xfId="57" applyNumberFormat="1" applyFont="1" applyFill="1" applyBorder="1" applyAlignment="1">
      <alignment horizontal="center" vertical="center" wrapText="1"/>
    </xf>
    <xf numFmtId="2" fontId="4" fillId="0" borderId="1" xfId="57" applyNumberFormat="1" applyFont="1" applyFill="1" applyBorder="1" applyAlignment="1">
      <alignment horizontal="center" vertical="center"/>
    </xf>
    <xf numFmtId="2" fontId="4" fillId="0" borderId="2" xfId="46" applyNumberFormat="1" applyFont="1" applyFill="1" applyBorder="1" applyAlignment="1">
      <alignment horizontal="center" vertical="center"/>
    </xf>
    <xf numFmtId="165" fontId="4" fillId="0" borderId="2" xfId="57" applyNumberFormat="1" applyFont="1" applyFill="1" applyBorder="1" applyAlignment="1">
      <alignment horizontal="center" vertical="center"/>
    </xf>
    <xf numFmtId="0" fontId="4" fillId="0" borderId="2" xfId="57" applyFont="1" applyFill="1" applyBorder="1" applyAlignment="1">
      <alignment vertical="center" wrapText="1"/>
    </xf>
    <xf numFmtId="0" fontId="29" fillId="0" borderId="2" xfId="57" applyNumberFormat="1" applyFont="1" applyFill="1" applyBorder="1" applyAlignment="1">
      <alignment horizontal="center" vertical="center" wrapText="1"/>
    </xf>
    <xf numFmtId="0" fontId="4" fillId="0" borderId="2" xfId="57" applyNumberFormat="1" applyFont="1" applyFill="1" applyBorder="1" applyAlignment="1">
      <alignment horizontal="center" vertical="center" wrapText="1"/>
    </xf>
    <xf numFmtId="2" fontId="4" fillId="0" borderId="2" xfId="57" applyNumberFormat="1" applyFont="1" applyFill="1" applyBorder="1" applyAlignment="1">
      <alignment horizontal="center" vertical="center" wrapText="1"/>
    </xf>
    <xf numFmtId="0" fontId="29" fillId="0" borderId="2" xfId="57" applyNumberFormat="1" applyFont="1" applyBorder="1" applyAlignment="1">
      <alignment horizontal="center" vertical="center" wrapText="1"/>
    </xf>
    <xf numFmtId="164" fontId="4" fillId="0" borderId="2" xfId="57" applyNumberFormat="1" applyFont="1" applyBorder="1" applyAlignment="1">
      <alignment horizontal="center" vertical="center" wrapText="1"/>
    </xf>
    <xf numFmtId="0" fontId="4" fillId="0" borderId="2" xfId="57" applyNumberFormat="1" applyFont="1" applyBorder="1" applyAlignment="1">
      <alignment horizontal="center" vertical="center" wrapText="1"/>
    </xf>
    <xf numFmtId="0" fontId="1" fillId="0" borderId="0" xfId="57"/>
    <xf numFmtId="2" fontId="4" fillId="0" borderId="2" xfId="57" applyNumberFormat="1" applyFont="1" applyFill="1" applyBorder="1" applyAlignment="1">
      <alignment horizontal="center" vertical="center"/>
    </xf>
    <xf numFmtId="164" fontId="4" fillId="0" borderId="2" xfId="57" applyNumberFormat="1" applyFont="1" applyFill="1" applyBorder="1" applyAlignment="1">
      <alignment horizontal="center" vertical="center"/>
    </xf>
    <xf numFmtId="2" fontId="4" fillId="0" borderId="2" xfId="40" applyNumberFormat="1" applyFont="1" applyFill="1" applyBorder="1" applyAlignment="1">
      <alignment horizontal="center" vertical="center"/>
    </xf>
    <xf numFmtId="2" fontId="1" fillId="0" borderId="0" xfId="57" applyNumberFormat="1"/>
    <xf numFmtId="0" fontId="4" fillId="0" borderId="2" xfId="57" applyFont="1" applyFill="1" applyBorder="1" applyAlignment="1">
      <alignment horizontal="center" vertical="center" wrapText="1"/>
    </xf>
    <xf numFmtId="0" fontId="4" fillId="0" borderId="2" xfId="57" applyFont="1" applyFill="1" applyBorder="1" applyAlignment="1">
      <alignment vertical="center"/>
    </xf>
    <xf numFmtId="1" fontId="4" fillId="0" borderId="2" xfId="46" applyNumberFormat="1" applyFont="1" applyFill="1" applyBorder="1" applyAlignment="1">
      <alignment horizontal="center" vertical="center" wrapText="1"/>
    </xf>
    <xf numFmtId="1" fontId="4" fillId="0" borderId="2" xfId="57" applyNumberFormat="1" applyFont="1" applyFill="1" applyBorder="1" applyAlignment="1">
      <alignment horizontal="center" vertical="center"/>
    </xf>
    <xf numFmtId="0" fontId="32" fillId="0" borderId="2" xfId="57" applyFont="1" applyFill="1" applyBorder="1" applyAlignment="1">
      <alignment vertical="center"/>
    </xf>
    <xf numFmtId="0" fontId="6" fillId="0" borderId="0" xfId="2" applyFont="1" applyFill="1" applyBorder="1"/>
    <xf numFmtId="0" fontId="6" fillId="0" borderId="0" xfId="2" applyFont="1" applyFill="1"/>
    <xf numFmtId="0" fontId="3" fillId="0" borderId="0" xfId="2" applyFont="1" applyFill="1" applyAlignment="1">
      <alignment horizontal="center"/>
    </xf>
    <xf numFmtId="0" fontId="7" fillId="0" borderId="0" xfId="2" applyFont="1" applyFill="1" applyBorder="1"/>
    <xf numFmtId="0" fontId="7" fillId="0" borderId="0" xfId="2" applyFont="1" applyFill="1"/>
    <xf numFmtId="49" fontId="4" fillId="0" borderId="4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32" fillId="0" borderId="2" xfId="2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32" fillId="0" borderId="3" xfId="2" applyFont="1" applyFill="1" applyBorder="1" applyAlignment="1">
      <alignment horizontal="left" vertical="center"/>
    </xf>
    <xf numFmtId="0" fontId="32" fillId="0" borderId="5" xfId="2" applyFont="1" applyFill="1" applyBorder="1" applyAlignment="1">
      <alignment horizontal="left" vertical="center"/>
    </xf>
    <xf numFmtId="0" fontId="32" fillId="0" borderId="5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0" fontId="6" fillId="0" borderId="0" xfId="2" applyFont="1" applyFill="1" applyAlignment="1">
      <alignment vertical="center"/>
    </xf>
    <xf numFmtId="0" fontId="31" fillId="0" borderId="0" xfId="57" applyFont="1"/>
    <xf numFmtId="0" fontId="33" fillId="0" borderId="0" xfId="57" applyFont="1" applyAlignment="1">
      <alignment vertical="center"/>
    </xf>
    <xf numFmtId="0" fontId="3" fillId="0" borderId="0" xfId="57" applyFont="1" applyBorder="1"/>
    <xf numFmtId="0" fontId="31" fillId="0" borderId="0" xfId="57" applyFont="1" applyBorder="1"/>
    <xf numFmtId="0" fontId="33" fillId="0" borderId="0" xfId="57" applyFont="1" applyBorder="1" applyAlignment="1">
      <alignment vertical="center"/>
    </xf>
    <xf numFmtId="2" fontId="32" fillId="0" borderId="0" xfId="2" applyNumberFormat="1" applyFont="1" applyFill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right" vertical="center"/>
    </xf>
    <xf numFmtId="2" fontId="34" fillId="0" borderId="0" xfId="2" applyNumberFormat="1" applyFont="1" applyFill="1" applyBorder="1" applyAlignment="1">
      <alignment horizontal="center" vertical="center"/>
    </xf>
    <xf numFmtId="0" fontId="33" fillId="0" borderId="0" xfId="57" applyFont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/>
    </xf>
    <xf numFmtId="2" fontId="32" fillId="0" borderId="2" xfId="2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2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9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vertical="center" wrapText="1"/>
    </xf>
    <xf numFmtId="165" fontId="4" fillId="0" borderId="2" xfId="40" applyNumberFormat="1" applyFont="1" applyFill="1" applyBorder="1" applyAlignment="1">
      <alignment horizontal="center" vertical="center"/>
    </xf>
    <xf numFmtId="0" fontId="4" fillId="0" borderId="2" xfId="40" applyFont="1" applyFill="1" applyBorder="1" applyAlignment="1">
      <alignment horizontal="center" vertical="center"/>
    </xf>
    <xf numFmtId="164" fontId="4" fillId="0" borderId="2" xfId="4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54" applyFont="1" applyFill="1" applyBorder="1" applyAlignment="1">
      <alignment horizontal="left" vertical="top" wrapText="1"/>
    </xf>
    <xf numFmtId="0" fontId="4" fillId="0" borderId="2" xfId="40" applyNumberFormat="1" applyFont="1" applyFill="1" applyBorder="1" applyAlignment="1">
      <alignment horizontal="center" vertical="center" wrapText="1"/>
    </xf>
    <xf numFmtId="0" fontId="4" fillId="0" borderId="2" xfId="40" applyFont="1" applyFill="1" applyBorder="1"/>
    <xf numFmtId="2" fontId="32" fillId="0" borderId="2" xfId="40" applyNumberFormat="1" applyFont="1" applyFill="1" applyBorder="1" applyAlignment="1">
      <alignment horizontal="center" vertical="center"/>
    </xf>
    <xf numFmtId="1" fontId="4" fillId="0" borderId="2" xfId="40" applyNumberFormat="1" applyFont="1" applyFill="1" applyBorder="1" applyAlignment="1">
      <alignment horizontal="center" vertical="center"/>
    </xf>
    <xf numFmtId="2" fontId="4" fillId="0" borderId="2" xfId="40" applyNumberFormat="1" applyFont="1" applyFill="1" applyBorder="1" applyAlignment="1">
      <alignment horizontal="center" vertical="center" wrapText="1"/>
    </xf>
    <xf numFmtId="1" fontId="36" fillId="0" borderId="2" xfId="40" applyNumberFormat="1" applyFont="1" applyFill="1" applyBorder="1" applyAlignment="1">
      <alignment horizontal="center" vertical="center"/>
    </xf>
    <xf numFmtId="2" fontId="36" fillId="0" borderId="2" xfId="40" applyNumberFormat="1" applyFont="1" applyFill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0" fontId="30" fillId="0" borderId="2" xfId="40" applyNumberFormat="1" applyFont="1" applyFill="1" applyBorder="1" applyAlignment="1">
      <alignment horizontal="center" vertical="center" wrapText="1"/>
    </xf>
    <xf numFmtId="1" fontId="29" fillId="0" borderId="2" xfId="40" applyNumberFormat="1" applyFont="1" applyFill="1" applyBorder="1" applyAlignment="1">
      <alignment horizontal="center" vertical="center" wrapText="1"/>
    </xf>
    <xf numFmtId="0" fontId="9" fillId="0" borderId="2" xfId="40" applyFont="1" applyFill="1" applyBorder="1"/>
    <xf numFmtId="49" fontId="4" fillId="0" borderId="2" xfId="4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2" fillId="0" borderId="2" xfId="40" applyFont="1" applyFill="1" applyBorder="1" applyAlignment="1">
      <alignment horizontal="center" vertical="center"/>
    </xf>
    <xf numFmtId="0" fontId="4" fillId="24" borderId="2" xfId="55" applyFont="1" applyFill="1" applyBorder="1" applyAlignment="1">
      <alignment vertical="center"/>
    </xf>
    <xf numFmtId="0" fontId="4" fillId="24" borderId="2" xfId="55" applyFont="1" applyFill="1" applyBorder="1" applyAlignment="1">
      <alignment horizontal="center" vertical="center"/>
    </xf>
    <xf numFmtId="164" fontId="4" fillId="24" borderId="2" xfId="55" applyNumberFormat="1" applyFont="1" applyFill="1" applyBorder="1" applyAlignment="1">
      <alignment horizontal="center" vertical="center"/>
    </xf>
    <xf numFmtId="2" fontId="4" fillId="24" borderId="2" xfId="40" applyNumberFormat="1" applyFont="1" applyFill="1" applyBorder="1" applyAlignment="1">
      <alignment horizontal="center" vertical="center"/>
    </xf>
    <xf numFmtId="2" fontId="4" fillId="0" borderId="2" xfId="46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9" fillId="0" borderId="2" xfId="4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56" applyFont="1" applyFill="1" applyBorder="1" applyAlignment="1">
      <alignment horizontal="center" vertical="center" wrapText="1"/>
    </xf>
    <xf numFmtId="0" fontId="30" fillId="0" borderId="1" xfId="4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49" fontId="30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0" fillId="0" borderId="2" xfId="0" applyNumberFormat="1" applyFont="1" applyFill="1" applyBorder="1" applyAlignment="1">
      <alignment horizontal="center" vertical="center" wrapText="1"/>
    </xf>
    <xf numFmtId="165" fontId="30" fillId="0" borderId="2" xfId="0" applyNumberFormat="1" applyFont="1" applyFill="1" applyBorder="1" applyAlignment="1">
      <alignment horizontal="center" vertical="center" wrapText="1"/>
    </xf>
    <xf numFmtId="164" fontId="4" fillId="0" borderId="2" xfId="46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1" fontId="4" fillId="0" borderId="1" xfId="46" applyNumberFormat="1" applyFont="1" applyFill="1" applyBorder="1" applyAlignment="1">
      <alignment horizontal="center" vertical="center" wrapText="1"/>
    </xf>
    <xf numFmtId="1" fontId="32" fillId="0" borderId="2" xfId="46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4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 vertical="center" wrapText="1"/>
    </xf>
    <xf numFmtId="2" fontId="4" fillId="0" borderId="1" xfId="40" applyNumberFormat="1" applyFont="1" applyFill="1" applyBorder="1" applyAlignment="1">
      <alignment horizontal="center" vertical="center"/>
    </xf>
    <xf numFmtId="0" fontId="37" fillId="0" borderId="2" xfId="57" applyFont="1" applyFill="1" applyBorder="1"/>
    <xf numFmtId="0" fontId="35" fillId="0" borderId="0" xfId="0" applyFont="1" applyAlignment="1">
      <alignment horizontal="center" vertical="center"/>
    </xf>
    <xf numFmtId="165" fontId="4" fillId="0" borderId="1" xfId="57" applyNumberFormat="1" applyFont="1" applyFill="1" applyBorder="1" applyAlignment="1">
      <alignment horizontal="center" vertical="center"/>
    </xf>
    <xf numFmtId="0" fontId="9" fillId="0" borderId="2" xfId="57" applyFont="1" applyFill="1" applyBorder="1"/>
    <xf numFmtId="49" fontId="30" fillId="0" borderId="2" xfId="57" applyNumberFormat="1" applyFont="1" applyFill="1" applyBorder="1" applyAlignment="1">
      <alignment horizontal="center" vertical="center" wrapText="1"/>
    </xf>
    <xf numFmtId="49" fontId="35" fillId="0" borderId="2" xfId="0" applyNumberFormat="1" applyFont="1" applyBorder="1" applyAlignment="1">
      <alignment horizontal="center" vertical="center" wrapText="1"/>
    </xf>
    <xf numFmtId="49" fontId="35" fillId="0" borderId="2" xfId="0" applyNumberFormat="1" applyFont="1" applyBorder="1" applyAlignment="1">
      <alignment horizontal="left" vertical="center" wrapText="1"/>
    </xf>
    <xf numFmtId="2" fontId="35" fillId="0" borderId="2" xfId="0" applyNumberFormat="1" applyFont="1" applyBorder="1" applyAlignment="1">
      <alignment horizontal="center" vertical="center"/>
    </xf>
    <xf numFmtId="166" fontId="35" fillId="0" borderId="2" xfId="0" applyNumberFormat="1" applyFont="1" applyBorder="1" applyAlignment="1">
      <alignment horizontal="center" vertical="center"/>
    </xf>
    <xf numFmtId="2" fontId="38" fillId="0" borderId="2" xfId="0" applyNumberFormat="1" applyFont="1" applyBorder="1" applyAlignment="1">
      <alignment horizontal="center" vertical="center"/>
    </xf>
    <xf numFmtId="164" fontId="35" fillId="0" borderId="2" xfId="0" applyNumberFormat="1" applyFont="1" applyBorder="1" applyAlignment="1">
      <alignment horizontal="center" vertical="center"/>
    </xf>
    <xf numFmtId="49" fontId="4" fillId="0" borderId="2" xfId="40" applyNumberFormat="1" applyFont="1" applyFill="1" applyBorder="1" applyAlignment="1">
      <alignment horizontal="center" vertical="center" wrapText="1"/>
    </xf>
    <xf numFmtId="2" fontId="29" fillId="0" borderId="2" xfId="40" applyNumberFormat="1" applyFont="1" applyFill="1" applyBorder="1" applyAlignment="1">
      <alignment horizontal="center" vertical="center" wrapText="1"/>
    </xf>
    <xf numFmtId="49" fontId="4" fillId="24" borderId="2" xfId="55" applyNumberFormat="1" applyFont="1" applyFill="1" applyBorder="1" applyAlignment="1">
      <alignment horizontal="center" vertical="center"/>
    </xf>
    <xf numFmtId="0" fontId="4" fillId="24" borderId="2" xfId="40" applyFont="1" applyFill="1" applyBorder="1" applyAlignment="1">
      <alignment horizontal="center" vertical="center" wrapText="1"/>
    </xf>
    <xf numFmtId="0" fontId="29" fillId="24" borderId="2" xfId="40" applyNumberFormat="1" applyFont="1" applyFill="1" applyBorder="1" applyAlignment="1">
      <alignment horizontal="center" vertical="center" wrapText="1"/>
    </xf>
    <xf numFmtId="165" fontId="4" fillId="24" borderId="2" xfId="40" applyNumberFormat="1" applyFont="1" applyFill="1" applyBorder="1" applyAlignment="1">
      <alignment horizontal="center" vertical="center"/>
    </xf>
    <xf numFmtId="0" fontId="4" fillId="24" borderId="2" xfId="40" applyFont="1" applyFill="1" applyBorder="1" applyAlignment="1">
      <alignment horizontal="center" vertical="center"/>
    </xf>
    <xf numFmtId="164" fontId="4" fillId="24" borderId="2" xfId="40" applyNumberFormat="1" applyFont="1" applyFill="1" applyBorder="1" applyAlignment="1">
      <alignment horizontal="center" vertical="center"/>
    </xf>
    <xf numFmtId="49" fontId="4" fillId="24" borderId="2" xfId="40" applyNumberFormat="1" applyFont="1" applyFill="1" applyBorder="1" applyAlignment="1">
      <alignment vertical="center" wrapText="1"/>
    </xf>
    <xf numFmtId="0" fontId="39" fillId="0" borderId="0" xfId="0" applyFont="1"/>
    <xf numFmtId="0" fontId="4" fillId="0" borderId="0" xfId="0" applyFont="1"/>
    <xf numFmtId="0" fontId="4" fillId="0" borderId="4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49" fontId="32" fillId="0" borderId="2" xfId="2" applyNumberFormat="1" applyFont="1" applyFill="1" applyBorder="1" applyAlignment="1">
      <alignment horizontal="center" vertical="center"/>
    </xf>
    <xf numFmtId="0" fontId="32" fillId="0" borderId="2" xfId="2" applyFont="1" applyFill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0" fontId="4" fillId="0" borderId="0" xfId="0" applyFont="1" applyBorder="1"/>
    <xf numFmtId="0" fontId="4" fillId="0" borderId="3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32" fillId="0" borderId="1" xfId="4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39" fillId="0" borderId="0" xfId="0" applyFont="1" applyAlignment="1"/>
    <xf numFmtId="0" fontId="32" fillId="0" borderId="2" xfId="40" applyFont="1" applyFill="1" applyBorder="1" applyAlignment="1">
      <alignment horizontal="center" vertical="center" wrapText="1"/>
    </xf>
    <xf numFmtId="49" fontId="32" fillId="0" borderId="2" xfId="40" applyNumberFormat="1" applyFont="1" applyFill="1" applyBorder="1" applyAlignment="1">
      <alignment vertical="center" wrapText="1"/>
    </xf>
    <xf numFmtId="49" fontId="4" fillId="25" borderId="1" xfId="0" applyNumberFormat="1" applyFont="1" applyFill="1" applyBorder="1" applyAlignment="1">
      <alignment horizontal="center" vertical="center"/>
    </xf>
    <xf numFmtId="0" fontId="32" fillId="25" borderId="2" xfId="0" applyFont="1" applyFill="1" applyBorder="1" applyAlignment="1">
      <alignment horizontal="left" vertical="center" wrapText="1"/>
    </xf>
    <xf numFmtId="0" fontId="32" fillId="25" borderId="2" xfId="0" applyFont="1" applyFill="1" applyBorder="1" applyAlignment="1">
      <alignment horizontal="center" vertical="center" wrapText="1"/>
    </xf>
    <xf numFmtId="165" fontId="32" fillId="25" borderId="2" xfId="0" applyNumberFormat="1" applyFont="1" applyFill="1" applyBorder="1" applyAlignment="1">
      <alignment horizontal="center" vertical="center"/>
    </xf>
    <xf numFmtId="166" fontId="32" fillId="25" borderId="2" xfId="0" applyNumberFormat="1" applyFont="1" applyFill="1" applyBorder="1" applyAlignment="1">
      <alignment horizontal="center" vertical="center"/>
    </xf>
    <xf numFmtId="1" fontId="4" fillId="25" borderId="1" xfId="46" applyNumberFormat="1" applyFont="1" applyFill="1" applyBorder="1" applyAlignment="1">
      <alignment horizontal="center" vertical="center" wrapText="1"/>
    </xf>
    <xf numFmtId="2" fontId="32" fillId="25" borderId="2" xfId="46" applyNumberFormat="1" applyFont="1" applyFill="1" applyBorder="1" applyAlignment="1">
      <alignment horizontal="center" vertical="center"/>
    </xf>
    <xf numFmtId="2" fontId="32" fillId="25" borderId="2" xfId="46" applyNumberFormat="1" applyFont="1" applyFill="1" applyBorder="1" applyAlignment="1">
      <alignment horizontal="center" vertical="center" wrapText="1"/>
    </xf>
    <xf numFmtId="1" fontId="32" fillId="25" borderId="2" xfId="46" applyNumberFormat="1" applyFont="1" applyFill="1" applyBorder="1" applyAlignment="1">
      <alignment horizontal="center" vertical="center" wrapText="1"/>
    </xf>
    <xf numFmtId="2" fontId="32" fillId="25" borderId="2" xfId="0" applyNumberFormat="1" applyFont="1" applyFill="1" applyBorder="1" applyAlignment="1">
      <alignment horizontal="center" vertical="center"/>
    </xf>
    <xf numFmtId="49" fontId="35" fillId="25" borderId="2" xfId="0" applyNumberFormat="1" applyFont="1" applyFill="1" applyBorder="1" applyAlignment="1">
      <alignment horizontal="center" vertical="center"/>
    </xf>
    <xf numFmtId="49" fontId="32" fillId="25" borderId="2" xfId="40" applyNumberFormat="1" applyFont="1" applyFill="1" applyBorder="1" applyAlignment="1">
      <alignment vertical="center" wrapText="1"/>
    </xf>
    <xf numFmtId="0" fontId="46" fillId="25" borderId="2" xfId="0" applyFont="1" applyFill="1" applyBorder="1"/>
    <xf numFmtId="164" fontId="45" fillId="25" borderId="2" xfId="0" applyNumberFormat="1" applyFont="1" applyFill="1" applyBorder="1" applyAlignment="1">
      <alignment horizontal="center" vertical="center" wrapText="1"/>
    </xf>
    <xf numFmtId="2" fontId="4" fillId="25" borderId="2" xfId="0" applyNumberFormat="1" applyFont="1" applyFill="1" applyBorder="1" applyAlignment="1">
      <alignment horizontal="center" vertical="center"/>
    </xf>
    <xf numFmtId="2" fontId="32" fillId="25" borderId="2" xfId="0" applyNumberFormat="1" applyFont="1" applyFill="1" applyBorder="1" applyAlignment="1">
      <alignment horizontal="center" vertical="center" wrapText="1"/>
    </xf>
    <xf numFmtId="2" fontId="32" fillId="25" borderId="2" xfId="40" applyNumberFormat="1" applyFont="1" applyFill="1" applyBorder="1" applyAlignment="1">
      <alignment horizontal="center" vertical="center"/>
    </xf>
    <xf numFmtId="0" fontId="32" fillId="25" borderId="2" xfId="55" applyFont="1" applyFill="1" applyBorder="1" applyAlignment="1">
      <alignment vertical="center" wrapText="1"/>
    </xf>
    <xf numFmtId="0" fontId="32" fillId="25" borderId="2" xfId="40" applyFont="1" applyFill="1" applyBorder="1" applyAlignment="1">
      <alignment horizontal="center" vertical="center" wrapText="1"/>
    </xf>
    <xf numFmtId="0" fontId="45" fillId="25" borderId="2" xfId="40" applyNumberFormat="1" applyFont="1" applyFill="1" applyBorder="1" applyAlignment="1">
      <alignment horizontal="center" vertical="center" wrapText="1"/>
    </xf>
    <xf numFmtId="164" fontId="32" fillId="25" borderId="2" xfId="40" applyNumberFormat="1" applyFont="1" applyFill="1" applyBorder="1" applyAlignment="1">
      <alignment horizontal="center" vertical="center" wrapText="1"/>
    </xf>
    <xf numFmtId="1" fontId="29" fillId="25" borderId="2" xfId="40" applyNumberFormat="1" applyFont="1" applyFill="1" applyBorder="1" applyAlignment="1">
      <alignment horizontal="center" vertical="center" wrapText="1"/>
    </xf>
    <xf numFmtId="0" fontId="9" fillId="25" borderId="2" xfId="40" applyFont="1" applyFill="1" applyBorder="1"/>
    <xf numFmtId="2" fontId="4" fillId="25" borderId="2" xfId="40" applyNumberFormat="1" applyFont="1" applyFill="1" applyBorder="1" applyAlignment="1">
      <alignment horizontal="center" vertical="center"/>
    </xf>
    <xf numFmtId="49" fontId="4" fillId="0" borderId="6" xfId="40" applyNumberFormat="1" applyFont="1" applyFill="1" applyBorder="1" applyAlignment="1">
      <alignment vertical="center" wrapText="1"/>
    </xf>
    <xf numFmtId="49" fontId="4" fillId="0" borderId="4" xfId="40" applyNumberFormat="1" applyFont="1" applyFill="1" applyBorder="1" applyAlignment="1">
      <alignment vertical="center" wrapText="1"/>
    </xf>
    <xf numFmtId="49" fontId="32" fillId="25" borderId="2" xfId="57" applyNumberFormat="1" applyFont="1" applyFill="1" applyBorder="1" applyAlignment="1">
      <alignment horizontal="center" vertical="center" wrapText="1"/>
    </xf>
    <xf numFmtId="0" fontId="32" fillId="25" borderId="2" xfId="57" applyFont="1" applyFill="1" applyBorder="1" applyAlignment="1">
      <alignment vertical="center" wrapText="1"/>
    </xf>
    <xf numFmtId="0" fontId="32" fillId="25" borderId="2" xfId="57" applyFont="1" applyFill="1" applyBorder="1" applyAlignment="1">
      <alignment horizontal="center" vertical="center" wrapText="1"/>
    </xf>
    <xf numFmtId="0" fontId="45" fillId="25" borderId="2" xfId="57" applyNumberFormat="1" applyFont="1" applyFill="1" applyBorder="1" applyAlignment="1">
      <alignment horizontal="center" vertical="center" wrapText="1"/>
    </xf>
    <xf numFmtId="166" fontId="32" fillId="25" borderId="2" xfId="57" applyNumberFormat="1" applyFont="1" applyFill="1" applyBorder="1" applyAlignment="1">
      <alignment horizontal="center" vertical="center"/>
    </xf>
    <xf numFmtId="0" fontId="46" fillId="25" borderId="2" xfId="57" applyFont="1" applyFill="1" applyBorder="1"/>
    <xf numFmtId="2" fontId="38" fillId="25" borderId="2" xfId="0" applyNumberFormat="1" applyFont="1" applyFill="1" applyBorder="1" applyAlignment="1">
      <alignment horizontal="center" vertical="center"/>
    </xf>
    <xf numFmtId="49" fontId="38" fillId="25" borderId="2" xfId="0" applyNumberFormat="1" applyFont="1" applyFill="1" applyBorder="1" applyAlignment="1">
      <alignment horizontal="center" vertical="center" wrapText="1"/>
    </xf>
    <xf numFmtId="49" fontId="38" fillId="25" borderId="2" xfId="0" applyNumberFormat="1" applyFont="1" applyFill="1" applyBorder="1" applyAlignment="1">
      <alignment horizontal="left" vertical="center" wrapText="1"/>
    </xf>
    <xf numFmtId="165" fontId="38" fillId="25" borderId="2" xfId="0" applyNumberFormat="1" applyFont="1" applyFill="1" applyBorder="1" applyAlignment="1">
      <alignment horizontal="center" vertical="center"/>
    </xf>
    <xf numFmtId="164" fontId="38" fillId="25" borderId="2" xfId="0" applyNumberFormat="1" applyFont="1" applyFill="1" applyBorder="1" applyAlignment="1">
      <alignment horizontal="center" vertical="center"/>
    </xf>
    <xf numFmtId="49" fontId="38" fillId="25" borderId="2" xfId="0" applyNumberFormat="1" applyFont="1" applyFill="1" applyBorder="1" applyAlignment="1">
      <alignment horizontal="center" vertical="center"/>
    </xf>
    <xf numFmtId="49" fontId="38" fillId="25" borderId="2" xfId="0" applyNumberFormat="1" applyFont="1" applyFill="1" applyBorder="1" applyAlignment="1">
      <alignment horizontal="left" vertical="center"/>
    </xf>
    <xf numFmtId="49" fontId="32" fillId="25" borderId="2" xfId="40" applyNumberFormat="1" applyFont="1" applyFill="1" applyBorder="1" applyAlignment="1">
      <alignment horizontal="center" vertical="center" wrapText="1"/>
    </xf>
    <xf numFmtId="164" fontId="32" fillId="25" borderId="2" xfId="40" applyNumberFormat="1" applyFont="1" applyFill="1" applyBorder="1" applyAlignment="1">
      <alignment horizontal="center" vertical="center"/>
    </xf>
    <xf numFmtId="1" fontId="48" fillId="25" borderId="2" xfId="40" applyNumberFormat="1" applyFont="1" applyFill="1" applyBorder="1" applyAlignment="1">
      <alignment horizontal="center" vertical="center" wrapText="1"/>
    </xf>
    <xf numFmtId="0" fontId="49" fillId="25" borderId="2" xfId="40" applyFont="1" applyFill="1" applyBorder="1"/>
    <xf numFmtId="49" fontId="32" fillId="25" borderId="2" xfId="55" applyNumberFormat="1" applyFont="1" applyFill="1" applyBorder="1" applyAlignment="1">
      <alignment horizontal="center" vertical="center"/>
    </xf>
    <xf numFmtId="0" fontId="32" fillId="25" borderId="2" xfId="55" applyFont="1" applyFill="1" applyBorder="1" applyAlignment="1">
      <alignment vertical="center"/>
    </xf>
    <xf numFmtId="0" fontId="32" fillId="25" borderId="2" xfId="56" applyFont="1" applyFill="1" applyBorder="1" applyAlignment="1">
      <alignment horizontal="center" vertical="center" wrapText="1"/>
    </xf>
    <xf numFmtId="0" fontId="32" fillId="25" borderId="2" xfId="55" applyFont="1" applyFill="1" applyBorder="1" applyAlignment="1">
      <alignment horizontal="center" vertical="center"/>
    </xf>
    <xf numFmtId="164" fontId="32" fillId="25" borderId="2" xfId="55" applyNumberFormat="1" applyFont="1" applyFill="1" applyBorder="1" applyAlignment="1">
      <alignment horizontal="center" vertical="center"/>
    </xf>
    <xf numFmtId="49" fontId="32" fillId="25" borderId="2" xfId="0" applyNumberFormat="1" applyFont="1" applyFill="1" applyBorder="1" applyAlignment="1">
      <alignment horizontal="center" vertical="center" wrapText="1"/>
    </xf>
    <xf numFmtId="2" fontId="4" fillId="0" borderId="4" xfId="40" applyNumberFormat="1" applyFont="1" applyFill="1" applyBorder="1" applyAlignment="1">
      <alignment horizontal="center" vertical="center"/>
    </xf>
    <xf numFmtId="49" fontId="4" fillId="0" borderId="16" xfId="54" applyNumberFormat="1" applyFont="1" applyFill="1" applyBorder="1" applyAlignment="1">
      <alignment horizontal="center" vertical="center"/>
    </xf>
    <xf numFmtId="49" fontId="32" fillId="26" borderId="16" xfId="54" applyNumberFormat="1" applyFont="1" applyFill="1" applyBorder="1" applyAlignment="1">
      <alignment horizontal="center" vertical="center"/>
    </xf>
    <xf numFmtId="0" fontId="32" fillId="26" borderId="17" xfId="40" applyFont="1" applyFill="1" applyBorder="1" applyAlignment="1">
      <alignment horizontal="center" vertical="center"/>
    </xf>
    <xf numFmtId="49" fontId="32" fillId="26" borderId="17" xfId="40" applyNumberFormat="1" applyFont="1" applyFill="1" applyBorder="1" applyAlignment="1">
      <alignment vertical="center" wrapText="1"/>
    </xf>
    <xf numFmtId="0" fontId="32" fillId="26" borderId="17" xfId="40" applyFont="1" applyFill="1" applyBorder="1" applyAlignment="1">
      <alignment horizontal="center" vertical="center" wrapText="1"/>
    </xf>
    <xf numFmtId="2" fontId="32" fillId="26" borderId="17" xfId="40" applyNumberFormat="1" applyFont="1" applyFill="1" applyBorder="1" applyAlignment="1">
      <alignment horizontal="center" vertical="center"/>
    </xf>
    <xf numFmtId="2" fontId="32" fillId="26" borderId="17" xfId="46" applyNumberFormat="1" applyFont="1" applyFill="1" applyBorder="1" applyAlignment="1">
      <alignment horizontal="center" vertical="center" wrapText="1"/>
    </xf>
    <xf numFmtId="9" fontId="4" fillId="0" borderId="2" xfId="40" applyNumberFormat="1" applyFont="1" applyFill="1" applyBorder="1" applyAlignment="1">
      <alignment horizontal="center" vertical="center"/>
    </xf>
    <xf numFmtId="2" fontId="4" fillId="0" borderId="1" xfId="46" applyNumberFormat="1" applyFont="1" applyFill="1" applyBorder="1" applyAlignment="1">
      <alignment horizontal="center" vertical="center" wrapText="1"/>
    </xf>
    <xf numFmtId="0" fontId="4" fillId="0" borderId="1" xfId="40" applyFont="1" applyFill="1" applyBorder="1" applyAlignment="1">
      <alignment horizontal="center" vertical="center"/>
    </xf>
    <xf numFmtId="49" fontId="4" fillId="26" borderId="16" xfId="54" applyNumberFormat="1" applyFont="1" applyFill="1" applyBorder="1" applyAlignment="1">
      <alignment horizontal="center" vertical="center"/>
    </xf>
    <xf numFmtId="2" fontId="4" fillId="26" borderId="17" xfId="40" applyNumberFormat="1" applyFont="1" applyFill="1" applyBorder="1" applyAlignment="1">
      <alignment horizontal="center" vertical="center"/>
    </xf>
    <xf numFmtId="2" fontId="4" fillId="26" borderId="17" xfId="46" applyNumberFormat="1" applyFont="1" applyFill="1" applyBorder="1" applyAlignment="1">
      <alignment horizontal="center" vertical="center" wrapText="1"/>
    </xf>
    <xf numFmtId="0" fontId="4" fillId="26" borderId="17" xfId="40" applyFont="1" applyFill="1" applyBorder="1" applyAlignment="1">
      <alignment horizontal="center" vertical="center"/>
    </xf>
    <xf numFmtId="2" fontId="4" fillId="26" borderId="18" xfId="46" applyNumberFormat="1" applyFont="1" applyFill="1" applyBorder="1" applyAlignment="1">
      <alignment horizontal="center" vertical="center"/>
    </xf>
    <xf numFmtId="49" fontId="4" fillId="0" borderId="19" xfId="54" applyNumberFormat="1" applyFont="1" applyFill="1" applyBorder="1" applyAlignment="1">
      <alignment horizontal="center" vertical="center"/>
    </xf>
    <xf numFmtId="0" fontId="32" fillId="0" borderId="20" xfId="40" applyFont="1" applyFill="1" applyBorder="1" applyAlignment="1">
      <alignment horizontal="center" vertical="center"/>
    </xf>
    <xf numFmtId="2" fontId="4" fillId="0" borderId="20" xfId="40" applyNumberFormat="1" applyFont="1" applyFill="1" applyBorder="1" applyAlignment="1">
      <alignment horizontal="center" vertical="center"/>
    </xf>
    <xf numFmtId="2" fontId="4" fillId="0" borderId="20" xfId="46" applyNumberFormat="1" applyFont="1" applyFill="1" applyBorder="1" applyAlignment="1">
      <alignment horizontal="center" vertical="center" wrapText="1"/>
    </xf>
    <xf numFmtId="0" fontId="4" fillId="0" borderId="20" xfId="40" applyFont="1" applyFill="1" applyBorder="1" applyAlignment="1">
      <alignment horizontal="center" vertical="center"/>
    </xf>
    <xf numFmtId="2" fontId="4" fillId="0" borderId="21" xfId="46" applyNumberFormat="1" applyFont="1" applyFill="1" applyBorder="1" applyAlignment="1">
      <alignment horizontal="center" vertical="center"/>
    </xf>
    <xf numFmtId="49" fontId="4" fillId="0" borderId="22" xfId="54" applyNumberFormat="1" applyFont="1" applyFill="1" applyBorder="1" applyAlignment="1">
      <alignment horizontal="center" vertical="center"/>
    </xf>
    <xf numFmtId="2" fontId="4" fillId="0" borderId="23" xfId="46" applyNumberFormat="1" applyFont="1" applyFill="1" applyBorder="1" applyAlignment="1">
      <alignment horizontal="center" vertical="center"/>
    </xf>
    <xf numFmtId="49" fontId="4" fillId="0" borderId="24" xfId="54" applyNumberFormat="1" applyFont="1" applyFill="1" applyBorder="1" applyAlignment="1">
      <alignment horizontal="center" vertical="center"/>
    </xf>
    <xf numFmtId="2" fontId="4" fillId="0" borderId="25" xfId="46" applyNumberFormat="1" applyFont="1" applyFill="1" applyBorder="1" applyAlignment="1">
      <alignment horizontal="center" vertical="center"/>
    </xf>
    <xf numFmtId="2" fontId="32" fillId="25" borderId="23" xfId="40" applyNumberFormat="1" applyFont="1" applyFill="1" applyBorder="1" applyAlignment="1">
      <alignment horizontal="center" vertical="center"/>
    </xf>
    <xf numFmtId="2" fontId="4" fillId="0" borderId="23" xfId="40" applyNumberFormat="1" applyFont="1" applyFill="1" applyBorder="1" applyAlignment="1">
      <alignment horizontal="center" vertical="center"/>
    </xf>
    <xf numFmtId="2" fontId="4" fillId="24" borderId="23" xfId="4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32" fillId="25" borderId="23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/>
    </xf>
    <xf numFmtId="2" fontId="4" fillId="0" borderId="25" xfId="40" applyNumberFormat="1" applyFont="1" applyFill="1" applyBorder="1" applyAlignment="1">
      <alignment horizontal="center" vertical="center"/>
    </xf>
    <xf numFmtId="2" fontId="32" fillId="25" borderId="23" xfId="46" applyNumberFormat="1" applyFont="1" applyFill="1" applyBorder="1" applyAlignment="1">
      <alignment horizontal="center" vertical="center"/>
    </xf>
    <xf numFmtId="2" fontId="4" fillId="0" borderId="23" xfId="57" applyNumberFormat="1" applyFont="1" applyFill="1" applyBorder="1" applyAlignment="1">
      <alignment horizontal="center" vertical="center"/>
    </xf>
    <xf numFmtId="2" fontId="35" fillId="0" borderId="23" xfId="0" applyNumberFormat="1" applyFont="1" applyBorder="1" applyAlignment="1">
      <alignment horizontal="center" vertical="center"/>
    </xf>
    <xf numFmtId="49" fontId="32" fillId="25" borderId="28" xfId="0" applyNumberFormat="1" applyFont="1" applyFill="1" applyBorder="1" applyAlignment="1">
      <alignment horizontal="center" vertical="center" wrapText="1"/>
    </xf>
    <xf numFmtId="49" fontId="32" fillId="25" borderId="29" xfId="55" applyNumberFormat="1" applyFont="1" applyFill="1" applyBorder="1" applyAlignment="1">
      <alignment horizontal="center" vertical="center"/>
    </xf>
    <xf numFmtId="0" fontId="32" fillId="25" borderId="29" xfId="55" applyFont="1" applyFill="1" applyBorder="1" applyAlignment="1">
      <alignment vertical="center" wrapText="1"/>
    </xf>
    <xf numFmtId="0" fontId="32" fillId="25" borderId="29" xfId="55" applyFont="1" applyFill="1" applyBorder="1" applyAlignment="1">
      <alignment horizontal="center" vertical="center"/>
    </xf>
    <xf numFmtId="164" fontId="32" fillId="25" borderId="29" xfId="55" applyNumberFormat="1" applyFont="1" applyFill="1" applyBorder="1" applyAlignment="1">
      <alignment horizontal="center" vertical="center"/>
    </xf>
    <xf numFmtId="2" fontId="32" fillId="25" borderId="29" xfId="55" applyNumberFormat="1" applyFont="1" applyFill="1" applyBorder="1" applyAlignment="1">
      <alignment horizontal="center" vertical="center"/>
    </xf>
    <xf numFmtId="2" fontId="32" fillId="25" borderId="30" xfId="55" applyNumberFormat="1" applyFont="1" applyFill="1" applyBorder="1" applyAlignment="1">
      <alignment horizontal="center" vertical="center"/>
    </xf>
    <xf numFmtId="0" fontId="4" fillId="0" borderId="29" xfId="53" applyFont="1" applyFill="1" applyBorder="1" applyAlignment="1" applyProtection="1">
      <alignment horizontal="center" vertical="center" wrapText="1"/>
      <protection locked="0"/>
    </xf>
    <xf numFmtId="0" fontId="4" fillId="0" borderId="29" xfId="53" applyFont="1" applyFill="1" applyBorder="1" applyAlignment="1" applyProtection="1">
      <alignment horizontal="center" vertical="center" wrapText="1"/>
    </xf>
    <xf numFmtId="2" fontId="4" fillId="0" borderId="29" xfId="53" applyNumberFormat="1" applyFont="1" applyFill="1" applyBorder="1" applyAlignment="1" applyProtection="1">
      <alignment horizontal="center" vertical="center" wrapText="1"/>
      <protection locked="0"/>
    </xf>
    <xf numFmtId="165" fontId="4" fillId="0" borderId="29" xfId="53" applyNumberFormat="1" applyFont="1" applyFill="1" applyBorder="1" applyAlignment="1" applyProtection="1">
      <alignment horizontal="center" vertical="center" wrapText="1"/>
      <protection locked="0"/>
    </xf>
    <xf numFmtId="49" fontId="4" fillId="25" borderId="6" xfId="40" applyNumberFormat="1" applyFont="1" applyFill="1" applyBorder="1" applyAlignment="1">
      <alignment horizontal="center" vertical="center" wrapText="1"/>
    </xf>
    <xf numFmtId="0" fontId="32" fillId="25" borderId="4" xfId="55" applyFont="1" applyFill="1" applyBorder="1" applyAlignment="1">
      <alignment vertical="center" wrapText="1"/>
    </xf>
    <xf numFmtId="0" fontId="32" fillId="25" borderId="4" xfId="40" applyFont="1" applyFill="1" applyBorder="1" applyAlignment="1">
      <alignment horizontal="center" vertical="center" wrapText="1"/>
    </xf>
    <xf numFmtId="0" fontId="32" fillId="25" borderId="4" xfId="40" applyNumberFormat="1" applyFont="1" applyFill="1" applyBorder="1" applyAlignment="1">
      <alignment horizontal="center" vertical="center" wrapText="1"/>
    </xf>
    <xf numFmtId="164" fontId="32" fillId="25" borderId="4" xfId="40" applyNumberFormat="1" applyFont="1" applyFill="1" applyBorder="1" applyAlignment="1">
      <alignment horizontal="center" vertical="center" wrapText="1"/>
    </xf>
    <xf numFmtId="1" fontId="4" fillId="25" borderId="4" xfId="40" applyNumberFormat="1" applyFont="1" applyFill="1" applyBorder="1" applyAlignment="1">
      <alignment horizontal="center" vertical="center" wrapText="1"/>
    </xf>
    <xf numFmtId="0" fontId="4" fillId="25" borderId="4" xfId="40" applyFont="1" applyFill="1" applyBorder="1"/>
    <xf numFmtId="2" fontId="4" fillId="25" borderId="4" xfId="40" applyNumberFormat="1" applyFont="1" applyFill="1" applyBorder="1" applyAlignment="1">
      <alignment horizontal="center" vertical="center"/>
    </xf>
    <xf numFmtId="2" fontId="32" fillId="25" borderId="4" xfId="40" applyNumberFormat="1" applyFont="1" applyFill="1" applyBorder="1" applyAlignment="1">
      <alignment horizontal="center" vertical="center"/>
    </xf>
    <xf numFmtId="2" fontId="32" fillId="25" borderId="31" xfId="40" applyNumberFormat="1" applyFont="1" applyFill="1" applyBorder="1" applyAlignment="1">
      <alignment horizontal="center" vertical="center"/>
    </xf>
    <xf numFmtId="0" fontId="4" fillId="0" borderId="16" xfId="54" applyFont="1" applyFill="1" applyBorder="1" applyAlignment="1">
      <alignment horizontal="center" vertical="top" wrapText="1"/>
    </xf>
    <xf numFmtId="0" fontId="4" fillId="0" borderId="17" xfId="54" applyFont="1" applyFill="1" applyBorder="1" applyAlignment="1">
      <alignment horizontal="center" vertical="top" wrapText="1"/>
    </xf>
    <xf numFmtId="0" fontId="4" fillId="0" borderId="18" xfId="54" applyFont="1" applyFill="1" applyBorder="1" applyAlignment="1">
      <alignment horizontal="center" vertical="top" wrapText="1"/>
    </xf>
    <xf numFmtId="0" fontId="3" fillId="0" borderId="29" xfId="53" applyFont="1" applyFill="1" applyBorder="1" applyAlignment="1" applyProtection="1">
      <alignment horizontal="center" vertical="center" wrapText="1"/>
      <protection locked="0"/>
    </xf>
    <xf numFmtId="0" fontId="3" fillId="0" borderId="29" xfId="53" applyFont="1" applyFill="1" applyBorder="1" applyAlignment="1" applyProtection="1">
      <alignment horizontal="center" vertical="center" wrapText="1"/>
    </xf>
    <xf numFmtId="2" fontId="3" fillId="0" borderId="29" xfId="53" applyNumberFormat="1" applyFont="1" applyFill="1" applyBorder="1" applyAlignment="1" applyProtection="1">
      <alignment horizontal="center" vertical="center" wrapText="1"/>
      <protection locked="0"/>
    </xf>
    <xf numFmtId="165" fontId="3" fillId="0" borderId="29" xfId="53" applyNumberFormat="1" applyFont="1" applyFill="1" applyBorder="1" applyAlignment="1" applyProtection="1">
      <alignment horizontal="center" vertical="center" wrapText="1"/>
      <protection locked="0"/>
    </xf>
    <xf numFmtId="49" fontId="32" fillId="0" borderId="20" xfId="40" applyNumberFormat="1" applyFont="1" applyFill="1" applyBorder="1" applyAlignment="1">
      <alignment vertical="center" wrapText="1"/>
    </xf>
    <xf numFmtId="0" fontId="32" fillId="0" borderId="20" xfId="40" applyFont="1" applyFill="1" applyBorder="1" applyAlignment="1">
      <alignment horizontal="center" vertical="center" wrapText="1"/>
    </xf>
    <xf numFmtId="49" fontId="32" fillId="0" borderId="1" xfId="40" applyNumberFormat="1" applyFont="1" applyFill="1" applyBorder="1" applyAlignment="1">
      <alignment vertical="center" wrapText="1"/>
    </xf>
    <xf numFmtId="0" fontId="32" fillId="0" borderId="1" xfId="40" applyFont="1" applyFill="1" applyBorder="1" applyAlignment="1">
      <alignment horizontal="center" vertical="center" wrapText="1"/>
    </xf>
    <xf numFmtId="49" fontId="32" fillId="0" borderId="0" xfId="40" applyNumberFormat="1" applyFont="1" applyFill="1" applyBorder="1" applyAlignment="1">
      <alignment vertical="center" wrapText="1"/>
    </xf>
    <xf numFmtId="0" fontId="0" fillId="0" borderId="5" xfId="0" applyBorder="1"/>
    <xf numFmtId="0" fontId="32" fillId="0" borderId="2" xfId="57" applyFont="1" applyFill="1" applyBorder="1" applyAlignment="1">
      <alignment horizontal="center" vertical="center" wrapText="1"/>
    </xf>
    <xf numFmtId="1" fontId="32" fillId="0" borderId="2" xfId="57" applyNumberFormat="1" applyFont="1" applyFill="1" applyBorder="1" applyAlignment="1">
      <alignment horizontal="center" vertical="center"/>
    </xf>
    <xf numFmtId="0" fontId="48" fillId="25" borderId="2" xfId="57" applyNumberFormat="1" applyFont="1" applyFill="1" applyBorder="1" applyAlignment="1">
      <alignment horizontal="center" vertical="center" wrapText="1"/>
    </xf>
    <xf numFmtId="164" fontId="32" fillId="25" borderId="2" xfId="57" applyNumberFormat="1" applyFont="1" applyFill="1" applyBorder="1" applyAlignment="1">
      <alignment horizontal="center" vertical="center"/>
    </xf>
    <xf numFmtId="1" fontId="32" fillId="25" borderId="2" xfId="57" applyNumberFormat="1" applyFont="1" applyFill="1" applyBorder="1" applyAlignment="1">
      <alignment horizontal="center" vertical="center"/>
    </xf>
    <xf numFmtId="2" fontId="32" fillId="25" borderId="2" xfId="57" applyNumberFormat="1" applyFont="1" applyFill="1" applyBorder="1" applyAlignment="1">
      <alignment horizontal="center" vertical="center" wrapText="1"/>
    </xf>
    <xf numFmtId="164" fontId="32" fillId="25" borderId="2" xfId="46" applyNumberFormat="1" applyFont="1" applyFill="1" applyBorder="1" applyAlignment="1">
      <alignment horizontal="center" vertical="center"/>
    </xf>
    <xf numFmtId="2" fontId="48" fillId="25" borderId="2" xfId="57" applyNumberFormat="1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vertical="center" wrapText="1"/>
    </xf>
    <xf numFmtId="0" fontId="48" fillId="25" borderId="2" xfId="0" applyNumberFormat="1" applyFont="1" applyFill="1" applyBorder="1" applyAlignment="1">
      <alignment horizontal="center" vertical="center" wrapText="1"/>
    </xf>
    <xf numFmtId="2" fontId="48" fillId="25" borderId="2" xfId="0" applyNumberFormat="1" applyFont="1" applyFill="1" applyBorder="1" applyAlignment="1">
      <alignment horizontal="center" vertical="center" wrapText="1"/>
    </xf>
    <xf numFmtId="1" fontId="32" fillId="25" borderId="2" xfId="0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vertical="center" wrapText="1"/>
    </xf>
    <xf numFmtId="0" fontId="29" fillId="0" borderId="1" xfId="57" applyNumberFormat="1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32" fillId="0" borderId="4" xfId="57" applyFont="1" applyFill="1" applyBorder="1" applyAlignment="1">
      <alignment vertical="center"/>
    </xf>
    <xf numFmtId="1" fontId="4" fillId="0" borderId="4" xfId="46" applyNumberFormat="1" applyFont="1" applyFill="1" applyBorder="1" applyAlignment="1">
      <alignment horizontal="center" vertical="center" wrapText="1"/>
    </xf>
    <xf numFmtId="0" fontId="4" fillId="0" borderId="4" xfId="57" applyFont="1" applyFill="1" applyBorder="1" applyAlignment="1">
      <alignment vertical="center"/>
    </xf>
    <xf numFmtId="2" fontId="4" fillId="0" borderId="4" xfId="57" applyNumberFormat="1" applyFont="1" applyFill="1" applyBorder="1" applyAlignment="1">
      <alignment horizontal="center" vertical="center"/>
    </xf>
    <xf numFmtId="0" fontId="32" fillId="0" borderId="17" xfId="57" applyFont="1" applyFill="1" applyBorder="1" applyAlignment="1">
      <alignment vertical="center"/>
    </xf>
    <xf numFmtId="0" fontId="32" fillId="26" borderId="17" xfId="57" applyFont="1" applyFill="1" applyBorder="1" applyAlignment="1">
      <alignment vertical="center"/>
    </xf>
    <xf numFmtId="49" fontId="32" fillId="26" borderId="17" xfId="57" applyNumberFormat="1" applyFont="1" applyFill="1" applyBorder="1" applyAlignment="1">
      <alignment horizontal="left" vertical="center" wrapText="1"/>
    </xf>
    <xf numFmtId="0" fontId="32" fillId="26" borderId="17" xfId="57" applyFont="1" applyFill="1" applyBorder="1" applyAlignment="1">
      <alignment horizontal="center" vertical="center" wrapText="1"/>
    </xf>
    <xf numFmtId="2" fontId="32" fillId="26" borderId="17" xfId="57" applyNumberFormat="1" applyFont="1" applyFill="1" applyBorder="1" applyAlignment="1">
      <alignment horizontal="center" vertical="center"/>
    </xf>
    <xf numFmtId="1" fontId="32" fillId="26" borderId="17" xfId="46" applyNumberFormat="1" applyFont="1" applyFill="1" applyBorder="1" applyAlignment="1">
      <alignment horizontal="center" vertical="center" wrapText="1"/>
    </xf>
    <xf numFmtId="2" fontId="32" fillId="26" borderId="18" xfId="57" applyNumberFormat="1" applyFont="1" applyFill="1" applyBorder="1" applyAlignment="1">
      <alignment horizontal="center" vertical="center"/>
    </xf>
    <xf numFmtId="49" fontId="32" fillId="0" borderId="4" xfId="57" applyNumberFormat="1" applyFont="1" applyFill="1" applyBorder="1" applyAlignment="1">
      <alignment horizontal="left" vertical="center" wrapText="1"/>
    </xf>
    <xf numFmtId="0" fontId="32" fillId="0" borderId="4" xfId="57" applyFont="1" applyFill="1" applyBorder="1" applyAlignment="1">
      <alignment horizontal="center" vertical="center" wrapText="1"/>
    </xf>
    <xf numFmtId="49" fontId="32" fillId="0" borderId="2" xfId="57" applyNumberFormat="1" applyFont="1" applyFill="1" applyBorder="1" applyAlignment="1">
      <alignment horizontal="left" vertical="center" wrapText="1"/>
    </xf>
    <xf numFmtId="0" fontId="32" fillId="0" borderId="1" xfId="57" applyFont="1" applyFill="1" applyBorder="1" applyAlignment="1">
      <alignment vertical="center"/>
    </xf>
    <xf numFmtId="49" fontId="32" fillId="0" borderId="1" xfId="57" applyNumberFormat="1" applyFont="1" applyFill="1" applyBorder="1" applyAlignment="1">
      <alignment horizontal="left" vertical="center" wrapText="1"/>
    </xf>
    <xf numFmtId="0" fontId="32" fillId="0" borderId="1" xfId="57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vertical="center"/>
    </xf>
    <xf numFmtId="0" fontId="1" fillId="26" borderId="16" xfId="57" applyFill="1" applyBorder="1"/>
    <xf numFmtId="0" fontId="1" fillId="26" borderId="17" xfId="57" applyFill="1" applyBorder="1"/>
    <xf numFmtId="0" fontId="50" fillId="26" borderId="17" xfId="57" applyFont="1" applyFill="1" applyBorder="1"/>
    <xf numFmtId="2" fontId="35" fillId="26" borderId="17" xfId="57" applyNumberFormat="1" applyFont="1" applyFill="1" applyBorder="1" applyAlignment="1">
      <alignment horizontal="center"/>
    </xf>
    <xf numFmtId="9" fontId="4" fillId="0" borderId="4" xfId="57" applyNumberFormat="1" applyFont="1" applyFill="1" applyBorder="1" applyAlignment="1">
      <alignment horizontal="center" vertical="center"/>
    </xf>
    <xf numFmtId="9" fontId="32" fillId="0" borderId="2" xfId="57" applyNumberFormat="1" applyFont="1" applyFill="1" applyBorder="1" applyAlignment="1">
      <alignment horizontal="center" vertical="center"/>
    </xf>
    <xf numFmtId="9" fontId="4" fillId="0" borderId="2" xfId="57" applyNumberFormat="1" applyFont="1" applyFill="1" applyBorder="1" applyAlignment="1">
      <alignment horizontal="center" vertical="center"/>
    </xf>
    <xf numFmtId="9" fontId="4" fillId="0" borderId="1" xfId="57" applyNumberFormat="1" applyFont="1" applyFill="1" applyBorder="1" applyAlignment="1">
      <alignment horizontal="center" vertical="center"/>
    </xf>
    <xf numFmtId="2" fontId="32" fillId="25" borderId="23" xfId="57" applyNumberFormat="1" applyFont="1" applyFill="1" applyBorder="1" applyAlignment="1">
      <alignment horizontal="center" vertical="center" wrapText="1"/>
    </xf>
    <xf numFmtId="2" fontId="4" fillId="0" borderId="23" xfId="57" applyNumberFormat="1" applyFont="1" applyBorder="1" applyAlignment="1">
      <alignment horizontal="center" vertical="center" wrapText="1"/>
    </xf>
    <xf numFmtId="2" fontId="4" fillId="0" borderId="23" xfId="57" applyNumberFormat="1" applyFont="1" applyFill="1" applyBorder="1" applyAlignment="1">
      <alignment horizontal="center" vertical="center" wrapText="1"/>
    </xf>
    <xf numFmtId="2" fontId="32" fillId="25" borderId="23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29" fillId="0" borderId="23" xfId="0" applyNumberFormat="1" applyFont="1" applyBorder="1" applyAlignment="1">
      <alignment horizontal="center" vertical="center" wrapText="1"/>
    </xf>
    <xf numFmtId="2" fontId="4" fillId="0" borderId="25" xfId="57" applyNumberFormat="1" applyFont="1" applyFill="1" applyBorder="1" applyAlignment="1">
      <alignment horizontal="center" vertical="center" wrapText="1"/>
    </xf>
    <xf numFmtId="49" fontId="4" fillId="0" borderId="27" xfId="54" applyNumberFormat="1" applyFont="1" applyFill="1" applyBorder="1" applyAlignment="1">
      <alignment horizontal="center" vertical="center"/>
    </xf>
    <xf numFmtId="2" fontId="4" fillId="0" borderId="31" xfId="57" applyNumberFormat="1" applyFont="1" applyFill="1" applyBorder="1" applyAlignment="1">
      <alignment horizontal="center" vertical="center"/>
    </xf>
    <xf numFmtId="49" fontId="4" fillId="0" borderId="24" xfId="54" applyNumberFormat="1" applyFont="1" applyFill="1" applyBorder="1" applyAlignment="1">
      <alignment horizontal="center" vertical="center" wrapText="1"/>
    </xf>
    <xf numFmtId="2" fontId="4" fillId="0" borderId="25" xfId="57" applyNumberFormat="1" applyFont="1" applyFill="1" applyBorder="1" applyAlignment="1">
      <alignment horizontal="center" vertical="center"/>
    </xf>
    <xf numFmtId="0" fontId="32" fillId="25" borderId="4" xfId="57" applyFont="1" applyFill="1" applyBorder="1" applyAlignment="1">
      <alignment horizontal="center" vertical="center" wrapText="1"/>
    </xf>
    <xf numFmtId="0" fontId="32" fillId="25" borderId="4" xfId="57" applyFont="1" applyFill="1" applyBorder="1" applyAlignment="1">
      <alignment vertical="center" wrapText="1"/>
    </xf>
    <xf numFmtId="0" fontId="48" fillId="25" borderId="4" xfId="57" applyNumberFormat="1" applyFont="1" applyFill="1" applyBorder="1" applyAlignment="1">
      <alignment horizontal="center" vertical="center" wrapText="1"/>
    </xf>
    <xf numFmtId="164" fontId="32" fillId="25" borderId="4" xfId="57" applyNumberFormat="1" applyFont="1" applyFill="1" applyBorder="1" applyAlignment="1">
      <alignment horizontal="center" vertical="center"/>
    </xf>
    <xf numFmtId="1" fontId="32" fillId="25" borderId="4" xfId="57" applyNumberFormat="1" applyFont="1" applyFill="1" applyBorder="1" applyAlignment="1">
      <alignment horizontal="center" vertical="center"/>
    </xf>
    <xf numFmtId="2" fontId="32" fillId="25" borderId="4" xfId="57" applyNumberFormat="1" applyFont="1" applyFill="1" applyBorder="1" applyAlignment="1">
      <alignment horizontal="center" vertical="center" wrapText="1"/>
    </xf>
    <xf numFmtId="2" fontId="32" fillId="25" borderId="31" xfId="57" applyNumberFormat="1" applyFont="1" applyFill="1" applyBorder="1" applyAlignment="1">
      <alignment horizontal="center" vertical="center" wrapText="1"/>
    </xf>
    <xf numFmtId="0" fontId="32" fillId="25" borderId="20" xfId="57" applyFont="1" applyFill="1" applyBorder="1" applyAlignment="1">
      <alignment horizontal="center" vertical="center" wrapText="1"/>
    </xf>
    <xf numFmtId="0" fontId="32" fillId="25" borderId="20" xfId="57" applyFont="1" applyFill="1" applyBorder="1" applyAlignment="1">
      <alignment vertical="center" wrapText="1"/>
    </xf>
    <xf numFmtId="0" fontId="48" fillId="25" borderId="20" xfId="57" applyNumberFormat="1" applyFont="1" applyFill="1" applyBorder="1" applyAlignment="1">
      <alignment horizontal="center" vertical="center" wrapText="1"/>
    </xf>
    <xf numFmtId="164" fontId="32" fillId="25" borderId="20" xfId="57" applyNumberFormat="1" applyFont="1" applyFill="1" applyBorder="1" applyAlignment="1">
      <alignment horizontal="center" vertical="center"/>
    </xf>
    <xf numFmtId="1" fontId="32" fillId="25" borderId="20" xfId="57" applyNumberFormat="1" applyFont="1" applyFill="1" applyBorder="1" applyAlignment="1">
      <alignment horizontal="center" vertical="center"/>
    </xf>
    <xf numFmtId="2" fontId="32" fillId="25" borderId="20" xfId="57" applyNumberFormat="1" applyFont="1" applyFill="1" applyBorder="1" applyAlignment="1">
      <alignment horizontal="center" vertical="center" wrapText="1"/>
    </xf>
    <xf numFmtId="2" fontId="32" fillId="25" borderId="21" xfId="57" applyNumberFormat="1" applyFont="1" applyFill="1" applyBorder="1" applyAlignment="1">
      <alignment horizontal="center" vertical="center" wrapText="1"/>
    </xf>
    <xf numFmtId="0" fontId="4" fillId="0" borderId="29" xfId="57" applyFont="1" applyFill="1" applyBorder="1" applyAlignment="1">
      <alignment horizontal="center" vertical="center" wrapText="1"/>
    </xf>
    <xf numFmtId="0" fontId="4" fillId="0" borderId="29" xfId="57" applyFont="1" applyFill="1" applyBorder="1" applyAlignment="1">
      <alignment vertical="center" wrapText="1"/>
    </xf>
    <xf numFmtId="0" fontId="29" fillId="0" borderId="29" xfId="57" applyNumberFormat="1" applyFont="1" applyFill="1" applyBorder="1" applyAlignment="1">
      <alignment horizontal="center" vertical="center" wrapText="1"/>
    </xf>
    <xf numFmtId="2" fontId="4" fillId="0" borderId="29" xfId="57" applyNumberFormat="1" applyFont="1" applyFill="1" applyBorder="1" applyAlignment="1">
      <alignment horizontal="center" vertical="center"/>
    </xf>
    <xf numFmtId="0" fontId="4" fillId="0" borderId="29" xfId="57" applyNumberFormat="1" applyFont="1" applyFill="1" applyBorder="1" applyAlignment="1">
      <alignment horizontal="center" vertical="center" wrapText="1"/>
    </xf>
    <xf numFmtId="2" fontId="4" fillId="0" borderId="30" xfId="57" applyNumberFormat="1" applyFont="1" applyFill="1" applyBorder="1" applyAlignment="1">
      <alignment horizontal="center" vertical="center" wrapText="1"/>
    </xf>
    <xf numFmtId="0" fontId="32" fillId="25" borderId="20" xfId="0" applyFont="1" applyFill="1" applyBorder="1" applyAlignment="1">
      <alignment horizontal="center" vertical="center" wrapText="1"/>
    </xf>
    <xf numFmtId="0" fontId="32" fillId="25" borderId="20" xfId="0" applyFont="1" applyFill="1" applyBorder="1" applyAlignment="1">
      <alignment horizontal="left" vertical="center" wrapText="1"/>
    </xf>
    <xf numFmtId="0" fontId="48" fillId="25" borderId="20" xfId="0" applyNumberFormat="1" applyFont="1" applyFill="1" applyBorder="1" applyAlignment="1">
      <alignment horizontal="center" vertical="center" wrapText="1"/>
    </xf>
    <xf numFmtId="164" fontId="32" fillId="25" borderId="20" xfId="46" applyNumberFormat="1" applyFont="1" applyFill="1" applyBorder="1" applyAlignment="1">
      <alignment horizontal="center" vertical="center"/>
    </xf>
    <xf numFmtId="1" fontId="32" fillId="25" borderId="20" xfId="0" applyNumberFormat="1" applyFont="1" applyFill="1" applyBorder="1" applyAlignment="1">
      <alignment horizontal="center" vertical="center"/>
    </xf>
    <xf numFmtId="2" fontId="32" fillId="25" borderId="20" xfId="0" applyNumberFormat="1" applyFont="1" applyFill="1" applyBorder="1" applyAlignment="1">
      <alignment horizontal="center" vertical="center" wrapText="1"/>
    </xf>
    <xf numFmtId="2" fontId="32" fillId="25" borderId="21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29" fillId="0" borderId="29" xfId="0" applyNumberFormat="1" applyFont="1" applyBorder="1" applyAlignment="1">
      <alignment horizontal="center" vertical="center" wrapText="1"/>
    </xf>
    <xf numFmtId="2" fontId="4" fillId="0" borderId="29" xfId="46" applyNumberFormat="1" applyFont="1" applyFill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49" fontId="32" fillId="25" borderId="20" xfId="0" applyNumberFormat="1" applyFont="1" applyFill="1" applyBorder="1" applyAlignment="1">
      <alignment horizontal="center" vertical="center" wrapText="1"/>
    </xf>
    <xf numFmtId="0" fontId="32" fillId="25" borderId="20" xfId="0" applyFont="1" applyFill="1" applyBorder="1" applyAlignment="1">
      <alignment vertical="center" wrapText="1"/>
    </xf>
    <xf numFmtId="2" fontId="48" fillId="25" borderId="20" xfId="0" applyNumberFormat="1" applyFont="1" applyFill="1" applyBorder="1" applyAlignment="1">
      <alignment horizontal="center" vertical="center" wrapText="1"/>
    </xf>
    <xf numFmtId="0" fontId="29" fillId="0" borderId="29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49" fontId="32" fillId="25" borderId="20" xfId="57" applyNumberFormat="1" applyFont="1" applyFill="1" applyBorder="1" applyAlignment="1">
      <alignment horizontal="center" vertical="center" wrapText="1"/>
    </xf>
    <xf numFmtId="2" fontId="48" fillId="25" borderId="20" xfId="57" applyNumberFormat="1" applyFont="1" applyFill="1" applyBorder="1" applyAlignment="1">
      <alignment horizontal="center" vertical="center" wrapText="1"/>
    </xf>
    <xf numFmtId="49" fontId="4" fillId="0" borderId="22" xfId="54" applyNumberFormat="1" applyFont="1" applyFill="1" applyBorder="1" applyAlignment="1">
      <alignment horizontal="center" vertical="center" wrapText="1"/>
    </xf>
    <xf numFmtId="0" fontId="1" fillId="0" borderId="28" xfId="57" applyBorder="1"/>
    <xf numFmtId="0" fontId="1" fillId="0" borderId="29" xfId="57" applyBorder="1"/>
    <xf numFmtId="0" fontId="4" fillId="0" borderId="1" xfId="53" applyFont="1" applyFill="1" applyBorder="1" applyAlignment="1" applyProtection="1">
      <alignment horizontal="center" vertical="center" wrapText="1"/>
      <protection locked="0"/>
    </xf>
    <xf numFmtId="0" fontId="4" fillId="0" borderId="1" xfId="53" applyFont="1" applyFill="1" applyBorder="1" applyAlignment="1" applyProtection="1">
      <alignment horizontal="center" vertical="center" wrapText="1"/>
    </xf>
    <xf numFmtId="2" fontId="4" fillId="0" borderId="1" xfId="53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53" applyNumberFormat="1" applyFont="1" applyFill="1" applyBorder="1" applyAlignment="1" applyProtection="1">
      <alignment horizontal="center" vertical="center" wrapText="1"/>
      <protection locked="0"/>
    </xf>
    <xf numFmtId="49" fontId="32" fillId="0" borderId="17" xfId="57" applyNumberFormat="1" applyFont="1" applyFill="1" applyBorder="1" applyAlignment="1">
      <alignment horizontal="left" vertical="center" wrapText="1"/>
    </xf>
    <xf numFmtId="0" fontId="32" fillId="0" borderId="17" xfId="57" applyFont="1" applyFill="1" applyBorder="1" applyAlignment="1">
      <alignment horizontal="center" vertical="center" wrapText="1"/>
    </xf>
    <xf numFmtId="2" fontId="32" fillId="0" borderId="17" xfId="57" applyNumberFormat="1" applyFont="1" applyFill="1" applyBorder="1" applyAlignment="1">
      <alignment horizontal="center" vertical="center"/>
    </xf>
    <xf numFmtId="1" fontId="32" fillId="0" borderId="17" xfId="46" applyNumberFormat="1" applyFont="1" applyFill="1" applyBorder="1" applyAlignment="1">
      <alignment horizontal="center" vertical="center" wrapText="1"/>
    </xf>
    <xf numFmtId="1" fontId="32" fillId="0" borderId="4" xfId="57" applyNumberFormat="1" applyFont="1" applyFill="1" applyBorder="1" applyAlignment="1">
      <alignment horizontal="center" vertical="center"/>
    </xf>
    <xf numFmtId="1" fontId="32" fillId="0" borderId="4" xfId="46" applyNumberFormat="1" applyFont="1" applyFill="1" applyBorder="1" applyAlignment="1">
      <alignment horizontal="center" vertical="center" wrapText="1"/>
    </xf>
    <xf numFmtId="2" fontId="32" fillId="0" borderId="4" xfId="40" applyNumberFormat="1" applyFont="1" applyFill="1" applyBorder="1" applyAlignment="1">
      <alignment horizontal="center" vertical="center"/>
    </xf>
    <xf numFmtId="2" fontId="32" fillId="0" borderId="4" xfId="57" applyNumberFormat="1" applyFont="1" applyFill="1" applyBorder="1" applyAlignment="1">
      <alignment horizontal="center" vertical="center"/>
    </xf>
    <xf numFmtId="2" fontId="32" fillId="0" borderId="2" xfId="57" applyNumberFormat="1" applyFont="1" applyFill="1" applyBorder="1" applyAlignment="1">
      <alignment horizontal="center" vertical="center"/>
    </xf>
    <xf numFmtId="49" fontId="32" fillId="0" borderId="29" xfId="57" applyNumberFormat="1" applyFont="1" applyFill="1" applyBorder="1" applyAlignment="1">
      <alignment horizontal="left" vertical="center" wrapText="1"/>
    </xf>
    <xf numFmtId="0" fontId="50" fillId="0" borderId="29" xfId="57" applyFont="1" applyBorder="1"/>
    <xf numFmtId="2" fontId="32" fillId="0" borderId="29" xfId="40" applyNumberFormat="1" applyFont="1" applyFill="1" applyBorder="1" applyAlignment="1">
      <alignment horizontal="center" vertical="center"/>
    </xf>
    <xf numFmtId="2" fontId="38" fillId="0" borderId="29" xfId="57" applyNumberFormat="1" applyFont="1" applyBorder="1" applyAlignment="1">
      <alignment horizontal="center"/>
    </xf>
    <xf numFmtId="0" fontId="32" fillId="25" borderId="4" xfId="54" applyFont="1" applyFill="1" applyBorder="1" applyAlignment="1">
      <alignment horizontal="left" vertical="top" wrapText="1"/>
    </xf>
    <xf numFmtId="1" fontId="32" fillId="0" borderId="31" xfId="57" applyNumberFormat="1" applyFont="1" applyFill="1" applyBorder="1" applyAlignment="1">
      <alignment horizontal="center" vertical="center"/>
    </xf>
    <xf numFmtId="1" fontId="32" fillId="0" borderId="23" xfId="57" applyNumberFormat="1" applyFont="1" applyFill="1" applyBorder="1" applyAlignment="1">
      <alignment horizontal="center" vertical="center"/>
    </xf>
    <xf numFmtId="1" fontId="32" fillId="0" borderId="30" xfId="57" applyNumberFormat="1" applyFont="1" applyFill="1" applyBorder="1" applyAlignment="1">
      <alignment horizontal="center" vertical="center"/>
    </xf>
    <xf numFmtId="1" fontId="32" fillId="0" borderId="17" xfId="57" applyNumberFormat="1" applyFont="1" applyFill="1" applyBorder="1" applyAlignment="1">
      <alignment horizontal="center" vertical="center"/>
    </xf>
    <xf numFmtId="1" fontId="32" fillId="0" borderId="1" xfId="57" applyNumberFormat="1" applyFont="1" applyFill="1" applyBorder="1" applyAlignment="1">
      <alignment horizontal="center" vertical="center"/>
    </xf>
    <xf numFmtId="1" fontId="32" fillId="0" borderId="1" xfId="46" applyNumberFormat="1" applyFont="1" applyFill="1" applyBorder="1" applyAlignment="1">
      <alignment horizontal="center" vertical="center" wrapText="1"/>
    </xf>
    <xf numFmtId="2" fontId="32" fillId="0" borderId="1" xfId="40" applyNumberFormat="1" applyFont="1" applyFill="1" applyBorder="1" applyAlignment="1">
      <alignment horizontal="center" vertical="center"/>
    </xf>
    <xf numFmtId="2" fontId="32" fillId="0" borderId="1" xfId="57" applyNumberFormat="1" applyFont="1" applyFill="1" applyBorder="1" applyAlignment="1">
      <alignment horizontal="center" vertical="center"/>
    </xf>
    <xf numFmtId="0" fontId="50" fillId="26" borderId="16" xfId="57" applyFont="1" applyFill="1" applyBorder="1"/>
    <xf numFmtId="10" fontId="50" fillId="26" borderId="17" xfId="57" applyNumberFormat="1" applyFont="1" applyFill="1" applyBorder="1"/>
    <xf numFmtId="2" fontId="38" fillId="26" borderId="17" xfId="57" applyNumberFormat="1" applyFont="1" applyFill="1" applyBorder="1" applyAlignment="1">
      <alignment horizontal="center"/>
    </xf>
    <xf numFmtId="49" fontId="32" fillId="0" borderId="27" xfId="54" applyNumberFormat="1" applyFont="1" applyFill="1" applyBorder="1" applyAlignment="1">
      <alignment horizontal="center" vertical="center"/>
    </xf>
    <xf numFmtId="49" fontId="32" fillId="0" borderId="22" xfId="54" applyNumberFormat="1" applyFont="1" applyFill="1" applyBorder="1" applyAlignment="1">
      <alignment horizontal="center" vertical="center"/>
    </xf>
    <xf numFmtId="49" fontId="32" fillId="0" borderId="24" xfId="54" applyNumberFormat="1" applyFont="1" applyFill="1" applyBorder="1" applyAlignment="1">
      <alignment horizontal="center" vertical="center" wrapText="1"/>
    </xf>
    <xf numFmtId="1" fontId="32" fillId="26" borderId="18" xfId="57" applyNumberFormat="1" applyFont="1" applyFill="1" applyBorder="1" applyAlignment="1">
      <alignment horizontal="center" vertical="center"/>
    </xf>
    <xf numFmtId="1" fontId="32" fillId="0" borderId="25" xfId="57" applyNumberFormat="1" applyFont="1" applyFill="1" applyBorder="1" applyAlignment="1">
      <alignment horizontal="center" vertical="center"/>
    </xf>
    <xf numFmtId="164" fontId="32" fillId="26" borderId="17" xfId="57" applyNumberFormat="1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/>
    </xf>
    <xf numFmtId="2" fontId="4" fillId="0" borderId="23" xfId="2" applyNumberFormat="1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center" vertical="center"/>
    </xf>
    <xf numFmtId="2" fontId="32" fillId="0" borderId="23" xfId="2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32" fillId="0" borderId="4" xfId="2" applyFont="1" applyFill="1" applyBorder="1" applyAlignment="1">
      <alignment horizontal="center" vertical="center"/>
    </xf>
    <xf numFmtId="2" fontId="4" fillId="0" borderId="4" xfId="2" applyNumberFormat="1" applyFont="1" applyFill="1" applyBorder="1" applyAlignment="1">
      <alignment horizontal="right" vertical="center"/>
    </xf>
    <xf numFmtId="2" fontId="4" fillId="0" borderId="31" xfId="2" applyNumberFormat="1" applyFont="1" applyFill="1" applyBorder="1" applyAlignment="1">
      <alignment horizontal="right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0" fontId="4" fillId="25" borderId="27" xfId="2" applyFont="1" applyFill="1" applyBorder="1" applyAlignment="1">
      <alignment horizontal="center" vertical="center"/>
    </xf>
    <xf numFmtId="49" fontId="4" fillId="25" borderId="4" xfId="2" applyNumberFormat="1" applyFont="1" applyFill="1" applyBorder="1" applyAlignment="1">
      <alignment horizontal="center" vertical="center"/>
    </xf>
    <xf numFmtId="0" fontId="32" fillId="25" borderId="5" xfId="2" applyFont="1" applyFill="1" applyBorder="1" applyAlignment="1">
      <alignment horizontal="left" vertical="center"/>
    </xf>
    <xf numFmtId="1" fontId="4" fillId="0" borderId="4" xfId="2" applyNumberFormat="1" applyFont="1" applyFill="1" applyBorder="1" applyAlignment="1">
      <alignment horizontal="center" vertical="center"/>
    </xf>
    <xf numFmtId="1" fontId="4" fillId="0" borderId="31" xfId="2" applyNumberFormat="1" applyFont="1" applyFill="1" applyBorder="1" applyAlignment="1">
      <alignment horizontal="center" vertical="center"/>
    </xf>
    <xf numFmtId="1" fontId="32" fillId="0" borderId="2" xfId="2" applyNumberFormat="1" applyFont="1" applyFill="1" applyBorder="1" applyAlignment="1">
      <alignment horizontal="center" vertical="center"/>
    </xf>
    <xf numFmtId="1" fontId="4" fillId="0" borderId="2" xfId="2" applyNumberFormat="1" applyFont="1" applyFill="1" applyBorder="1" applyAlignment="1">
      <alignment horizontal="center" vertical="center"/>
    </xf>
    <xf numFmtId="1" fontId="32" fillId="0" borderId="23" xfId="2" applyNumberFormat="1" applyFont="1" applyFill="1" applyBorder="1" applyAlignment="1">
      <alignment horizontal="center" vertical="center"/>
    </xf>
    <xf numFmtId="1" fontId="4" fillId="0" borderId="2" xfId="2" applyNumberFormat="1" applyFont="1" applyFill="1" applyBorder="1" applyAlignment="1">
      <alignment horizontal="right" vertical="center"/>
    </xf>
    <xf numFmtId="1" fontId="4" fillId="0" borderId="23" xfId="2" applyNumberFormat="1" applyFont="1" applyFill="1" applyBorder="1" applyAlignment="1">
      <alignment horizontal="right" vertical="center"/>
    </xf>
    <xf numFmtId="1" fontId="4" fillId="24" borderId="2" xfId="2" applyNumberFormat="1" applyFont="1" applyFill="1" applyBorder="1" applyAlignment="1">
      <alignment horizontal="right" vertical="center"/>
    </xf>
    <xf numFmtId="1" fontId="32" fillId="24" borderId="2" xfId="2" applyNumberFormat="1" applyFont="1" applyFill="1" applyBorder="1" applyAlignment="1">
      <alignment horizontal="center" vertical="center"/>
    </xf>
    <xf numFmtId="1" fontId="32" fillId="24" borderId="4" xfId="2" applyNumberFormat="1" applyFont="1" applyFill="1" applyBorder="1" applyAlignment="1">
      <alignment horizontal="center" vertical="center"/>
    </xf>
    <xf numFmtId="1" fontId="32" fillId="0" borderId="31" xfId="2" applyNumberFormat="1" applyFont="1" applyFill="1" applyBorder="1" applyAlignment="1">
      <alignment horizontal="center" vertical="center"/>
    </xf>
    <xf numFmtId="1" fontId="32" fillId="25" borderId="4" xfId="2" applyNumberFormat="1" applyFont="1" applyFill="1" applyBorder="1" applyAlignment="1">
      <alignment horizontal="center" vertical="center"/>
    </xf>
    <xf numFmtId="1" fontId="4" fillId="25" borderId="4" xfId="2" applyNumberFormat="1" applyFont="1" applyFill="1" applyBorder="1" applyAlignment="1">
      <alignment horizontal="center" vertical="center"/>
    </xf>
    <xf numFmtId="1" fontId="32" fillId="25" borderId="31" xfId="2" applyNumberFormat="1" applyFont="1" applyFill="1" applyBorder="1" applyAlignment="1">
      <alignment horizontal="center" vertical="center"/>
    </xf>
    <xf numFmtId="1" fontId="4" fillId="0" borderId="6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23" xfId="2" applyNumberFormat="1" applyFont="1" applyFill="1" applyBorder="1" applyAlignment="1">
      <alignment horizontal="center" vertical="center"/>
    </xf>
    <xf numFmtId="1" fontId="4" fillId="0" borderId="25" xfId="2" applyNumberFormat="1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 wrapText="1"/>
    </xf>
    <xf numFmtId="1" fontId="32" fillId="0" borderId="6" xfId="2" applyNumberFormat="1" applyFont="1" applyFill="1" applyBorder="1" applyAlignment="1">
      <alignment horizontal="center" vertical="center"/>
    </xf>
    <xf numFmtId="1" fontId="32" fillId="0" borderId="39" xfId="2" applyNumberFormat="1" applyFont="1" applyFill="1" applyBorder="1" applyAlignment="1">
      <alignment horizontal="center" vertical="center"/>
    </xf>
    <xf numFmtId="0" fontId="4" fillId="25" borderId="16" xfId="2" applyFont="1" applyFill="1" applyBorder="1" applyAlignment="1">
      <alignment horizontal="center" vertical="center"/>
    </xf>
    <xf numFmtId="49" fontId="4" fillId="25" borderId="40" xfId="2" applyNumberFormat="1" applyFont="1" applyFill="1" applyBorder="1" applyAlignment="1">
      <alignment horizontal="center" vertical="center"/>
    </xf>
    <xf numFmtId="0" fontId="32" fillId="25" borderId="17" xfId="2" applyFont="1" applyFill="1" applyBorder="1" applyAlignment="1">
      <alignment vertical="center" wrapText="1"/>
    </xf>
    <xf numFmtId="1" fontId="32" fillId="25" borderId="17" xfId="2" applyNumberFormat="1" applyFont="1" applyFill="1" applyBorder="1" applyAlignment="1">
      <alignment horizontal="center" vertical="center"/>
    </xf>
    <xf numFmtId="1" fontId="4" fillId="25" borderId="17" xfId="2" applyNumberFormat="1" applyFont="1" applyFill="1" applyBorder="1" applyAlignment="1">
      <alignment horizontal="center" vertical="center"/>
    </xf>
    <xf numFmtId="1" fontId="32" fillId="25" borderId="18" xfId="2" applyNumberFormat="1" applyFont="1" applyFill="1" applyBorder="1" applyAlignment="1">
      <alignment horizontal="center" vertical="center"/>
    </xf>
    <xf numFmtId="9" fontId="4" fillId="27" borderId="20" xfId="40" applyNumberFormat="1" applyFont="1" applyFill="1" applyBorder="1" applyAlignment="1">
      <alignment horizontal="center" vertical="center"/>
    </xf>
    <xf numFmtId="9" fontId="4" fillId="27" borderId="1" xfId="40" applyNumberFormat="1" applyFont="1" applyFill="1" applyBorder="1" applyAlignment="1">
      <alignment horizontal="center" vertical="center"/>
    </xf>
    <xf numFmtId="9" fontId="32" fillId="27" borderId="4" xfId="57" applyNumberFormat="1" applyFont="1" applyFill="1" applyBorder="1" applyAlignment="1">
      <alignment horizontal="center" vertical="center"/>
    </xf>
    <xf numFmtId="9" fontId="32" fillId="27" borderId="1" xfId="57" applyNumberFormat="1" applyFont="1" applyFill="1" applyBorder="1" applyAlignment="1">
      <alignment horizontal="center" vertical="center"/>
    </xf>
    <xf numFmtId="9" fontId="32" fillId="27" borderId="2" xfId="57" applyNumberFormat="1" applyFont="1" applyFill="1" applyBorder="1" applyAlignment="1">
      <alignment horizontal="center" vertical="center"/>
    </xf>
    <xf numFmtId="0" fontId="35" fillId="0" borderId="32" xfId="0" applyFont="1" applyBorder="1" applyAlignment="1">
      <alignment horizontal="center"/>
    </xf>
    <xf numFmtId="0" fontId="42" fillId="0" borderId="0" xfId="57" applyFont="1" applyAlignment="1">
      <alignment horizontal="center" vertical="center" wrapText="1"/>
    </xf>
    <xf numFmtId="0" fontId="42" fillId="0" borderId="0" xfId="57" applyFont="1" applyAlignment="1">
      <alignment horizontal="center" vertical="center"/>
    </xf>
    <xf numFmtId="0" fontId="41" fillId="0" borderId="0" xfId="2" applyFont="1" applyFill="1" applyAlignment="1">
      <alignment horizontal="center"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3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4" fillId="0" borderId="36" xfId="2" applyFont="1" applyFill="1" applyBorder="1" applyAlignment="1">
      <alignment horizontal="center" vertical="center" wrapText="1"/>
    </xf>
    <xf numFmtId="0" fontId="4" fillId="0" borderId="37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40" fillId="0" borderId="0" xfId="54" applyFont="1" applyFill="1" applyAlignment="1">
      <alignment horizontal="center" vertical="center" wrapText="1"/>
    </xf>
    <xf numFmtId="0" fontId="40" fillId="0" borderId="0" xfId="54" applyFont="1" applyFill="1" applyAlignment="1">
      <alignment horizontal="center" vertical="center"/>
    </xf>
    <xf numFmtId="0" fontId="3" fillId="0" borderId="21" xfId="53" applyFont="1" applyFill="1" applyBorder="1" applyAlignment="1" applyProtection="1">
      <alignment horizontal="center" vertical="center" wrapText="1"/>
      <protection locked="0"/>
    </xf>
    <xf numFmtId="0" fontId="3" fillId="0" borderId="30" xfId="53" applyFont="1" applyFill="1" applyBorder="1" applyAlignment="1" applyProtection="1">
      <alignment horizontal="center" vertical="center" wrapText="1"/>
      <protection locked="0"/>
    </xf>
    <xf numFmtId="0" fontId="3" fillId="0" borderId="19" xfId="53" applyFont="1" applyFill="1" applyBorder="1" applyAlignment="1" applyProtection="1">
      <alignment horizontal="center" vertical="center" wrapText="1"/>
      <protection locked="0"/>
    </xf>
    <xf numFmtId="0" fontId="3" fillId="0" borderId="28" xfId="53" applyFont="1" applyFill="1" applyBorder="1" applyAlignment="1" applyProtection="1">
      <alignment horizontal="center" vertical="center" wrapText="1"/>
      <protection locked="0"/>
    </xf>
    <xf numFmtId="0" fontId="3" fillId="0" borderId="20" xfId="53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53" applyNumberFormat="1" applyFont="1" applyFill="1" applyBorder="1" applyAlignment="1" applyProtection="1">
      <alignment horizontal="center" vertical="center" wrapText="1"/>
      <protection locked="0"/>
    </xf>
    <xf numFmtId="49" fontId="3" fillId="0" borderId="20" xfId="53" applyNumberFormat="1" applyFont="1" applyFill="1" applyBorder="1" applyAlignment="1" applyProtection="1">
      <alignment horizontal="center" vertical="center" wrapText="1"/>
      <protection locked="0"/>
    </xf>
    <xf numFmtId="49" fontId="3" fillId="0" borderId="29" xfId="53" applyNumberFormat="1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6" xfId="40" applyNumberFormat="1" applyFont="1" applyFill="1" applyBorder="1" applyAlignment="1">
      <alignment horizontal="center" vertical="center" wrapText="1"/>
    </xf>
    <xf numFmtId="49" fontId="35" fillId="0" borderId="24" xfId="0" applyNumberFormat="1" applyFont="1" applyBorder="1" applyAlignment="1">
      <alignment horizontal="center" vertical="center"/>
    </xf>
    <xf numFmtId="49" fontId="35" fillId="0" borderId="27" xfId="0" applyNumberFormat="1" applyFont="1" applyBorder="1" applyAlignment="1">
      <alignment horizontal="center" vertical="center"/>
    </xf>
    <xf numFmtId="49" fontId="4" fillId="0" borderId="24" xfId="54" applyNumberFormat="1" applyFont="1" applyFill="1" applyBorder="1" applyAlignment="1">
      <alignment horizontal="center" vertical="center"/>
    </xf>
    <xf numFmtId="49" fontId="4" fillId="0" borderId="26" xfId="54" applyNumberFormat="1" applyFont="1" applyFill="1" applyBorder="1" applyAlignment="1">
      <alignment horizontal="center" vertical="center"/>
    </xf>
    <xf numFmtId="49" fontId="4" fillId="0" borderId="27" xfId="54" applyNumberFormat="1" applyFont="1" applyFill="1" applyBorder="1" applyAlignment="1">
      <alignment horizontal="center" vertical="center"/>
    </xf>
    <xf numFmtId="0" fontId="32" fillId="0" borderId="24" xfId="40" applyFont="1" applyFill="1" applyBorder="1" applyAlignment="1">
      <alignment horizontal="center" vertical="center"/>
    </xf>
    <xf numFmtId="0" fontId="32" fillId="0" borderId="26" xfId="40" applyFont="1" applyFill="1" applyBorder="1" applyAlignment="1">
      <alignment horizontal="center" vertical="center"/>
    </xf>
    <xf numFmtId="0" fontId="32" fillId="0" borderId="27" xfId="40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 wrapText="1"/>
    </xf>
    <xf numFmtId="0" fontId="4" fillId="0" borderId="21" xfId="53" applyFont="1" applyFill="1" applyBorder="1" applyAlignment="1" applyProtection="1">
      <alignment horizontal="center" vertical="center" wrapText="1"/>
      <protection locked="0"/>
    </xf>
    <xf numFmtId="0" fontId="4" fillId="0" borderId="30" xfId="53" applyFont="1" applyFill="1" applyBorder="1" applyAlignment="1" applyProtection="1">
      <alignment horizontal="center" vertical="center" wrapText="1"/>
      <protection locked="0"/>
    </xf>
    <xf numFmtId="0" fontId="4" fillId="0" borderId="19" xfId="53" applyFont="1" applyFill="1" applyBorder="1" applyAlignment="1" applyProtection="1">
      <alignment horizontal="center" vertical="center" wrapText="1"/>
      <protection locked="0"/>
    </xf>
    <xf numFmtId="0" fontId="4" fillId="0" borderId="28" xfId="53" applyFont="1" applyFill="1" applyBorder="1" applyAlignment="1" applyProtection="1">
      <alignment horizontal="center" vertical="center" wrapText="1"/>
      <protection locked="0"/>
    </xf>
    <xf numFmtId="0" fontId="4" fillId="0" borderId="20" xfId="53" applyNumberFormat="1" applyFont="1" applyFill="1" applyBorder="1" applyAlignment="1" applyProtection="1">
      <alignment horizontal="center" vertical="center" wrapText="1"/>
      <protection locked="0"/>
    </xf>
    <xf numFmtId="0" fontId="4" fillId="0" borderId="29" xfId="53" applyNumberFormat="1" applyFont="1" applyFill="1" applyBorder="1" applyAlignment="1" applyProtection="1">
      <alignment horizontal="center" vertical="center" wrapText="1"/>
      <protection locked="0"/>
    </xf>
    <xf numFmtId="49" fontId="4" fillId="0" borderId="20" xfId="53" applyNumberFormat="1" applyFont="1" applyFill="1" applyBorder="1" applyAlignment="1" applyProtection="1">
      <alignment horizontal="center" vertical="center" wrapText="1"/>
      <protection locked="0"/>
    </xf>
    <xf numFmtId="49" fontId="4" fillId="0" borderId="29" xfId="53" applyNumberFormat="1" applyFont="1" applyFill="1" applyBorder="1" applyAlignment="1" applyProtection="1">
      <alignment horizontal="center" vertical="center" wrapText="1"/>
      <protection locked="0"/>
    </xf>
    <xf numFmtId="0" fontId="30" fillId="0" borderId="19" xfId="57" applyFont="1" applyFill="1" applyBorder="1" applyAlignment="1">
      <alignment horizontal="center" vertical="center" wrapText="1"/>
    </xf>
    <xf numFmtId="0" fontId="30" fillId="0" borderId="22" xfId="57" applyFont="1" applyFill="1" applyBorder="1" applyAlignment="1">
      <alignment horizontal="center" vertical="center" wrapText="1"/>
    </xf>
    <xf numFmtId="0" fontId="30" fillId="0" borderId="28" xfId="57" applyFont="1" applyFill="1" applyBorder="1" applyAlignment="1">
      <alignment horizontal="center" vertical="center" wrapText="1"/>
    </xf>
    <xf numFmtId="0" fontId="30" fillId="0" borderId="27" xfId="57" applyFont="1" applyFill="1" applyBorder="1" applyAlignment="1">
      <alignment horizontal="center" vertical="center" wrapText="1"/>
    </xf>
    <xf numFmtId="0" fontId="30" fillId="0" borderId="24" xfId="57" applyFont="1" applyFill="1" applyBorder="1" applyAlignment="1">
      <alignment horizontal="center" vertical="center" wrapText="1"/>
    </xf>
    <xf numFmtId="0" fontId="4" fillId="0" borderId="33" xfId="57" applyFont="1" applyFill="1" applyBorder="1" applyAlignment="1">
      <alignment horizontal="center" vertical="center" wrapText="1"/>
    </xf>
    <xf numFmtId="0" fontId="4" fillId="0" borderId="26" xfId="57" applyFont="1" applyFill="1" applyBorder="1" applyAlignment="1">
      <alignment horizontal="center" vertical="center" wrapText="1"/>
    </xf>
    <xf numFmtId="0" fontId="4" fillId="0" borderId="34" xfId="57" applyFont="1" applyFill="1" applyBorder="1" applyAlignment="1">
      <alignment horizontal="center" vertical="center" wrapText="1"/>
    </xf>
    <xf numFmtId="49" fontId="30" fillId="0" borderId="33" xfId="0" applyNumberFormat="1" applyFont="1" applyBorder="1" applyAlignment="1">
      <alignment horizontal="center" vertical="center" wrapText="1"/>
    </xf>
    <xf numFmtId="49" fontId="30" fillId="0" borderId="26" xfId="0" applyNumberFormat="1" applyFont="1" applyBorder="1" applyAlignment="1">
      <alignment horizontal="center" vertical="center" wrapText="1"/>
    </xf>
    <xf numFmtId="49" fontId="30" fillId="0" borderId="34" xfId="0" applyNumberFormat="1" applyFont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4" fillId="0" borderId="25" xfId="53" applyFont="1" applyFill="1" applyBorder="1" applyAlignment="1" applyProtection="1">
      <alignment horizontal="center" vertical="center" wrapText="1"/>
      <protection locked="0"/>
    </xf>
    <xf numFmtId="0" fontId="4" fillId="0" borderId="24" xfId="53" applyFont="1" applyFill="1" applyBorder="1" applyAlignment="1" applyProtection="1">
      <alignment horizontal="center" vertical="center" wrapText="1"/>
      <protection locked="0"/>
    </xf>
    <xf numFmtId="0" fontId="4" fillId="0" borderId="1" xfId="53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53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57" applyFont="1" applyFill="1" applyBorder="1" applyAlignment="1">
      <alignment horizontal="center" vertical="center" wrapText="1"/>
    </xf>
    <xf numFmtId="0" fontId="4" fillId="0" borderId="24" xfId="57" applyFont="1" applyFill="1" applyBorder="1" applyAlignment="1">
      <alignment horizontal="center" vertical="center" wrapText="1"/>
    </xf>
    <xf numFmtId="49" fontId="30" fillId="0" borderId="24" xfId="0" applyNumberFormat="1" applyFont="1" applyBorder="1" applyAlignment="1">
      <alignment horizontal="center" vertical="center" wrapText="1"/>
    </xf>
    <xf numFmtId="49" fontId="30" fillId="0" borderId="27" xfId="0" applyNumberFormat="1" applyFont="1" applyBorder="1" applyAlignment="1">
      <alignment horizontal="center" vertical="center" wrapText="1"/>
    </xf>
  </cellXfs>
  <cellStyles count="5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10" xfId="57"/>
    <cellStyle name="Normal 12" xfId="55"/>
    <cellStyle name="Normal 2" xfId="2"/>
    <cellStyle name="Normal 2 2" xfId="41"/>
    <cellStyle name="Normal 2 3" xfId="40"/>
    <cellStyle name="Normal 2_krebsiti, localuri, kalkulaciebi" xfId="42"/>
    <cellStyle name="Normal 3" xfId="3"/>
    <cellStyle name="Normal 3 2" xfId="43"/>
    <cellStyle name="Normal 4" xfId="44"/>
    <cellStyle name="Normal 5" xfId="45"/>
    <cellStyle name="Normal 6" xfId="52"/>
    <cellStyle name="Normal 7" xfId="53"/>
    <cellStyle name="Normal 8" xfId="56"/>
    <cellStyle name="Normal 9" xfId="1"/>
    <cellStyle name="Normal_3-1----6-4" xfId="46"/>
    <cellStyle name="Normal_Sheet1" xfId="54"/>
    <cellStyle name="Note 2" xfId="47"/>
    <cellStyle name="Output 2" xfId="48"/>
    <cellStyle name="Title 2" xfId="49"/>
    <cellStyle name="Total 2" xfId="50"/>
    <cellStyle name="Warning Text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30861</xdr:rowOff>
    </xdr:to>
    <xdr:sp macro="" textlink="">
      <xdr:nvSpPr>
        <xdr:cNvPr id="8" name="Text Box 597"/>
        <xdr:cNvSpPr txBox="1">
          <a:spLocks noChangeArrowheads="1"/>
        </xdr:cNvSpPr>
      </xdr:nvSpPr>
      <xdr:spPr bwMode="auto">
        <a:xfrm>
          <a:off x="5800725" y="75914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30861</xdr:rowOff>
    </xdr:to>
    <xdr:sp macro="" textlink="">
      <xdr:nvSpPr>
        <xdr:cNvPr id="9" name="Text Box 597"/>
        <xdr:cNvSpPr txBox="1">
          <a:spLocks noChangeArrowheads="1"/>
        </xdr:cNvSpPr>
      </xdr:nvSpPr>
      <xdr:spPr bwMode="auto">
        <a:xfrm>
          <a:off x="5800725" y="75914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30861</xdr:rowOff>
    </xdr:to>
    <xdr:sp macro="" textlink="">
      <xdr:nvSpPr>
        <xdr:cNvPr id="10" name="Text Box 597"/>
        <xdr:cNvSpPr txBox="1">
          <a:spLocks noChangeArrowheads="1"/>
        </xdr:cNvSpPr>
      </xdr:nvSpPr>
      <xdr:spPr bwMode="auto">
        <a:xfrm>
          <a:off x="5800725" y="75914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30861</xdr:rowOff>
    </xdr:to>
    <xdr:sp macro="" textlink="">
      <xdr:nvSpPr>
        <xdr:cNvPr id="11" name="Text Box 597"/>
        <xdr:cNvSpPr txBox="1">
          <a:spLocks noChangeArrowheads="1"/>
        </xdr:cNvSpPr>
      </xdr:nvSpPr>
      <xdr:spPr bwMode="auto">
        <a:xfrm>
          <a:off x="5800725" y="75914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32</xdr:row>
      <xdr:rowOff>0</xdr:rowOff>
    </xdr:from>
    <xdr:to>
      <xdr:col>1</xdr:col>
      <xdr:colOff>306324</xdr:colOff>
      <xdr:row>32</xdr:row>
      <xdr:rowOff>29718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95300" y="7591425"/>
          <a:ext cx="10629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161925</xdr:colOff>
      <xdr:row>32</xdr:row>
      <xdr:rowOff>0</xdr:rowOff>
    </xdr:from>
    <xdr:to>
      <xdr:col>1</xdr:col>
      <xdr:colOff>262128</xdr:colOff>
      <xdr:row>32</xdr:row>
      <xdr:rowOff>30861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57200" y="7591425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0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29718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75297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29718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475297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13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135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136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203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20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205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30099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81250" y="75914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30099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000375" y="75914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30099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81250" y="75914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30099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3000375" y="75914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30099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81250" y="75914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30099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3000375" y="75914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1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15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16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83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8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85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3810</xdr:rowOff>
    </xdr:to>
    <xdr:sp macro="" textlink="">
      <xdr:nvSpPr>
        <xdr:cNvPr id="386" name="Text Box 597"/>
        <xdr:cNvSpPr txBox="1">
          <a:spLocks noChangeArrowheads="1"/>
        </xdr:cNvSpPr>
      </xdr:nvSpPr>
      <xdr:spPr bwMode="auto">
        <a:xfrm>
          <a:off x="5800725" y="7591425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30861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704850" y="75914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30480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47700" y="75914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30480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638175" y="7591425"/>
          <a:ext cx="12801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30480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47700" y="75914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30480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704850" y="7591425"/>
          <a:ext cx="137541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249936</xdr:colOff>
      <xdr:row>32</xdr:row>
      <xdr:rowOff>30861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7675" y="7591425"/>
          <a:ext cx="9753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4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5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32</xdr:row>
      <xdr:rowOff>0</xdr:rowOff>
    </xdr:from>
    <xdr:to>
      <xdr:col>1</xdr:col>
      <xdr:colOff>306324</xdr:colOff>
      <xdr:row>32</xdr:row>
      <xdr:rowOff>30099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495300" y="7591425"/>
          <a:ext cx="106299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161925</xdr:colOff>
      <xdr:row>32</xdr:row>
      <xdr:rowOff>0</xdr:rowOff>
    </xdr:from>
    <xdr:to>
      <xdr:col>1</xdr:col>
      <xdr:colOff>262128</xdr:colOff>
      <xdr:row>32</xdr:row>
      <xdr:rowOff>30861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57200" y="7591425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58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30861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75297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30861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75297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638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639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640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29718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638175" y="75914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29718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704850" y="75914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29718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38175" y="75914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29718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704850" y="75914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707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708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709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18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19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20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30480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76250" y="75914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30861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647700" y="7591425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30861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638175" y="7591425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30861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704850" y="75914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30480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476250" y="75914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30861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647700" y="7591425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30861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638175" y="7591425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30861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704850" y="75914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87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88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89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0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1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2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3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30861</xdr:rowOff>
    </xdr:to>
    <xdr:sp macro="" textlink="">
      <xdr:nvSpPr>
        <xdr:cNvPr id="894" name="Text Box 597"/>
        <xdr:cNvSpPr txBox="1">
          <a:spLocks noChangeArrowheads="1"/>
        </xdr:cNvSpPr>
      </xdr:nvSpPr>
      <xdr:spPr bwMode="auto">
        <a:xfrm>
          <a:off x="5800725" y="7591425"/>
          <a:ext cx="75819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5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6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7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8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29718</xdr:rowOff>
    </xdr:to>
    <xdr:sp macro="" textlink="">
      <xdr:nvSpPr>
        <xdr:cNvPr id="899" name="Text Box 597"/>
        <xdr:cNvSpPr txBox="1">
          <a:spLocks noChangeArrowheads="1"/>
        </xdr:cNvSpPr>
      </xdr:nvSpPr>
      <xdr:spPr bwMode="auto">
        <a:xfrm>
          <a:off x="5800725" y="75914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29718</xdr:rowOff>
    </xdr:to>
    <xdr:sp macro="" textlink="">
      <xdr:nvSpPr>
        <xdr:cNvPr id="900" name="Text Box 597"/>
        <xdr:cNvSpPr txBox="1">
          <a:spLocks noChangeArrowheads="1"/>
        </xdr:cNvSpPr>
      </xdr:nvSpPr>
      <xdr:spPr bwMode="auto">
        <a:xfrm>
          <a:off x="5800725" y="75914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01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02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03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70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71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72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30480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647700" y="75914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32</xdr:row>
      <xdr:rowOff>0</xdr:rowOff>
    </xdr:from>
    <xdr:to>
      <xdr:col>1</xdr:col>
      <xdr:colOff>306324</xdr:colOff>
      <xdr:row>32</xdr:row>
      <xdr:rowOff>30480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495300" y="7591425"/>
          <a:ext cx="106299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30480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647700" y="75914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30480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476250" y="75914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29718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638175" y="75914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29718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704850" y="75914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30480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76250" y="75914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29718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638175" y="75914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29718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704850" y="75914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05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06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07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08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29718</xdr:rowOff>
    </xdr:to>
    <xdr:sp macro="" textlink="">
      <xdr:nvSpPr>
        <xdr:cNvPr id="1109" name="Text Box 597"/>
        <xdr:cNvSpPr txBox="1">
          <a:spLocks noChangeArrowheads="1"/>
        </xdr:cNvSpPr>
      </xdr:nvSpPr>
      <xdr:spPr bwMode="auto">
        <a:xfrm>
          <a:off x="5800725" y="75914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29718</xdr:rowOff>
    </xdr:to>
    <xdr:sp macro="" textlink="">
      <xdr:nvSpPr>
        <xdr:cNvPr id="1146" name="Text Box 4134"/>
        <xdr:cNvSpPr txBox="1">
          <a:spLocks noChangeArrowheads="1"/>
        </xdr:cNvSpPr>
      </xdr:nvSpPr>
      <xdr:spPr bwMode="auto">
        <a:xfrm>
          <a:off x="438150" y="7591425"/>
          <a:ext cx="97917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29718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75297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29718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75297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200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201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202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203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32385</xdr:rowOff>
    </xdr:to>
    <xdr:sp macro="" textlink="">
      <xdr:nvSpPr>
        <xdr:cNvPr id="1234" name="Text Box 597"/>
        <xdr:cNvSpPr txBox="1">
          <a:spLocks noChangeArrowheads="1"/>
        </xdr:cNvSpPr>
      </xdr:nvSpPr>
      <xdr:spPr bwMode="auto">
        <a:xfrm>
          <a:off x="5800725" y="5905500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4572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647700" y="59055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4572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647700" y="59055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4572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647700" y="59055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31242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504825" y="5905500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31242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504825" y="5905500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30100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504825" y="59055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30100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504825" y="59055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31623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64770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31623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64770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31623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64770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4572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647700" y="59055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30100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504825" y="59055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30100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504825" y="59055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31623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493395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31623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493395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31623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93395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25</xdr:row>
      <xdr:rowOff>762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25</xdr:row>
      <xdr:rowOff>762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25</xdr:row>
      <xdr:rowOff>762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25</xdr:row>
      <xdr:rowOff>762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25</xdr:row>
      <xdr:rowOff>762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25</xdr:row>
      <xdr:rowOff>762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110109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64770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110109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64770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110109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64770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523875" y="59055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523875" y="59055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523875" y="59055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523875" y="59055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95250</xdr:rowOff>
    </xdr:from>
    <xdr:to>
      <xdr:col>1</xdr:col>
      <xdr:colOff>321564</xdr:colOff>
      <xdr:row>24</xdr:row>
      <xdr:rowOff>106680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523875" y="6000750"/>
          <a:ext cx="92964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24</xdr:row>
      <xdr:rowOff>0</xdr:rowOff>
    </xdr:from>
    <xdr:to>
      <xdr:col>1</xdr:col>
      <xdr:colOff>168021</xdr:colOff>
      <xdr:row>24</xdr:row>
      <xdr:rowOff>109728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381000" y="5905500"/>
          <a:ext cx="8229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504825" y="59055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504825" y="59055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504825" y="59055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504825" y="59055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24</xdr:row>
      <xdr:rowOff>381000</xdr:rowOff>
    </xdr:from>
    <xdr:to>
      <xdr:col>1</xdr:col>
      <xdr:colOff>168021</xdr:colOff>
      <xdr:row>25</xdr:row>
      <xdr:rowOff>2667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381000" y="6248400"/>
          <a:ext cx="82296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152400</xdr:rowOff>
    </xdr:from>
    <xdr:to>
      <xdr:col>1</xdr:col>
      <xdr:colOff>464058</xdr:colOff>
      <xdr:row>24</xdr:row>
      <xdr:rowOff>156972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647700" y="6057900"/>
          <a:ext cx="11163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66725" y="59055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25</xdr:row>
      <xdr:rowOff>381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169926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28625" y="5905500"/>
          <a:ext cx="85344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169926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466725" y="5905500"/>
          <a:ext cx="88392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25</xdr:row>
      <xdr:rowOff>381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66725" y="59055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25</xdr:row>
      <xdr:rowOff>381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466725" y="59055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25</xdr:row>
      <xdr:rowOff>381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66725" y="59055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25</xdr:row>
      <xdr:rowOff>381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66725" y="59055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25</xdr:row>
      <xdr:rowOff>381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93853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504825" y="6248400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93853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504825" y="6248400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108966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64770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108966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64770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108966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64770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108966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93395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108966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493395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108966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493395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94996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504825" y="62484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94996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504825" y="62484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94996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504825" y="62484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94996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504825" y="62484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61627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1514475" y="72009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61627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1514475" y="72009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731520</xdr:colOff>
      <xdr:row>31</xdr:row>
      <xdr:rowOff>81968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1514475" y="74009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61627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1514475" y="72009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61627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1514475" y="72009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731520</xdr:colOff>
      <xdr:row>31</xdr:row>
      <xdr:rowOff>81968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1514475" y="74009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34808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590550" y="62484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34808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314575" y="62484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34808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590550" y="62484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34808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314575" y="62484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61722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314575" y="6438900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85966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428625" y="5905500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85966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1514475" y="59055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85966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466725" y="5905500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85966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1514475" y="59055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85585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10763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85585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10763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92773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514475" y="72009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92773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1514475" y="72009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731520</xdr:colOff>
      <xdr:row>31</xdr:row>
      <xdr:rowOff>81968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1514475" y="74009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59055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314575" y="68199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34808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590550" y="62484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34808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314575" y="62484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34808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590550" y="62484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34808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314575" y="62484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61722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314575" y="6438900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195262</xdr:colOff>
      <xdr:row>25</xdr:row>
      <xdr:rowOff>369095</xdr:rowOff>
    </xdr:from>
    <xdr:to>
      <xdr:col>1</xdr:col>
      <xdr:colOff>285178</xdr:colOff>
      <xdr:row>26</xdr:row>
      <xdr:rowOff>89441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490537" y="6436520"/>
          <a:ext cx="89916" cy="91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85966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428625" y="5905500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85966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1514475" y="59055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85966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466725" y="5905500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85966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1514475" y="59055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85585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10763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85585</xdr:rowOff>
    </xdr:to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10763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7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25</xdr:row>
      <xdr:rowOff>1628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25</xdr:row>
      <xdr:rowOff>3533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92773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1514475" y="72009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92773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514475" y="72009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731520</xdr:colOff>
      <xdr:row>31</xdr:row>
      <xdr:rowOff>81968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514475" y="74009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59055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314575" y="68199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53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59055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314575" y="70104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59055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314575" y="70104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28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29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30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284988</xdr:colOff>
      <xdr:row>24</xdr:row>
      <xdr:rowOff>32004</xdr:rowOff>
    </xdr:to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476250" y="5905500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32004</xdr:rowOff>
    </xdr:to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647700" y="5905500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470916</xdr:colOff>
      <xdr:row>24</xdr:row>
      <xdr:rowOff>32004</xdr:rowOff>
    </xdr:to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638175" y="5905500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547116</xdr:colOff>
      <xdr:row>24</xdr:row>
      <xdr:rowOff>32004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704850" y="5905500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284988</xdr:colOff>
      <xdr:row>24</xdr:row>
      <xdr:rowOff>32004</xdr:rowOff>
    </xdr:to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476250" y="5905500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32004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647700" y="5905500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470916</xdr:colOff>
      <xdr:row>24</xdr:row>
      <xdr:rowOff>32004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638175" y="5905500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547116</xdr:colOff>
      <xdr:row>24</xdr:row>
      <xdr:rowOff>32004</xdr:rowOff>
    </xdr:to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704850" y="5905500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97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98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99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29820</xdr:rowOff>
    </xdr:to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504825" y="62484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29820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504825" y="62484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30201</xdr:rowOff>
    </xdr:to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504825" y="62484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30201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504825" y="62484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29820</xdr:rowOff>
    </xdr:to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504825" y="62484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29820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504825" y="62484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30201</xdr:rowOff>
    </xdr:to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504825" y="62484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30201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504825" y="62484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32385</xdr:rowOff>
    </xdr:to>
    <xdr:sp macro="" textlink="">
      <xdr:nvSpPr>
        <xdr:cNvPr id="4708" name="Text Box 597"/>
        <xdr:cNvSpPr txBox="1">
          <a:spLocks noChangeArrowheads="1"/>
        </xdr:cNvSpPr>
      </xdr:nvSpPr>
      <xdr:spPr bwMode="auto">
        <a:xfrm>
          <a:off x="5800725" y="816292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480060</xdr:colOff>
      <xdr:row>35</xdr:row>
      <xdr:rowOff>4572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647700" y="81629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9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51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480060</xdr:colOff>
      <xdr:row>35</xdr:row>
      <xdr:rowOff>4572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647700" y="81629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480060</xdr:colOff>
      <xdr:row>35</xdr:row>
      <xdr:rowOff>4572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647700" y="81629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31242</xdr:rowOff>
    </xdr:to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504825" y="816292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31242</xdr:rowOff>
    </xdr:to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504825" y="816292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30100</xdr:rowOff>
    </xdr:to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504825" y="81629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30100</xdr:rowOff>
    </xdr:to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504825" y="81629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31623</xdr:rowOff>
    </xdr:to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64770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31623</xdr:rowOff>
    </xdr:to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64770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31623</xdr:rowOff>
    </xdr:to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64770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480060</xdr:colOff>
      <xdr:row>35</xdr:row>
      <xdr:rowOff>4572</xdr:rowOff>
    </xdr:to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647700" y="81629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30100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504825" y="81629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30100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504825" y="81629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31623</xdr:rowOff>
    </xdr:to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493395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31623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493395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31623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493395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35</xdr:row>
      <xdr:rowOff>142875</xdr:rowOff>
    </xdr:from>
    <xdr:to>
      <xdr:col>7</xdr:col>
      <xdr:colOff>75819</xdr:colOff>
      <xdr:row>35</xdr:row>
      <xdr:rowOff>146685</xdr:rowOff>
    </xdr:to>
    <xdr:sp macro="" textlink="">
      <xdr:nvSpPr>
        <xdr:cNvPr id="4848" name="Text Box 597"/>
        <xdr:cNvSpPr txBox="1">
          <a:spLocks noChangeArrowheads="1"/>
        </xdr:cNvSpPr>
      </xdr:nvSpPr>
      <xdr:spPr bwMode="auto">
        <a:xfrm>
          <a:off x="5800725" y="8305800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110109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590550" y="816292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110109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590550" y="816292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110109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590550" y="816292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36</xdr:row>
      <xdr:rowOff>762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109347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428625" y="8162925"/>
          <a:ext cx="95250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36</xdr:row>
      <xdr:rowOff>762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36</xdr:row>
      <xdr:rowOff>762</xdr:rowOff>
    </xdr:to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36</xdr:row>
      <xdr:rowOff>762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36</xdr:row>
      <xdr:rowOff>762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36</xdr:row>
      <xdr:rowOff>762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109728</xdr:rowOff>
    </xdr:to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64770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109728</xdr:rowOff>
    </xdr:to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64770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109728</xdr:rowOff>
    </xdr:to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64770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338328</xdr:colOff>
      <xdr:row>35</xdr:row>
      <xdr:rowOff>109728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523875" y="81629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338328</xdr:colOff>
      <xdr:row>35</xdr:row>
      <xdr:rowOff>109728</xdr:rowOff>
    </xdr:to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523875" y="81629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109728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590550" y="8162925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109728</xdr:rowOff>
    </xdr:to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590550" y="8162925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338328</xdr:colOff>
      <xdr:row>35</xdr:row>
      <xdr:rowOff>109728</xdr:rowOff>
    </xdr:to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523875" y="81629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338328</xdr:colOff>
      <xdr:row>35</xdr:row>
      <xdr:rowOff>109728</xdr:rowOff>
    </xdr:to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523875" y="81629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95250</xdr:rowOff>
    </xdr:from>
    <xdr:to>
      <xdr:col>1</xdr:col>
      <xdr:colOff>338328</xdr:colOff>
      <xdr:row>35</xdr:row>
      <xdr:rowOff>104394</xdr:rowOff>
    </xdr:to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523875" y="8258175"/>
          <a:ext cx="109728" cy="9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35</xdr:row>
      <xdr:rowOff>0</xdr:rowOff>
    </xdr:from>
    <xdr:to>
      <xdr:col>1</xdr:col>
      <xdr:colOff>173736</xdr:colOff>
      <xdr:row>35</xdr:row>
      <xdr:rowOff>109728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381000" y="8162925"/>
          <a:ext cx="88011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109728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504825" y="81629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109728</xdr:rowOff>
    </xdr:to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504825" y="81629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109728</xdr:rowOff>
    </xdr:to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504825" y="81629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109728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504825" y="81629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35</xdr:row>
      <xdr:rowOff>381000</xdr:rowOff>
    </xdr:from>
    <xdr:to>
      <xdr:col>1</xdr:col>
      <xdr:colOff>173736</xdr:colOff>
      <xdr:row>36</xdr:row>
      <xdr:rowOff>11811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381000" y="8505825"/>
          <a:ext cx="88011" cy="11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152400</xdr:rowOff>
    </xdr:from>
    <xdr:to>
      <xdr:col>1</xdr:col>
      <xdr:colOff>489585</xdr:colOff>
      <xdr:row>35</xdr:row>
      <xdr:rowOff>156972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647700" y="8315325"/>
          <a:ext cx="13716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30098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504825" y="85058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30098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504825" y="85058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30098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504825" y="85058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30098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504825" y="85058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59055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314575" y="88868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59055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314575" y="88868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198082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4667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198082</xdr:rowOff>
    </xdr:to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5048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139485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238375" y="25050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65901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143827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65901</xdr:rowOff>
    </xdr:to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50482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65901</xdr:rowOff>
    </xdr:to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143827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46603</xdr:rowOff>
    </xdr:to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4667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46603</xdr:rowOff>
    </xdr:to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5048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115999</xdr:rowOff>
    </xdr:to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628650" y="25050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46603</xdr:rowOff>
    </xdr:to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4667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46603</xdr:rowOff>
    </xdr:to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5048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115999</xdr:rowOff>
    </xdr:to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628650" y="25050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65901</xdr:rowOff>
    </xdr:to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143827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65901</xdr:rowOff>
    </xdr:to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50482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65901</xdr:rowOff>
    </xdr:to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143827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5977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46603</xdr:rowOff>
    </xdr:to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4667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46603</xdr:rowOff>
    </xdr:to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5048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115999</xdr:rowOff>
    </xdr:to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628650" y="25050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65901</xdr:rowOff>
    </xdr:to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143827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65901</xdr:rowOff>
    </xdr:to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50482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65901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43827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46603</xdr:rowOff>
    </xdr:to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4667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46603</xdr:rowOff>
    </xdr:to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5048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115999</xdr:rowOff>
    </xdr:to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628650" y="25050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198082</xdr:rowOff>
    </xdr:to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4667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198082</xdr:rowOff>
    </xdr:to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5048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139485</xdr:rowOff>
    </xdr:to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238375" y="25050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190998</xdr:rowOff>
    </xdr:to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038225" y="25050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190998</xdr:rowOff>
    </xdr:to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1038225" y="25050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198082</xdr:rowOff>
    </xdr:to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4667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198082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5048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139485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238375" y="25050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190998</xdr:rowOff>
    </xdr:to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1038225" y="25050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190998</xdr:rowOff>
    </xdr:to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1038225" y="25050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061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198082</xdr:rowOff>
    </xdr:to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4667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198082</xdr:rowOff>
    </xdr:to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5048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139485</xdr:rowOff>
    </xdr:to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238375" y="25050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091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198082</xdr:rowOff>
    </xdr:to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4667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198082</xdr:rowOff>
    </xdr:to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5048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109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139485</xdr:rowOff>
    </xdr:to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238375" y="25050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198082</xdr:rowOff>
    </xdr:to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4667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198082</xdr:rowOff>
    </xdr:to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5048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139485</xdr:rowOff>
    </xdr:to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238375" y="25050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152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198082</xdr:rowOff>
    </xdr:to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4667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198082</xdr:rowOff>
    </xdr:to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5048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139485</xdr:rowOff>
    </xdr:to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238375" y="25050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184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144574</xdr:rowOff>
    </xdr:to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238375" y="25050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144574</xdr:rowOff>
    </xdr:to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238375" y="25050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144574</xdr:rowOff>
    </xdr:to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238375" y="25050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144574</xdr:rowOff>
    </xdr:to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238375" y="25050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144574</xdr:rowOff>
    </xdr:to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238375" y="25050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144574</xdr:rowOff>
    </xdr:to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238375" y="25050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144574</xdr:rowOff>
    </xdr:to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238375" y="25050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194923</xdr:rowOff>
    </xdr:to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1438275" y="2505075"/>
          <a:ext cx="76200" cy="614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194923</xdr:rowOff>
    </xdr:to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1438275" y="2505075"/>
          <a:ext cx="76200" cy="614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220675</xdr:rowOff>
    </xdr:to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1438275" y="2505075"/>
          <a:ext cx="76200" cy="6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313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315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317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319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198082</xdr:rowOff>
    </xdr:to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4667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198082</xdr:rowOff>
    </xdr:to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5048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327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139485</xdr:rowOff>
    </xdr:to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238375" y="25050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339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65901</xdr:rowOff>
    </xdr:to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143827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65901</xdr:rowOff>
    </xdr:to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50482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65901</xdr:rowOff>
    </xdr:to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143827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367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46603</xdr:rowOff>
    </xdr:to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4667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46603</xdr:rowOff>
    </xdr:to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5048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115999</xdr:rowOff>
    </xdr:to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628650" y="25050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46603</xdr:rowOff>
    </xdr:to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4667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46603</xdr:rowOff>
    </xdr:to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5048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115999</xdr:rowOff>
    </xdr:to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628650" y="25050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65901</xdr:rowOff>
    </xdr:to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143827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65901</xdr:rowOff>
    </xdr:to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50482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65901</xdr:rowOff>
    </xdr:to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143827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395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46603</xdr:rowOff>
    </xdr:to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4667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46603</xdr:rowOff>
    </xdr:to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5048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115999</xdr:rowOff>
    </xdr:to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628650" y="25050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65901</xdr:rowOff>
    </xdr:to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143827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65901</xdr:rowOff>
    </xdr:to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50482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65901</xdr:rowOff>
    </xdr:to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143827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46603</xdr:rowOff>
    </xdr:to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4667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46603</xdr:rowOff>
    </xdr:to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5048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115999</xdr:rowOff>
    </xdr:to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628650" y="25050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198082</xdr:rowOff>
    </xdr:to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4667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198082</xdr:rowOff>
    </xdr:to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5048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139485</xdr:rowOff>
    </xdr:to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238375" y="25050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190998</xdr:rowOff>
    </xdr:to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1038225" y="25050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190998</xdr:rowOff>
    </xdr:to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1038225" y="25050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447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198082</xdr:rowOff>
    </xdr:to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4667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198082</xdr:rowOff>
    </xdr:to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5048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465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139485</xdr:rowOff>
    </xdr:to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238375" y="25050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190998</xdr:rowOff>
    </xdr:to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1038225" y="25050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190998</xdr:rowOff>
    </xdr:to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1038225" y="25050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479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198082</xdr:rowOff>
    </xdr:to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4667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198082</xdr:rowOff>
    </xdr:to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5048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495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139485</xdr:rowOff>
    </xdr:to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238375" y="25050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198082</xdr:rowOff>
    </xdr:to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4667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198082</xdr:rowOff>
    </xdr:to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5048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527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139485</xdr:rowOff>
    </xdr:to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238375" y="25050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539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541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198082</xdr:rowOff>
    </xdr:to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4667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198082</xdr:rowOff>
    </xdr:to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5048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557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139485</xdr:rowOff>
    </xdr:to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238375" y="25050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198082</xdr:rowOff>
    </xdr:to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4667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198082</xdr:rowOff>
    </xdr:to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5048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198082</xdr:rowOff>
    </xdr:to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143827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198082</xdr:rowOff>
    </xdr:to>
    <xdr:sp macro="" textlink="">
      <xdr:nvSpPr>
        <xdr:cNvPr id="6589" name="Text Box 2"/>
        <xdr:cNvSpPr txBox="1">
          <a:spLocks noChangeArrowheads="1"/>
        </xdr:cNvSpPr>
      </xdr:nvSpPr>
      <xdr:spPr bwMode="auto">
        <a:xfrm>
          <a:off x="1000125" y="25050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139485</xdr:rowOff>
    </xdr:to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238375" y="25050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190998</xdr:rowOff>
    </xdr:to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1038225" y="25050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601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144574</xdr:rowOff>
    </xdr:to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238375" y="25050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144574</xdr:rowOff>
    </xdr:to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238375" y="25050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144574</xdr:rowOff>
    </xdr:to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238375" y="25050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144574</xdr:rowOff>
    </xdr:to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238375" y="25050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144574</xdr:rowOff>
    </xdr:to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238375" y="25050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144574</xdr:rowOff>
    </xdr:to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2238375" y="25050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144574</xdr:rowOff>
    </xdr:to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2238375" y="25050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194923</xdr:rowOff>
    </xdr:to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1438275" y="2505075"/>
          <a:ext cx="76200" cy="614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194923</xdr:rowOff>
    </xdr:to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1438275" y="2505075"/>
          <a:ext cx="76200" cy="614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113086</xdr:rowOff>
    </xdr:to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1438275" y="25050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220675</xdr:rowOff>
    </xdr:to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1438275" y="2505075"/>
          <a:ext cx="76200" cy="6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727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729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731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733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735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46603</xdr:rowOff>
    </xdr:to>
    <xdr:sp macro="" textlink="">
      <xdr:nvSpPr>
        <xdr:cNvPr id="6737" name="Text Box 2"/>
        <xdr:cNvSpPr txBox="1">
          <a:spLocks noChangeArrowheads="1"/>
        </xdr:cNvSpPr>
      </xdr:nvSpPr>
      <xdr:spPr bwMode="auto">
        <a:xfrm>
          <a:off x="1000125" y="25050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269086</xdr:rowOff>
    </xdr:to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466725" y="25050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269086</xdr:rowOff>
    </xdr:to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1438275" y="25050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269086</xdr:rowOff>
    </xdr:to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504825" y="25050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269086</xdr:rowOff>
    </xdr:to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1438275" y="25050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221461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1000125" y="2505075"/>
          <a:ext cx="76200" cy="64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221461</xdr:rowOff>
    </xdr:to>
    <xdr:sp macro="" textlink="">
      <xdr:nvSpPr>
        <xdr:cNvPr id="6745" name="Text Box 2"/>
        <xdr:cNvSpPr txBox="1">
          <a:spLocks noChangeArrowheads="1"/>
        </xdr:cNvSpPr>
      </xdr:nvSpPr>
      <xdr:spPr bwMode="auto">
        <a:xfrm>
          <a:off x="1000125" y="2505075"/>
          <a:ext cx="76200" cy="64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190932</xdr:rowOff>
    </xdr:to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628650" y="25050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190932</xdr:rowOff>
    </xdr:to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2238375" y="25050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190932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628650" y="25050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190932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238375" y="25050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95408</xdr:rowOff>
    </xdr:to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238375" y="2505075"/>
          <a:ext cx="76200" cy="514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757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163401</xdr:rowOff>
    </xdr:to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143827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73337</xdr:rowOff>
    </xdr:to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628650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73337</xdr:rowOff>
    </xdr:to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2238375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163401</xdr:rowOff>
    </xdr:to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50482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163401</xdr:rowOff>
    </xdr:to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143827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6785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197496</xdr:rowOff>
    </xdr:to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4667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197496</xdr:rowOff>
    </xdr:to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5048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156480</xdr:rowOff>
    </xdr:to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628650" y="25050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197496</xdr:rowOff>
    </xdr:to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4667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197496</xdr:rowOff>
    </xdr:to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5048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156480</xdr:rowOff>
    </xdr:to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628650" y="25050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163401</xdr:rowOff>
    </xdr:to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143827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73337</xdr:rowOff>
    </xdr:to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628650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73337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2238375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163401</xdr:rowOff>
    </xdr:to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50482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163401</xdr:rowOff>
    </xdr:to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43827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6813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197496</xdr:rowOff>
    </xdr:to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4667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197496</xdr:rowOff>
    </xdr:to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5048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156480</xdr:rowOff>
    </xdr:to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628650" y="25050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163401</xdr:rowOff>
    </xdr:to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143827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73337</xdr:rowOff>
    </xdr:to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628650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73337</xdr:rowOff>
    </xdr:to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238375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163401</xdr:rowOff>
    </xdr:to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50482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163401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143827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6837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197496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4667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197496</xdr:rowOff>
    </xdr:to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5048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156480</xdr:rowOff>
    </xdr:to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628650" y="25050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26490</xdr:rowOff>
    </xdr:to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4667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26490</xdr:rowOff>
    </xdr:to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5048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6851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73337</xdr:rowOff>
    </xdr:to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238375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73337</xdr:rowOff>
    </xdr:to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238375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148670</xdr:rowOff>
    </xdr:to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238375" y="25050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19208</xdr:rowOff>
    </xdr:to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1038225" y="25050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19208</xdr:rowOff>
    </xdr:to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1038225" y="25050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6865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36015</xdr:rowOff>
    </xdr:to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466725" y="25050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36015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1438275" y="25050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36015</xdr:rowOff>
    </xdr:to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504825" y="25050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36015</xdr:rowOff>
    </xdr:to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1438275" y="25050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269086</xdr:rowOff>
    </xdr:to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1000125" y="25050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269086</xdr:rowOff>
    </xdr:to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1000125" y="25050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73337</xdr:rowOff>
    </xdr:to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238375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73337</xdr:rowOff>
    </xdr:to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238375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148670</xdr:rowOff>
    </xdr:to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238375" y="25050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19208</xdr:rowOff>
    </xdr:to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1038225" y="25050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19208</xdr:rowOff>
    </xdr:to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1038225" y="25050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6895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26490</xdr:rowOff>
    </xdr:to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4667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26490</xdr:rowOff>
    </xdr:to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5048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6913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148670</xdr:rowOff>
    </xdr:to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238375" y="25050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6927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26490</xdr:rowOff>
    </xdr:to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4667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26490</xdr:rowOff>
    </xdr:to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5048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6945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148670</xdr:rowOff>
    </xdr:to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238375" y="25050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6957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26490</xdr:rowOff>
    </xdr:to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4667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26490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5048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6975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148670</xdr:rowOff>
    </xdr:to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238375" y="25050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6989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26490</xdr:rowOff>
    </xdr:to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4667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26490</xdr:rowOff>
    </xdr:to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5048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007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148670</xdr:rowOff>
    </xdr:to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238375" y="25050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019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7021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106623</xdr:rowOff>
    </xdr:to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1438275" y="2505075"/>
          <a:ext cx="76200" cy="80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106623</xdr:rowOff>
    </xdr:to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1438275" y="2505075"/>
          <a:ext cx="76200" cy="80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220675</xdr:rowOff>
    </xdr:to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1438275" y="2505075"/>
          <a:ext cx="76200" cy="6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58509</xdr:rowOff>
    </xdr:to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238375" y="2505075"/>
          <a:ext cx="76200" cy="47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58509</xdr:rowOff>
    </xdr:to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238375" y="2505075"/>
          <a:ext cx="76200" cy="47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39459</xdr:rowOff>
    </xdr:to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238375" y="2505075"/>
          <a:ext cx="76200" cy="458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58509</xdr:rowOff>
    </xdr:to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238375" y="2505075"/>
          <a:ext cx="76200" cy="47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145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147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149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151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153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155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269086</xdr:rowOff>
    </xdr:to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466725" y="25050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269086</xdr:rowOff>
    </xdr:to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1438275" y="25050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269086</xdr:rowOff>
    </xdr:to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504825" y="25050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269086</xdr:rowOff>
    </xdr:to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1438275" y="25050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221461</xdr:rowOff>
    </xdr:to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1000125" y="2505075"/>
          <a:ext cx="76200" cy="64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221461</xdr:rowOff>
    </xdr:to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1000125" y="2505075"/>
          <a:ext cx="76200" cy="64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190932</xdr:rowOff>
    </xdr:to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628650" y="25050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190932</xdr:rowOff>
    </xdr:to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238375" y="25050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190932</xdr:rowOff>
    </xdr:to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628650" y="25050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190932</xdr:rowOff>
    </xdr:to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238375" y="25050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95408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238375" y="2505075"/>
          <a:ext cx="76200" cy="514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163401</xdr:rowOff>
    </xdr:to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143827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73337</xdr:rowOff>
    </xdr:to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628650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73337</xdr:rowOff>
    </xdr:to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238375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163401</xdr:rowOff>
    </xdr:to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50482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163401</xdr:rowOff>
    </xdr:to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143827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197496</xdr:rowOff>
    </xdr:to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4667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197496</xdr:rowOff>
    </xdr:to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5048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156480</xdr:rowOff>
    </xdr:to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628650" y="25050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197496</xdr:rowOff>
    </xdr:to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4667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197496</xdr:rowOff>
    </xdr:to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5048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156480</xdr:rowOff>
    </xdr:to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628650" y="25050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163401</xdr:rowOff>
    </xdr:to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143827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73337</xdr:rowOff>
    </xdr:to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628650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73337</xdr:rowOff>
    </xdr:to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238375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163401</xdr:rowOff>
    </xdr:to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50482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163401</xdr:rowOff>
    </xdr:to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143827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231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197496</xdr:rowOff>
    </xdr:to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4667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197496</xdr:rowOff>
    </xdr:to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5048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156480</xdr:rowOff>
    </xdr:to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628650" y="25050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163401</xdr:rowOff>
    </xdr:to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143827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73337</xdr:rowOff>
    </xdr:to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628650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73337</xdr:rowOff>
    </xdr:to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238375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163401</xdr:rowOff>
    </xdr:to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50482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163401</xdr:rowOff>
    </xdr:to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1438275" y="25050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82862</xdr:rowOff>
    </xdr:to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628650" y="25050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92387</xdr:rowOff>
    </xdr:to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238375" y="25050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255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197496</xdr:rowOff>
    </xdr:to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4667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195262</xdr:colOff>
      <xdr:row>6</xdr:row>
      <xdr:rowOff>0</xdr:rowOff>
    </xdr:from>
    <xdr:to>
      <xdr:col>1</xdr:col>
      <xdr:colOff>271462</xdr:colOff>
      <xdr:row>8</xdr:row>
      <xdr:rowOff>110378</xdr:rowOff>
    </xdr:to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528637" y="2505075"/>
          <a:ext cx="76200" cy="8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156480</xdr:rowOff>
    </xdr:to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628650" y="25050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26490</xdr:rowOff>
    </xdr:to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4667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26490</xdr:rowOff>
    </xdr:to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5048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269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73337</xdr:rowOff>
    </xdr:to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238375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73337</xdr:rowOff>
    </xdr:to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238375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148670</xdr:rowOff>
    </xdr:to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238375" y="25050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19208</xdr:rowOff>
    </xdr:to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1038225" y="25050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19208</xdr:rowOff>
    </xdr:to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1038225" y="25050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36015</xdr:rowOff>
    </xdr:to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466725" y="25050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36015</xdr:rowOff>
    </xdr:to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1438275" y="25050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36015</xdr:rowOff>
    </xdr:to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504825" y="25050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36015</xdr:rowOff>
    </xdr:to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1438275" y="25050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269086</xdr:rowOff>
    </xdr:to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1000125" y="25050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269086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1000125" y="25050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73337</xdr:rowOff>
    </xdr:to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238375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11470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1038225" y="25050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73337</xdr:rowOff>
    </xdr:to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238375" y="25050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148670</xdr:rowOff>
    </xdr:to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238375" y="25050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19208</xdr:rowOff>
    </xdr:to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1038225" y="25050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19208</xdr:rowOff>
    </xdr:to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1038225" y="25050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313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7315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26490</xdr:rowOff>
    </xdr:to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4667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26490</xdr:rowOff>
    </xdr:to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5048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331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148670</xdr:rowOff>
    </xdr:to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238375" y="25050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345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26490</xdr:rowOff>
    </xdr:to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4667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26490</xdr:rowOff>
    </xdr:to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5048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148670</xdr:rowOff>
    </xdr:to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238375" y="25050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375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7377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26490</xdr:rowOff>
    </xdr:to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4667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26490</xdr:rowOff>
    </xdr:to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5048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393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148670</xdr:rowOff>
    </xdr:to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238375" y="25050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407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26490</xdr:rowOff>
    </xdr:to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4667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26490</xdr:rowOff>
    </xdr:to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50482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26490</xdr:rowOff>
    </xdr:to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1438275" y="25050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11470</xdr:rowOff>
    </xdr:to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628650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11470</xdr:rowOff>
    </xdr:to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23837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259561</xdr:rowOff>
    </xdr:to>
    <xdr:sp macro="" textlink="">
      <xdr:nvSpPr>
        <xdr:cNvPr id="7425" name="Text Box 2"/>
        <xdr:cNvSpPr txBox="1">
          <a:spLocks noChangeArrowheads="1"/>
        </xdr:cNvSpPr>
      </xdr:nvSpPr>
      <xdr:spPr bwMode="auto">
        <a:xfrm>
          <a:off x="1000125" y="25050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11470</xdr:rowOff>
    </xdr:to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1038225" y="25050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68283</xdr:rowOff>
    </xdr:to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238375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148670</xdr:rowOff>
    </xdr:to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238375" y="25050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19208</xdr:rowOff>
    </xdr:to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1038225" y="25050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437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7439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21275</xdr:rowOff>
    </xdr:to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238375" y="25050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106623</xdr:rowOff>
    </xdr:to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1438275" y="2505075"/>
          <a:ext cx="76200" cy="80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8</xdr:row>
      <xdr:rowOff>106623</xdr:rowOff>
    </xdr:to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1438275" y="2505075"/>
          <a:ext cx="76200" cy="80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10692</xdr:rowOff>
    </xdr:to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1038225" y="25050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201192</xdr:rowOff>
    </xdr:to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1438275" y="25050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10692</xdr:rowOff>
    </xdr:to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103822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10692</xdr:rowOff>
    </xdr:to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238375" y="25050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220675</xdr:rowOff>
    </xdr:to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1438275" y="2505075"/>
          <a:ext cx="76200" cy="6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58509</xdr:rowOff>
    </xdr:to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238375" y="2505075"/>
          <a:ext cx="76200" cy="47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58509</xdr:rowOff>
    </xdr:to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238375" y="2505075"/>
          <a:ext cx="76200" cy="47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39459</xdr:rowOff>
    </xdr:to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238375" y="2505075"/>
          <a:ext cx="76200" cy="458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58509</xdr:rowOff>
    </xdr:to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238375" y="2505075"/>
          <a:ext cx="76200" cy="47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565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567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569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571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197496</xdr:rowOff>
    </xdr:to>
    <xdr:sp macro="" textlink="">
      <xdr:nvSpPr>
        <xdr:cNvPr id="7573" name="Text Box 2"/>
        <xdr:cNvSpPr txBox="1">
          <a:spLocks noChangeArrowheads="1"/>
        </xdr:cNvSpPr>
      </xdr:nvSpPr>
      <xdr:spPr bwMode="auto">
        <a:xfrm>
          <a:off x="1000125" y="25050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144573</xdr:rowOff>
    </xdr:to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238375" y="25050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65652</xdr:rowOff>
    </xdr:to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1438275" y="25050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65652</xdr:rowOff>
    </xdr:to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1438275" y="25050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65652</xdr:rowOff>
    </xdr:to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1438275" y="25050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65652</xdr:rowOff>
    </xdr:to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1438275" y="25050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65652</xdr:rowOff>
    </xdr:to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1438275" y="25050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65652</xdr:rowOff>
    </xdr:to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1438275" y="25050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144573</xdr:rowOff>
    </xdr:to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238375" y="25050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192198</xdr:rowOff>
    </xdr:to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1038225" y="25050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192198</xdr:rowOff>
    </xdr:to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1038225" y="25050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595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144573</xdr:rowOff>
    </xdr:to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238375" y="25050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192198</xdr:rowOff>
    </xdr:to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1038225" y="25050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192198</xdr:rowOff>
    </xdr:to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1038225" y="25050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609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144573</xdr:rowOff>
    </xdr:to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238375" y="25050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623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144573</xdr:rowOff>
    </xdr:to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238375" y="25050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637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144573</xdr:rowOff>
    </xdr:to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238375" y="25050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651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144573</xdr:rowOff>
    </xdr:to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238375" y="25050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665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140495</xdr:rowOff>
    </xdr:to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238375" y="25050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140495</xdr:rowOff>
    </xdr:to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238375" y="25050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140495</xdr:rowOff>
    </xdr:to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238375" y="25050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140495</xdr:rowOff>
    </xdr:to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238375" y="25050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140495</xdr:rowOff>
    </xdr:to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238375" y="25050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140495</xdr:rowOff>
    </xdr:to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238375" y="25050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140495</xdr:rowOff>
    </xdr:to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238375" y="25050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11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13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15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17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19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21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144573</xdr:rowOff>
    </xdr:to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238375" y="25050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65652</xdr:rowOff>
    </xdr:to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1438275" y="25050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65652</xdr:rowOff>
    </xdr:to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1438275" y="25050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65652</xdr:rowOff>
    </xdr:to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1438275" y="25050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65652</xdr:rowOff>
    </xdr:to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1438275" y="25050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65652</xdr:rowOff>
    </xdr:to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1438275" y="25050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65652</xdr:rowOff>
    </xdr:to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1438275" y="25050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144573</xdr:rowOff>
    </xdr:to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238375" y="25050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192198</xdr:rowOff>
    </xdr:to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1038225" y="25050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192198</xdr:rowOff>
    </xdr:to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1038225" y="25050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45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144573</xdr:rowOff>
    </xdr:to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238375" y="25050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192198</xdr:rowOff>
    </xdr:to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1038225" y="25050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192198</xdr:rowOff>
    </xdr:to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1038225" y="25050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59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144573</xdr:rowOff>
    </xdr:to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238375" y="25050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73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144573</xdr:rowOff>
    </xdr:to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238375" y="25050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787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144573</xdr:rowOff>
    </xdr:to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238375" y="25050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01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144573</xdr:rowOff>
    </xdr:to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238375" y="25050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192198</xdr:rowOff>
    </xdr:to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1038225" y="25050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15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140495</xdr:rowOff>
    </xdr:to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238375" y="25050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140495</xdr:rowOff>
    </xdr:to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238375" y="25050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140495</xdr:rowOff>
    </xdr:to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238375" y="25050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140495</xdr:rowOff>
    </xdr:to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238375" y="25050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140495</xdr:rowOff>
    </xdr:to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238375" y="25050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140495</xdr:rowOff>
    </xdr:to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238375" y="25050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140495</xdr:rowOff>
    </xdr:to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238375" y="25050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61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63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65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67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69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42524</xdr:rowOff>
    </xdr:to>
    <xdr:sp macro="" textlink="">
      <xdr:nvSpPr>
        <xdr:cNvPr id="7871" name="Text Box 2"/>
        <xdr:cNvSpPr txBox="1">
          <a:spLocks noChangeArrowheads="1"/>
        </xdr:cNvSpPr>
      </xdr:nvSpPr>
      <xdr:spPr bwMode="auto">
        <a:xfrm>
          <a:off x="1000125" y="25050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216547</xdr:rowOff>
    </xdr:to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1438275" y="25050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77559</xdr:rowOff>
    </xdr:to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2238375" y="25050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216547</xdr:rowOff>
    </xdr:to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1438275" y="25050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216547</xdr:rowOff>
    </xdr:to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1438275" y="25050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77559</xdr:rowOff>
    </xdr:to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2238375" y="25050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216547</xdr:rowOff>
    </xdr:to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1438275" y="25050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216547</xdr:rowOff>
    </xdr:to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1438275" y="25050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77559</xdr:rowOff>
    </xdr:to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2238375" y="25050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216547</xdr:rowOff>
    </xdr:to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1438275" y="25050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77559</xdr:rowOff>
    </xdr:to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2238375" y="25050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77559</xdr:rowOff>
    </xdr:to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2238375" y="25050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10884</xdr:rowOff>
    </xdr:to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1038225" y="25050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10884</xdr:rowOff>
    </xdr:to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1038225" y="25050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7907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77559</xdr:rowOff>
    </xdr:to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2238375" y="25050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77559</xdr:rowOff>
    </xdr:to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2238375" y="25050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10884</xdr:rowOff>
    </xdr:to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1038225" y="25050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10884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038225" y="25050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7939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7955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7971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7987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190501</xdr:rowOff>
    </xdr:to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2238375" y="25050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190501</xdr:rowOff>
    </xdr:to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2238375" y="25050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190501</xdr:rowOff>
    </xdr:to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2238375" y="25050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190501</xdr:rowOff>
    </xdr:to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2238375" y="25050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190501</xdr:rowOff>
    </xdr:to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2238375" y="25050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190501</xdr:rowOff>
    </xdr:to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2238375" y="25050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190501</xdr:rowOff>
    </xdr:to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2238375" y="25050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54430</xdr:rowOff>
    </xdr:to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2238375" y="2505075"/>
          <a:ext cx="76200" cy="4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54430</xdr:rowOff>
    </xdr:to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2238375" y="2505075"/>
          <a:ext cx="76200" cy="4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35380</xdr:rowOff>
    </xdr:to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2238375" y="2505075"/>
          <a:ext cx="76200" cy="454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54430</xdr:rowOff>
    </xdr:to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2238375" y="2505075"/>
          <a:ext cx="76200" cy="4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33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35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37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39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41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216547</xdr:rowOff>
    </xdr:to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1438275" y="25050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77559</xdr:rowOff>
    </xdr:to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238375" y="25050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216547</xdr:rowOff>
    </xdr:to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1438275" y="25050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216547</xdr:rowOff>
    </xdr:to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1438275" y="25050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77559</xdr:rowOff>
    </xdr:to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238375" y="25050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216547</xdr:rowOff>
    </xdr:to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1438275" y="25050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216547</xdr:rowOff>
    </xdr:to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1438275" y="25050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77559</xdr:rowOff>
    </xdr:to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238375" y="25050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216547</xdr:rowOff>
    </xdr:to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1438275" y="25050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96609</xdr:rowOff>
    </xdr:to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238375" y="25050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77559</xdr:rowOff>
    </xdr:to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238375" y="25050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77559</xdr:rowOff>
    </xdr:to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238375" y="25050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10884</xdr:rowOff>
    </xdr:to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1038225" y="25050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10884</xdr:rowOff>
    </xdr:to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1038225" y="25050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81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77559</xdr:rowOff>
    </xdr:to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238375" y="25050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77559</xdr:rowOff>
    </xdr:to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238375" y="25050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10884</xdr:rowOff>
    </xdr:to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1038225" y="25050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7</xdr:row>
      <xdr:rowOff>10884</xdr:rowOff>
    </xdr:to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1038225" y="25050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097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295275</xdr:colOff>
      <xdr:row>6</xdr:row>
      <xdr:rowOff>190500</xdr:rowOff>
    </xdr:to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1038225" y="25050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113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145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68034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238375" y="25050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10884</xdr:rowOff>
    </xdr:to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23837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7</xdr:row>
      <xdr:rowOff>10884</xdr:rowOff>
    </xdr:to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1038225" y="25050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161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6</xdr:row>
      <xdr:rowOff>0</xdr:rowOff>
    </xdr:from>
    <xdr:to>
      <xdr:col>2</xdr:col>
      <xdr:colOff>285750</xdr:colOff>
      <xdr:row>6</xdr:row>
      <xdr:rowOff>190500</xdr:rowOff>
    </xdr:to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10382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190501</xdr:rowOff>
    </xdr:to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238375" y="25050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16330</xdr:rowOff>
    </xdr:to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238375" y="25050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190501</xdr:rowOff>
    </xdr:to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238375" y="25050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190501</xdr:rowOff>
    </xdr:to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238375" y="25050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190501</xdr:rowOff>
    </xdr:to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238375" y="25050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190501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238375" y="25050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190501</xdr:rowOff>
    </xdr:to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238375" y="25050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190500</xdr:rowOff>
    </xdr:to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23837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6</xdr:row>
      <xdr:rowOff>190501</xdr:rowOff>
    </xdr:to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238375" y="25050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54430</xdr:rowOff>
    </xdr:to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238375" y="2505075"/>
          <a:ext cx="76200" cy="4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54430</xdr:rowOff>
    </xdr:to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238375" y="2505075"/>
          <a:ext cx="76200" cy="4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35380</xdr:rowOff>
    </xdr:to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238375" y="2505075"/>
          <a:ext cx="76200" cy="454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54430</xdr:rowOff>
    </xdr:to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238375" y="2505075"/>
          <a:ext cx="76200" cy="4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207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209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211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213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215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193417</xdr:rowOff>
    </xdr:to>
    <xdr:sp macro="" textlink="">
      <xdr:nvSpPr>
        <xdr:cNvPr id="8217" name="Text Box 2"/>
        <xdr:cNvSpPr txBox="1">
          <a:spLocks noChangeArrowheads="1"/>
        </xdr:cNvSpPr>
      </xdr:nvSpPr>
      <xdr:spPr bwMode="auto">
        <a:xfrm>
          <a:off x="1000125" y="25050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21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23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27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33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39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47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51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55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59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63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65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71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75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87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95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299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03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25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27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31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37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43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47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51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55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56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59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60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67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70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75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94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98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399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06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30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36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48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51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55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60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63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67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73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90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94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499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503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6</xdr:row>
      <xdr:rowOff>0</xdr:rowOff>
    </xdr:from>
    <xdr:to>
      <xdr:col>2</xdr:col>
      <xdr:colOff>685800</xdr:colOff>
      <xdr:row>7</xdr:row>
      <xdr:rowOff>197303</xdr:rowOff>
    </xdr:to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143827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6</xdr:row>
      <xdr:rowOff>85725</xdr:rowOff>
    </xdr:from>
    <xdr:to>
      <xdr:col>2</xdr:col>
      <xdr:colOff>2190750</xdr:colOff>
      <xdr:row>8</xdr:row>
      <xdr:rowOff>6803</xdr:rowOff>
    </xdr:to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3019425" y="202882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7</xdr:row>
      <xdr:rowOff>197303</xdr:rowOff>
    </xdr:to>
    <xdr:sp macro="" textlink="">
      <xdr:nvSpPr>
        <xdr:cNvPr id="8511" name="Text Box 2"/>
        <xdr:cNvSpPr txBox="1">
          <a:spLocks noChangeArrowheads="1"/>
        </xdr:cNvSpPr>
      </xdr:nvSpPr>
      <xdr:spPr bwMode="auto">
        <a:xfrm>
          <a:off x="1000125" y="25050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6</xdr:row>
      <xdr:rowOff>0</xdr:rowOff>
    </xdr:from>
    <xdr:to>
      <xdr:col>2</xdr:col>
      <xdr:colOff>1485900</xdr:colOff>
      <xdr:row>7</xdr:row>
      <xdr:rowOff>20216</xdr:rowOff>
    </xdr:to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238375" y="25050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168924</xdr:rowOff>
    </xdr:to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4667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168924</xdr:rowOff>
    </xdr:to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5048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65901</xdr:rowOff>
    </xdr:to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50482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65901</xdr:rowOff>
    </xdr:to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50482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65901</xdr:rowOff>
    </xdr:to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50482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168924</xdr:rowOff>
    </xdr:to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4667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168924</xdr:rowOff>
    </xdr:to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5048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168924</xdr:rowOff>
    </xdr:to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4667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168924</xdr:rowOff>
    </xdr:to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5048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168924</xdr:rowOff>
    </xdr:to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4667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168924</xdr:rowOff>
    </xdr:to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5048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168924</xdr:rowOff>
    </xdr:to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4667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168924</xdr:rowOff>
    </xdr:to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5048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168924</xdr:rowOff>
    </xdr:to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4667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168924</xdr:rowOff>
    </xdr:to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5048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583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168924</xdr:rowOff>
    </xdr:to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4667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168924</xdr:rowOff>
    </xdr:to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5048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589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168924</xdr:rowOff>
    </xdr:to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4667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168924</xdr:rowOff>
    </xdr:to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5048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595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65901</xdr:rowOff>
    </xdr:to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0482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65901</xdr:rowOff>
    </xdr:to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0482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65901</xdr:rowOff>
    </xdr:to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504825" y="25050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168924</xdr:rowOff>
    </xdr:to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4667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168924</xdr:rowOff>
    </xdr:to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5048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19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168924</xdr:rowOff>
    </xdr:to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4667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168924</xdr:rowOff>
    </xdr:to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5048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168924</xdr:rowOff>
    </xdr:to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4667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168924</xdr:rowOff>
    </xdr:to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5048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31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168924</xdr:rowOff>
    </xdr:to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4667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168924</xdr:rowOff>
    </xdr:to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5048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168924</xdr:rowOff>
    </xdr:to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4667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168924</xdr:rowOff>
    </xdr:to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5048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168924</xdr:rowOff>
    </xdr:to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4667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168924</xdr:rowOff>
    </xdr:to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504825" y="25050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190500</xdr:rowOff>
    </xdr:to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628650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239928</xdr:rowOff>
    </xdr:to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466725" y="2505075"/>
          <a:ext cx="76200" cy="659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239928</xdr:rowOff>
    </xdr:to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504825" y="2505075"/>
          <a:ext cx="76200" cy="659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190932</xdr:rowOff>
    </xdr:to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628650" y="25050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190932</xdr:rowOff>
    </xdr:to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628650" y="25050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55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77808</xdr:rowOff>
    </xdr:to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628650" y="2505075"/>
          <a:ext cx="76200" cy="496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77808</xdr:rowOff>
    </xdr:to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628650" y="2505075"/>
          <a:ext cx="76200" cy="496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77808</xdr:rowOff>
    </xdr:to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628650" y="2505075"/>
          <a:ext cx="76200" cy="496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1803</xdr:rowOff>
    </xdr:to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4667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1803</xdr:rowOff>
    </xdr:to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5048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76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11328</xdr:rowOff>
    </xdr:to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466725" y="2505075"/>
          <a:ext cx="76200" cy="70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11328</xdr:rowOff>
    </xdr:to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504825" y="2505075"/>
          <a:ext cx="76200" cy="70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1803</xdr:rowOff>
    </xdr:to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4667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1803</xdr:rowOff>
    </xdr:to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5048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1803</xdr:rowOff>
    </xdr:to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4667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1803</xdr:rowOff>
    </xdr:to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5048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1803</xdr:rowOff>
    </xdr:to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4667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1803</xdr:rowOff>
    </xdr:to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5048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700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1803</xdr:rowOff>
    </xdr:to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4667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1803</xdr:rowOff>
    </xdr:to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5048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706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7</xdr:row>
      <xdr:rowOff>239928</xdr:rowOff>
    </xdr:to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466725" y="2505075"/>
          <a:ext cx="76200" cy="659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7</xdr:row>
      <xdr:rowOff>239928</xdr:rowOff>
    </xdr:to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504825" y="2505075"/>
          <a:ext cx="76200" cy="659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190932</xdr:rowOff>
    </xdr:to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628650" y="25050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6</xdr:row>
      <xdr:rowOff>190932</xdr:rowOff>
    </xdr:to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628650" y="25050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77808</xdr:rowOff>
    </xdr:to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628650" y="2505075"/>
          <a:ext cx="76200" cy="496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77808</xdr:rowOff>
    </xdr:to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628650" y="2505075"/>
          <a:ext cx="76200" cy="496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77808</xdr:rowOff>
    </xdr:to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628650" y="2505075"/>
          <a:ext cx="76200" cy="496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87333</xdr:rowOff>
    </xdr:to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628650" y="25050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1803</xdr:rowOff>
    </xdr:to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4667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1803</xdr:rowOff>
    </xdr:to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5048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11328</xdr:rowOff>
    </xdr:to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466725" y="2505075"/>
          <a:ext cx="76200" cy="70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11328</xdr:rowOff>
    </xdr:to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504825" y="2505075"/>
          <a:ext cx="76200" cy="70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68283</xdr:rowOff>
    </xdr:to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628650" y="25050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739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1803</xdr:rowOff>
    </xdr:to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4667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1803</xdr:rowOff>
    </xdr:to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5048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745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1803</xdr:rowOff>
    </xdr:to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4667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1803</xdr:rowOff>
    </xdr:to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5048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751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1803</xdr:rowOff>
    </xdr:to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4667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1803</xdr:rowOff>
    </xdr:to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5048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209550</xdr:colOff>
      <xdr:row>8</xdr:row>
      <xdr:rowOff>1803</xdr:rowOff>
    </xdr:to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4667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8</xdr:row>
      <xdr:rowOff>1803</xdr:rowOff>
    </xdr:to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504825" y="25050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10887</xdr:rowOff>
    </xdr:to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628650" y="25050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</xdr:row>
      <xdr:rowOff>0</xdr:rowOff>
    </xdr:from>
    <xdr:to>
      <xdr:col>1</xdr:col>
      <xdr:colOff>371475</xdr:colOff>
      <xdr:row>7</xdr:row>
      <xdr:rowOff>58758</xdr:rowOff>
    </xdr:to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628650" y="25050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190500</xdr:rowOff>
    </xdr:to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504825" y="2505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66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68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70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72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80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85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89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96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150020</xdr:rowOff>
    </xdr:to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1438275" y="4495800"/>
          <a:ext cx="76200" cy="369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150020</xdr:rowOff>
    </xdr:to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1438275" y="4495800"/>
          <a:ext cx="76200" cy="369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77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79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81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82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91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92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96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900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16717</xdr:rowOff>
    </xdr:to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14382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907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16717</xdr:rowOff>
    </xdr:to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10001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150020</xdr:rowOff>
    </xdr:to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1438275" y="4495800"/>
          <a:ext cx="76200" cy="369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150020</xdr:rowOff>
    </xdr:to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1438275" y="4495800"/>
          <a:ext cx="76200" cy="369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83345</xdr:rowOff>
    </xdr:to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14382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87721</xdr:rowOff>
    </xdr:to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143827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87721</xdr:rowOff>
    </xdr:to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143827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40096</xdr:rowOff>
    </xdr:to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1000125" y="4305300"/>
          <a:ext cx="76200" cy="449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40096</xdr:rowOff>
    </xdr:to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1000125" y="4305300"/>
          <a:ext cx="76200" cy="449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17</xdr:row>
      <xdr:rowOff>29078</xdr:rowOff>
    </xdr:to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14382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17</xdr:row>
      <xdr:rowOff>29078</xdr:rowOff>
    </xdr:to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14382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8992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17</xdr:row>
      <xdr:rowOff>29078</xdr:rowOff>
    </xdr:to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14382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17</xdr:row>
      <xdr:rowOff>29078</xdr:rowOff>
    </xdr:to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14382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8996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17</xdr:row>
      <xdr:rowOff>29078</xdr:rowOff>
    </xdr:to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14382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17</xdr:row>
      <xdr:rowOff>29078</xdr:rowOff>
    </xdr:to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14382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001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005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007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130875</xdr:rowOff>
    </xdr:to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1438275" y="4305300"/>
          <a:ext cx="76200" cy="54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130875</xdr:rowOff>
    </xdr:to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1438275" y="4305300"/>
          <a:ext cx="76200" cy="54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87721</xdr:rowOff>
    </xdr:to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100012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87721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100012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013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017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019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023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025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029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031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035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037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17</xdr:row>
      <xdr:rowOff>118480</xdr:rowOff>
    </xdr:to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1438275" y="4495800"/>
          <a:ext cx="76200" cy="870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17</xdr:row>
      <xdr:rowOff>118480</xdr:rowOff>
    </xdr:to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1438275" y="4495800"/>
          <a:ext cx="76200" cy="870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91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95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099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103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105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107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111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113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16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18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20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22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24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26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87721</xdr:rowOff>
    </xdr:to>
    <xdr:sp macro="" textlink="">
      <xdr:nvSpPr>
        <xdr:cNvPr id="9127" name="Text Box 1"/>
        <xdr:cNvSpPr txBox="1">
          <a:spLocks noChangeArrowheads="1"/>
        </xdr:cNvSpPr>
      </xdr:nvSpPr>
      <xdr:spPr bwMode="auto">
        <a:xfrm>
          <a:off x="143827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87721</xdr:rowOff>
    </xdr:to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143827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40096</xdr:rowOff>
    </xdr:to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1000125" y="4305300"/>
          <a:ext cx="76200" cy="449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40096</xdr:rowOff>
    </xdr:to>
    <xdr:sp macro="" textlink="">
      <xdr:nvSpPr>
        <xdr:cNvPr id="9130" name="Text Box 2"/>
        <xdr:cNvSpPr txBox="1">
          <a:spLocks noChangeArrowheads="1"/>
        </xdr:cNvSpPr>
      </xdr:nvSpPr>
      <xdr:spPr bwMode="auto">
        <a:xfrm>
          <a:off x="1000125" y="4305300"/>
          <a:ext cx="76200" cy="449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17</xdr:row>
      <xdr:rowOff>29078</xdr:rowOff>
    </xdr:to>
    <xdr:sp macro="" textlink="">
      <xdr:nvSpPr>
        <xdr:cNvPr id="9131" name="Text Box 1"/>
        <xdr:cNvSpPr txBox="1">
          <a:spLocks noChangeArrowheads="1"/>
        </xdr:cNvSpPr>
      </xdr:nvSpPr>
      <xdr:spPr bwMode="auto">
        <a:xfrm>
          <a:off x="14382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17</xdr:row>
      <xdr:rowOff>29078</xdr:rowOff>
    </xdr:to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14382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34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17</xdr:row>
      <xdr:rowOff>29078</xdr:rowOff>
    </xdr:to>
    <xdr:sp macro="" textlink="">
      <xdr:nvSpPr>
        <xdr:cNvPr id="9135" name="Text Box 1"/>
        <xdr:cNvSpPr txBox="1">
          <a:spLocks noChangeArrowheads="1"/>
        </xdr:cNvSpPr>
      </xdr:nvSpPr>
      <xdr:spPr bwMode="auto">
        <a:xfrm>
          <a:off x="14382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17</xdr:row>
      <xdr:rowOff>29078</xdr:rowOff>
    </xdr:to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14382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38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17</xdr:row>
      <xdr:rowOff>29078</xdr:rowOff>
    </xdr:to>
    <xdr:sp macro="" textlink="">
      <xdr:nvSpPr>
        <xdr:cNvPr id="9139" name="Text Box 1"/>
        <xdr:cNvSpPr txBox="1">
          <a:spLocks noChangeArrowheads="1"/>
        </xdr:cNvSpPr>
      </xdr:nvSpPr>
      <xdr:spPr bwMode="auto">
        <a:xfrm>
          <a:off x="14382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17</xdr:row>
      <xdr:rowOff>29078</xdr:rowOff>
    </xdr:to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14382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42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143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48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130875</xdr:rowOff>
    </xdr:to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1438275" y="4305300"/>
          <a:ext cx="76200" cy="54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130875</xdr:rowOff>
    </xdr:to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1438275" y="4305300"/>
          <a:ext cx="76200" cy="54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87721</xdr:rowOff>
    </xdr:to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100012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87721</xdr:rowOff>
    </xdr:to>
    <xdr:sp macro="" textlink="">
      <xdr:nvSpPr>
        <xdr:cNvPr id="9152" name="Text Box 2"/>
        <xdr:cNvSpPr txBox="1">
          <a:spLocks noChangeArrowheads="1"/>
        </xdr:cNvSpPr>
      </xdr:nvSpPr>
      <xdr:spPr bwMode="auto">
        <a:xfrm>
          <a:off x="100012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54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155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58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60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64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66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168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70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72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121350</xdr:rowOff>
    </xdr:to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14382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78196</xdr:rowOff>
    </xdr:to>
    <xdr:sp macro="" textlink="">
      <xdr:nvSpPr>
        <xdr:cNvPr id="9176" name="Text Box 2"/>
        <xdr:cNvSpPr txBox="1">
          <a:spLocks noChangeArrowheads="1"/>
        </xdr:cNvSpPr>
      </xdr:nvSpPr>
      <xdr:spPr bwMode="auto">
        <a:xfrm>
          <a:off x="10001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178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17</xdr:row>
      <xdr:rowOff>118480</xdr:rowOff>
    </xdr:to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1438275" y="4495800"/>
          <a:ext cx="76200" cy="870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180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184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17</xdr:row>
      <xdr:rowOff>118480</xdr:rowOff>
    </xdr:to>
    <xdr:sp macro="" textlink="">
      <xdr:nvSpPr>
        <xdr:cNvPr id="9186" name="Text Box 1"/>
        <xdr:cNvSpPr txBox="1">
          <a:spLocks noChangeArrowheads="1"/>
        </xdr:cNvSpPr>
      </xdr:nvSpPr>
      <xdr:spPr bwMode="auto">
        <a:xfrm>
          <a:off x="1438275" y="4495800"/>
          <a:ext cx="76200" cy="870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187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188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191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192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195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196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201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203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07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200026</xdr:rowOff>
    </xdr:to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10382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11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14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15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27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31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32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234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35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43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49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50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16</xdr:row>
      <xdr:rowOff>146180</xdr:rowOff>
    </xdr:to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14382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200026</xdr:rowOff>
    </xdr:to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10382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200026</xdr:rowOff>
    </xdr:to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22383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256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258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260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262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264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266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16131</xdr:rowOff>
    </xdr:to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10001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136995</xdr:rowOff>
    </xdr:to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22383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136995</xdr:rowOff>
    </xdr:to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22383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136995</xdr:rowOff>
    </xdr:to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22383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136995</xdr:rowOff>
    </xdr:to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22383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136995</xdr:rowOff>
    </xdr:to>
    <xdr:sp macro="" textlink="">
      <xdr:nvSpPr>
        <xdr:cNvPr id="9272" name="Text Box 1"/>
        <xdr:cNvSpPr txBox="1">
          <a:spLocks noChangeArrowheads="1"/>
        </xdr:cNvSpPr>
      </xdr:nvSpPr>
      <xdr:spPr bwMode="auto">
        <a:xfrm>
          <a:off x="22383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136995</xdr:rowOff>
    </xdr:to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22383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136995</xdr:rowOff>
    </xdr:to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2383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136995</xdr:rowOff>
    </xdr:to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2383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136995</xdr:rowOff>
    </xdr:to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22383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136995</xdr:rowOff>
    </xdr:to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2383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136995</xdr:rowOff>
    </xdr:to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2383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136995</xdr:rowOff>
    </xdr:to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2383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136995</xdr:rowOff>
    </xdr:to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22383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136995</xdr:rowOff>
    </xdr:to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2383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35182</xdr:rowOff>
    </xdr:to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14382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35182</xdr:rowOff>
    </xdr:to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14382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35182</xdr:rowOff>
    </xdr:to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14382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35182</xdr:rowOff>
    </xdr:to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14382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35182</xdr:rowOff>
    </xdr:to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14382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35182</xdr:rowOff>
    </xdr:to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14382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288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290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294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296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298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212077</xdr:rowOff>
    </xdr:to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22383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212077</xdr:rowOff>
    </xdr:to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2383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212077</xdr:rowOff>
    </xdr:to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2383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212077</xdr:rowOff>
    </xdr:to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2383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212077</xdr:rowOff>
    </xdr:to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22383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212077</xdr:rowOff>
    </xdr:to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2383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212077</xdr:rowOff>
    </xdr:to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2383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10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12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14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16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18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35182</xdr:rowOff>
    </xdr:to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14382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35182</xdr:rowOff>
    </xdr:to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14382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35182</xdr:rowOff>
    </xdr:to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14382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35182</xdr:rowOff>
    </xdr:to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14382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35182</xdr:rowOff>
    </xdr:to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14382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35182</xdr:rowOff>
    </xdr:to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14382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25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30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32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33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35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212077</xdr:rowOff>
    </xdr:to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2383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212077</xdr:rowOff>
    </xdr:to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2383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212077</xdr:rowOff>
    </xdr:to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22383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212077</xdr:rowOff>
    </xdr:to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2383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212077</xdr:rowOff>
    </xdr:to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2383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212077</xdr:rowOff>
    </xdr:to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22383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13</xdr:row>
      <xdr:rowOff>295275</xdr:rowOff>
    </xdr:from>
    <xdr:to>
      <xdr:col>2</xdr:col>
      <xdr:colOff>1485900</xdr:colOff>
      <xdr:row>14</xdr:row>
      <xdr:rowOff>212077</xdr:rowOff>
    </xdr:to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22383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45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49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51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54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12052</xdr:rowOff>
    </xdr:to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10001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58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59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61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65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69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73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77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84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88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92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94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96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98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02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06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10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14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18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22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26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30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32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36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48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56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57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58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59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63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66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71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74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87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90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94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95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97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499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01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04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05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09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13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20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24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28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30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32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34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38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41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42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44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45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46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49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50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52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53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54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56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685800</xdr:colOff>
      <xdr:row>15</xdr:row>
      <xdr:rowOff>15938</xdr:rowOff>
    </xdr:to>
    <xdr:sp macro="" textlink="">
      <xdr:nvSpPr>
        <xdr:cNvPr id="9557" name="Text Box 1"/>
        <xdr:cNvSpPr txBox="1">
          <a:spLocks noChangeArrowheads="1"/>
        </xdr:cNvSpPr>
      </xdr:nvSpPr>
      <xdr:spPr bwMode="auto">
        <a:xfrm>
          <a:off x="14382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58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</xdr:row>
      <xdr:rowOff>0</xdr:rowOff>
    </xdr:from>
    <xdr:to>
      <xdr:col>2</xdr:col>
      <xdr:colOff>247650</xdr:colOff>
      <xdr:row>15</xdr:row>
      <xdr:rowOff>15938</xdr:rowOff>
    </xdr:to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10001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561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62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64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66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571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72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575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76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579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80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582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583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84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586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587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88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590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591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92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593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346741</xdr:rowOff>
    </xdr:to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1438275" y="9467850"/>
          <a:ext cx="76200" cy="346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595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597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598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599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346741</xdr:rowOff>
    </xdr:to>
    <xdr:sp macro="" textlink="">
      <xdr:nvSpPr>
        <xdr:cNvPr id="9601" name="Text Box 1"/>
        <xdr:cNvSpPr txBox="1">
          <a:spLocks noChangeArrowheads="1"/>
        </xdr:cNvSpPr>
      </xdr:nvSpPr>
      <xdr:spPr bwMode="auto">
        <a:xfrm>
          <a:off x="1438275" y="9467850"/>
          <a:ext cx="76200" cy="346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03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606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607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609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10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11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613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614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15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19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21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22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74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76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78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80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84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88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92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96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700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307910</xdr:rowOff>
    </xdr:to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143827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307910</xdr:rowOff>
    </xdr:to>
    <xdr:sp macro="" textlink="">
      <xdr:nvSpPr>
        <xdr:cNvPr id="9704" name="Text Box 2"/>
        <xdr:cNvSpPr txBox="1">
          <a:spLocks noChangeArrowheads="1"/>
        </xdr:cNvSpPr>
      </xdr:nvSpPr>
      <xdr:spPr bwMode="auto">
        <a:xfrm>
          <a:off x="1000125" y="9467850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346741</xdr:rowOff>
    </xdr:to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1438275" y="9467850"/>
          <a:ext cx="76200" cy="346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346741</xdr:rowOff>
    </xdr:to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1438275" y="9467850"/>
          <a:ext cx="76200" cy="346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277344</xdr:rowOff>
    </xdr:to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1438275" y="9467850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636</xdr:rowOff>
    </xdr:to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1438275" y="9467850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636</xdr:rowOff>
    </xdr:to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1438275" y="9467850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331289</xdr:rowOff>
    </xdr:to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1000125" y="9467850"/>
          <a:ext cx="76200" cy="33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331289</xdr:rowOff>
    </xdr:to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1000125" y="9467850"/>
          <a:ext cx="76200" cy="33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142602</xdr:rowOff>
    </xdr:to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1438275" y="9467850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142602</xdr:rowOff>
    </xdr:to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1438275" y="9467850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142602</xdr:rowOff>
    </xdr:to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1438275" y="9467850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142602</xdr:rowOff>
    </xdr:to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1438275" y="9467850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792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142602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1438275" y="9467850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142602</xdr:rowOff>
    </xdr:to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1438275" y="9467850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800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802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43790</xdr:rowOff>
    </xdr:to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1438275" y="9467850"/>
          <a:ext cx="76200" cy="4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43790</xdr:rowOff>
    </xdr:to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1438275" y="9467850"/>
          <a:ext cx="76200" cy="4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40</xdr:row>
      <xdr:rowOff>636</xdr:rowOff>
    </xdr:to>
    <xdr:sp macro="" textlink="">
      <xdr:nvSpPr>
        <xdr:cNvPr id="9806" name="Text Box 2"/>
        <xdr:cNvSpPr txBox="1">
          <a:spLocks noChangeArrowheads="1"/>
        </xdr:cNvSpPr>
      </xdr:nvSpPr>
      <xdr:spPr bwMode="auto">
        <a:xfrm>
          <a:off x="1000125" y="9467850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40</xdr:row>
      <xdr:rowOff>636</xdr:rowOff>
    </xdr:to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1000125" y="9467850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808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812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814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818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820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826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832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134810</xdr:rowOff>
    </xdr:to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1438275" y="9467850"/>
          <a:ext cx="76200" cy="51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134810</xdr:rowOff>
    </xdr:to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1438275" y="9467850"/>
          <a:ext cx="76200" cy="51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12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13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15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17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19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21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636</xdr:rowOff>
    </xdr:to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1438275" y="9467850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636</xdr:rowOff>
    </xdr:to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1438275" y="9467850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331289</xdr:rowOff>
    </xdr:to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1000125" y="9467850"/>
          <a:ext cx="76200" cy="33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331289</xdr:rowOff>
    </xdr:to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1000125" y="9467850"/>
          <a:ext cx="76200" cy="33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142602</xdr:rowOff>
    </xdr:to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1438275" y="9467850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142602</xdr:rowOff>
    </xdr:to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1438275" y="9467850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30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142602</xdr:rowOff>
    </xdr:to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1438275" y="9467850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142602</xdr:rowOff>
    </xdr:to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1438275" y="9467850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34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142602</xdr:rowOff>
    </xdr:to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1438275" y="9467850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142602</xdr:rowOff>
    </xdr:to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1438275" y="9467850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38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42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44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43790</xdr:rowOff>
    </xdr:to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1438275" y="9467850"/>
          <a:ext cx="76200" cy="4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43790</xdr:rowOff>
    </xdr:to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1438275" y="9467850"/>
          <a:ext cx="76200" cy="4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40</xdr:row>
      <xdr:rowOff>636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1000125" y="9467850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40</xdr:row>
      <xdr:rowOff>636</xdr:rowOff>
    </xdr:to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1000125" y="9467850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50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54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62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66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68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34265</xdr:rowOff>
    </xdr:to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1438275" y="9467850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372111</xdr:rowOff>
    </xdr:to>
    <xdr:sp macro="" textlink="">
      <xdr:nvSpPr>
        <xdr:cNvPr id="9972" name="Text Box 2"/>
        <xdr:cNvSpPr txBox="1">
          <a:spLocks noChangeArrowheads="1"/>
        </xdr:cNvSpPr>
      </xdr:nvSpPr>
      <xdr:spPr bwMode="auto">
        <a:xfrm>
          <a:off x="1000125" y="9467850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134810</xdr:rowOff>
    </xdr:to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1438275" y="9467850"/>
          <a:ext cx="76200" cy="51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40</xdr:row>
      <xdr:rowOff>134810</xdr:rowOff>
    </xdr:to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1438275" y="9467850"/>
          <a:ext cx="76200" cy="51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295275</xdr:colOff>
      <xdr:row>39</xdr:row>
      <xdr:rowOff>174950</xdr:rowOff>
    </xdr:to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1038225" y="94678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352621</xdr:rowOff>
    </xdr:to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1438275" y="9467850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39</xdr:row>
      <xdr:rowOff>0</xdr:rowOff>
    </xdr:from>
    <xdr:to>
      <xdr:col>2</xdr:col>
      <xdr:colOff>285750</xdr:colOff>
      <xdr:row>39</xdr:row>
      <xdr:rowOff>174950</xdr:rowOff>
    </xdr:to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103822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174950</xdr:rowOff>
    </xdr:to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2238375" y="94678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10052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10054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10056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10058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10060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10062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307324</xdr:rowOff>
    </xdr:to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1000125" y="9467850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91314</xdr:rowOff>
    </xdr:to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238375" y="94678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91314</xdr:rowOff>
    </xdr:to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238375" y="94678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91314</xdr:rowOff>
    </xdr:to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238375" y="94678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91314</xdr:rowOff>
    </xdr:to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2238375" y="94678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91314</xdr:rowOff>
    </xdr:to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2238375" y="94678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91314</xdr:rowOff>
    </xdr:to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238375" y="94678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91314</xdr:rowOff>
    </xdr:to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2238375" y="94678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91314</xdr:rowOff>
    </xdr:to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2238375" y="94678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91314</xdr:rowOff>
    </xdr:to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2238375" y="94678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91314</xdr:rowOff>
    </xdr:to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238375" y="94678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91314</xdr:rowOff>
    </xdr:to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238375" y="94678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91314</xdr:rowOff>
    </xdr:to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2238375" y="94678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91314</xdr:rowOff>
    </xdr:to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2238375" y="94678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91314</xdr:rowOff>
    </xdr:to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238375" y="94678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326375</xdr:rowOff>
    </xdr:to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1438275" y="9467850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326375</xdr:rowOff>
    </xdr:to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1438275" y="9467850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326375</xdr:rowOff>
    </xdr:to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1438275" y="9467850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326375</xdr:rowOff>
    </xdr:to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1438275" y="9467850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326375</xdr:rowOff>
    </xdr:to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1438275" y="9467850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326375</xdr:rowOff>
    </xdr:to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1438275" y="9467850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084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086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088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090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092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094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141320</xdr:rowOff>
    </xdr:to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2238375" y="94678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141320</xdr:rowOff>
    </xdr:to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238375" y="94678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141320</xdr:rowOff>
    </xdr:to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2238375" y="94678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141320</xdr:rowOff>
    </xdr:to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2238375" y="94678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141320</xdr:rowOff>
    </xdr:to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2238375" y="94678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141320</xdr:rowOff>
    </xdr:to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238375" y="94678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141320</xdr:rowOff>
    </xdr:to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2238375" y="94678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04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06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08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10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11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12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13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14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326375</xdr:rowOff>
    </xdr:to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1438275" y="9467850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326375</xdr:rowOff>
    </xdr:to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1438275" y="9467850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326375</xdr:rowOff>
    </xdr:to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1438275" y="9467850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326375</xdr:rowOff>
    </xdr:to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1438275" y="9467850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326375</xdr:rowOff>
    </xdr:to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1438275" y="9467850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326375</xdr:rowOff>
    </xdr:to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1438275" y="9467850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21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22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23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24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25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26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27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28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29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30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31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32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141320</xdr:rowOff>
    </xdr:to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238375" y="94678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141320</xdr:rowOff>
    </xdr:to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238375" y="94678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141320</xdr:rowOff>
    </xdr:to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238375" y="94678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141320</xdr:rowOff>
    </xdr:to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238375" y="94678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141320</xdr:rowOff>
    </xdr:to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238375" y="94678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141320</xdr:rowOff>
    </xdr:to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238375" y="94678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39</xdr:row>
      <xdr:rowOff>0</xdr:rowOff>
    </xdr:from>
    <xdr:to>
      <xdr:col>2</xdr:col>
      <xdr:colOff>1485900</xdr:colOff>
      <xdr:row>39</xdr:row>
      <xdr:rowOff>141320</xdr:rowOff>
    </xdr:to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238375" y="94678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40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41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42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43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44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45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46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48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50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303245</xdr:rowOff>
    </xdr:to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1000125" y="9467850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56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58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60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64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68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72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76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80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84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88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94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98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02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07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11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14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15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18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19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22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23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24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25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26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27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28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29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32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33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36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37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40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41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44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45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49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57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59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61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67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71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75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79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87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91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93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95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297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01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04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08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13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21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28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34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39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42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46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51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39</xdr:row>
      <xdr:rowOff>0</xdr:rowOff>
    </xdr:from>
    <xdr:to>
      <xdr:col>2</xdr:col>
      <xdr:colOff>685800</xdr:colOff>
      <xdr:row>39</xdr:row>
      <xdr:rowOff>307131</xdr:rowOff>
    </xdr:to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143827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54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39</xdr:row>
      <xdr:rowOff>307131</xdr:rowOff>
    </xdr:to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1000125" y="9467850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11</xdr:row>
      <xdr:rowOff>153178</xdr:rowOff>
    </xdr:to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4667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11</xdr:row>
      <xdr:rowOff>153178</xdr:rowOff>
    </xdr:to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5048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362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12</xdr:row>
      <xdr:rowOff>144150</xdr:rowOff>
    </xdr:to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22383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375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11</xdr:row>
      <xdr:rowOff>192447</xdr:rowOff>
    </xdr:to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14382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192447</xdr:rowOff>
    </xdr:to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50482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11</xdr:row>
      <xdr:rowOff>192447</xdr:rowOff>
    </xdr:to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14382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7142</xdr:rowOff>
    </xdr:to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7142</xdr:rowOff>
    </xdr:to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5048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111917</xdr:rowOff>
    </xdr:to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628650" y="469582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7142</xdr:rowOff>
    </xdr:to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7142</xdr:rowOff>
    </xdr:to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5048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111917</xdr:rowOff>
    </xdr:to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628650" y="469582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11</xdr:row>
      <xdr:rowOff>192447</xdr:rowOff>
    </xdr:to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14382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192447</xdr:rowOff>
    </xdr:to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50482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11</xdr:row>
      <xdr:rowOff>192447</xdr:rowOff>
    </xdr:to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14382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431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7142</xdr:rowOff>
    </xdr:to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7142</xdr:rowOff>
    </xdr:to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5048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111917</xdr:rowOff>
    </xdr:to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628650" y="469582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11</xdr:row>
      <xdr:rowOff>192447</xdr:rowOff>
    </xdr:to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14382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192447</xdr:rowOff>
    </xdr:to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50482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11</xdr:row>
      <xdr:rowOff>192447</xdr:rowOff>
    </xdr:to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14382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455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7142</xdr:rowOff>
    </xdr:to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7142</xdr:rowOff>
    </xdr:to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5048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111917</xdr:rowOff>
    </xdr:to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628650" y="469582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11</xdr:row>
      <xdr:rowOff>153178</xdr:rowOff>
    </xdr:to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4667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11</xdr:row>
      <xdr:rowOff>153178</xdr:rowOff>
    </xdr:to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5048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12</xdr:row>
      <xdr:rowOff>144150</xdr:rowOff>
    </xdr:to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22383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1276</xdr:rowOff>
    </xdr:to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10382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1276</xdr:rowOff>
    </xdr:to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10382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11</xdr:row>
      <xdr:rowOff>153178</xdr:rowOff>
    </xdr:to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4667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11</xdr:row>
      <xdr:rowOff>153178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5048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501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12</xdr:row>
      <xdr:rowOff>144150</xdr:rowOff>
    </xdr:to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22383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1276</xdr:rowOff>
    </xdr:to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10382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1276</xdr:rowOff>
    </xdr:to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10382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513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515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11</xdr:row>
      <xdr:rowOff>153178</xdr:rowOff>
    </xdr:to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4667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11</xdr:row>
      <xdr:rowOff>153178</xdr:rowOff>
    </xdr:to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5048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531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12</xdr:row>
      <xdr:rowOff>144150</xdr:rowOff>
    </xdr:to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22383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545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11</xdr:row>
      <xdr:rowOff>153178</xdr:rowOff>
    </xdr:to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4667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11</xdr:row>
      <xdr:rowOff>153178</xdr:rowOff>
    </xdr:to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5048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12</xdr:row>
      <xdr:rowOff>144150</xdr:rowOff>
    </xdr:to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2383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575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11</xdr:row>
      <xdr:rowOff>153178</xdr:rowOff>
    </xdr:to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4667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11</xdr:row>
      <xdr:rowOff>153178</xdr:rowOff>
    </xdr:to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5048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593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12</xdr:row>
      <xdr:rowOff>144150</xdr:rowOff>
    </xdr:to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2383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607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11</xdr:row>
      <xdr:rowOff>153178</xdr:rowOff>
    </xdr:to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4667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11</xdr:row>
      <xdr:rowOff>153178</xdr:rowOff>
    </xdr:to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5048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625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12</xdr:row>
      <xdr:rowOff>144150</xdr:rowOff>
    </xdr:to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22383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637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639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140492</xdr:rowOff>
    </xdr:to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238375" y="469582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140492</xdr:rowOff>
    </xdr:to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2238375" y="469582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140492</xdr:rowOff>
    </xdr:to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2238375" y="469582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140492</xdr:rowOff>
    </xdr:to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2238375" y="469582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140492</xdr:rowOff>
    </xdr:to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2238375" y="469582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140492</xdr:rowOff>
    </xdr:to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2238375" y="469582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140492</xdr:rowOff>
    </xdr:to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2238375" y="469582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188119</xdr:rowOff>
    </xdr:to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1438275" y="5038725"/>
          <a:ext cx="76200" cy="378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188119</xdr:rowOff>
    </xdr:to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1438275" y="5038725"/>
          <a:ext cx="76200" cy="378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0713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37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0753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685800</xdr:colOff>
      <xdr:row>19</xdr:row>
      <xdr:rowOff>19484</xdr:rowOff>
    </xdr:to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1438275" y="5229225"/>
          <a:ext cx="76200" cy="400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76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765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767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769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771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773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11</xdr:row>
      <xdr:rowOff>153178</xdr:rowOff>
    </xdr:to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4667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11</xdr:row>
      <xdr:rowOff>153178</xdr:rowOff>
    </xdr:to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5048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781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783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12</xdr:row>
      <xdr:rowOff>144150</xdr:rowOff>
    </xdr:to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22383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792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794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795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79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79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79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800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801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803" name="Text Box 1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11</xdr:row>
      <xdr:rowOff>192447</xdr:rowOff>
    </xdr:to>
    <xdr:sp macro="" textlink="">
      <xdr:nvSpPr>
        <xdr:cNvPr id="10804" name="Text Box 1"/>
        <xdr:cNvSpPr txBox="1">
          <a:spLocks noChangeArrowheads="1"/>
        </xdr:cNvSpPr>
      </xdr:nvSpPr>
      <xdr:spPr bwMode="auto">
        <a:xfrm>
          <a:off x="14382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06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807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808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09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810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811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812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813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192447</xdr:rowOff>
    </xdr:to>
    <xdr:sp macro="" textlink="">
      <xdr:nvSpPr>
        <xdr:cNvPr id="10814" name="Text Box 1"/>
        <xdr:cNvSpPr txBox="1">
          <a:spLocks noChangeArrowheads="1"/>
        </xdr:cNvSpPr>
      </xdr:nvSpPr>
      <xdr:spPr bwMode="auto">
        <a:xfrm>
          <a:off x="50482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11</xdr:row>
      <xdr:rowOff>192447</xdr:rowOff>
    </xdr:to>
    <xdr:sp macro="" textlink="">
      <xdr:nvSpPr>
        <xdr:cNvPr id="10815" name="Text Box 1"/>
        <xdr:cNvSpPr txBox="1">
          <a:spLocks noChangeArrowheads="1"/>
        </xdr:cNvSpPr>
      </xdr:nvSpPr>
      <xdr:spPr bwMode="auto">
        <a:xfrm>
          <a:off x="14382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17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819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821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823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7142</xdr:rowOff>
    </xdr:to>
    <xdr:sp macro="" textlink="">
      <xdr:nvSpPr>
        <xdr:cNvPr id="10825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7142</xdr:rowOff>
    </xdr:to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5048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111917</xdr:rowOff>
    </xdr:to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628650" y="469582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7142</xdr:rowOff>
    </xdr:to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7142</xdr:rowOff>
    </xdr:to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5048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111917</xdr:rowOff>
    </xdr:to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628650" y="469582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11</xdr:row>
      <xdr:rowOff>192447</xdr:rowOff>
    </xdr:to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14382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192447</xdr:rowOff>
    </xdr:to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50482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11</xdr:row>
      <xdr:rowOff>192447</xdr:rowOff>
    </xdr:to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14382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849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7142</xdr:rowOff>
    </xdr:to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7142</xdr:rowOff>
    </xdr:to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5048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111917</xdr:rowOff>
    </xdr:to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628650" y="469582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11</xdr:row>
      <xdr:rowOff>192447</xdr:rowOff>
    </xdr:to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14382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192447</xdr:rowOff>
    </xdr:to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50482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11</xdr:row>
      <xdr:rowOff>192447</xdr:rowOff>
    </xdr:to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14382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873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7142</xdr:rowOff>
    </xdr:to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7142</xdr:rowOff>
    </xdr:to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5048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111917</xdr:rowOff>
    </xdr:to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628650" y="469582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11</xdr:row>
      <xdr:rowOff>153178</xdr:rowOff>
    </xdr:to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4667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11</xdr:row>
      <xdr:rowOff>153178</xdr:rowOff>
    </xdr:to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5048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887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12</xdr:row>
      <xdr:rowOff>144150</xdr:rowOff>
    </xdr:to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2383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1276</xdr:rowOff>
    </xdr:to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10382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1276</xdr:rowOff>
    </xdr:to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10382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901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11</xdr:row>
      <xdr:rowOff>153178</xdr:rowOff>
    </xdr:to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4667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11</xdr:row>
      <xdr:rowOff>153178</xdr:rowOff>
    </xdr:to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5048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12</xdr:row>
      <xdr:rowOff>144150</xdr:rowOff>
    </xdr:to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2383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1276</xdr:rowOff>
    </xdr:to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10382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1276</xdr:rowOff>
    </xdr:to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10382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931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933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11</xdr:row>
      <xdr:rowOff>153178</xdr:rowOff>
    </xdr:to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4667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11</xdr:row>
      <xdr:rowOff>153178</xdr:rowOff>
    </xdr:to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5048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949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12</xdr:row>
      <xdr:rowOff>144150</xdr:rowOff>
    </xdr:to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2383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11</xdr:row>
      <xdr:rowOff>153178</xdr:rowOff>
    </xdr:to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4667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11</xdr:row>
      <xdr:rowOff>153178</xdr:rowOff>
    </xdr:to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5048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0981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12</xdr:row>
      <xdr:rowOff>144150</xdr:rowOff>
    </xdr:to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2383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993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0995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11</xdr:row>
      <xdr:rowOff>153178</xdr:rowOff>
    </xdr:to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4667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11</xdr:row>
      <xdr:rowOff>153178</xdr:rowOff>
    </xdr:to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5048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1011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12</xdr:row>
      <xdr:rowOff>144150</xdr:rowOff>
    </xdr:to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2383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025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11</xdr:row>
      <xdr:rowOff>153178</xdr:rowOff>
    </xdr:to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4667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11</xdr:row>
      <xdr:rowOff>153178</xdr:rowOff>
    </xdr:to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5048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11</xdr:row>
      <xdr:rowOff>153178</xdr:rowOff>
    </xdr:to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143827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153178</xdr:rowOff>
    </xdr:to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1000125" y="36766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190500</xdr:rowOff>
    </xdr:to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6286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190500</xdr:rowOff>
    </xdr:to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2383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12</xdr:row>
      <xdr:rowOff>144150</xdr:rowOff>
    </xdr:to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2383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1276</xdr:rowOff>
    </xdr:to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10382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055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057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140492</xdr:rowOff>
    </xdr:to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238375" y="469582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140492</xdr:rowOff>
    </xdr:to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238375" y="469582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140492</xdr:rowOff>
    </xdr:to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238375" y="469582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140492</xdr:rowOff>
    </xdr:to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238375" y="469582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140492</xdr:rowOff>
    </xdr:to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238375" y="469582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140492</xdr:rowOff>
    </xdr:to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238375" y="469582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140492</xdr:rowOff>
    </xdr:to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238375" y="469582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188119</xdr:rowOff>
    </xdr:to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1438275" y="5038725"/>
          <a:ext cx="76200" cy="378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188119</xdr:rowOff>
    </xdr:to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1438275" y="5038725"/>
          <a:ext cx="76200" cy="378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17</xdr:row>
      <xdr:rowOff>102394</xdr:rowOff>
    </xdr:to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1438275" y="503872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685800</xdr:colOff>
      <xdr:row>19</xdr:row>
      <xdr:rowOff>19484</xdr:rowOff>
    </xdr:to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1438275" y="5229225"/>
          <a:ext cx="76200" cy="400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181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183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185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187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7142</xdr:rowOff>
    </xdr:to>
    <xdr:sp macro="" textlink="">
      <xdr:nvSpPr>
        <xdr:cNvPr id="11191" name="Text Box 2"/>
        <xdr:cNvSpPr txBox="1">
          <a:spLocks noChangeArrowheads="1"/>
        </xdr:cNvSpPr>
      </xdr:nvSpPr>
      <xdr:spPr bwMode="auto">
        <a:xfrm>
          <a:off x="10001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12</xdr:row>
      <xdr:rowOff>10938</xdr:rowOff>
    </xdr:to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4667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10938</xdr:rowOff>
    </xdr:to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143827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12</xdr:row>
      <xdr:rowOff>10938</xdr:rowOff>
    </xdr:to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5048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10938</xdr:rowOff>
    </xdr:to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143827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176557</xdr:rowOff>
    </xdr:to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1000125" y="3676650"/>
          <a:ext cx="76200" cy="40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176557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1000125" y="3676650"/>
          <a:ext cx="76200" cy="40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190932</xdr:rowOff>
    </xdr:to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628650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190932</xdr:rowOff>
    </xdr:to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238375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190932</xdr:rowOff>
    </xdr:to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628650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190932</xdr:rowOff>
    </xdr:to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238375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13</xdr:row>
      <xdr:rowOff>89382</xdr:rowOff>
    </xdr:to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238375" y="4114800"/>
          <a:ext cx="76200" cy="279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211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13</xdr:row>
      <xdr:rowOff>184201</xdr:rowOff>
    </xdr:to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14382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14048</xdr:rowOff>
    </xdr:to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628650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14048</xdr:rowOff>
    </xdr:to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2383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184201</xdr:rowOff>
    </xdr:to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50482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13</xdr:row>
      <xdr:rowOff>184201</xdr:rowOff>
    </xdr:to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14382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239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161923</xdr:rowOff>
    </xdr:to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161923</xdr:rowOff>
    </xdr:to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5048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152398</xdr:rowOff>
    </xdr:to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628650" y="469582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161923</xdr:rowOff>
    </xdr:to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161923</xdr:rowOff>
    </xdr:to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5048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152398</xdr:rowOff>
    </xdr:to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628650" y="469582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13</xdr:row>
      <xdr:rowOff>184201</xdr:rowOff>
    </xdr:to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14382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14048</xdr:rowOff>
    </xdr:to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628650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14048</xdr:rowOff>
    </xdr:to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2383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184201</xdr:rowOff>
    </xdr:to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50482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13</xdr:row>
      <xdr:rowOff>184201</xdr:rowOff>
    </xdr:to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14382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267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161923</xdr:rowOff>
    </xdr:to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161923</xdr:rowOff>
    </xdr:to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5048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152398</xdr:rowOff>
    </xdr:to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628650" y="469582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13</xdr:row>
      <xdr:rowOff>184201</xdr:rowOff>
    </xdr:to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14382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14048</xdr:rowOff>
    </xdr:to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628650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14048</xdr:rowOff>
    </xdr:to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2383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184201</xdr:rowOff>
    </xdr:to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50482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13</xdr:row>
      <xdr:rowOff>184201</xdr:rowOff>
    </xdr:to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14382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291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161923</xdr:rowOff>
    </xdr:to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161923</xdr:rowOff>
    </xdr:to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5048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152398</xdr:rowOff>
    </xdr:to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628650" y="469582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12</xdr:row>
      <xdr:rowOff>14826</xdr:rowOff>
    </xdr:to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4667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12</xdr:row>
      <xdr:rowOff>14826</xdr:rowOff>
    </xdr:to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5048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305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14048</xdr:rowOff>
    </xdr:to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2383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14048</xdr:rowOff>
    </xdr:to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2383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13</xdr:row>
      <xdr:rowOff>146532</xdr:rowOff>
    </xdr:to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2383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13182</xdr:rowOff>
    </xdr:to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10382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13182</xdr:rowOff>
    </xdr:to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10382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319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12</xdr:row>
      <xdr:rowOff>24351</xdr:rowOff>
    </xdr:to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466725" y="36766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24351</xdr:rowOff>
    </xdr:to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1438275" y="36766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12</xdr:row>
      <xdr:rowOff>24351</xdr:rowOff>
    </xdr:to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504825" y="36766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24351</xdr:rowOff>
    </xdr:to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1438275" y="36766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337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14048</xdr:rowOff>
    </xdr:to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2383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14048</xdr:rowOff>
    </xdr:to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2383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13</xdr:row>
      <xdr:rowOff>146532</xdr:rowOff>
    </xdr:to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2383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13182</xdr:rowOff>
    </xdr:to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10382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13182</xdr:rowOff>
    </xdr:to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10382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349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351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12</xdr:row>
      <xdr:rowOff>14826</xdr:rowOff>
    </xdr:to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4667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12</xdr:row>
      <xdr:rowOff>14826</xdr:rowOff>
    </xdr:to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5048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367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13</xdr:row>
      <xdr:rowOff>146532</xdr:rowOff>
    </xdr:to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2383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381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12</xdr:row>
      <xdr:rowOff>14826</xdr:rowOff>
    </xdr:to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4667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12</xdr:row>
      <xdr:rowOff>14826</xdr:rowOff>
    </xdr:to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5048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399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13</xdr:row>
      <xdr:rowOff>146532</xdr:rowOff>
    </xdr:to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2383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411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413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12</xdr:row>
      <xdr:rowOff>14826</xdr:rowOff>
    </xdr:to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4667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12</xdr:row>
      <xdr:rowOff>14826</xdr:rowOff>
    </xdr:to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5048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429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13</xdr:row>
      <xdr:rowOff>146532</xdr:rowOff>
    </xdr:to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2383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12</xdr:row>
      <xdr:rowOff>14826</xdr:rowOff>
    </xdr:to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4667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12</xdr:row>
      <xdr:rowOff>14826</xdr:rowOff>
    </xdr:to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5048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461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13</xdr:row>
      <xdr:rowOff>146532</xdr:rowOff>
    </xdr:to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2383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473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475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166689</xdr:rowOff>
    </xdr:to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1438275" y="5038725"/>
          <a:ext cx="76200" cy="547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166689</xdr:rowOff>
    </xdr:to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1438275" y="5038725"/>
          <a:ext cx="76200" cy="547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685800</xdr:colOff>
      <xdr:row>19</xdr:row>
      <xdr:rowOff>19484</xdr:rowOff>
    </xdr:to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1438275" y="5229225"/>
          <a:ext cx="76200" cy="400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19048</xdr:rowOff>
    </xdr:to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238375" y="4495800"/>
          <a:ext cx="76200" cy="238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19048</xdr:rowOff>
    </xdr:to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238375" y="4495800"/>
          <a:ext cx="76200" cy="238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219073</xdr:rowOff>
    </xdr:to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238375" y="4495800"/>
          <a:ext cx="76200" cy="219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19048</xdr:rowOff>
    </xdr:to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238375" y="4495800"/>
          <a:ext cx="76200" cy="238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599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601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605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607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609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12</xdr:row>
      <xdr:rowOff>10938</xdr:rowOff>
    </xdr:to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4667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10938</xdr:rowOff>
    </xdr:to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143827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12</xdr:row>
      <xdr:rowOff>10938</xdr:rowOff>
    </xdr:to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5048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10938</xdr:rowOff>
    </xdr:to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143827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176557</xdr:rowOff>
    </xdr:to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1000125" y="3676650"/>
          <a:ext cx="76200" cy="40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176557</xdr:rowOff>
    </xdr:to>
    <xdr:sp macro="" textlink="">
      <xdr:nvSpPr>
        <xdr:cNvPr id="11617" name="Text Box 2"/>
        <xdr:cNvSpPr txBox="1">
          <a:spLocks noChangeArrowheads="1"/>
        </xdr:cNvSpPr>
      </xdr:nvSpPr>
      <xdr:spPr bwMode="auto">
        <a:xfrm>
          <a:off x="1000125" y="3676650"/>
          <a:ext cx="76200" cy="40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190932</xdr:rowOff>
    </xdr:to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628650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190932</xdr:rowOff>
    </xdr:to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238375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11</xdr:row>
      <xdr:rowOff>190932</xdr:rowOff>
    </xdr:to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628650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11</xdr:row>
      <xdr:rowOff>190932</xdr:rowOff>
    </xdr:to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238375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13</xdr:row>
      <xdr:rowOff>89382</xdr:rowOff>
    </xdr:to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238375" y="4114800"/>
          <a:ext cx="76200" cy="279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629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13</xdr:row>
      <xdr:rowOff>184201</xdr:rowOff>
    </xdr:to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14382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14048</xdr:rowOff>
    </xdr:to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628650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14048</xdr:rowOff>
    </xdr:to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2383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184201</xdr:rowOff>
    </xdr:to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50482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13</xdr:row>
      <xdr:rowOff>184201</xdr:rowOff>
    </xdr:to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14382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657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161923</xdr:rowOff>
    </xdr:to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161923</xdr:rowOff>
    </xdr:to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5048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152398</xdr:rowOff>
    </xdr:to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628650" y="469582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161923</xdr:rowOff>
    </xdr:to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161923</xdr:rowOff>
    </xdr:to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5048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152398</xdr:rowOff>
    </xdr:to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628650" y="469582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13</xdr:row>
      <xdr:rowOff>184201</xdr:rowOff>
    </xdr:to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14382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14048</xdr:rowOff>
    </xdr:to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628650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14048</xdr:rowOff>
    </xdr:to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2383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184201</xdr:rowOff>
    </xdr:to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50482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13</xdr:row>
      <xdr:rowOff>184201</xdr:rowOff>
    </xdr:to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14382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685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161923</xdr:rowOff>
    </xdr:to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161923</xdr:rowOff>
    </xdr:to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5048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152398</xdr:rowOff>
    </xdr:to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628650" y="469582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13</xdr:row>
      <xdr:rowOff>184201</xdr:rowOff>
    </xdr:to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14382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14048</xdr:rowOff>
    </xdr:to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628650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14048</xdr:rowOff>
    </xdr:to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2383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13</xdr:row>
      <xdr:rowOff>184201</xdr:rowOff>
    </xdr:to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50482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11</xdr:row>
      <xdr:rowOff>0</xdr:rowOff>
    </xdr:from>
    <xdr:to>
      <xdr:col>2</xdr:col>
      <xdr:colOff>685800</xdr:colOff>
      <xdr:row>13</xdr:row>
      <xdr:rowOff>184201</xdr:rowOff>
    </xdr:to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14382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23573</xdr:rowOff>
    </xdr:to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6286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33098</xdr:rowOff>
    </xdr:to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2383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709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0</xdr:rowOff>
    </xdr:from>
    <xdr:to>
      <xdr:col>2</xdr:col>
      <xdr:colOff>1485900</xdr:colOff>
      <xdr:row>10</xdr:row>
      <xdr:rowOff>190501</xdr:rowOff>
    </xdr:to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238375" y="3676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161923</xdr:rowOff>
    </xdr:to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195262</xdr:colOff>
      <xdr:row>11</xdr:row>
      <xdr:rowOff>369095</xdr:rowOff>
    </xdr:from>
    <xdr:to>
      <xdr:col>1</xdr:col>
      <xdr:colOff>271462</xdr:colOff>
      <xdr:row>14</xdr:row>
      <xdr:rowOff>191779</xdr:rowOff>
    </xdr:to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528637" y="4112420"/>
          <a:ext cx="76200" cy="575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152398</xdr:rowOff>
    </xdr:to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628650" y="469582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12</xdr:row>
      <xdr:rowOff>14826</xdr:rowOff>
    </xdr:to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4667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12</xdr:row>
      <xdr:rowOff>14826</xdr:rowOff>
    </xdr:to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5048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14048</xdr:rowOff>
    </xdr:to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2383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14048</xdr:rowOff>
    </xdr:to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2383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13</xdr:row>
      <xdr:rowOff>146532</xdr:rowOff>
    </xdr:to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2383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13182</xdr:rowOff>
    </xdr:to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10382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13182</xdr:rowOff>
    </xdr:to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10382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737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12</xdr:row>
      <xdr:rowOff>24351</xdr:rowOff>
    </xdr:to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466725" y="36766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24351</xdr:rowOff>
    </xdr:to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1438275" y="36766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12</xdr:row>
      <xdr:rowOff>24351</xdr:rowOff>
    </xdr:to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504825" y="36766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24351</xdr:rowOff>
    </xdr:to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1438275" y="36766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755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14048</xdr:rowOff>
    </xdr:to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2383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295275</xdr:colOff>
      <xdr:row>11</xdr:row>
      <xdr:rowOff>191278</xdr:rowOff>
    </xdr:to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10382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295275</xdr:colOff>
      <xdr:row>11</xdr:row>
      <xdr:rowOff>190500</xdr:rowOff>
    </xdr:to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10382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14048</xdr:rowOff>
    </xdr:to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2383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13</xdr:row>
      <xdr:rowOff>146532</xdr:rowOff>
    </xdr:to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2383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13182</xdr:rowOff>
    </xdr:to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10382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295275</xdr:colOff>
      <xdr:row>13</xdr:row>
      <xdr:rowOff>13182</xdr:rowOff>
    </xdr:to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10382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767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769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10382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12</xdr:row>
      <xdr:rowOff>14826</xdr:rowOff>
    </xdr:to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4667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12</xdr:row>
      <xdr:rowOff>14826</xdr:rowOff>
    </xdr:to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5048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785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13</xdr:row>
      <xdr:rowOff>146532</xdr:rowOff>
    </xdr:to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2383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799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12</xdr:row>
      <xdr:rowOff>14826</xdr:rowOff>
    </xdr:to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4667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12</xdr:row>
      <xdr:rowOff>14826</xdr:rowOff>
    </xdr:to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5048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817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13</xdr:row>
      <xdr:rowOff>146532</xdr:rowOff>
    </xdr:to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2383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829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831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12</xdr:row>
      <xdr:rowOff>14826</xdr:rowOff>
    </xdr:to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4667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12</xdr:row>
      <xdr:rowOff>14826</xdr:rowOff>
    </xdr:to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5048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847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13</xdr:row>
      <xdr:rowOff>146532</xdr:rowOff>
    </xdr:to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2383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861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209550</xdr:colOff>
      <xdr:row>12</xdr:row>
      <xdr:rowOff>14826</xdr:rowOff>
    </xdr:to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4667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247650</xdr:colOff>
      <xdr:row>12</xdr:row>
      <xdr:rowOff>14826</xdr:rowOff>
    </xdr:to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50482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10</xdr:row>
      <xdr:rowOff>0</xdr:rowOff>
    </xdr:from>
    <xdr:to>
      <xdr:col>2</xdr:col>
      <xdr:colOff>685800</xdr:colOff>
      <xdr:row>12</xdr:row>
      <xdr:rowOff>14826</xdr:rowOff>
    </xdr:to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1438275" y="36766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</xdr:row>
      <xdr:rowOff>304800</xdr:rowOff>
    </xdr:from>
    <xdr:to>
      <xdr:col>1</xdr:col>
      <xdr:colOff>371475</xdr:colOff>
      <xdr:row>11</xdr:row>
      <xdr:rowOff>191278</xdr:rowOff>
    </xdr:to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6286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10</xdr:row>
      <xdr:rowOff>295275</xdr:rowOff>
    </xdr:from>
    <xdr:to>
      <xdr:col>2</xdr:col>
      <xdr:colOff>1485900</xdr:colOff>
      <xdr:row>11</xdr:row>
      <xdr:rowOff>191278</xdr:rowOff>
    </xdr:to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2383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10938</xdr:rowOff>
    </xdr:to>
    <xdr:sp macro="" textlink="">
      <xdr:nvSpPr>
        <xdr:cNvPr id="11879" name="Text Box 2"/>
        <xdr:cNvSpPr txBox="1">
          <a:spLocks noChangeArrowheads="1"/>
        </xdr:cNvSpPr>
      </xdr:nvSpPr>
      <xdr:spPr bwMode="auto">
        <a:xfrm>
          <a:off x="1000125" y="36766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0</xdr:rowOff>
    </xdr:from>
    <xdr:to>
      <xdr:col>2</xdr:col>
      <xdr:colOff>285750</xdr:colOff>
      <xdr:row>11</xdr:row>
      <xdr:rowOff>190500</xdr:rowOff>
    </xdr:to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10382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10</xdr:row>
      <xdr:rowOff>838200</xdr:rowOff>
    </xdr:from>
    <xdr:to>
      <xdr:col>2</xdr:col>
      <xdr:colOff>285750</xdr:colOff>
      <xdr:row>11</xdr:row>
      <xdr:rowOff>191278</xdr:rowOff>
    </xdr:to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10382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85725</xdr:colOff>
      <xdr:row>11</xdr:row>
      <xdr:rowOff>47625</xdr:rowOff>
    </xdr:from>
    <xdr:to>
      <xdr:col>2</xdr:col>
      <xdr:colOff>161925</xdr:colOff>
      <xdr:row>11</xdr:row>
      <xdr:rowOff>238125</xdr:rowOff>
    </xdr:to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990600" y="3581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</xdr:row>
      <xdr:rowOff>0</xdr:rowOff>
    </xdr:from>
    <xdr:to>
      <xdr:col>1</xdr:col>
      <xdr:colOff>371475</xdr:colOff>
      <xdr:row>12</xdr:row>
      <xdr:rowOff>10160</xdr:rowOff>
    </xdr:to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6286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0</xdr:rowOff>
    </xdr:from>
    <xdr:to>
      <xdr:col>2</xdr:col>
      <xdr:colOff>1485900</xdr:colOff>
      <xdr:row>12</xdr:row>
      <xdr:rowOff>10160</xdr:rowOff>
    </xdr:to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2383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11</xdr:row>
      <xdr:rowOff>295275</xdr:rowOff>
    </xdr:from>
    <xdr:to>
      <xdr:col>2</xdr:col>
      <xdr:colOff>1485900</xdr:colOff>
      <xdr:row>13</xdr:row>
      <xdr:rowOff>146532</xdr:rowOff>
    </xdr:to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2383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11</xdr:row>
      <xdr:rowOff>838200</xdr:rowOff>
    </xdr:from>
    <xdr:to>
      <xdr:col>2</xdr:col>
      <xdr:colOff>285750</xdr:colOff>
      <xdr:row>13</xdr:row>
      <xdr:rowOff>13182</xdr:rowOff>
    </xdr:to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10382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190500</xdr:rowOff>
    </xdr:to>
    <xdr:sp macro="" textlink="">
      <xdr:nvSpPr>
        <xdr:cNvPr id="11893" name="Text Box 2"/>
        <xdr:cNvSpPr txBox="1">
          <a:spLocks noChangeArrowheads="1"/>
        </xdr:cNvSpPr>
      </xdr:nvSpPr>
      <xdr:spPr bwMode="auto">
        <a:xfrm>
          <a:off x="5048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10382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190498</xdr:rowOff>
    </xdr:to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2383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2383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166689</xdr:rowOff>
    </xdr:to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1438275" y="5038725"/>
          <a:ext cx="76200" cy="547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166689</xdr:rowOff>
    </xdr:to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1438275" y="5038725"/>
          <a:ext cx="76200" cy="547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295275</xdr:colOff>
      <xdr:row>17</xdr:row>
      <xdr:rowOff>0</xdr:rowOff>
    </xdr:to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1038225" y="5038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16</xdr:row>
      <xdr:rowOff>0</xdr:rowOff>
    </xdr:from>
    <xdr:to>
      <xdr:col>2</xdr:col>
      <xdr:colOff>685800</xdr:colOff>
      <xdr:row>18</xdr:row>
      <xdr:rowOff>1</xdr:rowOff>
    </xdr:to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1438275" y="503872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16</xdr:row>
      <xdr:rowOff>0</xdr:rowOff>
    </xdr:from>
    <xdr:to>
      <xdr:col>2</xdr:col>
      <xdr:colOff>285750</xdr:colOff>
      <xdr:row>17</xdr:row>
      <xdr:rowOff>0</xdr:rowOff>
    </xdr:to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103822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16</xdr:row>
      <xdr:rowOff>0</xdr:rowOff>
    </xdr:from>
    <xdr:to>
      <xdr:col>2</xdr:col>
      <xdr:colOff>1485900</xdr:colOff>
      <xdr:row>17</xdr:row>
      <xdr:rowOff>0</xdr:rowOff>
    </xdr:to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238375" y="5038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17</xdr:row>
      <xdr:rowOff>0</xdr:rowOff>
    </xdr:from>
    <xdr:to>
      <xdr:col>2</xdr:col>
      <xdr:colOff>685800</xdr:colOff>
      <xdr:row>19</xdr:row>
      <xdr:rowOff>19484</xdr:rowOff>
    </xdr:to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1438275" y="5229225"/>
          <a:ext cx="76200" cy="400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19048</xdr:rowOff>
    </xdr:to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238375" y="4495800"/>
          <a:ext cx="76200" cy="238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19048</xdr:rowOff>
    </xdr:to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238375" y="4495800"/>
          <a:ext cx="76200" cy="238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219073</xdr:rowOff>
    </xdr:to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238375" y="4495800"/>
          <a:ext cx="76200" cy="219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19048</xdr:rowOff>
    </xdr:to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238375" y="4495800"/>
          <a:ext cx="76200" cy="238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2017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2019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2021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2023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2025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161923</xdr:rowOff>
    </xdr:to>
    <xdr:sp macro="" textlink="">
      <xdr:nvSpPr>
        <xdr:cNvPr id="12027" name="Text Box 2"/>
        <xdr:cNvSpPr txBox="1">
          <a:spLocks noChangeArrowheads="1"/>
        </xdr:cNvSpPr>
      </xdr:nvSpPr>
      <xdr:spPr bwMode="auto">
        <a:xfrm>
          <a:off x="10001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140491</xdr:rowOff>
    </xdr:to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238375" y="469582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26191</xdr:rowOff>
    </xdr:to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14382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26191</xdr:rowOff>
    </xdr:to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14382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26191</xdr:rowOff>
    </xdr:to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14382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26191</xdr:rowOff>
    </xdr:to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14382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26191</xdr:rowOff>
    </xdr:to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14382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26191</xdr:rowOff>
    </xdr:to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14382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140491</xdr:rowOff>
    </xdr:to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238375" y="469582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188116</xdr:rowOff>
    </xdr:to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1038225" y="469582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188116</xdr:rowOff>
    </xdr:to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1038225" y="469582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049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140491</xdr:rowOff>
    </xdr:to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2238375" y="469582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188116</xdr:rowOff>
    </xdr:to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1038225" y="469582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188116</xdr:rowOff>
    </xdr:to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1038225" y="469582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063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140491</xdr:rowOff>
    </xdr:to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238375" y="469582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077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140491</xdr:rowOff>
    </xdr:to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238375" y="469582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091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140491</xdr:rowOff>
    </xdr:to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238375" y="469582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05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140491</xdr:rowOff>
    </xdr:to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238375" y="469582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19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57491</xdr:rowOff>
    </xdr:to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238375" y="499110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57491</xdr:rowOff>
    </xdr:to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238375" y="499110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57491</xdr:rowOff>
    </xdr:to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238375" y="499110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57491</xdr:rowOff>
    </xdr:to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238375" y="499110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57491</xdr:rowOff>
    </xdr:to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238375" y="499110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57491</xdr:rowOff>
    </xdr:to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238375" y="499110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57491</xdr:rowOff>
    </xdr:to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238375" y="499110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65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67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69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71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73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75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140491</xdr:rowOff>
    </xdr:to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238375" y="469582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26191</xdr:rowOff>
    </xdr:to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14382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26191</xdr:rowOff>
    </xdr:to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14382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26191</xdr:rowOff>
    </xdr:to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14382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26191</xdr:rowOff>
    </xdr:to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14382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26191</xdr:rowOff>
    </xdr:to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14382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26191</xdr:rowOff>
    </xdr:to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14382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140491</xdr:rowOff>
    </xdr:to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238375" y="469582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188116</xdr:rowOff>
    </xdr:to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1038225" y="469582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188116</xdr:rowOff>
    </xdr:to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1038225" y="469582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199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140491</xdr:rowOff>
    </xdr:to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238375" y="469582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188116</xdr:rowOff>
    </xdr:to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1038225" y="469582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188116</xdr:rowOff>
    </xdr:to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1038225" y="469582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213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140491</xdr:rowOff>
    </xdr:to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238375" y="469582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227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140491</xdr:rowOff>
    </xdr:to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238375" y="469582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241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140491</xdr:rowOff>
    </xdr:to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2238375" y="469582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255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140491</xdr:rowOff>
    </xdr:to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238375" y="469582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188116</xdr:rowOff>
    </xdr:to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1038225" y="469582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269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57491</xdr:rowOff>
    </xdr:to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238375" y="499110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57491</xdr:rowOff>
    </xdr:to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238375" y="499110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57491</xdr:rowOff>
    </xdr:to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238375" y="499110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57491</xdr:rowOff>
    </xdr:to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238375" y="499110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57491</xdr:rowOff>
    </xdr:to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238375" y="499110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57491</xdr:rowOff>
    </xdr:to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238375" y="499110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57491</xdr:rowOff>
    </xdr:to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238375" y="499110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315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317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319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321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188120</xdr:rowOff>
    </xdr:to>
    <xdr:sp macro="" textlink="">
      <xdr:nvSpPr>
        <xdr:cNvPr id="12325" name="Text Box 2"/>
        <xdr:cNvSpPr txBox="1">
          <a:spLocks noChangeArrowheads="1"/>
        </xdr:cNvSpPr>
      </xdr:nvSpPr>
      <xdr:spPr bwMode="auto">
        <a:xfrm>
          <a:off x="1000125" y="469582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171449</xdr:rowOff>
    </xdr:to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14382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38098</xdr:rowOff>
    </xdr:to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22383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171449</xdr:rowOff>
    </xdr:to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14382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171449</xdr:rowOff>
    </xdr:to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14382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38098</xdr:rowOff>
    </xdr:to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22383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171449</xdr:rowOff>
    </xdr:to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14382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171449</xdr:rowOff>
    </xdr:to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14382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38098</xdr:rowOff>
    </xdr:to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22383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171449</xdr:rowOff>
    </xdr:to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14382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38098</xdr:rowOff>
    </xdr:to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2383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38098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2383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190498</xdr:rowOff>
    </xdr:to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1038225" y="469582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190498</xdr:rowOff>
    </xdr:to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1038225" y="469582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361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38098</xdr:rowOff>
    </xdr:to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2383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38098</xdr:rowOff>
    </xdr:to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2383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190498</xdr:rowOff>
    </xdr:to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1038225" y="469582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190498</xdr:rowOff>
    </xdr:to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1038225" y="469582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377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393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09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25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41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59870</xdr:rowOff>
    </xdr:to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238375" y="499110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59870</xdr:rowOff>
    </xdr:to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238375" y="499110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59870</xdr:rowOff>
    </xdr:to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238375" y="499110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59870</xdr:rowOff>
    </xdr:to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238375" y="499110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59870</xdr:rowOff>
    </xdr:to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238375" y="499110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59870</xdr:rowOff>
    </xdr:to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238375" y="499110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59870</xdr:rowOff>
    </xdr:to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238375" y="499110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87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89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91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93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95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97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171449</xdr:rowOff>
    </xdr:to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14382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38098</xdr:rowOff>
    </xdr:to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2383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171449</xdr:rowOff>
    </xdr:to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14382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171449</xdr:rowOff>
    </xdr:to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14382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38098</xdr:rowOff>
    </xdr:to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2383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171449</xdr:rowOff>
    </xdr:to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14382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171449</xdr:rowOff>
    </xdr:to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14382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38098</xdr:rowOff>
    </xdr:to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2383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171449</xdr:rowOff>
    </xdr:to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14382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57148</xdr:rowOff>
    </xdr:to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2383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38098</xdr:rowOff>
    </xdr:to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2383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38098</xdr:rowOff>
    </xdr:to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2383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190498</xdr:rowOff>
    </xdr:to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1038225" y="469582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190498</xdr:rowOff>
    </xdr:to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1038225" y="469582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535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38098</xdr:rowOff>
    </xdr:to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2383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38098</xdr:rowOff>
    </xdr:to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2383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190498</xdr:rowOff>
    </xdr:to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1038225" y="469582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295275</xdr:colOff>
      <xdr:row>15</xdr:row>
      <xdr:rowOff>190498</xdr:rowOff>
    </xdr:to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1038225" y="469582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551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295275</xdr:colOff>
      <xdr:row>15</xdr:row>
      <xdr:rowOff>190500</xdr:rowOff>
    </xdr:to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1038225" y="46958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566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582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598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599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28573</xdr:rowOff>
    </xdr:to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2383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295275</xdr:rowOff>
    </xdr:from>
    <xdr:to>
      <xdr:col>2</xdr:col>
      <xdr:colOff>1485900</xdr:colOff>
      <xdr:row>15</xdr:row>
      <xdr:rowOff>190498</xdr:rowOff>
    </xdr:to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23837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838200</xdr:rowOff>
    </xdr:from>
    <xdr:to>
      <xdr:col>2</xdr:col>
      <xdr:colOff>285750</xdr:colOff>
      <xdr:row>15</xdr:row>
      <xdr:rowOff>190498</xdr:rowOff>
    </xdr:to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1038225" y="469582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15</xdr:row>
      <xdr:rowOff>0</xdr:rowOff>
    </xdr:from>
    <xdr:to>
      <xdr:col>2</xdr:col>
      <xdr:colOff>285750</xdr:colOff>
      <xdr:row>15</xdr:row>
      <xdr:rowOff>190500</xdr:rowOff>
    </xdr:to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10382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59870</xdr:rowOff>
    </xdr:to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238375" y="499110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59870</xdr:rowOff>
    </xdr:to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238375" y="499110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59870</xdr:rowOff>
    </xdr:to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238375" y="499110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59870</xdr:rowOff>
    </xdr:to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238375" y="499110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59870</xdr:rowOff>
    </xdr:to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238375" y="499110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59870</xdr:rowOff>
    </xdr:to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238375" y="499110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190500</xdr:rowOff>
    </xdr:to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23837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295275</xdr:rowOff>
    </xdr:from>
    <xdr:to>
      <xdr:col>2</xdr:col>
      <xdr:colOff>1485900</xdr:colOff>
      <xdr:row>16</xdr:row>
      <xdr:rowOff>59870</xdr:rowOff>
    </xdr:to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238375" y="499110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15</xdr:row>
      <xdr:rowOff>0</xdr:rowOff>
    </xdr:from>
    <xdr:to>
      <xdr:col>2</xdr:col>
      <xdr:colOff>1485900</xdr:colOff>
      <xdr:row>15</xdr:row>
      <xdr:rowOff>190501</xdr:rowOff>
    </xdr:to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23837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661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663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665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667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669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</xdr:row>
      <xdr:rowOff>0</xdr:rowOff>
    </xdr:from>
    <xdr:to>
      <xdr:col>2</xdr:col>
      <xdr:colOff>247650</xdr:colOff>
      <xdr:row>15</xdr:row>
      <xdr:rowOff>190501</xdr:rowOff>
    </xdr:to>
    <xdr:sp macro="" textlink="">
      <xdr:nvSpPr>
        <xdr:cNvPr id="12671" name="Text Box 2"/>
        <xdr:cNvSpPr txBox="1">
          <a:spLocks noChangeArrowheads="1"/>
        </xdr:cNvSpPr>
      </xdr:nvSpPr>
      <xdr:spPr bwMode="auto">
        <a:xfrm>
          <a:off x="1000125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675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677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681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687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693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697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01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05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09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13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17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19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25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29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37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41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45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49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53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57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79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81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85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91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97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01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05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09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13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17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21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23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29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33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41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45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49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53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57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61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83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85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89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895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01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05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09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13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17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21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25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27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33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37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45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49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53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57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61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12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14382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14</xdr:row>
      <xdr:rowOff>0</xdr:rowOff>
    </xdr:to>
    <xdr:sp macro="" textlink="">
      <xdr:nvSpPr>
        <xdr:cNvPr id="12965" name="Text Box 2"/>
        <xdr:cNvSpPr txBox="1">
          <a:spLocks noChangeArrowheads="1"/>
        </xdr:cNvSpPr>
      </xdr:nvSpPr>
      <xdr:spPr bwMode="auto">
        <a:xfrm>
          <a:off x="10001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12</xdr:row>
      <xdr:rowOff>0</xdr:rowOff>
    </xdr:from>
    <xdr:to>
      <xdr:col>2</xdr:col>
      <xdr:colOff>1485900</xdr:colOff>
      <xdr:row>13</xdr:row>
      <xdr:rowOff>9525</xdr:rowOff>
    </xdr:to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2383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133351</xdr:rowOff>
    </xdr:to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133351</xdr:rowOff>
    </xdr:to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5048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2989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192447</xdr:rowOff>
    </xdr:to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504825" y="469582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192447</xdr:rowOff>
    </xdr:to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504825" y="469582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192447</xdr:rowOff>
    </xdr:to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504825" y="469582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133351</xdr:rowOff>
    </xdr:to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133351</xdr:rowOff>
    </xdr:to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5048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13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133351</xdr:rowOff>
    </xdr:to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133351</xdr:rowOff>
    </xdr:to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5048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19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133351</xdr:rowOff>
    </xdr:to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133351</xdr:rowOff>
    </xdr:to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5048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25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133351</xdr:rowOff>
    </xdr:to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133351</xdr:rowOff>
    </xdr:to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5048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31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133351</xdr:rowOff>
    </xdr:to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133351</xdr:rowOff>
    </xdr:to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5048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37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133351</xdr:rowOff>
    </xdr:to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133351</xdr:rowOff>
    </xdr:to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5048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133351</xdr:rowOff>
    </xdr:to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133351</xdr:rowOff>
    </xdr:to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5048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49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192447</xdr:rowOff>
    </xdr:to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504825" y="469582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192447</xdr:rowOff>
    </xdr:to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504825" y="469582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192447</xdr:rowOff>
    </xdr:to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504825" y="469582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133351</xdr:rowOff>
    </xdr:to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133351</xdr:rowOff>
    </xdr:to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5048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73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133351</xdr:rowOff>
    </xdr:to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133351</xdr:rowOff>
    </xdr:to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5048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79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133351</xdr:rowOff>
    </xdr:to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133351</xdr:rowOff>
    </xdr:to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5048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85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133351</xdr:rowOff>
    </xdr:to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133351</xdr:rowOff>
    </xdr:to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5048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91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133351</xdr:rowOff>
    </xdr:to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133351</xdr:rowOff>
    </xdr:to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5048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097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15</xdr:row>
      <xdr:rowOff>133351</xdr:rowOff>
    </xdr:to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15</xdr:row>
      <xdr:rowOff>133351</xdr:rowOff>
    </xdr:to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5048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190500</xdr:rowOff>
    </xdr:to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628650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03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146621</xdr:rowOff>
    </xdr:to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146621</xdr:rowOff>
    </xdr:to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5048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190932</xdr:rowOff>
    </xdr:to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628650" y="469582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190932</xdr:rowOff>
    </xdr:to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628650" y="469582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09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14</xdr:row>
      <xdr:rowOff>190500</xdr:rowOff>
    </xdr:from>
    <xdr:to>
      <xdr:col>2</xdr:col>
      <xdr:colOff>257175</xdr:colOff>
      <xdr:row>16</xdr:row>
      <xdr:rowOff>137095</xdr:rowOff>
    </xdr:to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1085850" y="43529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146621</xdr:rowOff>
    </xdr:to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146621</xdr:rowOff>
    </xdr:to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5048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146621</xdr:rowOff>
    </xdr:to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146621</xdr:rowOff>
    </xdr:to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5048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146621</xdr:rowOff>
    </xdr:to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146621</xdr:rowOff>
    </xdr:to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5048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146621</xdr:rowOff>
    </xdr:to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146621</xdr:rowOff>
    </xdr:to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5048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146621</xdr:rowOff>
    </xdr:to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146621</xdr:rowOff>
    </xdr:to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5048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146621</xdr:rowOff>
    </xdr:to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146621</xdr:rowOff>
    </xdr:to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5048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146621</xdr:rowOff>
    </xdr:to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146621</xdr:rowOff>
    </xdr:to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5048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190932</xdr:rowOff>
    </xdr:to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628650" y="469582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15</xdr:row>
      <xdr:rowOff>190932</xdr:rowOff>
    </xdr:to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628650" y="469582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146621</xdr:rowOff>
    </xdr:to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146621</xdr:rowOff>
    </xdr:to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5048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87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146621</xdr:rowOff>
    </xdr:to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146621</xdr:rowOff>
    </xdr:to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5048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93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146621</xdr:rowOff>
    </xdr:to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146621</xdr:rowOff>
    </xdr:to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5048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199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146621</xdr:rowOff>
    </xdr:to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146621</xdr:rowOff>
    </xdr:to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5048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205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146621</xdr:rowOff>
    </xdr:to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247650</xdr:colOff>
      <xdr:row>16</xdr:row>
      <xdr:rowOff>146621</xdr:rowOff>
    </xdr:to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5048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211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209550</xdr:colOff>
      <xdr:row>16</xdr:row>
      <xdr:rowOff>146621</xdr:rowOff>
    </xdr:to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13</xdr:row>
      <xdr:rowOff>85725</xdr:rowOff>
    </xdr:from>
    <xdr:to>
      <xdr:col>7</xdr:col>
      <xdr:colOff>257175</xdr:colOff>
      <xdr:row>16</xdr:row>
      <xdr:rowOff>41846</xdr:rowOff>
    </xdr:to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6010275" y="405765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14</xdr:row>
      <xdr:rowOff>304800</xdr:rowOff>
    </xdr:from>
    <xdr:to>
      <xdr:col>1</xdr:col>
      <xdr:colOff>371475</xdr:colOff>
      <xdr:row>15</xdr:row>
      <xdr:rowOff>190501</xdr:rowOff>
    </xdr:to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628650" y="46958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15</xdr:row>
      <xdr:rowOff>0</xdr:rowOff>
    </xdr:from>
    <xdr:to>
      <xdr:col>1</xdr:col>
      <xdr:colOff>371475</xdr:colOff>
      <xdr:row>16</xdr:row>
      <xdr:rowOff>165670</xdr:rowOff>
    </xdr:to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628650" y="469582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247650</xdr:colOff>
      <xdr:row>15</xdr:row>
      <xdr:rowOff>190500</xdr:rowOff>
    </xdr:to>
    <xdr:sp macro="" textlink="">
      <xdr:nvSpPr>
        <xdr:cNvPr id="13217" name="Text Box 2"/>
        <xdr:cNvSpPr txBox="1">
          <a:spLocks noChangeArrowheads="1"/>
        </xdr:cNvSpPr>
      </xdr:nvSpPr>
      <xdr:spPr bwMode="auto">
        <a:xfrm>
          <a:off x="5048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30861</xdr:rowOff>
    </xdr:to>
    <xdr:sp macro="" textlink="">
      <xdr:nvSpPr>
        <xdr:cNvPr id="8" name="Text Box 597"/>
        <xdr:cNvSpPr txBox="1">
          <a:spLocks noChangeArrowheads="1"/>
        </xdr:cNvSpPr>
      </xdr:nvSpPr>
      <xdr:spPr bwMode="auto">
        <a:xfrm>
          <a:off x="5457825" y="84391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30861</xdr:rowOff>
    </xdr:to>
    <xdr:sp macro="" textlink="">
      <xdr:nvSpPr>
        <xdr:cNvPr id="9" name="Text Box 597"/>
        <xdr:cNvSpPr txBox="1">
          <a:spLocks noChangeArrowheads="1"/>
        </xdr:cNvSpPr>
      </xdr:nvSpPr>
      <xdr:spPr bwMode="auto">
        <a:xfrm>
          <a:off x="5457825" y="84391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30861</xdr:rowOff>
    </xdr:to>
    <xdr:sp macro="" textlink="">
      <xdr:nvSpPr>
        <xdr:cNvPr id="10" name="Text Box 597"/>
        <xdr:cNvSpPr txBox="1">
          <a:spLocks noChangeArrowheads="1"/>
        </xdr:cNvSpPr>
      </xdr:nvSpPr>
      <xdr:spPr bwMode="auto">
        <a:xfrm>
          <a:off x="5457825" y="84391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30861</xdr:rowOff>
    </xdr:to>
    <xdr:sp macro="" textlink="">
      <xdr:nvSpPr>
        <xdr:cNvPr id="11" name="Text Box 597"/>
        <xdr:cNvSpPr txBox="1">
          <a:spLocks noChangeArrowheads="1"/>
        </xdr:cNvSpPr>
      </xdr:nvSpPr>
      <xdr:spPr bwMode="auto">
        <a:xfrm>
          <a:off x="5457825" y="84391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85800" y="843915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32</xdr:row>
      <xdr:rowOff>0</xdr:rowOff>
    </xdr:from>
    <xdr:to>
      <xdr:col>1</xdr:col>
      <xdr:colOff>306324</xdr:colOff>
      <xdr:row>32</xdr:row>
      <xdr:rowOff>29718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33400" y="8439150"/>
          <a:ext cx="10629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85800" y="843915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161925</xdr:colOff>
      <xdr:row>32</xdr:row>
      <xdr:rowOff>0</xdr:rowOff>
    </xdr:from>
    <xdr:to>
      <xdr:col>1</xdr:col>
      <xdr:colOff>262128</xdr:colOff>
      <xdr:row>32</xdr:row>
      <xdr:rowOff>30861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95300" y="8439150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0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66725" y="843915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66725" y="843915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66725" y="843915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66725" y="843915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66725" y="843915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66725" y="843915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29718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52437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29718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452437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134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135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136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514350" y="84391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685800" y="84391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676275" y="843915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742950" y="843915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514350" y="84391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685800" y="84391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676275" y="843915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742950" y="843915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203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204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205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85775" y="84391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85775" y="84391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85775" y="84391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85775" y="84391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485775" y="84391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485775" y="84391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485775" y="84391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85775" y="84391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30099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71725" y="8439150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30099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2990850" y="8439150"/>
          <a:ext cx="30137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30099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71725" y="8439150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30099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2990850" y="8439150"/>
          <a:ext cx="30137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30099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71725" y="8439150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30099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990850" y="8439150"/>
          <a:ext cx="30137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14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15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16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514350" y="84391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685800" y="84391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676275" y="843915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742950" y="843915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514350" y="84391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685800" y="84391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76275" y="843915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742950" y="843915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83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84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85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3810</xdr:rowOff>
    </xdr:to>
    <xdr:sp macro="" textlink="">
      <xdr:nvSpPr>
        <xdr:cNvPr id="386" name="Text Box 597"/>
        <xdr:cNvSpPr txBox="1">
          <a:spLocks noChangeArrowheads="1"/>
        </xdr:cNvSpPr>
      </xdr:nvSpPr>
      <xdr:spPr bwMode="auto">
        <a:xfrm>
          <a:off x="5457825" y="8439150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30861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742950" y="8439150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504825" y="84391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504825" y="84391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504825" y="84391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30480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85800" y="8439150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30480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676275" y="8439150"/>
          <a:ext cx="12801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561975" y="84391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561975" y="84391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561975" y="84391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561975" y="84391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561975" y="84391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561975" y="84391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561975" y="84391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561975" y="84391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561975" y="84391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561975" y="84391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504825" y="84391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504825" y="84391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504825" y="84391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30480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85800" y="8439150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30480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742950" y="8439150"/>
          <a:ext cx="137541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542925" y="84391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249936</xdr:colOff>
      <xdr:row>32</xdr:row>
      <xdr:rowOff>30861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85775" y="8439150"/>
          <a:ext cx="9753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4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5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85800" y="84391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32</xdr:row>
      <xdr:rowOff>0</xdr:rowOff>
    </xdr:from>
    <xdr:to>
      <xdr:col>1</xdr:col>
      <xdr:colOff>306324</xdr:colOff>
      <xdr:row>32</xdr:row>
      <xdr:rowOff>30099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533400" y="8439150"/>
          <a:ext cx="106299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85800" y="84391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161925</xdr:colOff>
      <xdr:row>32</xdr:row>
      <xdr:rowOff>0</xdr:rowOff>
    </xdr:from>
    <xdr:to>
      <xdr:col>1</xdr:col>
      <xdr:colOff>262128</xdr:colOff>
      <xdr:row>32</xdr:row>
      <xdr:rowOff>30861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95300" y="8439150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584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66725" y="843915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466725" y="843915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504825" y="84391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66725" y="843915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66725" y="843915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66725" y="843915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66725" y="843915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30861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52437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30861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52437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638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639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640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514350" y="84391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85800" y="843915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29718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676275" y="8439150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29718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742950" y="8439150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514350" y="84391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85800" y="843915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29718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76275" y="8439150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29718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742950" y="8439150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707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708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709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485775" y="84391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371725" y="843915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2990850" y="8439150"/>
          <a:ext cx="301371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371725" y="843915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2990850" y="8439150"/>
          <a:ext cx="301371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371725" y="843915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2990850" y="8439150"/>
          <a:ext cx="301371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18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19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20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30480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514350" y="8439150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30861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685800" y="8439150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30861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676275" y="8439150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30861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742950" y="8439150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30480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514350" y="8439150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30861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685800" y="8439150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30861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676275" y="8439150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561975" y="84391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30861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742950" y="8439150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87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88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89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0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1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2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3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30861</xdr:rowOff>
    </xdr:to>
    <xdr:sp macro="" textlink="">
      <xdr:nvSpPr>
        <xdr:cNvPr id="894" name="Text Box 597"/>
        <xdr:cNvSpPr txBox="1">
          <a:spLocks noChangeArrowheads="1"/>
        </xdr:cNvSpPr>
      </xdr:nvSpPr>
      <xdr:spPr bwMode="auto">
        <a:xfrm>
          <a:off x="5457825" y="8439150"/>
          <a:ext cx="75819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5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6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7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8" name="Text Box 597"/>
        <xdr:cNvSpPr txBox="1">
          <a:spLocks noChangeArrowheads="1"/>
        </xdr:cNvSpPr>
      </xdr:nvSpPr>
      <xdr:spPr bwMode="auto">
        <a:xfrm>
          <a:off x="504825" y="84391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29718</xdr:rowOff>
    </xdr:to>
    <xdr:sp macro="" textlink="">
      <xdr:nvSpPr>
        <xdr:cNvPr id="899" name="Text Box 597"/>
        <xdr:cNvSpPr txBox="1">
          <a:spLocks noChangeArrowheads="1"/>
        </xdr:cNvSpPr>
      </xdr:nvSpPr>
      <xdr:spPr bwMode="auto">
        <a:xfrm>
          <a:off x="5457825" y="8439150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29718</xdr:rowOff>
    </xdr:to>
    <xdr:sp macro="" textlink="">
      <xdr:nvSpPr>
        <xdr:cNvPr id="900" name="Text Box 597"/>
        <xdr:cNvSpPr txBox="1">
          <a:spLocks noChangeArrowheads="1"/>
        </xdr:cNvSpPr>
      </xdr:nvSpPr>
      <xdr:spPr bwMode="auto">
        <a:xfrm>
          <a:off x="5457825" y="8439150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01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02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03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514350" y="84391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685800" y="84391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676275" y="843915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742950" y="843915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514350" y="84391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685800" y="84391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676275" y="843915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561975" y="84391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742950" y="843915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70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71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72" name="Text Box 4134"/>
        <xdr:cNvSpPr txBox="1">
          <a:spLocks noChangeArrowheads="1"/>
        </xdr:cNvSpPr>
      </xdr:nvSpPr>
      <xdr:spPr bwMode="auto">
        <a:xfrm>
          <a:off x="476250" y="84391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30480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685800" y="8439150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32</xdr:row>
      <xdr:rowOff>0</xdr:rowOff>
    </xdr:from>
    <xdr:to>
      <xdr:col>1</xdr:col>
      <xdr:colOff>306324</xdr:colOff>
      <xdr:row>32</xdr:row>
      <xdr:rowOff>30480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533400" y="8439150"/>
          <a:ext cx="106299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30480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685800" y="8439150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466725" y="84391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66725" y="84391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466725" y="84391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66725" y="84391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466725" y="84391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66725" y="84391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30480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514350" y="8439150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685800" y="843915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29718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676275" y="8439150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29718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742950" y="8439150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30480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514350" y="8439150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685800" y="843915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29718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676275" y="8439150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561975" y="84391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29718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742950" y="8439150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371725" y="843915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2990850" y="8439150"/>
          <a:ext cx="301371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371725" y="843915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2990850" y="8439150"/>
          <a:ext cx="301371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371725" y="843915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2990850" y="8439150"/>
          <a:ext cx="301371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05" name="Text Box 597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06" name="Text Box 597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07" name="Text Box 597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08" name="Text Box 597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29718</xdr:rowOff>
    </xdr:to>
    <xdr:sp macro="" textlink="">
      <xdr:nvSpPr>
        <xdr:cNvPr id="1109" name="Text Box 597"/>
        <xdr:cNvSpPr txBox="1">
          <a:spLocks noChangeArrowheads="1"/>
        </xdr:cNvSpPr>
      </xdr:nvSpPr>
      <xdr:spPr bwMode="auto">
        <a:xfrm>
          <a:off x="5457825" y="8439150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29718</xdr:rowOff>
    </xdr:to>
    <xdr:sp macro="" textlink="">
      <xdr:nvSpPr>
        <xdr:cNvPr id="1146" name="Text Box 4134"/>
        <xdr:cNvSpPr txBox="1">
          <a:spLocks noChangeArrowheads="1"/>
        </xdr:cNvSpPr>
      </xdr:nvSpPr>
      <xdr:spPr bwMode="auto">
        <a:xfrm>
          <a:off x="476250" y="8439150"/>
          <a:ext cx="97917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466725" y="843915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504825" y="84391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466725" y="84391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66725" y="843915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504825" y="84391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66725" y="843915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504825" y="84391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66725" y="843915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504825" y="84391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466725" y="843915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504825" y="84391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628650" y="84391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628650" y="84391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29718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52437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29718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52437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200" name="Text Box 597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201" name="Text Box 597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202" name="Text Box 597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203" name="Text Box 597"/>
        <xdr:cNvSpPr txBox="1">
          <a:spLocks noChangeArrowheads="1"/>
        </xdr:cNvSpPr>
      </xdr:nvSpPr>
      <xdr:spPr bwMode="auto">
        <a:xfrm>
          <a:off x="504825" y="84391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628650" y="84391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466725" y="84391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466725" y="84391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466725" y="84391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466725" y="84391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466725" y="84391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466725" y="84391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504825" y="84391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628650" y="84391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32385</xdr:rowOff>
    </xdr:to>
    <xdr:sp macro="" textlink="">
      <xdr:nvSpPr>
        <xdr:cNvPr id="1234" name="Text Box 597"/>
        <xdr:cNvSpPr txBox="1">
          <a:spLocks noChangeArrowheads="1"/>
        </xdr:cNvSpPr>
      </xdr:nvSpPr>
      <xdr:spPr bwMode="auto">
        <a:xfrm>
          <a:off x="5457825" y="661987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4572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685800" y="66198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685800" y="66198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685800" y="66198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4572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685800" y="66198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685800" y="66198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85800" y="66198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504825" y="66198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4572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685800" y="66198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685800" y="66198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685800" y="66198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31242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542925" y="661987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504825" y="66198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31242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542925" y="661987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542925" y="66198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542925" y="66198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30100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542925" y="66198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30100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542925" y="66198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542925" y="66198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542925" y="66198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542925" y="66198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542925" y="66198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542925" y="66198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542925" y="66198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31623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685800" y="66198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31623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685800" y="66198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31623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685800" y="66198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542925" y="66198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542925" y="66198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542925" y="66198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542925" y="66198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542925" y="66198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542925" y="66198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542925" y="66198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542925" y="66198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542925" y="66198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542925" y="66198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542925" y="66198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542925" y="66198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4572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685800" y="66198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685800" y="66198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685800" y="66198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30100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542925" y="66198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30100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542925" y="66198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542925" y="66198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542925" y="66198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542925" y="66198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542925" y="66198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542925" y="66198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542925" y="66198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4705350" y="66198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4705350" y="66198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31623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4705350" y="66198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31623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4705350" y="66198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31623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705350" y="66198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4705350" y="66198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4705350" y="66198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4705350" y="66198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305562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628650" y="6924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305562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628650" y="6924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305562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628650" y="6924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305562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628650" y="6924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305562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628650" y="6924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305562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628650" y="6924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504825" y="66198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110109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685800" y="66198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110109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685800" y="66198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110109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685800" y="66198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561975" y="661987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561975" y="661987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561975" y="661987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561975" y="661987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95250</xdr:rowOff>
    </xdr:from>
    <xdr:to>
      <xdr:col>1</xdr:col>
      <xdr:colOff>321564</xdr:colOff>
      <xdr:row>24</xdr:row>
      <xdr:rowOff>106680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561975" y="6715125"/>
          <a:ext cx="92964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24</xdr:row>
      <xdr:rowOff>0</xdr:rowOff>
    </xdr:from>
    <xdr:to>
      <xdr:col>1</xdr:col>
      <xdr:colOff>168021</xdr:colOff>
      <xdr:row>24</xdr:row>
      <xdr:rowOff>109728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19100" y="6619875"/>
          <a:ext cx="8229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542925" y="661987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542925" y="661987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542925" y="661987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542925" y="661987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504825" y="66198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24</xdr:row>
      <xdr:rowOff>381000</xdr:rowOff>
    </xdr:from>
    <xdr:to>
      <xdr:col>1</xdr:col>
      <xdr:colOff>168021</xdr:colOff>
      <xdr:row>24</xdr:row>
      <xdr:rowOff>383667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419100" y="7000875"/>
          <a:ext cx="82296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152400</xdr:rowOff>
    </xdr:from>
    <xdr:to>
      <xdr:col>1</xdr:col>
      <xdr:colOff>464058</xdr:colOff>
      <xdr:row>24</xdr:row>
      <xdr:rowOff>156972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685800" y="6772275"/>
          <a:ext cx="11163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628650" y="66198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466725" y="661987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504825" y="661987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305181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628650" y="6924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169926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66725" y="6619875"/>
          <a:ext cx="85344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169926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504825" y="6619875"/>
          <a:ext cx="88392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305181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628650" y="6924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66725" y="661987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504825" y="661987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305181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628650" y="6924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66725" y="661987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504825" y="661987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305181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628650" y="6924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466725" y="661987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504825" y="661987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305181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628650" y="6924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152400</xdr:colOff>
      <xdr:row>23</xdr:row>
      <xdr:rowOff>190500</xdr:rowOff>
    </xdr:from>
    <xdr:to>
      <xdr:col>8</xdr:col>
      <xdr:colOff>237744</xdr:colOff>
      <xdr:row>24</xdr:row>
      <xdr:rowOff>152019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6562725" y="58483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504825" y="661987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305181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628650" y="6924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93853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542925" y="7096125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93853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542925" y="7096125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50482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108966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685800" y="661987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108966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685800" y="661987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108966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685800" y="661987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4705350" y="66198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4705350" y="66198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108966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705350" y="661987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108966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4705350" y="661987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108966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4705350" y="661987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4524375" y="66198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4705350" y="66198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4705350" y="66198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4705350" y="66198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94996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542925" y="7096125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94996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542925" y="7096125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94996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542925" y="7096125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94996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542925" y="7096125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542925" y="70961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466725" y="66198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504825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305050" y="72866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504950" y="70961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504825" y="709612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504950" y="70961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466725" y="76676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5048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628650" y="78581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466725" y="76676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5048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628650" y="78581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504950" y="70961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504825" y="709612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504950" y="70961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466725" y="76676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5048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628650" y="78581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504950" y="70961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504825" y="709612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1504950" y="70961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466725" y="76676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5048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628650" y="78581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466725" y="66198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504825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305050" y="72866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1104900" y="72866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1104900" y="72866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466725" y="66198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504825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305050" y="72866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1104900" y="72866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1104900" y="72866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466725" y="66198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504825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305050" y="72866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466725" y="66198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504825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305050" y="72866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466725" y="66198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504825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305050" y="72866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466725" y="66198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504825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305050" y="72866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305050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305050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305050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305050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305050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305050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305050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61627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1504950" y="804862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61627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1504950" y="804862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731520</xdr:colOff>
      <xdr:row>31</xdr:row>
      <xdr:rowOff>81968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1504950" y="8248650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66725" y="66198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504825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305050" y="72866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1504950" y="70961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504825" y="709612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1504950" y="70961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466725" y="76676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5048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628650" y="78581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466725" y="76676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5048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628650" y="78581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1504950" y="70961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504825" y="709612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1504950" y="70961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466725" y="76676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5048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628650" y="78581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504950" y="70961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504825" y="709612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1504950" y="70961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466725" y="76676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5048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628650" y="78581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466725" y="66198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504825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305050" y="72866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1104900" y="72866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1104900" y="72866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466725" y="66198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504825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305050" y="72866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1104900" y="72866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1104900" y="72866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466725" y="66198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504825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305050" y="72866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66725" y="66198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504825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305050" y="72866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466725" y="66198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504825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305050" y="72866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466725" y="66198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504825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1504950" y="66198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66800" y="66198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628650" y="7096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305050" y="7096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305050" y="72866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1104900" y="72866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305050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305050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305050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305050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305050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305050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305050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61627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1504950" y="804862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61627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1504950" y="804862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1504950" y="80486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731520</xdr:colOff>
      <xdr:row>31</xdr:row>
      <xdr:rowOff>81968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1504950" y="8248650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1066800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466725" y="66198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504825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34808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628650" y="7096125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34808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305050" y="7096125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34808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628650" y="7096125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34808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305050" y="7096125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61722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305050" y="7286625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504950" y="70961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628650" y="709612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305050" y="70961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504825" y="709612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1504950" y="70961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466725" y="76676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5048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628650" y="7858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466725" y="76676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5048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628650" y="7858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1504950" y="70961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628650" y="709612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305050" y="70961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504825" y="709612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1504950" y="70961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466725" y="76676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5048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628650" y="7858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1504950" y="70961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628650" y="709612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305050" y="70961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504825" y="709612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1504950" y="70961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466725" y="76676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5048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628650" y="7858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466725" y="66198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504825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628650" y="70961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305050" y="70961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628650" y="70961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305050" y="70961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305050" y="72866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1104900" y="72866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104900" y="72866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85966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466725" y="6619875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85966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1504950" y="6619875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85966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504825" y="6619875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85966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1504950" y="6619875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85585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1066800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85585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1066800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628650" y="70961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305050" y="70961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628650" y="70961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305050" y="70961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305050" y="72866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1104900" y="72866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1104900" y="72866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466725" y="66198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504825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305050" y="72866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466725" y="66198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504825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305050" y="72866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466725" y="66198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504825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305050" y="72866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466725" y="66198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504825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305050" y="72866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92773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504950" y="804862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92773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1504950" y="804862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731520</xdr:colOff>
      <xdr:row>31</xdr:row>
      <xdr:rowOff>81968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1504950" y="8248650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59055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305050" y="76676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466725" y="66198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504825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34808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628650" y="7096125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34808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305050" y="7096125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34808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628650" y="7096125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34808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305050" y="7096125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61722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305050" y="7286625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1504950" y="70961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628650" y="709612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305050" y="70961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504825" y="709612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1504950" y="70961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466725" y="76676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5048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628650" y="7858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466725" y="76676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5048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628650" y="7858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504950" y="70961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628650" y="709612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305050" y="70961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504825" y="709612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1504950" y="70961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466725" y="76676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5048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628650" y="7858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1504950" y="70961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628650" y="709612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305050" y="70961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504825" y="709612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504950" y="70961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628650" y="70961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305050" y="70961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305050" y="66198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466725" y="76676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195262</xdr:colOff>
      <xdr:row>25</xdr:row>
      <xdr:rowOff>369095</xdr:rowOff>
    </xdr:from>
    <xdr:to>
      <xdr:col>1</xdr:col>
      <xdr:colOff>285178</xdr:colOff>
      <xdr:row>26</xdr:row>
      <xdr:rowOff>89441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528637" y="7284245"/>
          <a:ext cx="89916" cy="91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628650" y="78581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466725" y="66198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504825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628650" y="70961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305050" y="70961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628650" y="70961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305050" y="70961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305050" y="72866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1104900" y="72866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1104900" y="72866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85966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466725" y="6619875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85966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1504950" y="6619875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85966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504825" y="6619875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85966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1504950" y="6619875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85585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1066800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85585</xdr:rowOff>
    </xdr:to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1066800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628650" y="70961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305050" y="70961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1104900" y="70961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1104900" y="7096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628650" y="70961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305050" y="70961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305050" y="72866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104900" y="72866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1104900" y="72866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104900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466725" y="66198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504825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305050" y="72866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466725" y="66198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504825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305050" y="72866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73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466725" y="66198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504825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305050" y="72866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466725" y="66198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504825" y="66198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1504950" y="66198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628650" y="6924675"/>
          <a:ext cx="97917" cy="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305050" y="6915150"/>
          <a:ext cx="181356" cy="22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1066800" y="66198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1104900" y="70961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1104900" y="7096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628650" y="70961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05050" y="70961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305050" y="72866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1104900" y="72866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504825" y="70961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1104900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305050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305050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92773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1504950" y="804862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92773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504950" y="804862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104900" y="8048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504950" y="80486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104900" y="8048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305050" y="8048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731520</xdr:colOff>
      <xdr:row>31</xdr:row>
      <xdr:rowOff>81968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504950" y="8248650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59055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305050" y="76676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1066800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305050" y="78581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1504950" y="76676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504950" y="76676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504950" y="76676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1504950" y="76676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504950" y="76676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504950" y="76676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305050" y="78581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104900" y="78581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104900" y="78581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305050" y="78581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104900" y="78581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1104900" y="78581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305050" y="78581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305050" y="78581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305050" y="78581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305050" y="78581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305050" y="8048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305050" y="8048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305050" y="8048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305050" y="8048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305050" y="8048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305050" y="8048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305050" y="8048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305050" y="78581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1504950" y="76676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504950" y="76676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1504950" y="76676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504950" y="76676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504950" y="76676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504950" y="76676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305050" y="78581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1104900" y="78581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1104900" y="78581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305050" y="78581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1104900" y="78581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1104900" y="78581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305050" y="78581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305050" y="78581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305050" y="78581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305050" y="78581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1104900" y="78581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305050" y="8048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305050" y="8048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305050" y="8048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305050" y="8048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305050" y="8048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305050" y="8048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305050" y="8048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1066800" y="7858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1504950" y="76676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305050" y="76676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1504950" y="76676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504950" y="76676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305050" y="76676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504950" y="76676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1504950" y="76676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305050" y="76676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1504950" y="76676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305050" y="76676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305050" y="76676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305050" y="76676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305050" y="76676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53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305050" y="8048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305050" y="8048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305050" y="8048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305050" y="8048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305050" y="8048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305050" y="8048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305050" y="8048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305050" y="7858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305050" y="7858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59055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305050" y="78581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305050" y="7858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1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1504950" y="76676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305050" y="76676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504950" y="76676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504950" y="76676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305050" y="76676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504950" y="76676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504950" y="76676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305050" y="76676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504950" y="76676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305050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305050" y="76676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305050" y="76676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305050" y="76676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305050" y="76676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104900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305050" y="76676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305050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104900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305050" y="8048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305050" y="7858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305050" y="8048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305050" y="8048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305050" y="8048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305050" y="8048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305050" y="8048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305050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305050" y="8048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305050" y="7858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305050" y="7858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59055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305050" y="78581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305050" y="7858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1066800" y="7858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1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1504950" y="72866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1066800" y="72866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305050" y="72866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28" name="Text Box 4134"/>
        <xdr:cNvSpPr txBox="1">
          <a:spLocks noChangeArrowheads="1"/>
        </xdr:cNvSpPr>
      </xdr:nvSpPr>
      <xdr:spPr bwMode="auto">
        <a:xfrm>
          <a:off x="476250" y="673417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29" name="Text Box 4134"/>
        <xdr:cNvSpPr txBox="1">
          <a:spLocks noChangeArrowheads="1"/>
        </xdr:cNvSpPr>
      </xdr:nvSpPr>
      <xdr:spPr bwMode="auto">
        <a:xfrm>
          <a:off x="476250" y="673417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30" name="Text Box 4134"/>
        <xdr:cNvSpPr txBox="1">
          <a:spLocks noChangeArrowheads="1"/>
        </xdr:cNvSpPr>
      </xdr:nvSpPr>
      <xdr:spPr bwMode="auto">
        <a:xfrm>
          <a:off x="476250" y="673417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284988</xdr:colOff>
      <xdr:row>24</xdr:row>
      <xdr:rowOff>32004</xdr:rowOff>
    </xdr:to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514350" y="6619875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32004</xdr:rowOff>
    </xdr:to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685800" y="6619875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470916</xdr:colOff>
      <xdr:row>24</xdr:row>
      <xdr:rowOff>32004</xdr:rowOff>
    </xdr:to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676275" y="661987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547116</xdr:colOff>
      <xdr:row>24</xdr:row>
      <xdr:rowOff>32004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742950" y="6619875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284988</xdr:colOff>
      <xdr:row>24</xdr:row>
      <xdr:rowOff>32004</xdr:rowOff>
    </xdr:to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514350" y="6619875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32004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685800" y="6619875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470916</xdr:colOff>
      <xdr:row>24</xdr:row>
      <xdr:rowOff>32004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676275" y="661987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561975" y="66198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628650" y="66198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504825" y="66198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547116</xdr:colOff>
      <xdr:row>24</xdr:row>
      <xdr:rowOff>32004</xdr:rowOff>
    </xdr:to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742950" y="6619875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97" name="Text Box 4134"/>
        <xdr:cNvSpPr txBox="1">
          <a:spLocks noChangeArrowheads="1"/>
        </xdr:cNvSpPr>
      </xdr:nvSpPr>
      <xdr:spPr bwMode="auto">
        <a:xfrm>
          <a:off x="476250" y="673417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98" name="Text Box 4134"/>
        <xdr:cNvSpPr txBox="1">
          <a:spLocks noChangeArrowheads="1"/>
        </xdr:cNvSpPr>
      </xdr:nvSpPr>
      <xdr:spPr bwMode="auto">
        <a:xfrm>
          <a:off x="476250" y="673417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99" name="Text Box 4134"/>
        <xdr:cNvSpPr txBox="1">
          <a:spLocks noChangeArrowheads="1"/>
        </xdr:cNvSpPr>
      </xdr:nvSpPr>
      <xdr:spPr bwMode="auto">
        <a:xfrm>
          <a:off x="476250" y="673417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29820</xdr:rowOff>
    </xdr:to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542925" y="7096125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29820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542925" y="7096125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30201</xdr:rowOff>
    </xdr:to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542925" y="7096125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30201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542925" y="7096125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29820</xdr:rowOff>
    </xdr:to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542925" y="7096125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29820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542925" y="7096125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30201</xdr:rowOff>
    </xdr:to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542925" y="7096125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30201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542925" y="7096125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32385</xdr:rowOff>
    </xdr:to>
    <xdr:sp macro="" textlink="">
      <xdr:nvSpPr>
        <xdr:cNvPr id="4708" name="Text Box 597"/>
        <xdr:cNvSpPr txBox="1">
          <a:spLocks noChangeArrowheads="1"/>
        </xdr:cNvSpPr>
      </xdr:nvSpPr>
      <xdr:spPr bwMode="auto">
        <a:xfrm>
          <a:off x="5457825" y="9010650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1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480060</xdr:colOff>
      <xdr:row>35</xdr:row>
      <xdr:rowOff>4572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685800" y="901065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685800" y="90106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685800" y="90106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9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51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480060</xdr:colOff>
      <xdr:row>35</xdr:row>
      <xdr:rowOff>4572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685800" y="901065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685800" y="90106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685800" y="90106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504825" y="90106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480060</xdr:colOff>
      <xdr:row>35</xdr:row>
      <xdr:rowOff>4572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685800" y="901065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685800" y="90106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685800" y="90106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31242</xdr:rowOff>
    </xdr:to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542925" y="9010650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504825" y="90106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31242</xdr:rowOff>
    </xdr:to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542925" y="9010650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542925" y="90106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542925" y="90106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30100</xdr:rowOff>
    </xdr:to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542925" y="901065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30100</xdr:rowOff>
    </xdr:to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542925" y="901065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542925" y="90106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542925" y="90106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542925" y="90106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542925" y="90106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542925" y="90106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542925" y="90106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31623</xdr:rowOff>
    </xdr:to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685800" y="901065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31623</xdr:rowOff>
    </xdr:to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685800" y="901065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31623</xdr:rowOff>
    </xdr:to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685800" y="901065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542925" y="90106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542925" y="90106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542925" y="90106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542925" y="90106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542925" y="90106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542925" y="90106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542925" y="90106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542925" y="90106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542925" y="90106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542925" y="90106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542925" y="90106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542925" y="90106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480060</xdr:colOff>
      <xdr:row>35</xdr:row>
      <xdr:rowOff>4572</xdr:rowOff>
    </xdr:to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685800" y="901065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685800" y="90106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685800" y="90106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30100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542925" y="901065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30100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542925" y="901065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542925" y="90106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542925" y="90106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542925" y="90106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542925" y="90106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542925" y="90106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542925" y="90106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4705350" y="90106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4705350" y="90106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31623</xdr:rowOff>
    </xdr:to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4705350" y="901065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31623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4705350" y="901065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31623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4705350" y="901065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4705350" y="90106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4705350" y="90106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4705350" y="90106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35</xdr:row>
      <xdr:rowOff>142875</xdr:rowOff>
    </xdr:from>
    <xdr:to>
      <xdr:col>7</xdr:col>
      <xdr:colOff>75819</xdr:colOff>
      <xdr:row>35</xdr:row>
      <xdr:rowOff>146685</xdr:rowOff>
    </xdr:to>
    <xdr:sp macro="" textlink="">
      <xdr:nvSpPr>
        <xdr:cNvPr id="4848" name="Text Box 597"/>
        <xdr:cNvSpPr txBox="1">
          <a:spLocks noChangeArrowheads="1"/>
        </xdr:cNvSpPr>
      </xdr:nvSpPr>
      <xdr:spPr bwMode="auto">
        <a:xfrm>
          <a:off x="5457825" y="9153525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628650" y="901065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628650" y="901065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110109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628650" y="9010650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628650" y="901065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628650" y="901065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628650" y="901065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110109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628650" y="9010650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628650" y="901065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628650" y="901065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628650" y="901065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110109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628650" y="9010650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628650" y="901065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466725" y="9010650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504825" y="9010650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35</xdr:row>
      <xdr:rowOff>305562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628650" y="9315450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109347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466725" y="9010650"/>
          <a:ext cx="95250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35</xdr:row>
      <xdr:rowOff>305562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628650" y="9315450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466725" y="9010650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504825" y="9010650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35</xdr:row>
      <xdr:rowOff>305562</xdr:rowOff>
    </xdr:to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628650" y="9315450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466725" y="9010650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504825" y="9010650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35</xdr:row>
      <xdr:rowOff>305562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628650" y="9315450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466725" y="9010650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504825" y="9010650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35</xdr:row>
      <xdr:rowOff>305562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628650" y="9315450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466725" y="9010650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504825" y="9010650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35</xdr:row>
      <xdr:rowOff>305562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628650" y="9315450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50482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109728</xdr:rowOff>
    </xdr:to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685800" y="901065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109728</xdr:rowOff>
    </xdr:to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685800" y="901065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109728</xdr:rowOff>
    </xdr:to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685800" y="901065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338328</xdr:colOff>
      <xdr:row>35</xdr:row>
      <xdr:rowOff>109728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561975" y="9010650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338328</xdr:colOff>
      <xdr:row>35</xdr:row>
      <xdr:rowOff>109728</xdr:rowOff>
    </xdr:to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561975" y="9010650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109728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628650" y="9010650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109728</xdr:rowOff>
    </xdr:to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628650" y="9010650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338328</xdr:colOff>
      <xdr:row>35</xdr:row>
      <xdr:rowOff>109728</xdr:rowOff>
    </xdr:to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561975" y="9010650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338328</xdr:colOff>
      <xdr:row>35</xdr:row>
      <xdr:rowOff>109728</xdr:rowOff>
    </xdr:to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561975" y="9010650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95250</xdr:rowOff>
    </xdr:from>
    <xdr:to>
      <xdr:col>1</xdr:col>
      <xdr:colOff>338328</xdr:colOff>
      <xdr:row>35</xdr:row>
      <xdr:rowOff>104394</xdr:rowOff>
    </xdr:to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561975" y="9105900"/>
          <a:ext cx="109728" cy="9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35</xdr:row>
      <xdr:rowOff>0</xdr:rowOff>
    </xdr:from>
    <xdr:to>
      <xdr:col>1</xdr:col>
      <xdr:colOff>173736</xdr:colOff>
      <xdr:row>35</xdr:row>
      <xdr:rowOff>109728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419100" y="9010650"/>
          <a:ext cx="88011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109728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542925" y="9010650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109728</xdr:rowOff>
    </xdr:to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542925" y="9010650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109728</xdr:rowOff>
    </xdr:to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542925" y="9010650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1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109728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542925" y="9010650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504825" y="901065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35</xdr:row>
      <xdr:rowOff>381000</xdr:rowOff>
    </xdr:from>
    <xdr:to>
      <xdr:col>1</xdr:col>
      <xdr:colOff>173736</xdr:colOff>
      <xdr:row>36</xdr:row>
      <xdr:rowOff>11811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419100" y="9353550"/>
          <a:ext cx="88011" cy="11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152400</xdr:rowOff>
    </xdr:from>
    <xdr:to>
      <xdr:col>1</xdr:col>
      <xdr:colOff>489585</xdr:colOff>
      <xdr:row>35</xdr:row>
      <xdr:rowOff>156972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685800" y="9163050"/>
          <a:ext cx="13716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4705350" y="901065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4705350" y="901065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4705350" y="901065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4705350" y="901065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4705350" y="901065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4524375" y="901065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4705350" y="901065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4705350" y="901065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4705350" y="901065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30098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542925" y="9353550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30098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542925" y="9353550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30098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542925" y="9353550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30098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542925" y="9353550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542925" y="935355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9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1066800" y="973455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59055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305050" y="973455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1104900" y="973455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1104900" y="973455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305050" y="973455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305050" y="973455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59055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305050" y="973455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1066800" y="973455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1504950" y="973455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1504950" y="973455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1504950" y="973455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1504950" y="973455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1504950" y="973455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1504950" y="973455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1504950" y="973455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1504950" y="973455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1504950" y="973455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1504950" y="973455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1504950" y="973455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1504950" y="973455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1504950" y="973455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305050" y="973455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1504950" y="973455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1504950" y="973455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305050" y="973455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1504950" y="973455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1504950" y="973455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305050" y="973455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1504950" y="973455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305050" y="973455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305050" y="973455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305050" y="973455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305050" y="973455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1504950" y="973455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305050" y="973455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1504950" y="973455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1504950" y="973455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305050" y="973455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1504950" y="973455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1504950" y="973455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305050" y="973455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1504950" y="973455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305050" y="973455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305050" y="973455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305050" y="973455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305050" y="973455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305050" y="973455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305050" y="973455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7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30861</xdr:rowOff>
    </xdr:to>
    <xdr:sp macro="" textlink="">
      <xdr:nvSpPr>
        <xdr:cNvPr id="8" name="Text Box 597"/>
        <xdr:cNvSpPr txBox="1">
          <a:spLocks noChangeArrowheads="1"/>
        </xdr:cNvSpPr>
      </xdr:nvSpPr>
      <xdr:spPr bwMode="auto">
        <a:xfrm>
          <a:off x="5800725" y="75914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30861</xdr:rowOff>
    </xdr:to>
    <xdr:sp macro="" textlink="">
      <xdr:nvSpPr>
        <xdr:cNvPr id="9" name="Text Box 597"/>
        <xdr:cNvSpPr txBox="1">
          <a:spLocks noChangeArrowheads="1"/>
        </xdr:cNvSpPr>
      </xdr:nvSpPr>
      <xdr:spPr bwMode="auto">
        <a:xfrm>
          <a:off x="5800725" y="75914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30861</xdr:rowOff>
    </xdr:to>
    <xdr:sp macro="" textlink="">
      <xdr:nvSpPr>
        <xdr:cNvPr id="10" name="Text Box 597"/>
        <xdr:cNvSpPr txBox="1">
          <a:spLocks noChangeArrowheads="1"/>
        </xdr:cNvSpPr>
      </xdr:nvSpPr>
      <xdr:spPr bwMode="auto">
        <a:xfrm>
          <a:off x="5800725" y="75914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30861</xdr:rowOff>
    </xdr:to>
    <xdr:sp macro="" textlink="">
      <xdr:nvSpPr>
        <xdr:cNvPr id="11" name="Text Box 597"/>
        <xdr:cNvSpPr txBox="1">
          <a:spLocks noChangeArrowheads="1"/>
        </xdr:cNvSpPr>
      </xdr:nvSpPr>
      <xdr:spPr bwMode="auto">
        <a:xfrm>
          <a:off x="5800725" y="75914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29718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36</xdr:row>
      <xdr:rowOff>0</xdr:rowOff>
    </xdr:from>
    <xdr:to>
      <xdr:col>1</xdr:col>
      <xdr:colOff>306324</xdr:colOff>
      <xdr:row>36</xdr:row>
      <xdr:rowOff>29718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95300" y="7591425"/>
          <a:ext cx="10629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29718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161925</xdr:colOff>
      <xdr:row>36</xdr:row>
      <xdr:rowOff>0</xdr:rowOff>
    </xdr:from>
    <xdr:to>
      <xdr:col>1</xdr:col>
      <xdr:colOff>262128</xdr:colOff>
      <xdr:row>36</xdr:row>
      <xdr:rowOff>30861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57200" y="7591425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80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30861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29718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30861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30861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30861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30861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36</xdr:row>
      <xdr:rowOff>0</xdr:rowOff>
    </xdr:from>
    <xdr:to>
      <xdr:col>5</xdr:col>
      <xdr:colOff>272796</xdr:colOff>
      <xdr:row>36</xdr:row>
      <xdr:rowOff>29718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75297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36</xdr:row>
      <xdr:rowOff>0</xdr:rowOff>
    </xdr:from>
    <xdr:to>
      <xdr:col>5</xdr:col>
      <xdr:colOff>272796</xdr:colOff>
      <xdr:row>36</xdr:row>
      <xdr:rowOff>29718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475297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13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135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136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36</xdr:row>
      <xdr:rowOff>0</xdr:rowOff>
    </xdr:from>
    <xdr:to>
      <xdr:col>1</xdr:col>
      <xdr:colOff>284988</xdr:colOff>
      <xdr:row>36</xdr:row>
      <xdr:rowOff>29718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30099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36</xdr:row>
      <xdr:rowOff>0</xdr:rowOff>
    </xdr:from>
    <xdr:to>
      <xdr:col>1</xdr:col>
      <xdr:colOff>470916</xdr:colOff>
      <xdr:row>36</xdr:row>
      <xdr:rowOff>30099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547116</xdr:colOff>
      <xdr:row>36</xdr:row>
      <xdr:rowOff>30099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36</xdr:row>
      <xdr:rowOff>0</xdr:rowOff>
    </xdr:from>
    <xdr:to>
      <xdr:col>1</xdr:col>
      <xdr:colOff>284988</xdr:colOff>
      <xdr:row>36</xdr:row>
      <xdr:rowOff>29718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30099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36</xdr:row>
      <xdr:rowOff>0</xdr:rowOff>
    </xdr:from>
    <xdr:to>
      <xdr:col>1</xdr:col>
      <xdr:colOff>470916</xdr:colOff>
      <xdr:row>36</xdr:row>
      <xdr:rowOff>30099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547116</xdr:colOff>
      <xdr:row>36</xdr:row>
      <xdr:rowOff>30099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203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20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205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29718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29718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29718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29718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29718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29718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29718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29718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2</xdr:col>
      <xdr:colOff>1772412</xdr:colOff>
      <xdr:row>36</xdr:row>
      <xdr:rowOff>30099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81250" y="75914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272796</xdr:colOff>
      <xdr:row>36</xdr:row>
      <xdr:rowOff>30099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000375" y="75914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2</xdr:col>
      <xdr:colOff>1772412</xdr:colOff>
      <xdr:row>36</xdr:row>
      <xdr:rowOff>30099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81250" y="75914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272796</xdr:colOff>
      <xdr:row>36</xdr:row>
      <xdr:rowOff>30099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3000375" y="75914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2</xdr:col>
      <xdr:colOff>1772412</xdr:colOff>
      <xdr:row>36</xdr:row>
      <xdr:rowOff>30099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81250" y="75914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272796</xdr:colOff>
      <xdr:row>36</xdr:row>
      <xdr:rowOff>30099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3000375" y="75914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31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315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316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36</xdr:row>
      <xdr:rowOff>0</xdr:rowOff>
    </xdr:from>
    <xdr:to>
      <xdr:col>1</xdr:col>
      <xdr:colOff>284988</xdr:colOff>
      <xdr:row>36</xdr:row>
      <xdr:rowOff>29718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30099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36</xdr:row>
      <xdr:rowOff>0</xdr:rowOff>
    </xdr:from>
    <xdr:to>
      <xdr:col>1</xdr:col>
      <xdr:colOff>470916</xdr:colOff>
      <xdr:row>36</xdr:row>
      <xdr:rowOff>30099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547116</xdr:colOff>
      <xdr:row>36</xdr:row>
      <xdr:rowOff>30099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36</xdr:row>
      <xdr:rowOff>0</xdr:rowOff>
    </xdr:from>
    <xdr:to>
      <xdr:col>1</xdr:col>
      <xdr:colOff>284988</xdr:colOff>
      <xdr:row>36</xdr:row>
      <xdr:rowOff>29718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30099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36</xdr:row>
      <xdr:rowOff>0</xdr:rowOff>
    </xdr:from>
    <xdr:to>
      <xdr:col>1</xdr:col>
      <xdr:colOff>470916</xdr:colOff>
      <xdr:row>36</xdr:row>
      <xdr:rowOff>30099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547116</xdr:colOff>
      <xdr:row>36</xdr:row>
      <xdr:rowOff>30099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383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38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385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36</xdr:row>
      <xdr:rowOff>0</xdr:rowOff>
    </xdr:from>
    <xdr:to>
      <xdr:col>7</xdr:col>
      <xdr:colOff>75819</xdr:colOff>
      <xdr:row>36</xdr:row>
      <xdr:rowOff>3810</xdr:rowOff>
    </xdr:to>
    <xdr:sp macro="" textlink="">
      <xdr:nvSpPr>
        <xdr:cNvPr id="386" name="Text Box 597"/>
        <xdr:cNvSpPr txBox="1">
          <a:spLocks noChangeArrowheads="1"/>
        </xdr:cNvSpPr>
      </xdr:nvSpPr>
      <xdr:spPr bwMode="auto">
        <a:xfrm>
          <a:off x="5800725" y="7591425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547116</xdr:colOff>
      <xdr:row>36</xdr:row>
      <xdr:rowOff>30861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704850" y="75914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30099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30099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30099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30480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47700" y="75914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36</xdr:row>
      <xdr:rowOff>0</xdr:rowOff>
    </xdr:from>
    <xdr:to>
      <xdr:col>1</xdr:col>
      <xdr:colOff>470916</xdr:colOff>
      <xdr:row>36</xdr:row>
      <xdr:rowOff>30480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638175" y="7591425"/>
          <a:ext cx="12801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30480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30480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30480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30480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30480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30480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30480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30480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30480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30480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30099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30099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30099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30480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47700" y="75914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547116</xdr:colOff>
      <xdr:row>36</xdr:row>
      <xdr:rowOff>30480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704850" y="7591425"/>
          <a:ext cx="137541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36</xdr:row>
      <xdr:rowOff>0</xdr:rowOff>
    </xdr:from>
    <xdr:to>
      <xdr:col>1</xdr:col>
      <xdr:colOff>326517</xdr:colOff>
      <xdr:row>36</xdr:row>
      <xdr:rowOff>30861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249936</xdr:colOff>
      <xdr:row>36</xdr:row>
      <xdr:rowOff>30861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7675" y="7591425"/>
          <a:ext cx="9753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14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15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30099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36</xdr:row>
      <xdr:rowOff>0</xdr:rowOff>
    </xdr:from>
    <xdr:to>
      <xdr:col>1</xdr:col>
      <xdr:colOff>306324</xdr:colOff>
      <xdr:row>36</xdr:row>
      <xdr:rowOff>30099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495300" y="7591425"/>
          <a:ext cx="106299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30099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161925</xdr:colOff>
      <xdr:row>36</xdr:row>
      <xdr:rowOff>0</xdr:rowOff>
    </xdr:from>
    <xdr:to>
      <xdr:col>1</xdr:col>
      <xdr:colOff>262128</xdr:colOff>
      <xdr:row>36</xdr:row>
      <xdr:rowOff>30861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57200" y="7591425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58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29718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30099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30099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29718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29718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29718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29718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36</xdr:row>
      <xdr:rowOff>0</xdr:rowOff>
    </xdr:from>
    <xdr:to>
      <xdr:col>5</xdr:col>
      <xdr:colOff>272796</xdr:colOff>
      <xdr:row>36</xdr:row>
      <xdr:rowOff>30861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75297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36</xdr:row>
      <xdr:rowOff>0</xdr:rowOff>
    </xdr:from>
    <xdr:to>
      <xdr:col>5</xdr:col>
      <xdr:colOff>272796</xdr:colOff>
      <xdr:row>36</xdr:row>
      <xdr:rowOff>30861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75297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638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639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640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36</xdr:row>
      <xdr:rowOff>0</xdr:rowOff>
    </xdr:from>
    <xdr:to>
      <xdr:col>1</xdr:col>
      <xdr:colOff>284988</xdr:colOff>
      <xdr:row>36</xdr:row>
      <xdr:rowOff>29718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29718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36</xdr:row>
      <xdr:rowOff>0</xdr:rowOff>
    </xdr:from>
    <xdr:to>
      <xdr:col>1</xdr:col>
      <xdr:colOff>470916</xdr:colOff>
      <xdr:row>36</xdr:row>
      <xdr:rowOff>29718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638175" y="75914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547116</xdr:colOff>
      <xdr:row>36</xdr:row>
      <xdr:rowOff>29718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704850" y="75914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36</xdr:row>
      <xdr:rowOff>0</xdr:rowOff>
    </xdr:from>
    <xdr:to>
      <xdr:col>1</xdr:col>
      <xdr:colOff>284988</xdr:colOff>
      <xdr:row>36</xdr:row>
      <xdr:rowOff>29718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29718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36</xdr:row>
      <xdr:rowOff>0</xdr:rowOff>
    </xdr:from>
    <xdr:to>
      <xdr:col>1</xdr:col>
      <xdr:colOff>470916</xdr:colOff>
      <xdr:row>36</xdr:row>
      <xdr:rowOff>29718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38175" y="75914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547116</xdr:colOff>
      <xdr:row>36</xdr:row>
      <xdr:rowOff>29718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704850" y="75914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707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708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709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240411</xdr:colOff>
      <xdr:row>36</xdr:row>
      <xdr:rowOff>30861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2</xdr:col>
      <xdr:colOff>1772412</xdr:colOff>
      <xdr:row>36</xdr:row>
      <xdr:rowOff>30480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272796</xdr:colOff>
      <xdr:row>36</xdr:row>
      <xdr:rowOff>30480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2</xdr:col>
      <xdr:colOff>1772412</xdr:colOff>
      <xdr:row>36</xdr:row>
      <xdr:rowOff>30480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272796</xdr:colOff>
      <xdr:row>36</xdr:row>
      <xdr:rowOff>30480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2</xdr:col>
      <xdr:colOff>1772412</xdr:colOff>
      <xdr:row>36</xdr:row>
      <xdr:rowOff>30480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272796</xdr:colOff>
      <xdr:row>36</xdr:row>
      <xdr:rowOff>30480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818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819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820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36</xdr:row>
      <xdr:rowOff>0</xdr:rowOff>
    </xdr:from>
    <xdr:to>
      <xdr:col>1</xdr:col>
      <xdr:colOff>284988</xdr:colOff>
      <xdr:row>36</xdr:row>
      <xdr:rowOff>30480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76250" y="75914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30861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647700" y="7591425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36</xdr:row>
      <xdr:rowOff>0</xdr:rowOff>
    </xdr:from>
    <xdr:to>
      <xdr:col>1</xdr:col>
      <xdr:colOff>470916</xdr:colOff>
      <xdr:row>36</xdr:row>
      <xdr:rowOff>30861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638175" y="7591425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547116</xdr:colOff>
      <xdr:row>36</xdr:row>
      <xdr:rowOff>30861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704850" y="75914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36</xdr:row>
      <xdr:rowOff>0</xdr:rowOff>
    </xdr:from>
    <xdr:to>
      <xdr:col>1</xdr:col>
      <xdr:colOff>284988</xdr:colOff>
      <xdr:row>36</xdr:row>
      <xdr:rowOff>30480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476250" y="75914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30861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647700" y="7591425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36</xdr:row>
      <xdr:rowOff>0</xdr:rowOff>
    </xdr:from>
    <xdr:to>
      <xdr:col>1</xdr:col>
      <xdr:colOff>470916</xdr:colOff>
      <xdr:row>36</xdr:row>
      <xdr:rowOff>30861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638175" y="7591425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30861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547116</xdr:colOff>
      <xdr:row>36</xdr:row>
      <xdr:rowOff>30861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704850" y="75914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887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888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889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90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91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92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93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36</xdr:row>
      <xdr:rowOff>0</xdr:rowOff>
    </xdr:from>
    <xdr:to>
      <xdr:col>7</xdr:col>
      <xdr:colOff>75819</xdr:colOff>
      <xdr:row>36</xdr:row>
      <xdr:rowOff>30861</xdr:rowOff>
    </xdr:to>
    <xdr:sp macro="" textlink="">
      <xdr:nvSpPr>
        <xdr:cNvPr id="894" name="Text Box 597"/>
        <xdr:cNvSpPr txBox="1">
          <a:spLocks noChangeArrowheads="1"/>
        </xdr:cNvSpPr>
      </xdr:nvSpPr>
      <xdr:spPr bwMode="auto">
        <a:xfrm>
          <a:off x="5800725" y="7591425"/>
          <a:ext cx="75819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95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96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97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30861</xdr:rowOff>
    </xdr:to>
    <xdr:sp macro="" textlink="">
      <xdr:nvSpPr>
        <xdr:cNvPr id="898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36</xdr:row>
      <xdr:rowOff>0</xdr:rowOff>
    </xdr:from>
    <xdr:to>
      <xdr:col>7</xdr:col>
      <xdr:colOff>75819</xdr:colOff>
      <xdr:row>36</xdr:row>
      <xdr:rowOff>29718</xdr:rowOff>
    </xdr:to>
    <xdr:sp macro="" textlink="">
      <xdr:nvSpPr>
        <xdr:cNvPr id="899" name="Text Box 597"/>
        <xdr:cNvSpPr txBox="1">
          <a:spLocks noChangeArrowheads="1"/>
        </xdr:cNvSpPr>
      </xdr:nvSpPr>
      <xdr:spPr bwMode="auto">
        <a:xfrm>
          <a:off x="5800725" y="75914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36</xdr:row>
      <xdr:rowOff>0</xdr:rowOff>
    </xdr:from>
    <xdr:to>
      <xdr:col>7</xdr:col>
      <xdr:colOff>75819</xdr:colOff>
      <xdr:row>36</xdr:row>
      <xdr:rowOff>29718</xdr:rowOff>
    </xdr:to>
    <xdr:sp macro="" textlink="">
      <xdr:nvSpPr>
        <xdr:cNvPr id="900" name="Text Box 597"/>
        <xdr:cNvSpPr txBox="1">
          <a:spLocks noChangeArrowheads="1"/>
        </xdr:cNvSpPr>
      </xdr:nvSpPr>
      <xdr:spPr bwMode="auto">
        <a:xfrm>
          <a:off x="5800725" y="75914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901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902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903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36</xdr:row>
      <xdr:rowOff>0</xdr:rowOff>
    </xdr:from>
    <xdr:to>
      <xdr:col>1</xdr:col>
      <xdr:colOff>284988</xdr:colOff>
      <xdr:row>36</xdr:row>
      <xdr:rowOff>29718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30099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36</xdr:row>
      <xdr:rowOff>0</xdr:rowOff>
    </xdr:from>
    <xdr:to>
      <xdr:col>1</xdr:col>
      <xdr:colOff>470916</xdr:colOff>
      <xdr:row>36</xdr:row>
      <xdr:rowOff>30099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547116</xdr:colOff>
      <xdr:row>36</xdr:row>
      <xdr:rowOff>30099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36</xdr:row>
      <xdr:rowOff>0</xdr:rowOff>
    </xdr:from>
    <xdr:to>
      <xdr:col>1</xdr:col>
      <xdr:colOff>284988</xdr:colOff>
      <xdr:row>36</xdr:row>
      <xdr:rowOff>29718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30099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36</xdr:row>
      <xdr:rowOff>0</xdr:rowOff>
    </xdr:from>
    <xdr:to>
      <xdr:col>1</xdr:col>
      <xdr:colOff>470916</xdr:colOff>
      <xdr:row>36</xdr:row>
      <xdr:rowOff>30099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30099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547116</xdr:colOff>
      <xdr:row>36</xdr:row>
      <xdr:rowOff>30099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970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971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30861</xdr:rowOff>
    </xdr:to>
    <xdr:sp macro="" textlink="">
      <xdr:nvSpPr>
        <xdr:cNvPr id="972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30480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647700" y="75914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36</xdr:row>
      <xdr:rowOff>0</xdr:rowOff>
    </xdr:from>
    <xdr:to>
      <xdr:col>1</xdr:col>
      <xdr:colOff>306324</xdr:colOff>
      <xdr:row>36</xdr:row>
      <xdr:rowOff>30480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495300" y="7591425"/>
          <a:ext cx="106299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30480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647700" y="75914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30480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30480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30480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30480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30480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30480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36</xdr:row>
      <xdr:rowOff>0</xdr:rowOff>
    </xdr:from>
    <xdr:to>
      <xdr:col>1</xdr:col>
      <xdr:colOff>284988</xdr:colOff>
      <xdr:row>36</xdr:row>
      <xdr:rowOff>30480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476250" y="75914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29718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36</xdr:row>
      <xdr:rowOff>0</xdr:rowOff>
    </xdr:from>
    <xdr:to>
      <xdr:col>1</xdr:col>
      <xdr:colOff>470916</xdr:colOff>
      <xdr:row>36</xdr:row>
      <xdr:rowOff>29718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638175" y="75914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547116</xdr:colOff>
      <xdr:row>36</xdr:row>
      <xdr:rowOff>29718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704850" y="75914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36</xdr:row>
      <xdr:rowOff>0</xdr:rowOff>
    </xdr:from>
    <xdr:to>
      <xdr:col>1</xdr:col>
      <xdr:colOff>284988</xdr:colOff>
      <xdr:row>36</xdr:row>
      <xdr:rowOff>30480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76250" y="75914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36</xdr:row>
      <xdr:rowOff>0</xdr:rowOff>
    </xdr:from>
    <xdr:to>
      <xdr:col>1</xdr:col>
      <xdr:colOff>480060</xdr:colOff>
      <xdr:row>36</xdr:row>
      <xdr:rowOff>29718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36</xdr:row>
      <xdr:rowOff>0</xdr:rowOff>
    </xdr:from>
    <xdr:to>
      <xdr:col>1</xdr:col>
      <xdr:colOff>470916</xdr:colOff>
      <xdr:row>36</xdr:row>
      <xdr:rowOff>29718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638175" y="75914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36</xdr:row>
      <xdr:rowOff>0</xdr:rowOff>
    </xdr:from>
    <xdr:to>
      <xdr:col>1</xdr:col>
      <xdr:colOff>338328</xdr:colOff>
      <xdr:row>36</xdr:row>
      <xdr:rowOff>29718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547116</xdr:colOff>
      <xdr:row>36</xdr:row>
      <xdr:rowOff>29718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704850" y="75914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2</xdr:col>
      <xdr:colOff>1772412</xdr:colOff>
      <xdr:row>36</xdr:row>
      <xdr:rowOff>30480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272796</xdr:colOff>
      <xdr:row>36</xdr:row>
      <xdr:rowOff>30480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2</xdr:col>
      <xdr:colOff>1772412</xdr:colOff>
      <xdr:row>36</xdr:row>
      <xdr:rowOff>30480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272796</xdr:colOff>
      <xdr:row>36</xdr:row>
      <xdr:rowOff>30480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2</xdr:col>
      <xdr:colOff>1772412</xdr:colOff>
      <xdr:row>36</xdr:row>
      <xdr:rowOff>30480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272796</xdr:colOff>
      <xdr:row>36</xdr:row>
      <xdr:rowOff>30480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05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06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07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08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36</xdr:row>
      <xdr:rowOff>0</xdr:rowOff>
    </xdr:from>
    <xdr:to>
      <xdr:col>7</xdr:col>
      <xdr:colOff>75819</xdr:colOff>
      <xdr:row>36</xdr:row>
      <xdr:rowOff>29718</xdr:rowOff>
    </xdr:to>
    <xdr:sp macro="" textlink="">
      <xdr:nvSpPr>
        <xdr:cNvPr id="1109" name="Text Box 597"/>
        <xdr:cNvSpPr txBox="1">
          <a:spLocks noChangeArrowheads="1"/>
        </xdr:cNvSpPr>
      </xdr:nvSpPr>
      <xdr:spPr bwMode="auto">
        <a:xfrm>
          <a:off x="5800725" y="75914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36</xdr:row>
      <xdr:rowOff>0</xdr:rowOff>
    </xdr:from>
    <xdr:to>
      <xdr:col>1</xdr:col>
      <xdr:colOff>240792</xdr:colOff>
      <xdr:row>36</xdr:row>
      <xdr:rowOff>29718</xdr:rowOff>
    </xdr:to>
    <xdr:sp macro="" textlink="">
      <xdr:nvSpPr>
        <xdr:cNvPr id="1146" name="Text Box 4134"/>
        <xdr:cNvSpPr txBox="1">
          <a:spLocks noChangeArrowheads="1"/>
        </xdr:cNvSpPr>
      </xdr:nvSpPr>
      <xdr:spPr bwMode="auto">
        <a:xfrm>
          <a:off x="438150" y="7591425"/>
          <a:ext cx="97917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30099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30099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30480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30099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30099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30099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30099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30099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30099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30099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30099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30861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29718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36</xdr:row>
      <xdr:rowOff>0</xdr:rowOff>
    </xdr:from>
    <xdr:to>
      <xdr:col>5</xdr:col>
      <xdr:colOff>272796</xdr:colOff>
      <xdr:row>36</xdr:row>
      <xdr:rowOff>29718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75297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36</xdr:row>
      <xdr:rowOff>0</xdr:rowOff>
    </xdr:from>
    <xdr:to>
      <xdr:col>5</xdr:col>
      <xdr:colOff>272796</xdr:colOff>
      <xdr:row>36</xdr:row>
      <xdr:rowOff>29718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75297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200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201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202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29718</xdr:rowOff>
    </xdr:to>
    <xdr:sp macro="" textlink="">
      <xdr:nvSpPr>
        <xdr:cNvPr id="1203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30480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30480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30480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30480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30480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30480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36</xdr:row>
      <xdr:rowOff>0</xdr:rowOff>
    </xdr:from>
    <xdr:to>
      <xdr:col>1</xdr:col>
      <xdr:colOff>228600</xdr:colOff>
      <xdr:row>36</xdr:row>
      <xdr:rowOff>30480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36</xdr:row>
      <xdr:rowOff>0</xdr:rowOff>
    </xdr:from>
    <xdr:to>
      <xdr:col>1</xdr:col>
      <xdr:colOff>272796</xdr:colOff>
      <xdr:row>36</xdr:row>
      <xdr:rowOff>30480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36</xdr:row>
      <xdr:rowOff>0</xdr:rowOff>
    </xdr:from>
    <xdr:to>
      <xdr:col>1</xdr:col>
      <xdr:colOff>414528</xdr:colOff>
      <xdr:row>36</xdr:row>
      <xdr:rowOff>30099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32385</xdr:rowOff>
    </xdr:to>
    <xdr:sp macro="" textlink="">
      <xdr:nvSpPr>
        <xdr:cNvPr id="1234" name="Text Box 597"/>
        <xdr:cNvSpPr txBox="1">
          <a:spLocks noChangeArrowheads="1"/>
        </xdr:cNvSpPr>
      </xdr:nvSpPr>
      <xdr:spPr bwMode="auto">
        <a:xfrm>
          <a:off x="5800725" y="5905500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480060</xdr:colOff>
      <xdr:row>28</xdr:row>
      <xdr:rowOff>4572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647700" y="59055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489585</xdr:colOff>
      <xdr:row>28</xdr:row>
      <xdr:rowOff>4191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489585</xdr:colOff>
      <xdr:row>28</xdr:row>
      <xdr:rowOff>4191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480060</xdr:colOff>
      <xdr:row>28</xdr:row>
      <xdr:rowOff>4572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647700" y="59055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489585</xdr:colOff>
      <xdr:row>28</xdr:row>
      <xdr:rowOff>4191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489585</xdr:colOff>
      <xdr:row>28</xdr:row>
      <xdr:rowOff>4191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32385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480060</xdr:colOff>
      <xdr:row>28</xdr:row>
      <xdr:rowOff>4572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647700" y="59055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489585</xdr:colOff>
      <xdr:row>28</xdr:row>
      <xdr:rowOff>4191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489585</xdr:colOff>
      <xdr:row>28</xdr:row>
      <xdr:rowOff>4191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31242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504825" y="5905500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31242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31242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504825" y="5905500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32385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32385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30100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504825" y="59055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30100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504825" y="59055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29719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29719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29719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29719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29719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29719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489585</xdr:colOff>
      <xdr:row>28</xdr:row>
      <xdr:rowOff>31623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64770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489585</xdr:colOff>
      <xdr:row>28</xdr:row>
      <xdr:rowOff>31623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64770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489585</xdr:colOff>
      <xdr:row>28</xdr:row>
      <xdr:rowOff>31623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64770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32385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32385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32385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32385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32385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32385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32385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32385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32385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32385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32385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32385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480060</xdr:colOff>
      <xdr:row>28</xdr:row>
      <xdr:rowOff>4572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647700" y="59055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489585</xdr:colOff>
      <xdr:row>28</xdr:row>
      <xdr:rowOff>4191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489585</xdr:colOff>
      <xdr:row>28</xdr:row>
      <xdr:rowOff>4191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30100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504825" y="59055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30100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504825" y="59055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29719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29719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29719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29719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29719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326517</xdr:colOff>
      <xdr:row>28</xdr:row>
      <xdr:rowOff>29719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489585</xdr:colOff>
      <xdr:row>28</xdr:row>
      <xdr:rowOff>31242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489585</xdr:colOff>
      <xdr:row>28</xdr:row>
      <xdr:rowOff>31242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489585</xdr:colOff>
      <xdr:row>28</xdr:row>
      <xdr:rowOff>31623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493395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489585</xdr:colOff>
      <xdr:row>28</xdr:row>
      <xdr:rowOff>31623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493395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489585</xdr:colOff>
      <xdr:row>28</xdr:row>
      <xdr:rowOff>31623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93395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489585</xdr:colOff>
      <xdr:row>28</xdr:row>
      <xdr:rowOff>31242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489585</xdr:colOff>
      <xdr:row>28</xdr:row>
      <xdr:rowOff>31242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489585</xdr:colOff>
      <xdr:row>28</xdr:row>
      <xdr:rowOff>31242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419100</xdr:colOff>
      <xdr:row>28</xdr:row>
      <xdr:rowOff>114300</xdr:rowOff>
    </xdr:from>
    <xdr:to>
      <xdr:col>11</xdr:col>
      <xdr:colOff>516636</xdr:colOff>
      <xdr:row>28</xdr:row>
      <xdr:rowOff>224028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8658225" y="6991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392811</xdr:colOff>
      <xdr:row>28</xdr:row>
      <xdr:rowOff>305562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392811</xdr:colOff>
      <xdr:row>28</xdr:row>
      <xdr:rowOff>305562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392811</xdr:colOff>
      <xdr:row>28</xdr:row>
      <xdr:rowOff>305562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392811</xdr:colOff>
      <xdr:row>28</xdr:row>
      <xdr:rowOff>305562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392811</xdr:colOff>
      <xdr:row>28</xdr:row>
      <xdr:rowOff>305562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392811</xdr:colOff>
      <xdr:row>28</xdr:row>
      <xdr:rowOff>305562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109347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464058</xdr:colOff>
      <xdr:row>28</xdr:row>
      <xdr:rowOff>110109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64770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464058</xdr:colOff>
      <xdr:row>28</xdr:row>
      <xdr:rowOff>110109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64770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464058</xdr:colOff>
      <xdr:row>28</xdr:row>
      <xdr:rowOff>110109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64770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321564</xdr:colOff>
      <xdr:row>28</xdr:row>
      <xdr:rowOff>109728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523875" y="59055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321564</xdr:colOff>
      <xdr:row>28</xdr:row>
      <xdr:rowOff>109728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523875" y="59055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321564</xdr:colOff>
      <xdr:row>28</xdr:row>
      <xdr:rowOff>109728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523875" y="59055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321564</xdr:colOff>
      <xdr:row>28</xdr:row>
      <xdr:rowOff>109728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523875" y="59055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95250</xdr:rowOff>
    </xdr:from>
    <xdr:to>
      <xdr:col>1</xdr:col>
      <xdr:colOff>321564</xdr:colOff>
      <xdr:row>28</xdr:row>
      <xdr:rowOff>106680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523875" y="6000750"/>
          <a:ext cx="92964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28</xdr:row>
      <xdr:rowOff>0</xdr:rowOff>
    </xdr:from>
    <xdr:to>
      <xdr:col>1</xdr:col>
      <xdr:colOff>168021</xdr:colOff>
      <xdr:row>28</xdr:row>
      <xdr:rowOff>109728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381000" y="5905500"/>
          <a:ext cx="8229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310515</xdr:colOff>
      <xdr:row>28</xdr:row>
      <xdr:rowOff>109728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504825" y="59055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310515</xdr:colOff>
      <xdr:row>28</xdr:row>
      <xdr:rowOff>109728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504825" y="59055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310515</xdr:colOff>
      <xdr:row>28</xdr:row>
      <xdr:rowOff>109728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504825" y="59055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310515</xdr:colOff>
      <xdr:row>28</xdr:row>
      <xdr:rowOff>109728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504825" y="59055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109728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28</xdr:row>
      <xdr:rowOff>381000</xdr:rowOff>
    </xdr:from>
    <xdr:to>
      <xdr:col>1</xdr:col>
      <xdr:colOff>168021</xdr:colOff>
      <xdr:row>28</xdr:row>
      <xdr:rowOff>383667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381000" y="6248400"/>
          <a:ext cx="82296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152400</xdr:rowOff>
    </xdr:from>
    <xdr:to>
      <xdr:col>1</xdr:col>
      <xdr:colOff>464058</xdr:colOff>
      <xdr:row>28</xdr:row>
      <xdr:rowOff>156972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647700" y="6057900"/>
          <a:ext cx="11163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392811</xdr:colOff>
      <xdr:row>28</xdr:row>
      <xdr:rowOff>109728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218694</xdr:colOff>
      <xdr:row>28</xdr:row>
      <xdr:rowOff>171069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171069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66725" y="59055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392811</xdr:colOff>
      <xdr:row>28</xdr:row>
      <xdr:rowOff>305181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218694</xdr:colOff>
      <xdr:row>28</xdr:row>
      <xdr:rowOff>169926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28625" y="5905500"/>
          <a:ext cx="85344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169926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466725" y="5905500"/>
          <a:ext cx="88392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392811</xdr:colOff>
      <xdr:row>28</xdr:row>
      <xdr:rowOff>305181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218694</xdr:colOff>
      <xdr:row>28</xdr:row>
      <xdr:rowOff>171069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171069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66725" y="59055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392811</xdr:colOff>
      <xdr:row>28</xdr:row>
      <xdr:rowOff>305181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218694</xdr:colOff>
      <xdr:row>28</xdr:row>
      <xdr:rowOff>171069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171069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466725" y="59055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392811</xdr:colOff>
      <xdr:row>28</xdr:row>
      <xdr:rowOff>305181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218694</xdr:colOff>
      <xdr:row>28</xdr:row>
      <xdr:rowOff>171069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171069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66725" y="59055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392811</xdr:colOff>
      <xdr:row>28</xdr:row>
      <xdr:rowOff>305181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218694</xdr:colOff>
      <xdr:row>28</xdr:row>
      <xdr:rowOff>171069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171069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66725" y="59055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392811</xdr:colOff>
      <xdr:row>28</xdr:row>
      <xdr:rowOff>305181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93853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504825" y="6248400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93853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504825" y="6248400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259842</xdr:colOff>
      <xdr:row>28</xdr:row>
      <xdr:rowOff>110109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464058</xdr:colOff>
      <xdr:row>28</xdr:row>
      <xdr:rowOff>108966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64770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464058</xdr:colOff>
      <xdr:row>28</xdr:row>
      <xdr:rowOff>108966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64770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464058</xdr:colOff>
      <xdr:row>28</xdr:row>
      <xdr:rowOff>108966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64770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464058</xdr:colOff>
      <xdr:row>28</xdr:row>
      <xdr:rowOff>110109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464058</xdr:colOff>
      <xdr:row>28</xdr:row>
      <xdr:rowOff>110109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464058</xdr:colOff>
      <xdr:row>28</xdr:row>
      <xdr:rowOff>108966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93395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464058</xdr:colOff>
      <xdr:row>28</xdr:row>
      <xdr:rowOff>108966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493395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464058</xdr:colOff>
      <xdr:row>28</xdr:row>
      <xdr:rowOff>108966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493395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28</xdr:row>
      <xdr:rowOff>0</xdr:rowOff>
    </xdr:from>
    <xdr:to>
      <xdr:col>5</xdr:col>
      <xdr:colOff>259842</xdr:colOff>
      <xdr:row>28</xdr:row>
      <xdr:rowOff>110109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464058</xdr:colOff>
      <xdr:row>28</xdr:row>
      <xdr:rowOff>110109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464058</xdr:colOff>
      <xdr:row>28</xdr:row>
      <xdr:rowOff>110109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28</xdr:row>
      <xdr:rowOff>0</xdr:rowOff>
    </xdr:from>
    <xdr:to>
      <xdr:col>5</xdr:col>
      <xdr:colOff>464058</xdr:colOff>
      <xdr:row>28</xdr:row>
      <xdr:rowOff>110109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94996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504825" y="62484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94996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504825" y="62484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94996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504825" y="62484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94996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504825" y="62484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310515</xdr:colOff>
      <xdr:row>29</xdr:row>
      <xdr:rowOff>43180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84686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84686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60863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60863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60863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61627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61627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31147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61627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61627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31147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60863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60863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60863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61627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61627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31147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60863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60863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60863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61627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61627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31147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84686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84686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31145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31145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84686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84686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31145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31145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31145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84686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84686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84686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84686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31145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84686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84686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31145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84686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84686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31147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31147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31147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31147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31147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31147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31147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61627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1514475" y="72009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61627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1514475" y="72009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35</xdr:row>
      <xdr:rowOff>0</xdr:rowOff>
    </xdr:from>
    <xdr:to>
      <xdr:col>2</xdr:col>
      <xdr:colOff>731520</xdr:colOff>
      <xdr:row>35</xdr:row>
      <xdr:rowOff>81968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1514475" y="74009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84686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84686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31145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60863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60863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60863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61627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61627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31147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61627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61627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31147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60863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60863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60863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61627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61627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31147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60863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60863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60863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61627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61627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31147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84686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84686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31145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31145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31145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84686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84686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31145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31145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31145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84686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84686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31145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84686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84686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31145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84686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84686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31145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84686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84686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84686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84686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30480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31145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31145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31147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31147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31147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31147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31147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31147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31147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61627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1514475" y="72009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61627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1514475" y="72009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61246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35</xdr:row>
      <xdr:rowOff>0</xdr:rowOff>
    </xdr:from>
    <xdr:to>
      <xdr:col>2</xdr:col>
      <xdr:colOff>731520</xdr:colOff>
      <xdr:row>35</xdr:row>
      <xdr:rowOff>81968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1514475" y="74009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61627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85585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85585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34808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590550" y="62484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34808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314575" y="62484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34808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590550" y="62484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34808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314575" y="62484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61722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314575" y="6438900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122111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60578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60578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122111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122111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60960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60960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30480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60960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60960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30480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122111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60578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60578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122111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122111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60960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60960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30480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122111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60578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60578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122111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122111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60960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60960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30480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85585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85585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61721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60578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61721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60578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60960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40005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40005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85966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428625" y="5905500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85966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1514475" y="59055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85966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466725" y="5905500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85966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1514475" y="59055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85585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10763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85585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10763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61721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60578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61721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60578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60960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40005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40005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85585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85585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60960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85585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85585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60960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85585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85585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60960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85585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85585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60960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92773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514475" y="72009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92773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1514475" y="72009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35</xdr:row>
      <xdr:rowOff>0</xdr:rowOff>
    </xdr:from>
    <xdr:to>
      <xdr:col>2</xdr:col>
      <xdr:colOff>731520</xdr:colOff>
      <xdr:row>35</xdr:row>
      <xdr:rowOff>81968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1514475" y="74009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59055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314575" y="68199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85585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85585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34808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590550" y="62484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34808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314575" y="62484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34808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590550" y="62484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34808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314575" y="62484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61722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314575" y="6438900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122111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60578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60578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122111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122111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60960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60960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30480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60960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60960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30480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122111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60578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60578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122111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122111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60960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60960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30480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122111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60578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60578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122111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29</xdr:row>
      <xdr:rowOff>0</xdr:rowOff>
    </xdr:from>
    <xdr:to>
      <xdr:col>2</xdr:col>
      <xdr:colOff>731520</xdr:colOff>
      <xdr:row>29</xdr:row>
      <xdr:rowOff>122111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60959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61340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55003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219456</xdr:colOff>
      <xdr:row>32</xdr:row>
      <xdr:rowOff>60960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195262</xdr:colOff>
      <xdr:row>29</xdr:row>
      <xdr:rowOff>369095</xdr:rowOff>
    </xdr:from>
    <xdr:to>
      <xdr:col>1</xdr:col>
      <xdr:colOff>285178</xdr:colOff>
      <xdr:row>30</xdr:row>
      <xdr:rowOff>89441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490537" y="6436520"/>
          <a:ext cx="89916" cy="91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304800</xdr:rowOff>
    </xdr:from>
    <xdr:to>
      <xdr:col>1</xdr:col>
      <xdr:colOff>393192</xdr:colOff>
      <xdr:row>33</xdr:row>
      <xdr:rowOff>30480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85585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85585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61721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60578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61721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60578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60960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40005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40005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85966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428625" y="5905500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85966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1514475" y="59055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85966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466725" y="5905500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85966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1514475" y="59055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85585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10763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85585</xdr:rowOff>
    </xdr:to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10763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61721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60578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31346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61721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60578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60960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40005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311277</xdr:colOff>
      <xdr:row>30</xdr:row>
      <xdr:rowOff>40005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311277</xdr:colOff>
      <xdr:row>32</xdr:row>
      <xdr:rowOff>30480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85585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85585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60960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85585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85585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60960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47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85585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85585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60960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85585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85585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85585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28</xdr:row>
      <xdr:rowOff>306428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28</xdr:row>
      <xdr:rowOff>298808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85204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31346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393192</xdr:colOff>
      <xdr:row>29</xdr:row>
      <xdr:rowOff>61340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61721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60960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838200</xdr:rowOff>
    </xdr:from>
    <xdr:to>
      <xdr:col>2</xdr:col>
      <xdr:colOff>301752</xdr:colOff>
      <xdr:row>30</xdr:row>
      <xdr:rowOff>40005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260604</xdr:colOff>
      <xdr:row>29</xdr:row>
      <xdr:rowOff>30480</xdr:rowOff>
    </xdr:to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0</xdr:rowOff>
    </xdr:from>
    <xdr:to>
      <xdr:col>2</xdr:col>
      <xdr:colOff>301752</xdr:colOff>
      <xdr:row>32</xdr:row>
      <xdr:rowOff>30480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40005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30480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92773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1514475" y="72009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92773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514475" y="72009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311277</xdr:colOff>
      <xdr:row>34</xdr:row>
      <xdr:rowOff>30480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34</xdr:row>
      <xdr:rowOff>0</xdr:rowOff>
    </xdr:from>
    <xdr:to>
      <xdr:col>2</xdr:col>
      <xdr:colOff>731520</xdr:colOff>
      <xdr:row>34</xdr:row>
      <xdr:rowOff>60960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34</xdr:row>
      <xdr:rowOff>0</xdr:rowOff>
    </xdr:from>
    <xdr:to>
      <xdr:col>2</xdr:col>
      <xdr:colOff>301752</xdr:colOff>
      <xdr:row>34</xdr:row>
      <xdr:rowOff>30480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34</xdr:row>
      <xdr:rowOff>0</xdr:rowOff>
    </xdr:from>
    <xdr:to>
      <xdr:col>2</xdr:col>
      <xdr:colOff>1591056</xdr:colOff>
      <xdr:row>34</xdr:row>
      <xdr:rowOff>30480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35</xdr:row>
      <xdr:rowOff>0</xdr:rowOff>
    </xdr:from>
    <xdr:to>
      <xdr:col>2</xdr:col>
      <xdr:colOff>731520</xdr:colOff>
      <xdr:row>35</xdr:row>
      <xdr:rowOff>81968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514475" y="74009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59055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314575" y="68199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32</xdr:row>
      <xdr:rowOff>0</xdr:rowOff>
    </xdr:from>
    <xdr:to>
      <xdr:col>2</xdr:col>
      <xdr:colOff>260604</xdr:colOff>
      <xdr:row>32</xdr:row>
      <xdr:rowOff>60960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31146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60864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60864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60864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60864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60864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60864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31146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31146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31146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31146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31146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31146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31146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31146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31146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31146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31147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31147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31147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31147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31147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31147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31147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31146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60864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60864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60864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60864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60864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60864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31146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31146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31146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31146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31146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31146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31146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31146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31146</xdr:rowOff>
    </xdr:to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31146</xdr:rowOff>
    </xdr:to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31146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31147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31147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31147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31147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31147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31147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31147</xdr:rowOff>
    </xdr:to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61627</xdr:rowOff>
    </xdr:to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80010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60579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80010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80010</xdr:rowOff>
    </xdr:to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60579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80010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80010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60579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80010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60579</xdr:rowOff>
    </xdr:to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60579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30480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30480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60579</xdr:rowOff>
    </xdr:to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60579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30480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30480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053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30861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30861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30861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30861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30861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30861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30861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61341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61341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59055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314575" y="70104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61341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3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80010</xdr:rowOff>
    </xdr:to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60579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80010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80010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60579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80010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80010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60579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32</xdr:row>
      <xdr:rowOff>0</xdr:rowOff>
    </xdr:from>
    <xdr:to>
      <xdr:col>2</xdr:col>
      <xdr:colOff>731520</xdr:colOff>
      <xdr:row>32</xdr:row>
      <xdr:rowOff>80010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61341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60579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60579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30480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30480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60579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60579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30480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311277</xdr:colOff>
      <xdr:row>33</xdr:row>
      <xdr:rowOff>30480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311277</xdr:colOff>
      <xdr:row>33</xdr:row>
      <xdr:rowOff>30480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0</xdr:rowOff>
    </xdr:from>
    <xdr:to>
      <xdr:col>2</xdr:col>
      <xdr:colOff>1591056</xdr:colOff>
      <xdr:row>32</xdr:row>
      <xdr:rowOff>60198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32</xdr:row>
      <xdr:rowOff>295275</xdr:rowOff>
    </xdr:from>
    <xdr:to>
      <xdr:col>2</xdr:col>
      <xdr:colOff>1591056</xdr:colOff>
      <xdr:row>33</xdr:row>
      <xdr:rowOff>30861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32</xdr:row>
      <xdr:rowOff>838200</xdr:rowOff>
    </xdr:from>
    <xdr:to>
      <xdr:col>2</xdr:col>
      <xdr:colOff>301752</xdr:colOff>
      <xdr:row>33</xdr:row>
      <xdr:rowOff>30480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33</xdr:row>
      <xdr:rowOff>0</xdr:rowOff>
    </xdr:from>
    <xdr:to>
      <xdr:col>2</xdr:col>
      <xdr:colOff>301752</xdr:colOff>
      <xdr:row>33</xdr:row>
      <xdr:rowOff>30480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30861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40005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30861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30861</xdr:rowOff>
    </xdr:to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30861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30861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30861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30480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295275</xdr:rowOff>
    </xdr:from>
    <xdr:to>
      <xdr:col>2</xdr:col>
      <xdr:colOff>1591056</xdr:colOff>
      <xdr:row>34</xdr:row>
      <xdr:rowOff>30861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61341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61341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59055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314575" y="70104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2</xdr:col>
      <xdr:colOff>1591056</xdr:colOff>
      <xdr:row>33</xdr:row>
      <xdr:rowOff>61341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260604</xdr:colOff>
      <xdr:row>33</xdr:row>
      <xdr:rowOff>60960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8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60961</xdr:rowOff>
    </xdr:to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260604</xdr:colOff>
      <xdr:row>30</xdr:row>
      <xdr:rowOff>60961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40006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28</xdr:row>
      <xdr:rowOff>114300</xdr:rowOff>
    </xdr:from>
    <xdr:to>
      <xdr:col>1</xdr:col>
      <xdr:colOff>240792</xdr:colOff>
      <xdr:row>28</xdr:row>
      <xdr:rowOff>117348</xdr:rowOff>
    </xdr:to>
    <xdr:sp macro="" textlink="">
      <xdr:nvSpPr>
        <xdr:cNvPr id="4628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28</xdr:row>
      <xdr:rowOff>114300</xdr:rowOff>
    </xdr:from>
    <xdr:to>
      <xdr:col>1</xdr:col>
      <xdr:colOff>240792</xdr:colOff>
      <xdr:row>28</xdr:row>
      <xdr:rowOff>117348</xdr:rowOff>
    </xdr:to>
    <xdr:sp macro="" textlink="">
      <xdr:nvSpPr>
        <xdr:cNvPr id="4629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28</xdr:row>
      <xdr:rowOff>114300</xdr:rowOff>
    </xdr:from>
    <xdr:to>
      <xdr:col>1</xdr:col>
      <xdr:colOff>240792</xdr:colOff>
      <xdr:row>28</xdr:row>
      <xdr:rowOff>117348</xdr:rowOff>
    </xdr:to>
    <xdr:sp macro="" textlink="">
      <xdr:nvSpPr>
        <xdr:cNvPr id="4630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28</xdr:row>
      <xdr:rowOff>0</xdr:rowOff>
    </xdr:from>
    <xdr:to>
      <xdr:col>1</xdr:col>
      <xdr:colOff>284988</xdr:colOff>
      <xdr:row>28</xdr:row>
      <xdr:rowOff>32004</xdr:rowOff>
    </xdr:to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476250" y="5905500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480060</xdr:colOff>
      <xdr:row>28</xdr:row>
      <xdr:rowOff>32004</xdr:rowOff>
    </xdr:to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647700" y="5905500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28</xdr:row>
      <xdr:rowOff>0</xdr:rowOff>
    </xdr:from>
    <xdr:to>
      <xdr:col>1</xdr:col>
      <xdr:colOff>470916</xdr:colOff>
      <xdr:row>28</xdr:row>
      <xdr:rowOff>32004</xdr:rowOff>
    </xdr:to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638175" y="5905500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28</xdr:row>
      <xdr:rowOff>0</xdr:rowOff>
    </xdr:from>
    <xdr:to>
      <xdr:col>1</xdr:col>
      <xdr:colOff>547116</xdr:colOff>
      <xdr:row>28</xdr:row>
      <xdr:rowOff>32004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704850" y="5905500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28</xdr:row>
      <xdr:rowOff>0</xdr:rowOff>
    </xdr:from>
    <xdr:to>
      <xdr:col>1</xdr:col>
      <xdr:colOff>284988</xdr:colOff>
      <xdr:row>28</xdr:row>
      <xdr:rowOff>32004</xdr:rowOff>
    </xdr:to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476250" y="5905500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28</xdr:row>
      <xdr:rowOff>0</xdr:rowOff>
    </xdr:from>
    <xdr:to>
      <xdr:col>1</xdr:col>
      <xdr:colOff>480060</xdr:colOff>
      <xdr:row>28</xdr:row>
      <xdr:rowOff>32004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647700" y="5905500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28</xdr:row>
      <xdr:rowOff>0</xdr:rowOff>
    </xdr:from>
    <xdr:to>
      <xdr:col>1</xdr:col>
      <xdr:colOff>470916</xdr:colOff>
      <xdr:row>28</xdr:row>
      <xdr:rowOff>32004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638175" y="5905500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28</xdr:row>
      <xdr:rowOff>0</xdr:rowOff>
    </xdr:from>
    <xdr:to>
      <xdr:col>1</xdr:col>
      <xdr:colOff>338328</xdr:colOff>
      <xdr:row>28</xdr:row>
      <xdr:rowOff>32004</xdr:rowOff>
    </xdr:to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0</xdr:rowOff>
    </xdr:from>
    <xdr:to>
      <xdr:col>1</xdr:col>
      <xdr:colOff>414528</xdr:colOff>
      <xdr:row>28</xdr:row>
      <xdr:rowOff>32004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272796</xdr:colOff>
      <xdr:row>28</xdr:row>
      <xdr:rowOff>32004</xdr:rowOff>
    </xdr:to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28</xdr:row>
      <xdr:rowOff>0</xdr:rowOff>
    </xdr:from>
    <xdr:to>
      <xdr:col>1</xdr:col>
      <xdr:colOff>547116</xdr:colOff>
      <xdr:row>28</xdr:row>
      <xdr:rowOff>32004</xdr:rowOff>
    </xdr:to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704850" y="5905500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28</xdr:row>
      <xdr:rowOff>114300</xdr:rowOff>
    </xdr:from>
    <xdr:to>
      <xdr:col>1</xdr:col>
      <xdr:colOff>240792</xdr:colOff>
      <xdr:row>28</xdr:row>
      <xdr:rowOff>117348</xdr:rowOff>
    </xdr:to>
    <xdr:sp macro="" textlink="">
      <xdr:nvSpPr>
        <xdr:cNvPr id="4697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28</xdr:row>
      <xdr:rowOff>114300</xdr:rowOff>
    </xdr:from>
    <xdr:to>
      <xdr:col>1</xdr:col>
      <xdr:colOff>240792</xdr:colOff>
      <xdr:row>28</xdr:row>
      <xdr:rowOff>117348</xdr:rowOff>
    </xdr:to>
    <xdr:sp macro="" textlink="">
      <xdr:nvSpPr>
        <xdr:cNvPr id="4698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28</xdr:row>
      <xdr:rowOff>114300</xdr:rowOff>
    </xdr:from>
    <xdr:to>
      <xdr:col>1</xdr:col>
      <xdr:colOff>240792</xdr:colOff>
      <xdr:row>28</xdr:row>
      <xdr:rowOff>117348</xdr:rowOff>
    </xdr:to>
    <xdr:sp macro="" textlink="">
      <xdr:nvSpPr>
        <xdr:cNvPr id="4699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326517</xdr:colOff>
      <xdr:row>29</xdr:row>
      <xdr:rowOff>29820</xdr:rowOff>
    </xdr:to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504825" y="62484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326517</xdr:colOff>
      <xdr:row>29</xdr:row>
      <xdr:rowOff>29820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504825" y="62484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326517</xdr:colOff>
      <xdr:row>29</xdr:row>
      <xdr:rowOff>30201</xdr:rowOff>
    </xdr:to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504825" y="62484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326517</xdr:colOff>
      <xdr:row>29</xdr:row>
      <xdr:rowOff>30201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504825" y="62484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326517</xdr:colOff>
      <xdr:row>29</xdr:row>
      <xdr:rowOff>29820</xdr:rowOff>
    </xdr:to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504825" y="62484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326517</xdr:colOff>
      <xdr:row>29</xdr:row>
      <xdr:rowOff>29820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504825" y="62484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326517</xdr:colOff>
      <xdr:row>29</xdr:row>
      <xdr:rowOff>30201</xdr:rowOff>
    </xdr:to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504825" y="62484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838200</xdr:rowOff>
    </xdr:from>
    <xdr:to>
      <xdr:col>1</xdr:col>
      <xdr:colOff>326517</xdr:colOff>
      <xdr:row>29</xdr:row>
      <xdr:rowOff>30201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504825" y="62484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76200</xdr:colOff>
      <xdr:row>39</xdr:row>
      <xdr:rowOff>32385</xdr:rowOff>
    </xdr:to>
    <xdr:sp macro="" textlink="">
      <xdr:nvSpPr>
        <xdr:cNvPr id="4708" name="Text Box 597"/>
        <xdr:cNvSpPr txBox="1">
          <a:spLocks noChangeArrowheads="1"/>
        </xdr:cNvSpPr>
      </xdr:nvSpPr>
      <xdr:spPr bwMode="auto">
        <a:xfrm>
          <a:off x="5800725" y="816292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3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480060</xdr:colOff>
      <xdr:row>39</xdr:row>
      <xdr:rowOff>4572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647700" y="81629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489585</xdr:colOff>
      <xdr:row>39</xdr:row>
      <xdr:rowOff>4191</xdr:rowOff>
    </xdr:to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489585</xdr:colOff>
      <xdr:row>39</xdr:row>
      <xdr:rowOff>4191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49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51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480060</xdr:colOff>
      <xdr:row>39</xdr:row>
      <xdr:rowOff>4572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647700" y="81629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489585</xdr:colOff>
      <xdr:row>39</xdr:row>
      <xdr:rowOff>4191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489585</xdr:colOff>
      <xdr:row>39</xdr:row>
      <xdr:rowOff>4191</xdr:rowOff>
    </xdr:to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32385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480060</xdr:colOff>
      <xdr:row>39</xdr:row>
      <xdr:rowOff>4572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647700" y="81629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489585</xdr:colOff>
      <xdr:row>39</xdr:row>
      <xdr:rowOff>4191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489585</xdr:colOff>
      <xdr:row>39</xdr:row>
      <xdr:rowOff>4191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31242</xdr:rowOff>
    </xdr:to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504825" y="816292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31242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31242</xdr:rowOff>
    </xdr:to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504825" y="816292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32385</xdr:rowOff>
    </xdr:to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32385</xdr:rowOff>
    </xdr:to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30100</xdr:rowOff>
    </xdr:to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504825" y="81629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30100</xdr:rowOff>
    </xdr:to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504825" y="81629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29719</xdr:rowOff>
    </xdr:to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29719</xdr:rowOff>
    </xdr:to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29719</xdr:rowOff>
    </xdr:to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29719</xdr:rowOff>
    </xdr:to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29719</xdr:rowOff>
    </xdr:to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29719</xdr:rowOff>
    </xdr:to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489585</xdr:colOff>
      <xdr:row>39</xdr:row>
      <xdr:rowOff>31623</xdr:rowOff>
    </xdr:to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64770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489585</xdr:colOff>
      <xdr:row>39</xdr:row>
      <xdr:rowOff>31623</xdr:rowOff>
    </xdr:to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64770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489585</xdr:colOff>
      <xdr:row>39</xdr:row>
      <xdr:rowOff>31623</xdr:rowOff>
    </xdr:to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64770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32385</xdr:rowOff>
    </xdr:to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32385</xdr:rowOff>
    </xdr:to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32385</xdr:rowOff>
    </xdr:to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32385</xdr:rowOff>
    </xdr:to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32385</xdr:rowOff>
    </xdr:to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32385</xdr:rowOff>
    </xdr:to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32385</xdr:rowOff>
    </xdr:to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32385</xdr:rowOff>
    </xdr:to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32385</xdr:rowOff>
    </xdr:to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32385</xdr:rowOff>
    </xdr:to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32385</xdr:rowOff>
    </xdr:to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32385</xdr:rowOff>
    </xdr:to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480060</xdr:colOff>
      <xdr:row>39</xdr:row>
      <xdr:rowOff>4572</xdr:rowOff>
    </xdr:to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647700" y="81629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489585</xdr:colOff>
      <xdr:row>39</xdr:row>
      <xdr:rowOff>4191</xdr:rowOff>
    </xdr:to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489585</xdr:colOff>
      <xdr:row>39</xdr:row>
      <xdr:rowOff>4191</xdr:rowOff>
    </xdr:to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30100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504825" y="81629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30100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504825" y="81629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29719</xdr:rowOff>
    </xdr:to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29719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29719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29719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29719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29719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31242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31242</xdr:rowOff>
    </xdr:to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31623</xdr:rowOff>
    </xdr:to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493395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31623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493395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31623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493395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31242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31242</xdr:rowOff>
    </xdr:to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31242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39</xdr:row>
      <xdr:rowOff>142875</xdr:rowOff>
    </xdr:from>
    <xdr:to>
      <xdr:col>7</xdr:col>
      <xdr:colOff>75819</xdr:colOff>
      <xdr:row>39</xdr:row>
      <xdr:rowOff>146685</xdr:rowOff>
    </xdr:to>
    <xdr:sp macro="" textlink="">
      <xdr:nvSpPr>
        <xdr:cNvPr id="4848" name="Text Box 597"/>
        <xdr:cNvSpPr txBox="1">
          <a:spLocks noChangeArrowheads="1"/>
        </xdr:cNvSpPr>
      </xdr:nvSpPr>
      <xdr:spPr bwMode="auto">
        <a:xfrm>
          <a:off x="5800725" y="8305800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0</xdr:rowOff>
    </xdr:from>
    <xdr:to>
      <xdr:col>1</xdr:col>
      <xdr:colOff>414528</xdr:colOff>
      <xdr:row>39</xdr:row>
      <xdr:rowOff>108966</xdr:rowOff>
    </xdr:to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0</xdr:rowOff>
    </xdr:from>
    <xdr:to>
      <xdr:col>1</xdr:col>
      <xdr:colOff>414528</xdr:colOff>
      <xdr:row>39</xdr:row>
      <xdr:rowOff>108966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0</xdr:rowOff>
    </xdr:from>
    <xdr:to>
      <xdr:col>1</xdr:col>
      <xdr:colOff>414528</xdr:colOff>
      <xdr:row>39</xdr:row>
      <xdr:rowOff>110109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590550" y="816292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0</xdr:rowOff>
    </xdr:from>
    <xdr:to>
      <xdr:col>1</xdr:col>
      <xdr:colOff>414528</xdr:colOff>
      <xdr:row>39</xdr:row>
      <xdr:rowOff>108966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0</xdr:rowOff>
    </xdr:from>
    <xdr:to>
      <xdr:col>1</xdr:col>
      <xdr:colOff>414528</xdr:colOff>
      <xdr:row>39</xdr:row>
      <xdr:rowOff>108966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0</xdr:rowOff>
    </xdr:from>
    <xdr:to>
      <xdr:col>1</xdr:col>
      <xdr:colOff>414528</xdr:colOff>
      <xdr:row>39</xdr:row>
      <xdr:rowOff>108966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0</xdr:rowOff>
    </xdr:from>
    <xdr:to>
      <xdr:col>1</xdr:col>
      <xdr:colOff>414528</xdr:colOff>
      <xdr:row>39</xdr:row>
      <xdr:rowOff>110109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590550" y="816292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0</xdr:rowOff>
    </xdr:from>
    <xdr:to>
      <xdr:col>1</xdr:col>
      <xdr:colOff>414528</xdr:colOff>
      <xdr:row>39</xdr:row>
      <xdr:rowOff>108966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0</xdr:rowOff>
    </xdr:from>
    <xdr:to>
      <xdr:col>1</xdr:col>
      <xdr:colOff>414528</xdr:colOff>
      <xdr:row>39</xdr:row>
      <xdr:rowOff>108966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0</xdr:rowOff>
    </xdr:from>
    <xdr:to>
      <xdr:col>1</xdr:col>
      <xdr:colOff>414528</xdr:colOff>
      <xdr:row>39</xdr:row>
      <xdr:rowOff>108966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0</xdr:rowOff>
    </xdr:from>
    <xdr:to>
      <xdr:col>1</xdr:col>
      <xdr:colOff>414528</xdr:colOff>
      <xdr:row>39</xdr:row>
      <xdr:rowOff>110109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590550" y="816292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0</xdr:rowOff>
    </xdr:from>
    <xdr:to>
      <xdr:col>1</xdr:col>
      <xdr:colOff>414528</xdr:colOff>
      <xdr:row>39</xdr:row>
      <xdr:rowOff>108966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39</xdr:row>
      <xdr:rowOff>0</xdr:rowOff>
    </xdr:from>
    <xdr:to>
      <xdr:col>1</xdr:col>
      <xdr:colOff>228600</xdr:colOff>
      <xdr:row>39</xdr:row>
      <xdr:rowOff>108966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108966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304800</xdr:rowOff>
    </xdr:from>
    <xdr:to>
      <xdr:col>1</xdr:col>
      <xdr:colOff>414528</xdr:colOff>
      <xdr:row>39</xdr:row>
      <xdr:rowOff>305562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39</xdr:row>
      <xdr:rowOff>0</xdr:rowOff>
    </xdr:from>
    <xdr:to>
      <xdr:col>1</xdr:col>
      <xdr:colOff>228600</xdr:colOff>
      <xdr:row>39</xdr:row>
      <xdr:rowOff>109347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428625" y="8162925"/>
          <a:ext cx="95250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304800</xdr:rowOff>
    </xdr:from>
    <xdr:to>
      <xdr:col>1</xdr:col>
      <xdr:colOff>414528</xdr:colOff>
      <xdr:row>39</xdr:row>
      <xdr:rowOff>305562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39</xdr:row>
      <xdr:rowOff>0</xdr:rowOff>
    </xdr:from>
    <xdr:to>
      <xdr:col>1</xdr:col>
      <xdr:colOff>228600</xdr:colOff>
      <xdr:row>39</xdr:row>
      <xdr:rowOff>108966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108966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304800</xdr:rowOff>
    </xdr:from>
    <xdr:to>
      <xdr:col>1</xdr:col>
      <xdr:colOff>414528</xdr:colOff>
      <xdr:row>39</xdr:row>
      <xdr:rowOff>305562</xdr:rowOff>
    </xdr:to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39</xdr:row>
      <xdr:rowOff>0</xdr:rowOff>
    </xdr:from>
    <xdr:to>
      <xdr:col>1</xdr:col>
      <xdr:colOff>228600</xdr:colOff>
      <xdr:row>39</xdr:row>
      <xdr:rowOff>108966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108966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304800</xdr:rowOff>
    </xdr:from>
    <xdr:to>
      <xdr:col>1</xdr:col>
      <xdr:colOff>414528</xdr:colOff>
      <xdr:row>39</xdr:row>
      <xdr:rowOff>305562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39</xdr:row>
      <xdr:rowOff>0</xdr:rowOff>
    </xdr:from>
    <xdr:to>
      <xdr:col>1</xdr:col>
      <xdr:colOff>228600</xdr:colOff>
      <xdr:row>39</xdr:row>
      <xdr:rowOff>108966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108966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304800</xdr:rowOff>
    </xdr:from>
    <xdr:to>
      <xdr:col>1</xdr:col>
      <xdr:colOff>414528</xdr:colOff>
      <xdr:row>39</xdr:row>
      <xdr:rowOff>305562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39</xdr:row>
      <xdr:rowOff>0</xdr:rowOff>
    </xdr:from>
    <xdr:to>
      <xdr:col>1</xdr:col>
      <xdr:colOff>228600</xdr:colOff>
      <xdr:row>39</xdr:row>
      <xdr:rowOff>108966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108966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304800</xdr:rowOff>
    </xdr:from>
    <xdr:to>
      <xdr:col>1</xdr:col>
      <xdr:colOff>414528</xdr:colOff>
      <xdr:row>39</xdr:row>
      <xdr:rowOff>305562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109347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489585</xdr:colOff>
      <xdr:row>39</xdr:row>
      <xdr:rowOff>109728</xdr:rowOff>
    </xdr:to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64770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489585</xdr:colOff>
      <xdr:row>39</xdr:row>
      <xdr:rowOff>109728</xdr:rowOff>
    </xdr:to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64770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0</xdr:rowOff>
    </xdr:from>
    <xdr:to>
      <xdr:col>1</xdr:col>
      <xdr:colOff>489585</xdr:colOff>
      <xdr:row>39</xdr:row>
      <xdr:rowOff>109728</xdr:rowOff>
    </xdr:to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64770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338328</xdr:colOff>
      <xdr:row>39</xdr:row>
      <xdr:rowOff>109728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523875" y="81629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338328</xdr:colOff>
      <xdr:row>39</xdr:row>
      <xdr:rowOff>109728</xdr:rowOff>
    </xdr:to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523875" y="81629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0</xdr:rowOff>
    </xdr:from>
    <xdr:to>
      <xdr:col>1</xdr:col>
      <xdr:colOff>414528</xdr:colOff>
      <xdr:row>39</xdr:row>
      <xdr:rowOff>109728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590550" y="8162925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39</xdr:row>
      <xdr:rowOff>0</xdr:rowOff>
    </xdr:from>
    <xdr:to>
      <xdr:col>1</xdr:col>
      <xdr:colOff>414528</xdr:colOff>
      <xdr:row>39</xdr:row>
      <xdr:rowOff>109728</xdr:rowOff>
    </xdr:to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590550" y="8162925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338328</xdr:colOff>
      <xdr:row>39</xdr:row>
      <xdr:rowOff>109728</xdr:rowOff>
    </xdr:to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523875" y="81629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338328</xdr:colOff>
      <xdr:row>39</xdr:row>
      <xdr:rowOff>109728</xdr:rowOff>
    </xdr:to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523875" y="81629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39</xdr:row>
      <xdr:rowOff>95250</xdr:rowOff>
    </xdr:from>
    <xdr:to>
      <xdr:col>1</xdr:col>
      <xdr:colOff>338328</xdr:colOff>
      <xdr:row>39</xdr:row>
      <xdr:rowOff>104394</xdr:rowOff>
    </xdr:to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523875" y="8258175"/>
          <a:ext cx="109728" cy="9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39</xdr:row>
      <xdr:rowOff>0</xdr:rowOff>
    </xdr:from>
    <xdr:to>
      <xdr:col>1</xdr:col>
      <xdr:colOff>173736</xdr:colOff>
      <xdr:row>39</xdr:row>
      <xdr:rowOff>109728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381000" y="8162925"/>
          <a:ext cx="88011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109728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504825" y="81629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109728</xdr:rowOff>
    </xdr:to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504825" y="81629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109728</xdr:rowOff>
    </xdr:to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504825" y="81629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7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326517</xdr:colOff>
      <xdr:row>39</xdr:row>
      <xdr:rowOff>109728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504825" y="81629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39</xdr:row>
      <xdr:rowOff>0</xdr:rowOff>
    </xdr:from>
    <xdr:to>
      <xdr:col>1</xdr:col>
      <xdr:colOff>272796</xdr:colOff>
      <xdr:row>39</xdr:row>
      <xdr:rowOff>109728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39</xdr:row>
      <xdr:rowOff>381000</xdr:rowOff>
    </xdr:from>
    <xdr:to>
      <xdr:col>1</xdr:col>
      <xdr:colOff>173736</xdr:colOff>
      <xdr:row>40</xdr:row>
      <xdr:rowOff>11811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381000" y="8505825"/>
          <a:ext cx="88011" cy="11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39</xdr:row>
      <xdr:rowOff>152400</xdr:rowOff>
    </xdr:from>
    <xdr:to>
      <xdr:col>1</xdr:col>
      <xdr:colOff>489585</xdr:colOff>
      <xdr:row>39</xdr:row>
      <xdr:rowOff>156972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647700" y="8315325"/>
          <a:ext cx="13716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4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4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109728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109728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109728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109728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109728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39</xdr:row>
      <xdr:rowOff>0</xdr:rowOff>
    </xdr:from>
    <xdr:to>
      <xdr:col>5</xdr:col>
      <xdr:colOff>272796</xdr:colOff>
      <xdr:row>39</xdr:row>
      <xdr:rowOff>109347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109728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109728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39</xdr:row>
      <xdr:rowOff>0</xdr:rowOff>
    </xdr:from>
    <xdr:to>
      <xdr:col>5</xdr:col>
      <xdr:colOff>489585</xdr:colOff>
      <xdr:row>39</xdr:row>
      <xdr:rowOff>109728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30098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504825" y="85058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30098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504825" y="85058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30098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504825" y="85058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30098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504825" y="85058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39</xdr:row>
      <xdr:rowOff>838200</xdr:rowOff>
    </xdr:from>
    <xdr:to>
      <xdr:col>1</xdr:col>
      <xdr:colOff>326517</xdr:colOff>
      <xdr:row>40</xdr:row>
      <xdr:rowOff>30479</xdr:rowOff>
    </xdr:to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7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61627</xdr:rowOff>
    </xdr:to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59055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314575" y="88868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311277</xdr:colOff>
      <xdr:row>42</xdr:row>
      <xdr:rowOff>30480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42</xdr:row>
      <xdr:rowOff>0</xdr:rowOff>
    </xdr:from>
    <xdr:to>
      <xdr:col>2</xdr:col>
      <xdr:colOff>301752</xdr:colOff>
      <xdr:row>42</xdr:row>
      <xdr:rowOff>30480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40005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30480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59055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314575" y="88868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60960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60864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60864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60864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60864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60864</xdr:rowOff>
    </xdr:to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60864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60864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60864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60864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60864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60864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60864</xdr:rowOff>
    </xdr:to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80010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60579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80010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80010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60579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80010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80010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60579</xdr:rowOff>
    </xdr:to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80010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60579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60579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60579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60579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80010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60579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80010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80010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60579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80010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80010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60579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42</xdr:row>
      <xdr:rowOff>0</xdr:rowOff>
    </xdr:from>
    <xdr:to>
      <xdr:col>2</xdr:col>
      <xdr:colOff>731520</xdr:colOff>
      <xdr:row>42</xdr:row>
      <xdr:rowOff>80010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61341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60579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60579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60579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60579</xdr:rowOff>
    </xdr:to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2</xdr:col>
      <xdr:colOff>1591056</xdr:colOff>
      <xdr:row>42</xdr:row>
      <xdr:rowOff>60198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30861</xdr:rowOff>
    </xdr:to>
    <xdr:sp macro="" textlink="">
      <xdr:nvSpPr>
        <xdr:cNvPr id="8" name="Text Box 597"/>
        <xdr:cNvSpPr txBox="1">
          <a:spLocks noChangeArrowheads="1"/>
        </xdr:cNvSpPr>
      </xdr:nvSpPr>
      <xdr:spPr bwMode="auto">
        <a:xfrm>
          <a:off x="5800725" y="75914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30861</xdr:rowOff>
    </xdr:to>
    <xdr:sp macro="" textlink="">
      <xdr:nvSpPr>
        <xdr:cNvPr id="9" name="Text Box 597"/>
        <xdr:cNvSpPr txBox="1">
          <a:spLocks noChangeArrowheads="1"/>
        </xdr:cNvSpPr>
      </xdr:nvSpPr>
      <xdr:spPr bwMode="auto">
        <a:xfrm>
          <a:off x="5800725" y="75914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30861</xdr:rowOff>
    </xdr:to>
    <xdr:sp macro="" textlink="">
      <xdr:nvSpPr>
        <xdr:cNvPr id="10" name="Text Box 597"/>
        <xdr:cNvSpPr txBox="1">
          <a:spLocks noChangeArrowheads="1"/>
        </xdr:cNvSpPr>
      </xdr:nvSpPr>
      <xdr:spPr bwMode="auto">
        <a:xfrm>
          <a:off x="5800725" y="75914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30861</xdr:rowOff>
    </xdr:to>
    <xdr:sp macro="" textlink="">
      <xdr:nvSpPr>
        <xdr:cNvPr id="11" name="Text Box 597"/>
        <xdr:cNvSpPr txBox="1">
          <a:spLocks noChangeArrowheads="1"/>
        </xdr:cNvSpPr>
      </xdr:nvSpPr>
      <xdr:spPr bwMode="auto">
        <a:xfrm>
          <a:off x="5800725" y="75914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32</xdr:row>
      <xdr:rowOff>0</xdr:rowOff>
    </xdr:from>
    <xdr:to>
      <xdr:col>1</xdr:col>
      <xdr:colOff>306324</xdr:colOff>
      <xdr:row>32</xdr:row>
      <xdr:rowOff>29718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95300" y="7591425"/>
          <a:ext cx="10629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161925</xdr:colOff>
      <xdr:row>32</xdr:row>
      <xdr:rowOff>0</xdr:rowOff>
    </xdr:from>
    <xdr:to>
      <xdr:col>1</xdr:col>
      <xdr:colOff>262128</xdr:colOff>
      <xdr:row>32</xdr:row>
      <xdr:rowOff>30861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57200" y="7591425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0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30861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28625" y="75914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29718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75297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29718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475297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13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135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136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203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20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205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29718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7675" y="75914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30099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81250" y="75914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30099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000375" y="75914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30099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81250" y="75914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30099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3000375" y="75914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30099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81250" y="75914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30099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3000375" y="75914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1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15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16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83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8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385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3810</xdr:rowOff>
    </xdr:to>
    <xdr:sp macro="" textlink="">
      <xdr:nvSpPr>
        <xdr:cNvPr id="386" name="Text Box 597"/>
        <xdr:cNvSpPr txBox="1">
          <a:spLocks noChangeArrowheads="1"/>
        </xdr:cNvSpPr>
      </xdr:nvSpPr>
      <xdr:spPr bwMode="auto">
        <a:xfrm>
          <a:off x="5800725" y="7591425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30861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704850" y="75914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30480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47700" y="75914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30480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638175" y="7591425"/>
          <a:ext cx="12801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30480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523875" y="75914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30480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47700" y="75914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30480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704850" y="7591425"/>
          <a:ext cx="137541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0</xdr:rowOff>
    </xdr:from>
    <xdr:to>
      <xdr:col>1</xdr:col>
      <xdr:colOff>326517</xdr:colOff>
      <xdr:row>32</xdr:row>
      <xdr:rowOff>30861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504825" y="75914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249936</xdr:colOff>
      <xdr:row>32</xdr:row>
      <xdr:rowOff>30861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7675" y="7591425"/>
          <a:ext cx="9753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4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5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32</xdr:row>
      <xdr:rowOff>0</xdr:rowOff>
    </xdr:from>
    <xdr:to>
      <xdr:col>1</xdr:col>
      <xdr:colOff>306324</xdr:colOff>
      <xdr:row>32</xdr:row>
      <xdr:rowOff>30099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495300" y="7591425"/>
          <a:ext cx="106299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161925</xdr:colOff>
      <xdr:row>32</xdr:row>
      <xdr:rowOff>0</xdr:rowOff>
    </xdr:from>
    <xdr:to>
      <xdr:col>1</xdr:col>
      <xdr:colOff>262128</xdr:colOff>
      <xdr:row>32</xdr:row>
      <xdr:rowOff>30861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57200" y="7591425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584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29718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28625" y="75914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30861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75297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30861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75297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638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639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640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29718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638175" y="75914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29718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704850" y="75914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29718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38175" y="75914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29718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704850" y="75914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707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708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709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32</xdr:row>
      <xdr:rowOff>0</xdr:rowOff>
    </xdr:from>
    <xdr:to>
      <xdr:col>1</xdr:col>
      <xdr:colOff>240411</xdr:colOff>
      <xdr:row>32</xdr:row>
      <xdr:rowOff>30861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447675" y="75914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18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19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20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30480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76250" y="75914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30861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647700" y="7591425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30861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638175" y="7591425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30861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704850" y="75914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30480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476250" y="75914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30861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647700" y="7591425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30861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638175" y="7591425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30861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523875" y="75914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30861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704850" y="75914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87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88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889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0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1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2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3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30861</xdr:rowOff>
    </xdr:to>
    <xdr:sp macro="" textlink="">
      <xdr:nvSpPr>
        <xdr:cNvPr id="894" name="Text Box 597"/>
        <xdr:cNvSpPr txBox="1">
          <a:spLocks noChangeArrowheads="1"/>
        </xdr:cNvSpPr>
      </xdr:nvSpPr>
      <xdr:spPr bwMode="auto">
        <a:xfrm>
          <a:off x="5800725" y="7591425"/>
          <a:ext cx="75819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5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6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7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30861</xdr:rowOff>
    </xdr:to>
    <xdr:sp macro="" textlink="">
      <xdr:nvSpPr>
        <xdr:cNvPr id="898" name="Text Box 597"/>
        <xdr:cNvSpPr txBox="1">
          <a:spLocks noChangeArrowheads="1"/>
        </xdr:cNvSpPr>
      </xdr:nvSpPr>
      <xdr:spPr bwMode="auto">
        <a:xfrm>
          <a:off x="466725" y="75914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29718</xdr:rowOff>
    </xdr:to>
    <xdr:sp macro="" textlink="">
      <xdr:nvSpPr>
        <xdr:cNvPr id="899" name="Text Box 597"/>
        <xdr:cNvSpPr txBox="1">
          <a:spLocks noChangeArrowheads="1"/>
        </xdr:cNvSpPr>
      </xdr:nvSpPr>
      <xdr:spPr bwMode="auto">
        <a:xfrm>
          <a:off x="5800725" y="75914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29718</xdr:rowOff>
    </xdr:to>
    <xdr:sp macro="" textlink="">
      <xdr:nvSpPr>
        <xdr:cNvPr id="900" name="Text Box 597"/>
        <xdr:cNvSpPr txBox="1">
          <a:spLocks noChangeArrowheads="1"/>
        </xdr:cNvSpPr>
      </xdr:nvSpPr>
      <xdr:spPr bwMode="auto">
        <a:xfrm>
          <a:off x="5800725" y="75914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01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02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03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29718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76250" y="75914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30099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647700" y="75914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30099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638175" y="75914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30099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523875" y="75914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30099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704850" y="75914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70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71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30861</xdr:rowOff>
    </xdr:to>
    <xdr:sp macro="" textlink="">
      <xdr:nvSpPr>
        <xdr:cNvPr id="972" name="Text Box 4134"/>
        <xdr:cNvSpPr txBox="1">
          <a:spLocks noChangeArrowheads="1"/>
        </xdr:cNvSpPr>
      </xdr:nvSpPr>
      <xdr:spPr bwMode="auto">
        <a:xfrm>
          <a:off x="438150" y="75914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30480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647700" y="75914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32</xdr:row>
      <xdr:rowOff>0</xdr:rowOff>
    </xdr:from>
    <xdr:to>
      <xdr:col>1</xdr:col>
      <xdr:colOff>306324</xdr:colOff>
      <xdr:row>32</xdr:row>
      <xdr:rowOff>30480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495300" y="7591425"/>
          <a:ext cx="106299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30480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647700" y="75914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30480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476250" y="75914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29718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638175" y="75914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29718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704850" y="75914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32</xdr:row>
      <xdr:rowOff>0</xdr:rowOff>
    </xdr:from>
    <xdr:to>
      <xdr:col>1</xdr:col>
      <xdr:colOff>284988</xdr:colOff>
      <xdr:row>32</xdr:row>
      <xdr:rowOff>30480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76250" y="75914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32</xdr:row>
      <xdr:rowOff>0</xdr:rowOff>
    </xdr:from>
    <xdr:to>
      <xdr:col>1</xdr:col>
      <xdr:colOff>480060</xdr:colOff>
      <xdr:row>32</xdr:row>
      <xdr:rowOff>29718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647700" y="75914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32</xdr:row>
      <xdr:rowOff>0</xdr:rowOff>
    </xdr:from>
    <xdr:to>
      <xdr:col>1</xdr:col>
      <xdr:colOff>470916</xdr:colOff>
      <xdr:row>32</xdr:row>
      <xdr:rowOff>29718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638175" y="75914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32</xdr:row>
      <xdr:rowOff>0</xdr:rowOff>
    </xdr:from>
    <xdr:to>
      <xdr:col>1</xdr:col>
      <xdr:colOff>338328</xdr:colOff>
      <xdr:row>32</xdr:row>
      <xdr:rowOff>29718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523875" y="75914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32</xdr:row>
      <xdr:rowOff>0</xdr:rowOff>
    </xdr:from>
    <xdr:to>
      <xdr:col>1</xdr:col>
      <xdr:colOff>547116</xdr:colOff>
      <xdr:row>32</xdr:row>
      <xdr:rowOff>29718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704850" y="75914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32</xdr:row>
      <xdr:rowOff>0</xdr:rowOff>
    </xdr:from>
    <xdr:to>
      <xdr:col>2</xdr:col>
      <xdr:colOff>1772412</xdr:colOff>
      <xdr:row>32</xdr:row>
      <xdr:rowOff>30480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381250" y="75914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3</xdr:col>
      <xdr:colOff>158496</xdr:colOff>
      <xdr:row>32</xdr:row>
      <xdr:rowOff>30480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3000375" y="75914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05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06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07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08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32</xdr:row>
      <xdr:rowOff>0</xdr:rowOff>
    </xdr:from>
    <xdr:to>
      <xdr:col>7</xdr:col>
      <xdr:colOff>75819</xdr:colOff>
      <xdr:row>32</xdr:row>
      <xdr:rowOff>29718</xdr:rowOff>
    </xdr:to>
    <xdr:sp macro="" textlink="">
      <xdr:nvSpPr>
        <xdr:cNvPr id="1109" name="Text Box 597"/>
        <xdr:cNvSpPr txBox="1">
          <a:spLocks noChangeArrowheads="1"/>
        </xdr:cNvSpPr>
      </xdr:nvSpPr>
      <xdr:spPr bwMode="auto">
        <a:xfrm>
          <a:off x="5800725" y="75914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32</xdr:row>
      <xdr:rowOff>0</xdr:rowOff>
    </xdr:from>
    <xdr:to>
      <xdr:col>1</xdr:col>
      <xdr:colOff>240792</xdr:colOff>
      <xdr:row>32</xdr:row>
      <xdr:rowOff>29718</xdr:rowOff>
    </xdr:to>
    <xdr:sp macro="" textlink="">
      <xdr:nvSpPr>
        <xdr:cNvPr id="1146" name="Text Box 4134"/>
        <xdr:cNvSpPr txBox="1">
          <a:spLocks noChangeArrowheads="1"/>
        </xdr:cNvSpPr>
      </xdr:nvSpPr>
      <xdr:spPr bwMode="auto">
        <a:xfrm>
          <a:off x="438150" y="7591425"/>
          <a:ext cx="97917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30099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428625" y="75914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30099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466725" y="75914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30861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590550" y="75914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29718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590550" y="75914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29718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75297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32</xdr:row>
      <xdr:rowOff>0</xdr:rowOff>
    </xdr:from>
    <xdr:to>
      <xdr:col>5</xdr:col>
      <xdr:colOff>272796</xdr:colOff>
      <xdr:row>32</xdr:row>
      <xdr:rowOff>29718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75297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200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201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202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29718</xdr:rowOff>
    </xdr:to>
    <xdr:sp macro="" textlink="">
      <xdr:nvSpPr>
        <xdr:cNvPr id="1203" name="Text Box 597"/>
        <xdr:cNvSpPr txBox="1">
          <a:spLocks noChangeArrowheads="1"/>
        </xdr:cNvSpPr>
      </xdr:nvSpPr>
      <xdr:spPr bwMode="auto">
        <a:xfrm>
          <a:off x="466725" y="75914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30480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590550" y="75914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228600</xdr:colOff>
      <xdr:row>32</xdr:row>
      <xdr:rowOff>30480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428625" y="75914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272796</xdr:colOff>
      <xdr:row>32</xdr:row>
      <xdr:rowOff>30480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466725" y="75914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32</xdr:row>
      <xdr:rowOff>0</xdr:rowOff>
    </xdr:from>
    <xdr:to>
      <xdr:col>1</xdr:col>
      <xdr:colOff>414528</xdr:colOff>
      <xdr:row>32</xdr:row>
      <xdr:rowOff>30099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590550" y="75914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32385</xdr:rowOff>
    </xdr:to>
    <xdr:sp macro="" textlink="">
      <xdr:nvSpPr>
        <xdr:cNvPr id="1234" name="Text Box 597"/>
        <xdr:cNvSpPr txBox="1">
          <a:spLocks noChangeArrowheads="1"/>
        </xdr:cNvSpPr>
      </xdr:nvSpPr>
      <xdr:spPr bwMode="auto">
        <a:xfrm>
          <a:off x="5800725" y="5905500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4572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647700" y="59055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4572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647700" y="59055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32385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466725" y="59055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4572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647700" y="59055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31242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504825" y="5905500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31242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466725" y="59055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31242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504825" y="5905500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30100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504825" y="59055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30100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504825" y="59055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31623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64770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31623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64770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31623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64770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32385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504825" y="59055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4572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647700" y="59055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489585</xdr:colOff>
      <xdr:row>24</xdr:row>
      <xdr:rowOff>4191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647700" y="59055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30100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504825" y="59055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30100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504825" y="59055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326517</xdr:colOff>
      <xdr:row>24</xdr:row>
      <xdr:rowOff>29719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504825" y="59055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31623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493395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31623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493395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31623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933950" y="59055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489585</xdr:colOff>
      <xdr:row>24</xdr:row>
      <xdr:rowOff>31242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4933950" y="59055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305562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305562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305562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305562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305562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305562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590550" y="62103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66725" y="59055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110109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64770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110109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64770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110109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64770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523875" y="59055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523875" y="59055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523875" y="59055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523875" y="59055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95250</xdr:rowOff>
    </xdr:from>
    <xdr:to>
      <xdr:col>1</xdr:col>
      <xdr:colOff>321564</xdr:colOff>
      <xdr:row>24</xdr:row>
      <xdr:rowOff>106680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523875" y="6000750"/>
          <a:ext cx="92964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24</xdr:row>
      <xdr:rowOff>0</xdr:rowOff>
    </xdr:from>
    <xdr:to>
      <xdr:col>1</xdr:col>
      <xdr:colOff>168021</xdr:colOff>
      <xdr:row>24</xdr:row>
      <xdr:rowOff>109728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381000" y="5905500"/>
          <a:ext cx="8229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504825" y="59055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504825" y="59055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504825" y="59055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504825" y="59055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66725" y="59055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24</xdr:row>
      <xdr:rowOff>381000</xdr:rowOff>
    </xdr:from>
    <xdr:to>
      <xdr:col>1</xdr:col>
      <xdr:colOff>168021</xdr:colOff>
      <xdr:row>24</xdr:row>
      <xdr:rowOff>383667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381000" y="6248400"/>
          <a:ext cx="82296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152400</xdr:rowOff>
    </xdr:from>
    <xdr:to>
      <xdr:col>1</xdr:col>
      <xdr:colOff>464058</xdr:colOff>
      <xdr:row>24</xdr:row>
      <xdr:rowOff>156972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647700" y="6057900"/>
          <a:ext cx="11163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590550" y="59055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23</xdr:row>
      <xdr:rowOff>152400</xdr:rowOff>
    </xdr:from>
    <xdr:to>
      <xdr:col>6</xdr:col>
      <xdr:colOff>517017</xdr:colOff>
      <xdr:row>24</xdr:row>
      <xdr:rowOff>123444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5619750" y="57912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305181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169926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28625" y="5905500"/>
          <a:ext cx="85344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23</xdr:row>
      <xdr:rowOff>133350</xdr:rowOff>
    </xdr:from>
    <xdr:to>
      <xdr:col>4</xdr:col>
      <xdr:colOff>564642</xdr:colOff>
      <xdr:row>24</xdr:row>
      <xdr:rowOff>103251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4448175" y="5772150"/>
          <a:ext cx="88392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305181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66725" y="59055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305181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466725" y="59055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305181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66725" y="59055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305181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28625" y="59055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66725" y="59055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392811</xdr:colOff>
      <xdr:row>24</xdr:row>
      <xdr:rowOff>305181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590550" y="62103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93853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504825" y="6248400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93853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504825" y="6248400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46672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108966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64770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108966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64770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108966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64770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108966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93395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108966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493395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108966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4933950" y="59055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4752975" y="59055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4933950" y="59055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94996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504825" y="62484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94996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504825" y="62484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94996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504825" y="62484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94996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504825" y="62484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310515</xdr:colOff>
      <xdr:row>25</xdr:row>
      <xdr:rowOff>43180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504825" y="62484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61627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1514475" y="72009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61627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1514475" y="72009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731520</xdr:colOff>
      <xdr:row>31</xdr:row>
      <xdr:rowOff>81968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1514475" y="74009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60863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466725" y="62484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60863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1514475" y="62484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61627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428625" y="68199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4667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31147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590550" y="70104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31145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1114425" y="64389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84686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428625" y="59055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84686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4667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84686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1514475" y="59055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84686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76325" y="59055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30480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590550" y="6248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30480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314575" y="6248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31145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314575" y="64389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31145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1114425" y="64389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31147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314575" y="70104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61627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1514475" y="72009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61627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1514475" y="72009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61246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1514475" y="72009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731520</xdr:colOff>
      <xdr:row>31</xdr:row>
      <xdr:rowOff>81968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1514475" y="74009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61627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1076325" y="68199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34808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590550" y="62484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34808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314575" y="62484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34808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590550" y="62484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34808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314575" y="62484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61722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314575" y="6438900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85966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428625" y="5905500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85966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1514475" y="59055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85966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466725" y="5905500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85966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1514475" y="59055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85585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10763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85585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10763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92773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514475" y="72009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92773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1514475" y="72009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731520</xdr:colOff>
      <xdr:row>31</xdr:row>
      <xdr:rowOff>81968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1514475" y="74009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59055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314575" y="68199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34808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590550" y="62484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34808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314575" y="62484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34808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590550" y="62484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34808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314575" y="62484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61722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314575" y="6438900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4667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60578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590550" y="62484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122111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466725" y="62484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25</xdr:row>
      <xdr:rowOff>0</xdr:rowOff>
    </xdr:from>
    <xdr:to>
      <xdr:col>2</xdr:col>
      <xdr:colOff>731520</xdr:colOff>
      <xdr:row>25</xdr:row>
      <xdr:rowOff>122111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514475" y="62484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60959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590550" y="62484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61340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314575" y="62484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0</xdr:rowOff>
    </xdr:from>
    <xdr:to>
      <xdr:col>2</xdr:col>
      <xdr:colOff>1591056</xdr:colOff>
      <xdr:row>24</xdr:row>
      <xdr:rowOff>55003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314575" y="59055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28</xdr:row>
      <xdr:rowOff>0</xdr:rowOff>
    </xdr:from>
    <xdr:to>
      <xdr:col>1</xdr:col>
      <xdr:colOff>219456</xdr:colOff>
      <xdr:row>28</xdr:row>
      <xdr:rowOff>60960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428625" y="68199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195262</xdr:colOff>
      <xdr:row>25</xdr:row>
      <xdr:rowOff>369095</xdr:rowOff>
    </xdr:from>
    <xdr:to>
      <xdr:col>1</xdr:col>
      <xdr:colOff>285178</xdr:colOff>
      <xdr:row>26</xdr:row>
      <xdr:rowOff>89441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490537" y="6436520"/>
          <a:ext cx="89916" cy="91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28</xdr:row>
      <xdr:rowOff>304800</xdr:rowOff>
    </xdr:from>
    <xdr:to>
      <xdr:col>1</xdr:col>
      <xdr:colOff>393192</xdr:colOff>
      <xdr:row>29</xdr:row>
      <xdr:rowOff>30480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590550" y="70104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85966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428625" y="5905500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85966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1514475" y="59055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85966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466725" y="5905500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85966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1514475" y="59055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85585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10763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85585</xdr:rowOff>
    </xdr:to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10763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311277</xdr:colOff>
      <xdr:row>25</xdr:row>
      <xdr:rowOff>31346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1114425" y="62484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311277</xdr:colOff>
      <xdr:row>25</xdr:row>
      <xdr:rowOff>30480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1114425" y="6248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61721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590550" y="62484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60578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314575" y="62484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311277</xdr:colOff>
      <xdr:row>26</xdr:row>
      <xdr:rowOff>40005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1114425" y="64389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311277</xdr:colOff>
      <xdr:row>28</xdr:row>
      <xdr:rowOff>30480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7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219456</xdr:colOff>
      <xdr:row>24</xdr:row>
      <xdr:rowOff>85585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428625" y="59055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260604</xdr:colOff>
      <xdr:row>24</xdr:row>
      <xdr:rowOff>85585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466725" y="59055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24</xdr:row>
      <xdr:rowOff>0</xdr:rowOff>
    </xdr:from>
    <xdr:to>
      <xdr:col>2</xdr:col>
      <xdr:colOff>731520</xdr:colOff>
      <xdr:row>24</xdr:row>
      <xdr:rowOff>85585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1514475" y="59055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304800</xdr:rowOff>
    </xdr:from>
    <xdr:to>
      <xdr:col>1</xdr:col>
      <xdr:colOff>393192</xdr:colOff>
      <xdr:row>24</xdr:row>
      <xdr:rowOff>306428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590550" y="62103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24</xdr:row>
      <xdr:rowOff>295275</xdr:rowOff>
    </xdr:from>
    <xdr:to>
      <xdr:col>2</xdr:col>
      <xdr:colOff>1591056</xdr:colOff>
      <xdr:row>24</xdr:row>
      <xdr:rowOff>298808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314575" y="620077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260604</xdr:colOff>
      <xdr:row>24</xdr:row>
      <xdr:rowOff>85204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1076325" y="59055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24</xdr:row>
      <xdr:rowOff>838200</xdr:rowOff>
    </xdr:from>
    <xdr:to>
      <xdr:col>2</xdr:col>
      <xdr:colOff>301752</xdr:colOff>
      <xdr:row>25</xdr:row>
      <xdr:rowOff>31346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1114425" y="62484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0</xdr:rowOff>
    </xdr:from>
    <xdr:to>
      <xdr:col>2</xdr:col>
      <xdr:colOff>301752</xdr:colOff>
      <xdr:row>25</xdr:row>
      <xdr:rowOff>30480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1114425" y="6248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25</xdr:row>
      <xdr:rowOff>0</xdr:rowOff>
    </xdr:from>
    <xdr:to>
      <xdr:col>1</xdr:col>
      <xdr:colOff>393192</xdr:colOff>
      <xdr:row>25</xdr:row>
      <xdr:rowOff>61340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590550" y="62484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0</xdr:rowOff>
    </xdr:from>
    <xdr:to>
      <xdr:col>2</xdr:col>
      <xdr:colOff>1591056</xdr:colOff>
      <xdr:row>25</xdr:row>
      <xdr:rowOff>61721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14575" y="62484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25</xdr:row>
      <xdr:rowOff>295275</xdr:rowOff>
    </xdr:from>
    <xdr:to>
      <xdr:col>2</xdr:col>
      <xdr:colOff>1591056</xdr:colOff>
      <xdr:row>26</xdr:row>
      <xdr:rowOff>60960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314575" y="64389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25</xdr:row>
      <xdr:rowOff>838200</xdr:rowOff>
    </xdr:from>
    <xdr:to>
      <xdr:col>2</xdr:col>
      <xdr:colOff>301752</xdr:colOff>
      <xdr:row>26</xdr:row>
      <xdr:rowOff>40005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1114425" y="64389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25</xdr:row>
      <xdr:rowOff>0</xdr:rowOff>
    </xdr:from>
    <xdr:to>
      <xdr:col>1</xdr:col>
      <xdr:colOff>260604</xdr:colOff>
      <xdr:row>25</xdr:row>
      <xdr:rowOff>30480</xdr:rowOff>
    </xdr:to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466725" y="62484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301752</xdr:colOff>
      <xdr:row>28</xdr:row>
      <xdr:rowOff>30480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40005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314575" y="68199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30480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92773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1514475" y="72009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92773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514475" y="72009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311277</xdr:colOff>
      <xdr:row>30</xdr:row>
      <xdr:rowOff>30480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114425" y="7200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30</xdr:row>
      <xdr:rowOff>0</xdr:rowOff>
    </xdr:from>
    <xdr:to>
      <xdr:col>2</xdr:col>
      <xdr:colOff>731520</xdr:colOff>
      <xdr:row>30</xdr:row>
      <xdr:rowOff>60960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514475" y="72009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30</xdr:row>
      <xdr:rowOff>0</xdr:rowOff>
    </xdr:from>
    <xdr:to>
      <xdr:col>2</xdr:col>
      <xdr:colOff>301752</xdr:colOff>
      <xdr:row>30</xdr:row>
      <xdr:rowOff>30480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114425" y="7200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30</xdr:row>
      <xdr:rowOff>0</xdr:rowOff>
    </xdr:from>
    <xdr:to>
      <xdr:col>2</xdr:col>
      <xdr:colOff>1591056</xdr:colOff>
      <xdr:row>30</xdr:row>
      <xdr:rowOff>30480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314575" y="7200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31</xdr:row>
      <xdr:rowOff>0</xdr:rowOff>
    </xdr:from>
    <xdr:to>
      <xdr:col>2</xdr:col>
      <xdr:colOff>731520</xdr:colOff>
      <xdr:row>31</xdr:row>
      <xdr:rowOff>81968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514475" y="74009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59055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314575" y="68199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260604</xdr:colOff>
      <xdr:row>28</xdr:row>
      <xdr:rowOff>60960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1076325" y="68199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60864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514475" y="68199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31146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1114425" y="70104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31146</xdr:rowOff>
    </xdr:to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314575" y="70104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31146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1114425" y="70104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31147</xdr:rowOff>
    </xdr:to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314575" y="72009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61627</xdr:rowOff>
    </xdr:to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1076325" y="70104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53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59055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314575" y="70104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731520</xdr:colOff>
      <xdr:row>28</xdr:row>
      <xdr:rowOff>80010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514475" y="68199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61341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314575" y="68199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60579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314575" y="68199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311277</xdr:colOff>
      <xdr:row>29</xdr:row>
      <xdr:rowOff>30480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311277</xdr:colOff>
      <xdr:row>29</xdr:row>
      <xdr:rowOff>30480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114425" y="70104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1591056</xdr:colOff>
      <xdr:row>28</xdr:row>
      <xdr:rowOff>60198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314575" y="68199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295275</xdr:rowOff>
    </xdr:from>
    <xdr:to>
      <xdr:col>2</xdr:col>
      <xdr:colOff>1591056</xdr:colOff>
      <xdr:row>29</xdr:row>
      <xdr:rowOff>30861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314575" y="70104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838200</xdr:rowOff>
    </xdr:from>
    <xdr:to>
      <xdr:col>2</xdr:col>
      <xdr:colOff>301752</xdr:colOff>
      <xdr:row>29</xdr:row>
      <xdr:rowOff>30480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29</xdr:row>
      <xdr:rowOff>0</xdr:rowOff>
    </xdr:from>
    <xdr:to>
      <xdr:col>2</xdr:col>
      <xdr:colOff>301752</xdr:colOff>
      <xdr:row>29</xdr:row>
      <xdr:rowOff>30480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114425" y="70104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40005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314575" y="70104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30480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314575" y="70104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295275</xdr:rowOff>
    </xdr:from>
    <xdr:to>
      <xdr:col>2</xdr:col>
      <xdr:colOff>1591056</xdr:colOff>
      <xdr:row>30</xdr:row>
      <xdr:rowOff>30861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314575" y="72009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59055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314575" y="70104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29</xdr:row>
      <xdr:rowOff>0</xdr:rowOff>
    </xdr:from>
    <xdr:to>
      <xdr:col>2</xdr:col>
      <xdr:colOff>1591056</xdr:colOff>
      <xdr:row>29</xdr:row>
      <xdr:rowOff>61341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314575" y="70104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260604</xdr:colOff>
      <xdr:row>29</xdr:row>
      <xdr:rowOff>60960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1076325" y="70104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26</xdr:row>
      <xdr:rowOff>0</xdr:rowOff>
    </xdr:from>
    <xdr:to>
      <xdr:col>2</xdr:col>
      <xdr:colOff>731520</xdr:colOff>
      <xdr:row>26</xdr:row>
      <xdr:rowOff>60961</xdr:rowOff>
    </xdr:to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1514475" y="64389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260604</xdr:colOff>
      <xdr:row>26</xdr:row>
      <xdr:rowOff>60961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1076325" y="64389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26</xdr:row>
      <xdr:rowOff>0</xdr:rowOff>
    </xdr:from>
    <xdr:to>
      <xdr:col>2</xdr:col>
      <xdr:colOff>1591056</xdr:colOff>
      <xdr:row>26</xdr:row>
      <xdr:rowOff>40006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314575" y="64389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28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29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30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284988</xdr:colOff>
      <xdr:row>24</xdr:row>
      <xdr:rowOff>32004</xdr:rowOff>
    </xdr:to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476250" y="5905500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32004</xdr:rowOff>
    </xdr:to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647700" y="5905500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470916</xdr:colOff>
      <xdr:row>24</xdr:row>
      <xdr:rowOff>32004</xdr:rowOff>
    </xdr:to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638175" y="5905500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547116</xdr:colOff>
      <xdr:row>24</xdr:row>
      <xdr:rowOff>32004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704850" y="5905500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284988</xdr:colOff>
      <xdr:row>24</xdr:row>
      <xdr:rowOff>32004</xdr:rowOff>
    </xdr:to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476250" y="5905500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480060</xdr:colOff>
      <xdr:row>24</xdr:row>
      <xdr:rowOff>32004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647700" y="5905500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470916</xdr:colOff>
      <xdr:row>24</xdr:row>
      <xdr:rowOff>32004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638175" y="5905500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523875" y="59055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414528</xdr:colOff>
      <xdr:row>24</xdr:row>
      <xdr:rowOff>32004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590550" y="59055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272796</xdr:colOff>
      <xdr:row>24</xdr:row>
      <xdr:rowOff>32004</xdr:rowOff>
    </xdr:to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466725" y="59055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547116</xdr:colOff>
      <xdr:row>24</xdr:row>
      <xdr:rowOff>32004</xdr:rowOff>
    </xdr:to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704850" y="5905500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97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98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240792</xdr:colOff>
      <xdr:row>24</xdr:row>
      <xdr:rowOff>117348</xdr:rowOff>
    </xdr:to>
    <xdr:sp macro="" textlink="">
      <xdr:nvSpPr>
        <xdr:cNvPr id="4699" name="Text Box 4134"/>
        <xdr:cNvSpPr txBox="1">
          <a:spLocks noChangeArrowheads="1"/>
        </xdr:cNvSpPr>
      </xdr:nvSpPr>
      <xdr:spPr bwMode="auto">
        <a:xfrm>
          <a:off x="438150" y="60198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29820</xdr:rowOff>
    </xdr:to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504825" y="62484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29820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504825" y="62484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30201</xdr:rowOff>
    </xdr:to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504825" y="62484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30201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504825" y="62484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29820</xdr:rowOff>
    </xdr:to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504825" y="62484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29820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504825" y="62484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30201</xdr:rowOff>
    </xdr:to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504825" y="62484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838200</xdr:rowOff>
    </xdr:from>
    <xdr:to>
      <xdr:col>1</xdr:col>
      <xdr:colOff>326517</xdr:colOff>
      <xdr:row>25</xdr:row>
      <xdr:rowOff>30201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504825" y="62484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76200</xdr:colOff>
      <xdr:row>35</xdr:row>
      <xdr:rowOff>32385</xdr:rowOff>
    </xdr:to>
    <xdr:sp macro="" textlink="">
      <xdr:nvSpPr>
        <xdr:cNvPr id="4708" name="Text Box 597"/>
        <xdr:cNvSpPr txBox="1">
          <a:spLocks noChangeArrowheads="1"/>
        </xdr:cNvSpPr>
      </xdr:nvSpPr>
      <xdr:spPr bwMode="auto">
        <a:xfrm>
          <a:off x="5800725" y="816292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480060</xdr:colOff>
      <xdr:row>35</xdr:row>
      <xdr:rowOff>4572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647700" y="81629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49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51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480060</xdr:colOff>
      <xdr:row>35</xdr:row>
      <xdr:rowOff>4572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647700" y="81629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32385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466725" y="81629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480060</xdr:colOff>
      <xdr:row>35</xdr:row>
      <xdr:rowOff>4572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647700" y="81629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31242</xdr:rowOff>
    </xdr:to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504825" y="816292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31242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466725" y="81629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31242</xdr:rowOff>
    </xdr:to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504825" y="816292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30100</xdr:rowOff>
    </xdr:to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504825" y="81629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30100</xdr:rowOff>
    </xdr:to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504825" y="81629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31623</xdr:rowOff>
    </xdr:to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64770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31623</xdr:rowOff>
    </xdr:to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64770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31623</xdr:rowOff>
    </xdr:to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64770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32385</xdr:rowOff>
    </xdr:to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504825" y="81629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480060</xdr:colOff>
      <xdr:row>35</xdr:row>
      <xdr:rowOff>4572</xdr:rowOff>
    </xdr:to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647700" y="81629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4191</xdr:rowOff>
    </xdr:to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647700" y="81629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30100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504825" y="81629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30100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504825" y="81629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29719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504825" y="81629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31623</xdr:rowOff>
    </xdr:to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493395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31623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493395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31623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4933950" y="81629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31242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4933950" y="81629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35</xdr:row>
      <xdr:rowOff>142875</xdr:rowOff>
    </xdr:from>
    <xdr:to>
      <xdr:col>7</xdr:col>
      <xdr:colOff>75819</xdr:colOff>
      <xdr:row>35</xdr:row>
      <xdr:rowOff>146685</xdr:rowOff>
    </xdr:to>
    <xdr:sp macro="" textlink="">
      <xdr:nvSpPr>
        <xdr:cNvPr id="4848" name="Text Box 597"/>
        <xdr:cNvSpPr txBox="1">
          <a:spLocks noChangeArrowheads="1"/>
        </xdr:cNvSpPr>
      </xdr:nvSpPr>
      <xdr:spPr bwMode="auto">
        <a:xfrm>
          <a:off x="5800725" y="8305800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110109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590550" y="816292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110109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590550" y="816292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110109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590550" y="816292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108966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590550" y="81629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35</xdr:row>
      <xdr:rowOff>305562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109347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428625" y="8162925"/>
          <a:ext cx="95250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35</xdr:row>
      <xdr:rowOff>305562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35</xdr:row>
      <xdr:rowOff>305562</xdr:rowOff>
    </xdr:to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35</xdr:row>
      <xdr:rowOff>305562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35</xdr:row>
      <xdr:rowOff>305562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228600</xdr:colOff>
      <xdr:row>35</xdr:row>
      <xdr:rowOff>108966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428625" y="81629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108966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466725" y="81629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304800</xdr:rowOff>
    </xdr:from>
    <xdr:to>
      <xdr:col>1</xdr:col>
      <xdr:colOff>414528</xdr:colOff>
      <xdr:row>35</xdr:row>
      <xdr:rowOff>305562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590550" y="84677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109347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46672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109728</xdr:rowOff>
    </xdr:to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64770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109728</xdr:rowOff>
    </xdr:to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64770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489585</xdr:colOff>
      <xdr:row>35</xdr:row>
      <xdr:rowOff>109728</xdr:rowOff>
    </xdr:to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64770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338328</xdr:colOff>
      <xdr:row>35</xdr:row>
      <xdr:rowOff>109728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523875" y="81629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338328</xdr:colOff>
      <xdr:row>35</xdr:row>
      <xdr:rowOff>109728</xdr:rowOff>
    </xdr:to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523875" y="81629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109728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590550" y="8162925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414528</xdr:colOff>
      <xdr:row>35</xdr:row>
      <xdr:rowOff>109728</xdr:rowOff>
    </xdr:to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590550" y="8162925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338328</xdr:colOff>
      <xdr:row>35</xdr:row>
      <xdr:rowOff>109728</xdr:rowOff>
    </xdr:to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523875" y="81629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338328</xdr:colOff>
      <xdr:row>35</xdr:row>
      <xdr:rowOff>109728</xdr:rowOff>
    </xdr:to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523875" y="81629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95250</xdr:rowOff>
    </xdr:from>
    <xdr:to>
      <xdr:col>1</xdr:col>
      <xdr:colOff>338328</xdr:colOff>
      <xdr:row>35</xdr:row>
      <xdr:rowOff>104394</xdr:rowOff>
    </xdr:to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523875" y="8258175"/>
          <a:ext cx="109728" cy="9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35</xdr:row>
      <xdr:rowOff>0</xdr:rowOff>
    </xdr:from>
    <xdr:to>
      <xdr:col>1</xdr:col>
      <xdr:colOff>173736</xdr:colOff>
      <xdr:row>35</xdr:row>
      <xdr:rowOff>109728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381000" y="8162925"/>
          <a:ext cx="88011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109728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504825" y="81629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109728</xdr:rowOff>
    </xdr:to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504825" y="81629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109728</xdr:rowOff>
    </xdr:to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504825" y="81629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1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0</xdr:rowOff>
    </xdr:from>
    <xdr:to>
      <xdr:col>1</xdr:col>
      <xdr:colOff>326517</xdr:colOff>
      <xdr:row>35</xdr:row>
      <xdr:rowOff>109728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504825" y="81629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272796</xdr:colOff>
      <xdr:row>35</xdr:row>
      <xdr:rowOff>109728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466725" y="81629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35</xdr:row>
      <xdr:rowOff>381000</xdr:rowOff>
    </xdr:from>
    <xdr:to>
      <xdr:col>1</xdr:col>
      <xdr:colOff>173736</xdr:colOff>
      <xdr:row>36</xdr:row>
      <xdr:rowOff>11811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381000" y="8505825"/>
          <a:ext cx="88011" cy="11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152400</xdr:rowOff>
    </xdr:from>
    <xdr:to>
      <xdr:col>1</xdr:col>
      <xdr:colOff>489585</xdr:colOff>
      <xdr:row>35</xdr:row>
      <xdr:rowOff>156972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647700" y="8315325"/>
          <a:ext cx="13716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272796</xdr:colOff>
      <xdr:row>35</xdr:row>
      <xdr:rowOff>109347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4752975" y="81629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35</xdr:row>
      <xdr:rowOff>0</xdr:rowOff>
    </xdr:from>
    <xdr:to>
      <xdr:col>5</xdr:col>
      <xdr:colOff>489585</xdr:colOff>
      <xdr:row>35</xdr:row>
      <xdr:rowOff>109728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4933950" y="81629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30098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504825" y="85058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30098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504825" y="85058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30098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504825" y="85058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30098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504825" y="85058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35</xdr:row>
      <xdr:rowOff>838200</xdr:rowOff>
    </xdr:from>
    <xdr:to>
      <xdr:col>1</xdr:col>
      <xdr:colOff>326517</xdr:colOff>
      <xdr:row>36</xdr:row>
      <xdr:rowOff>30479</xdr:rowOff>
    </xdr:to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504825" y="85058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7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61627</xdr:rowOff>
    </xdr:to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1076325" y="8886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59055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314575" y="88868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311277</xdr:colOff>
      <xdr:row>38</xdr:row>
      <xdr:rowOff>30480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1114425" y="8886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301752</xdr:colOff>
      <xdr:row>38</xdr:row>
      <xdr:rowOff>30480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1114425" y="8886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40005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314575" y="8886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30480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314575" y="8886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59055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314575" y="88868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260604</xdr:colOff>
      <xdr:row>38</xdr:row>
      <xdr:rowOff>60960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1076325" y="8886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60864</xdr:rowOff>
    </xdr:to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1514475" y="8886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731520</xdr:colOff>
      <xdr:row>38</xdr:row>
      <xdr:rowOff>80010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1514475" y="8886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61341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314575" y="8886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60579</xdr:rowOff>
    </xdr:to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314575" y="8886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1591056</xdr:colOff>
      <xdr:row>38</xdr:row>
      <xdr:rowOff>60198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314575" y="8886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workbookViewId="0">
      <selection activeCell="F6" sqref="F6"/>
    </sheetView>
  </sheetViews>
  <sheetFormatPr defaultRowHeight="15"/>
  <cols>
    <col min="1" max="1" width="7.42578125" customWidth="1"/>
    <col min="2" max="2" width="13.140625" customWidth="1"/>
    <col min="3" max="3" width="46.140625" customWidth="1"/>
    <col min="4" max="4" width="11.85546875" customWidth="1"/>
    <col min="5" max="5" width="12.140625" customWidth="1"/>
    <col min="6" max="6" width="13.42578125" customWidth="1"/>
    <col min="7" max="7" width="13" customWidth="1"/>
    <col min="8" max="8" width="16" customWidth="1"/>
  </cols>
  <sheetData>
    <row r="1" spans="1:22" ht="37.5" customHeight="1">
      <c r="A1" s="464" t="s">
        <v>62</v>
      </c>
      <c r="B1" s="465"/>
      <c r="C1" s="465"/>
      <c r="D1" s="465"/>
      <c r="E1" s="465"/>
      <c r="F1" s="465"/>
      <c r="G1" s="465"/>
      <c r="H1" s="465"/>
      <c r="I1" s="42"/>
      <c r="J1" s="45"/>
      <c r="K1" s="45"/>
      <c r="L1" s="45"/>
      <c r="M1" s="45"/>
      <c r="N1" s="45"/>
      <c r="O1" s="42"/>
      <c r="P1" s="42"/>
      <c r="Q1" s="42"/>
      <c r="R1" s="42"/>
      <c r="S1" s="42"/>
      <c r="T1" s="42"/>
      <c r="U1" s="42"/>
      <c r="V1" s="42"/>
    </row>
    <row r="2" spans="1:22" ht="15.75">
      <c r="A2" s="51"/>
      <c r="B2" s="51"/>
      <c r="C2" s="51"/>
      <c r="D2" s="51"/>
      <c r="E2" s="51"/>
      <c r="F2" s="51"/>
      <c r="G2" s="51"/>
      <c r="H2" s="51"/>
      <c r="I2" s="43"/>
      <c r="J2" s="46"/>
      <c r="K2" s="45"/>
      <c r="L2" s="45"/>
      <c r="M2" s="45"/>
      <c r="N2" s="45"/>
      <c r="O2" s="42"/>
      <c r="P2" s="42"/>
      <c r="Q2" s="42"/>
      <c r="R2" s="42"/>
      <c r="S2" s="42"/>
      <c r="T2" s="42"/>
      <c r="U2" s="42"/>
      <c r="V2" s="42"/>
    </row>
    <row r="3" spans="1:22" ht="23.25" customHeight="1">
      <c r="A3" s="466" t="s">
        <v>161</v>
      </c>
      <c r="B3" s="466"/>
      <c r="C3" s="466"/>
      <c r="D3" s="466"/>
      <c r="E3" s="466"/>
      <c r="F3" s="466"/>
      <c r="G3" s="466"/>
      <c r="H3" s="466"/>
      <c r="I3" s="24"/>
      <c r="J3" s="24"/>
      <c r="K3" s="24"/>
      <c r="L3" s="24"/>
      <c r="M3" s="24"/>
      <c r="N3" s="24"/>
      <c r="O3" s="25"/>
      <c r="P3" s="25"/>
      <c r="Q3" s="25"/>
      <c r="R3" s="25"/>
      <c r="S3" s="25"/>
      <c r="T3" s="25"/>
      <c r="U3" s="25"/>
      <c r="V3" s="25"/>
    </row>
    <row r="4" spans="1:22" ht="16.5" thickBot="1">
      <c r="A4" s="26"/>
      <c r="B4" s="26"/>
      <c r="C4" s="26"/>
      <c r="D4" s="26"/>
      <c r="E4" s="26"/>
      <c r="F4" s="26"/>
      <c r="G4" s="26"/>
      <c r="H4" s="26"/>
      <c r="I4" s="24"/>
      <c r="J4" s="24"/>
      <c r="K4" s="24"/>
      <c r="L4" s="24"/>
      <c r="M4" s="24"/>
      <c r="N4" s="24"/>
      <c r="O4" s="25"/>
      <c r="P4" s="25"/>
      <c r="Q4" s="25"/>
      <c r="R4" s="25"/>
      <c r="S4" s="25"/>
      <c r="T4" s="25"/>
      <c r="U4" s="25"/>
      <c r="V4" s="25"/>
    </row>
    <row r="5" spans="1:22">
      <c r="A5" s="467" t="s">
        <v>38</v>
      </c>
      <c r="B5" s="469" t="s">
        <v>39</v>
      </c>
      <c r="C5" s="471" t="s">
        <v>40</v>
      </c>
      <c r="D5" s="473" t="s">
        <v>41</v>
      </c>
      <c r="E5" s="474"/>
      <c r="F5" s="474"/>
      <c r="G5" s="474"/>
      <c r="H5" s="475"/>
      <c r="I5" s="27"/>
      <c r="J5" s="27"/>
      <c r="K5" s="27"/>
      <c r="L5" s="27"/>
      <c r="M5" s="27"/>
      <c r="N5" s="27"/>
      <c r="O5" s="28"/>
      <c r="P5" s="28"/>
      <c r="Q5" s="28"/>
      <c r="R5" s="28"/>
      <c r="S5" s="28"/>
      <c r="T5" s="28"/>
      <c r="U5" s="28"/>
      <c r="V5" s="28"/>
    </row>
    <row r="6" spans="1:22" ht="54.75" thickBot="1">
      <c r="A6" s="468"/>
      <c r="B6" s="470"/>
      <c r="C6" s="472"/>
      <c r="D6" s="157" t="s">
        <v>42</v>
      </c>
      <c r="E6" s="157" t="s">
        <v>43</v>
      </c>
      <c r="F6" s="157" t="s">
        <v>44</v>
      </c>
      <c r="G6" s="157" t="s">
        <v>45</v>
      </c>
      <c r="H6" s="414" t="s">
        <v>46</v>
      </c>
      <c r="I6" s="27"/>
      <c r="J6" s="27"/>
      <c r="K6" s="27"/>
      <c r="L6" s="27"/>
      <c r="M6" s="27"/>
      <c r="N6" s="27"/>
      <c r="O6" s="28"/>
      <c r="P6" s="28"/>
      <c r="Q6" s="28"/>
      <c r="R6" s="28"/>
      <c r="S6" s="28"/>
      <c r="T6" s="28"/>
      <c r="U6" s="28"/>
      <c r="V6" s="28"/>
    </row>
    <row r="7" spans="1:22" ht="15.75" thickBot="1">
      <c r="A7" s="423">
        <v>1</v>
      </c>
      <c r="B7" s="424">
        <v>2</v>
      </c>
      <c r="C7" s="425">
        <v>3</v>
      </c>
      <c r="D7" s="424">
        <v>4</v>
      </c>
      <c r="E7" s="424">
        <v>5</v>
      </c>
      <c r="F7" s="424">
        <v>6</v>
      </c>
      <c r="G7" s="424">
        <v>7</v>
      </c>
      <c r="H7" s="426">
        <v>8</v>
      </c>
      <c r="I7" s="24"/>
      <c r="J7" s="24"/>
      <c r="K7" s="24"/>
      <c r="L7" s="24"/>
      <c r="M7" s="24"/>
      <c r="N7" s="24"/>
      <c r="O7" s="25"/>
      <c r="P7" s="25"/>
      <c r="Q7" s="25"/>
      <c r="R7" s="25"/>
      <c r="S7" s="25"/>
      <c r="T7" s="25"/>
      <c r="U7" s="25"/>
      <c r="V7" s="25"/>
    </row>
    <row r="8" spans="1:22" s="145" customFormat="1" ht="17.25" customHeight="1">
      <c r="A8" s="417"/>
      <c r="B8" s="29"/>
      <c r="C8" s="420" t="s">
        <v>47</v>
      </c>
      <c r="D8" s="421"/>
      <c r="E8" s="421"/>
      <c r="F8" s="421"/>
      <c r="G8" s="421"/>
      <c r="H8" s="422"/>
      <c r="I8" s="31"/>
      <c r="J8" s="31"/>
      <c r="K8" s="31"/>
      <c r="L8" s="31"/>
      <c r="M8" s="31"/>
      <c r="N8" s="31"/>
      <c r="O8" s="34"/>
      <c r="P8" s="34"/>
      <c r="Q8" s="34"/>
      <c r="R8" s="34"/>
      <c r="S8" s="34"/>
      <c r="T8" s="34"/>
      <c r="U8" s="34"/>
      <c r="V8" s="34"/>
    </row>
    <row r="9" spans="1:22" s="145" customFormat="1" ht="18.75" customHeight="1">
      <c r="A9" s="417"/>
      <c r="B9" s="29"/>
      <c r="C9" s="35"/>
      <c r="D9" s="53"/>
      <c r="E9" s="30"/>
      <c r="F9" s="30"/>
      <c r="G9" s="53"/>
      <c r="H9" s="418"/>
      <c r="I9" s="31"/>
      <c r="J9" s="47"/>
      <c r="K9" s="48"/>
      <c r="L9" s="48"/>
      <c r="M9" s="48"/>
      <c r="N9" s="47"/>
    </row>
    <row r="10" spans="1:22" s="145" customFormat="1" ht="17.25" customHeight="1">
      <c r="A10" s="415"/>
      <c r="B10" s="52"/>
      <c r="C10" s="32" t="s">
        <v>48</v>
      </c>
      <c r="D10" s="33"/>
      <c r="E10" s="33"/>
      <c r="F10" s="33"/>
      <c r="G10" s="33"/>
      <c r="H10" s="416"/>
      <c r="I10" s="31"/>
      <c r="J10" s="49"/>
      <c r="K10" s="49"/>
      <c r="L10" s="49"/>
      <c r="M10" s="49"/>
      <c r="N10" s="49"/>
      <c r="O10" s="34"/>
      <c r="P10" s="34"/>
      <c r="Q10" s="34"/>
      <c r="R10" s="34"/>
      <c r="S10" s="34"/>
      <c r="T10" s="34"/>
      <c r="U10" s="34"/>
      <c r="V10" s="34"/>
    </row>
    <row r="11" spans="1:22" s="145" customFormat="1" ht="17.25" customHeight="1">
      <c r="A11" s="415"/>
      <c r="B11" s="52"/>
      <c r="C11" s="32"/>
      <c r="D11" s="33"/>
      <c r="E11" s="33"/>
      <c r="F11" s="33"/>
      <c r="G11" s="33"/>
      <c r="H11" s="416"/>
      <c r="I11" s="31"/>
      <c r="J11" s="49"/>
      <c r="K11" s="49"/>
      <c r="L11" s="49"/>
      <c r="M11" s="49"/>
      <c r="N11" s="49"/>
      <c r="O11" s="34"/>
      <c r="P11" s="34"/>
      <c r="Q11" s="34"/>
      <c r="R11" s="34"/>
      <c r="S11" s="34"/>
      <c r="T11" s="34"/>
      <c r="U11" s="34"/>
      <c r="V11" s="34"/>
    </row>
    <row r="12" spans="1:22" s="145" customFormat="1" ht="17.25" customHeight="1">
      <c r="A12" s="415"/>
      <c r="B12" s="52"/>
      <c r="C12" s="32" t="s">
        <v>49</v>
      </c>
      <c r="D12" s="33"/>
      <c r="E12" s="33"/>
      <c r="F12" s="33"/>
      <c r="G12" s="33"/>
      <c r="H12" s="416"/>
      <c r="I12" s="31"/>
      <c r="J12" s="49"/>
      <c r="K12" s="49"/>
      <c r="L12" s="49"/>
      <c r="M12" s="49"/>
      <c r="N12" s="49"/>
      <c r="O12" s="34"/>
      <c r="P12" s="34"/>
      <c r="Q12" s="34"/>
      <c r="R12" s="34"/>
      <c r="S12" s="34"/>
      <c r="T12" s="34"/>
      <c r="U12" s="34"/>
      <c r="V12" s="34"/>
    </row>
    <row r="13" spans="1:22" s="145" customFormat="1" ht="30.75" customHeight="1">
      <c r="A13" s="415">
        <v>1</v>
      </c>
      <c r="B13" s="52" t="s">
        <v>50</v>
      </c>
      <c r="C13" s="146" t="s">
        <v>140</v>
      </c>
      <c r="D13" s="430">
        <f>სანიაღვრე!M64</f>
        <v>0</v>
      </c>
      <c r="E13" s="430"/>
      <c r="F13" s="430"/>
      <c r="G13" s="430"/>
      <c r="H13" s="431">
        <f>D13</f>
        <v>0</v>
      </c>
      <c r="I13" s="31"/>
      <c r="J13" s="49"/>
      <c r="K13" s="49"/>
      <c r="L13" s="49"/>
      <c r="M13" s="49"/>
      <c r="N13" s="49"/>
      <c r="O13" s="34"/>
      <c r="P13" s="34"/>
      <c r="Q13" s="34"/>
      <c r="R13" s="34"/>
      <c r="S13" s="34"/>
      <c r="T13" s="34"/>
      <c r="U13" s="34"/>
      <c r="V13" s="34"/>
    </row>
    <row r="14" spans="1:22" s="145" customFormat="1" ht="17.25" customHeight="1">
      <c r="A14" s="415"/>
      <c r="B14" s="52"/>
      <c r="C14" s="35" t="s">
        <v>138</v>
      </c>
      <c r="D14" s="432">
        <f>SUM(D13:D13)</f>
        <v>0</v>
      </c>
      <c r="E14" s="433"/>
      <c r="F14" s="433"/>
      <c r="G14" s="433"/>
      <c r="H14" s="434">
        <f>D14</f>
        <v>0</v>
      </c>
      <c r="I14" s="31"/>
      <c r="J14" s="49"/>
      <c r="K14" s="49"/>
      <c r="L14" s="49"/>
      <c r="M14" s="49"/>
      <c r="N14" s="49"/>
      <c r="O14" s="34"/>
      <c r="P14" s="34"/>
      <c r="Q14" s="34"/>
      <c r="R14" s="34"/>
      <c r="S14" s="34"/>
      <c r="T14" s="34"/>
      <c r="U14" s="34"/>
      <c r="V14" s="34"/>
    </row>
    <row r="15" spans="1:22" s="145" customFormat="1" ht="17.25" customHeight="1">
      <c r="A15" s="415"/>
      <c r="B15" s="52"/>
      <c r="C15" s="32"/>
      <c r="D15" s="435"/>
      <c r="E15" s="435"/>
      <c r="F15" s="435"/>
      <c r="G15" s="435"/>
      <c r="H15" s="436"/>
      <c r="I15" s="31"/>
      <c r="J15" s="49"/>
      <c r="K15" s="49"/>
      <c r="L15" s="49"/>
      <c r="M15" s="49"/>
      <c r="N15" s="49"/>
      <c r="O15" s="34"/>
      <c r="P15" s="34"/>
      <c r="Q15" s="34"/>
      <c r="R15" s="34"/>
      <c r="S15" s="34"/>
      <c r="T15" s="34"/>
      <c r="U15" s="34"/>
      <c r="V15" s="34"/>
    </row>
    <row r="16" spans="1:22" s="145" customFormat="1" ht="17.25" customHeight="1">
      <c r="A16" s="415"/>
      <c r="B16" s="52"/>
      <c r="C16" s="32" t="s">
        <v>51</v>
      </c>
      <c r="D16" s="437"/>
      <c r="E16" s="435"/>
      <c r="F16" s="435"/>
      <c r="G16" s="435"/>
      <c r="H16" s="436"/>
      <c r="I16" s="31"/>
      <c r="J16" s="47"/>
      <c r="K16" s="48"/>
      <c r="L16" s="48"/>
      <c r="M16" s="48"/>
      <c r="N16" s="47"/>
      <c r="O16" s="34"/>
      <c r="P16" s="34"/>
      <c r="Q16" s="34"/>
      <c r="R16" s="34"/>
      <c r="S16" s="34"/>
      <c r="T16" s="34"/>
      <c r="U16" s="34"/>
      <c r="V16" s="34"/>
    </row>
    <row r="17" spans="1:22" s="145" customFormat="1" ht="17.25" customHeight="1">
      <c r="A17" s="415">
        <v>2</v>
      </c>
      <c r="B17" s="52" t="s">
        <v>139</v>
      </c>
      <c r="C17" s="153" t="s">
        <v>143</v>
      </c>
      <c r="D17" s="430">
        <f>'გზა #1'!M59</f>
        <v>0</v>
      </c>
      <c r="E17" s="430"/>
      <c r="F17" s="430"/>
      <c r="G17" s="430"/>
      <c r="H17" s="431">
        <f>D17</f>
        <v>0</v>
      </c>
      <c r="I17" s="31"/>
      <c r="J17" s="47"/>
      <c r="K17" s="48"/>
      <c r="L17" s="48"/>
      <c r="M17" s="48"/>
      <c r="N17" s="47"/>
      <c r="O17" s="34"/>
      <c r="P17" s="34"/>
      <c r="Q17" s="34"/>
      <c r="R17" s="34"/>
      <c r="S17" s="34"/>
      <c r="T17" s="34"/>
      <c r="U17" s="34"/>
      <c r="V17" s="34"/>
    </row>
    <row r="18" spans="1:22" s="145" customFormat="1" ht="30.75" customHeight="1">
      <c r="A18" s="415">
        <v>3</v>
      </c>
      <c r="B18" s="52" t="s">
        <v>141</v>
      </c>
      <c r="C18" s="154" t="s">
        <v>144</v>
      </c>
      <c r="D18" s="430">
        <f>'გზა #2'!M63</f>
        <v>0</v>
      </c>
      <c r="E18" s="430"/>
      <c r="F18" s="430"/>
      <c r="G18" s="430"/>
      <c r="H18" s="431">
        <f t="shared" ref="H18:H19" si="0">D18</f>
        <v>0</v>
      </c>
      <c r="I18" s="31"/>
      <c r="J18" s="47"/>
      <c r="K18" s="48"/>
      <c r="L18" s="48"/>
      <c r="M18" s="48"/>
      <c r="N18" s="47"/>
      <c r="O18" s="34"/>
      <c r="P18" s="34"/>
      <c r="Q18" s="34"/>
      <c r="R18" s="34"/>
      <c r="S18" s="34"/>
      <c r="T18" s="34"/>
      <c r="U18" s="34"/>
      <c r="V18" s="34"/>
    </row>
    <row r="19" spans="1:22" s="145" customFormat="1" ht="30.75" customHeight="1">
      <c r="A19" s="415">
        <v>4</v>
      </c>
      <c r="B19" s="52" t="s">
        <v>142</v>
      </c>
      <c r="C19" s="154" t="s">
        <v>145</v>
      </c>
      <c r="D19" s="430">
        <f>'გზა #3'!M59</f>
        <v>0</v>
      </c>
      <c r="E19" s="430"/>
      <c r="F19" s="430"/>
      <c r="G19" s="430"/>
      <c r="H19" s="431">
        <f t="shared" si="0"/>
        <v>0</v>
      </c>
      <c r="I19" s="31"/>
      <c r="J19" s="47"/>
      <c r="K19" s="48"/>
      <c r="L19" s="48"/>
      <c r="M19" s="48"/>
      <c r="N19" s="47"/>
      <c r="O19" s="34"/>
      <c r="P19" s="34"/>
      <c r="Q19" s="34"/>
      <c r="R19" s="34"/>
      <c r="S19" s="34"/>
      <c r="T19" s="34"/>
      <c r="U19" s="34"/>
      <c r="V19" s="34"/>
    </row>
    <row r="20" spans="1:22" s="145" customFormat="1" ht="18.75" customHeight="1">
      <c r="A20" s="415"/>
      <c r="B20" s="52"/>
      <c r="C20" s="36" t="s">
        <v>52</v>
      </c>
      <c r="D20" s="438">
        <f>SUM(D17:D19)</f>
        <v>0</v>
      </c>
      <c r="E20" s="433"/>
      <c r="F20" s="433"/>
      <c r="G20" s="433"/>
      <c r="H20" s="434">
        <f>D20</f>
        <v>0</v>
      </c>
      <c r="I20" s="31"/>
      <c r="J20" s="47"/>
      <c r="K20" s="48"/>
      <c r="L20" s="48"/>
      <c r="M20" s="48"/>
      <c r="N20" s="47"/>
    </row>
    <row r="21" spans="1:22" s="145" customFormat="1" ht="18.75" customHeight="1">
      <c r="A21" s="417"/>
      <c r="B21" s="29"/>
      <c r="C21" s="36"/>
      <c r="D21" s="439"/>
      <c r="E21" s="430"/>
      <c r="F21" s="430"/>
      <c r="G21" s="430"/>
      <c r="H21" s="440"/>
      <c r="I21" s="31"/>
      <c r="J21" s="47"/>
      <c r="K21" s="48"/>
      <c r="L21" s="48"/>
      <c r="M21" s="48"/>
      <c r="N21" s="47"/>
    </row>
    <row r="22" spans="1:22" s="145" customFormat="1" ht="22.5" customHeight="1">
      <c r="A22" s="415"/>
      <c r="B22" s="52"/>
      <c r="C22" s="32" t="s">
        <v>53</v>
      </c>
      <c r="D22" s="438"/>
      <c r="E22" s="433"/>
      <c r="F22" s="433"/>
      <c r="G22" s="433"/>
      <c r="H22" s="434"/>
      <c r="I22" s="31"/>
      <c r="J22" s="47"/>
      <c r="K22" s="48"/>
      <c r="L22" s="48"/>
      <c r="M22" s="48"/>
      <c r="N22" s="47"/>
    </row>
    <row r="23" spans="1:22" s="145" customFormat="1" ht="20.25" customHeight="1">
      <c r="A23" s="427"/>
      <c r="B23" s="428"/>
      <c r="C23" s="429" t="s">
        <v>54</v>
      </c>
      <c r="D23" s="441">
        <f>D20+D14</f>
        <v>0</v>
      </c>
      <c r="E23" s="442"/>
      <c r="F23" s="442"/>
      <c r="G23" s="441"/>
      <c r="H23" s="443">
        <f>D23+G23</f>
        <v>0</v>
      </c>
      <c r="I23" s="31"/>
      <c r="J23" s="47"/>
      <c r="K23" s="48"/>
      <c r="L23" s="48"/>
      <c r="M23" s="48"/>
      <c r="N23" s="47"/>
    </row>
    <row r="24" spans="1:22" s="145" customFormat="1" ht="15" customHeight="1">
      <c r="A24" s="417"/>
      <c r="B24" s="29"/>
      <c r="C24" s="35"/>
      <c r="D24" s="432"/>
      <c r="E24" s="433"/>
      <c r="F24" s="433"/>
      <c r="G24" s="432"/>
      <c r="H24" s="440"/>
      <c r="I24" s="31"/>
      <c r="J24" s="48"/>
      <c r="K24" s="48"/>
      <c r="L24" s="48"/>
      <c r="M24" s="48"/>
      <c r="N24" s="48"/>
    </row>
    <row r="25" spans="1:22" s="145" customFormat="1" ht="19.5" customHeight="1">
      <c r="A25" s="417"/>
      <c r="B25" s="29"/>
      <c r="C25" s="37" t="s">
        <v>55</v>
      </c>
      <c r="D25" s="430"/>
      <c r="E25" s="444"/>
      <c r="F25" s="444"/>
      <c r="G25" s="444"/>
      <c r="H25" s="431"/>
      <c r="I25" s="31"/>
      <c r="J25" s="48"/>
      <c r="K25" s="48"/>
      <c r="L25" s="48"/>
      <c r="M25" s="48"/>
      <c r="N25" s="48"/>
    </row>
    <row r="26" spans="1:22" s="145" customFormat="1" ht="24" customHeight="1">
      <c r="A26" s="419"/>
      <c r="B26" s="38"/>
      <c r="C26" s="39" t="s">
        <v>56</v>
      </c>
      <c r="D26" s="433"/>
      <c r="E26" s="445"/>
      <c r="F26" s="445"/>
      <c r="G26" s="445"/>
      <c r="H26" s="446"/>
      <c r="I26" s="31"/>
      <c r="J26" s="47"/>
      <c r="K26" s="48"/>
      <c r="L26" s="48"/>
      <c r="M26" s="47"/>
      <c r="N26" s="47"/>
    </row>
    <row r="27" spans="1:22" s="145" customFormat="1" ht="16.5" customHeight="1">
      <c r="A27" s="419"/>
      <c r="B27" s="157"/>
      <c r="C27" s="40"/>
      <c r="D27" s="445"/>
      <c r="E27" s="445"/>
      <c r="F27" s="445"/>
      <c r="G27" s="445"/>
      <c r="H27" s="447"/>
      <c r="I27" s="34"/>
      <c r="J27" s="47"/>
      <c r="K27" s="48"/>
      <c r="L27" s="48"/>
      <c r="M27" s="47"/>
      <c r="N27" s="47"/>
    </row>
    <row r="28" spans="1:22" s="145" customFormat="1" ht="21" customHeight="1">
      <c r="A28" s="415"/>
      <c r="B28" s="52"/>
      <c r="C28" s="35" t="s">
        <v>57</v>
      </c>
      <c r="D28" s="432">
        <f>D23</f>
        <v>0</v>
      </c>
      <c r="E28" s="433"/>
      <c r="F28" s="433"/>
      <c r="G28" s="432"/>
      <c r="H28" s="434">
        <f>D28+G28</f>
        <v>0</v>
      </c>
      <c r="I28" s="31"/>
      <c r="J28" s="50"/>
      <c r="K28" s="50"/>
      <c r="L28" s="50"/>
      <c r="M28" s="50"/>
      <c r="N28" s="50"/>
    </row>
    <row r="29" spans="1:22" s="145" customFormat="1" ht="24.75" customHeight="1">
      <c r="A29" s="415">
        <v>5</v>
      </c>
      <c r="B29" s="147"/>
      <c r="C29" s="148" t="s">
        <v>58</v>
      </c>
      <c r="D29" s="432"/>
      <c r="E29" s="432"/>
      <c r="F29" s="432"/>
      <c r="G29" s="432"/>
      <c r="H29" s="432">
        <f>H28*0.03</f>
        <v>0</v>
      </c>
      <c r="I29" s="31"/>
      <c r="J29" s="48"/>
      <c r="K29" s="48"/>
      <c r="L29" s="48"/>
      <c r="M29" s="48"/>
      <c r="N29" s="48"/>
    </row>
    <row r="30" spans="1:22" s="145" customFormat="1" ht="24" customHeight="1">
      <c r="A30" s="415"/>
      <c r="B30" s="149"/>
      <c r="C30" s="150" t="s">
        <v>59</v>
      </c>
      <c r="D30" s="432">
        <f>D28</f>
        <v>0</v>
      </c>
      <c r="E30" s="433"/>
      <c r="F30" s="433"/>
      <c r="G30" s="432"/>
      <c r="H30" s="434">
        <f>H28+H29</f>
        <v>0</v>
      </c>
      <c r="I30" s="151"/>
      <c r="J30" s="48"/>
      <c r="K30" s="48"/>
      <c r="L30" s="48"/>
      <c r="M30" s="48"/>
      <c r="N30" s="48"/>
    </row>
    <row r="31" spans="1:22" s="145" customFormat="1" ht="33" customHeight="1" thickBot="1">
      <c r="A31" s="448">
        <v>6</v>
      </c>
      <c r="B31" s="449"/>
      <c r="C31" s="449" t="s">
        <v>60</v>
      </c>
      <c r="D31" s="444"/>
      <c r="E31" s="444"/>
      <c r="F31" s="444"/>
      <c r="G31" s="450"/>
      <c r="H31" s="451">
        <f>H30*0.18</f>
        <v>0</v>
      </c>
      <c r="I31" s="31"/>
      <c r="J31" s="47"/>
      <c r="K31" s="48"/>
      <c r="L31" s="48"/>
      <c r="M31" s="47"/>
      <c r="N31" s="47"/>
    </row>
    <row r="32" spans="1:22" s="145" customFormat="1" ht="25.5" customHeight="1" thickBot="1">
      <c r="A32" s="452"/>
      <c r="B32" s="453"/>
      <c r="C32" s="454" t="s">
        <v>61</v>
      </c>
      <c r="D32" s="455">
        <f>D30</f>
        <v>0</v>
      </c>
      <c r="E32" s="456"/>
      <c r="F32" s="456"/>
      <c r="G32" s="455"/>
      <c r="H32" s="457">
        <f>H31+H30</f>
        <v>0</v>
      </c>
      <c r="I32" s="31"/>
      <c r="J32" s="47"/>
      <c r="K32" s="47"/>
      <c r="L32" s="47"/>
      <c r="M32" s="47"/>
      <c r="N32" s="47"/>
    </row>
    <row r="33" spans="1:14" s="145" customFormat="1" ht="13.5">
      <c r="A33" s="41"/>
      <c r="B33" s="41"/>
      <c r="C33" s="41"/>
      <c r="D33" s="41"/>
      <c r="E33" s="41"/>
      <c r="F33" s="41"/>
      <c r="G33" s="41"/>
      <c r="H33" s="34"/>
      <c r="I33" s="41"/>
      <c r="J33" s="47"/>
      <c r="K33" s="48"/>
      <c r="L33" s="48"/>
      <c r="M33" s="47"/>
      <c r="N33" s="47"/>
    </row>
    <row r="34" spans="1:14" s="145" customFormat="1" ht="13.5">
      <c r="J34" s="152"/>
      <c r="K34" s="152"/>
      <c r="L34" s="152"/>
      <c r="M34" s="152"/>
      <c r="N34" s="152"/>
    </row>
    <row r="35" spans="1:14" ht="20.25" customHeight="1">
      <c r="C35" s="278" t="s">
        <v>151</v>
      </c>
      <c r="E35" s="279"/>
      <c r="F35" s="279"/>
      <c r="G35" s="279"/>
      <c r="H35" s="279"/>
    </row>
    <row r="36" spans="1:14" s="144" customFormat="1" ht="15.75">
      <c r="C36" s="158"/>
      <c r="D36" s="158"/>
      <c r="E36" s="463" t="s">
        <v>152</v>
      </c>
      <c r="F36" s="463"/>
      <c r="G36" s="463"/>
      <c r="H36" s="463"/>
      <c r="I36" s="158"/>
      <c r="J36" s="158"/>
      <c r="K36" s="158"/>
      <c r="L36" s="158"/>
    </row>
    <row r="37" spans="1:14" s="145" customFormat="1" ht="13.5">
      <c r="J37" s="152"/>
      <c r="K37" s="152"/>
      <c r="L37" s="152"/>
      <c r="M37" s="152"/>
      <c r="N37" s="152"/>
    </row>
    <row r="38" spans="1:14" s="145" customFormat="1" ht="13.5">
      <c r="J38" s="152"/>
      <c r="K38" s="152"/>
      <c r="L38" s="152"/>
      <c r="M38" s="152"/>
      <c r="N38" s="152"/>
    </row>
    <row r="39" spans="1:14" ht="15.75">
      <c r="J39" s="44"/>
      <c r="K39" s="44"/>
      <c r="L39" s="44"/>
      <c r="M39" s="44"/>
      <c r="N39" s="44"/>
    </row>
    <row r="40" spans="1:14" ht="15.75">
      <c r="J40" s="44"/>
      <c r="K40" s="44"/>
      <c r="L40" s="44"/>
      <c r="M40" s="44"/>
      <c r="N40" s="44"/>
    </row>
    <row r="41" spans="1:14" ht="15.75">
      <c r="J41" s="44"/>
      <c r="K41" s="44"/>
      <c r="L41" s="44"/>
      <c r="M41" s="44"/>
      <c r="N41" s="44"/>
    </row>
    <row r="42" spans="1:14" ht="15.75">
      <c r="J42" s="44"/>
      <c r="K42" s="44"/>
      <c r="L42" s="44"/>
      <c r="M42" s="44"/>
      <c r="N42" s="44"/>
    </row>
    <row r="43" spans="1:14" ht="15.75">
      <c r="J43" s="44"/>
      <c r="K43" s="44"/>
      <c r="L43" s="44"/>
      <c r="M43" s="44"/>
      <c r="N43" s="44"/>
    </row>
    <row r="44" spans="1:14" ht="15.75">
      <c r="J44" s="44"/>
      <c r="K44" s="44"/>
      <c r="L44" s="44"/>
      <c r="M44" s="44"/>
      <c r="N44" s="44"/>
    </row>
    <row r="45" spans="1:14" ht="15.75">
      <c r="J45" s="44"/>
      <c r="K45" s="44"/>
      <c r="L45" s="44"/>
      <c r="M45" s="44"/>
      <c r="N45" s="44"/>
    </row>
    <row r="46" spans="1:14" ht="15.75">
      <c r="J46" s="44"/>
      <c r="K46" s="44"/>
      <c r="L46" s="44"/>
      <c r="M46" s="44"/>
      <c r="N46" s="44"/>
    </row>
    <row r="47" spans="1:14" ht="15.75">
      <c r="J47" s="44"/>
      <c r="K47" s="44"/>
      <c r="L47" s="44"/>
      <c r="M47" s="44"/>
      <c r="N47" s="44"/>
    </row>
    <row r="48" spans="1:14" ht="15.75">
      <c r="J48" s="44"/>
      <c r="K48" s="44"/>
      <c r="L48" s="44"/>
      <c r="M48" s="44"/>
      <c r="N48" s="44"/>
    </row>
    <row r="49" spans="10:14" ht="15.75">
      <c r="J49" s="44"/>
      <c r="K49" s="44"/>
      <c r="L49" s="44"/>
      <c r="M49" s="44"/>
      <c r="N49" s="44"/>
    </row>
    <row r="50" spans="10:14" ht="15.75">
      <c r="J50" s="44"/>
      <c r="K50" s="44"/>
      <c r="L50" s="44"/>
      <c r="M50" s="44"/>
      <c r="N50" s="44"/>
    </row>
    <row r="51" spans="10:14" ht="15.75">
      <c r="J51" s="44"/>
      <c r="K51" s="44"/>
      <c r="L51" s="44"/>
      <c r="M51" s="44"/>
      <c r="N51" s="44"/>
    </row>
    <row r="52" spans="10:14" ht="15.75">
      <c r="J52" s="44"/>
      <c r="K52" s="44"/>
      <c r="L52" s="44"/>
      <c r="M52" s="44"/>
      <c r="N52" s="44"/>
    </row>
    <row r="53" spans="10:14" ht="15.75">
      <c r="J53" s="44"/>
      <c r="K53" s="44"/>
      <c r="L53" s="44"/>
      <c r="M53" s="44"/>
      <c r="N53" s="44"/>
    </row>
    <row r="54" spans="10:14" ht="15.75">
      <c r="J54" s="44"/>
      <c r="K54" s="44"/>
      <c r="L54" s="44"/>
      <c r="M54" s="44"/>
      <c r="N54" s="44"/>
    </row>
    <row r="55" spans="10:14" ht="15.75">
      <c r="J55" s="44"/>
      <c r="K55" s="44"/>
      <c r="L55" s="44"/>
      <c r="M55" s="44"/>
      <c r="N55" s="44"/>
    </row>
    <row r="56" spans="10:14" ht="15.75">
      <c r="J56" s="44"/>
      <c r="K56" s="44"/>
      <c r="L56" s="44"/>
      <c r="M56" s="44"/>
      <c r="N56" s="44"/>
    </row>
    <row r="57" spans="10:14" ht="15.75">
      <c r="J57" s="44"/>
      <c r="K57" s="44"/>
      <c r="L57" s="44"/>
      <c r="M57" s="44"/>
      <c r="N57" s="44"/>
    </row>
    <row r="58" spans="10:14" ht="15.75">
      <c r="J58" s="44"/>
      <c r="K58" s="44"/>
      <c r="L58" s="44"/>
      <c r="M58" s="44"/>
      <c r="N58" s="44"/>
    </row>
    <row r="59" spans="10:14" ht="15.75">
      <c r="J59" s="44"/>
      <c r="K59" s="44"/>
      <c r="L59" s="44"/>
      <c r="M59" s="44"/>
      <c r="N59" s="44"/>
    </row>
    <row r="60" spans="10:14" ht="15.75">
      <c r="J60" s="44"/>
      <c r="K60" s="44"/>
      <c r="L60" s="44"/>
      <c r="M60" s="44"/>
      <c r="N60" s="44"/>
    </row>
    <row r="61" spans="10:14" ht="15.75">
      <c r="J61" s="44"/>
      <c r="K61" s="44"/>
      <c r="L61" s="44"/>
      <c r="M61" s="44"/>
      <c r="N61" s="44"/>
    </row>
    <row r="62" spans="10:14" ht="15.75">
      <c r="J62" s="44"/>
      <c r="K62" s="44"/>
      <c r="L62" s="44"/>
      <c r="M62" s="44"/>
      <c r="N62" s="44"/>
    </row>
    <row r="63" spans="10:14" ht="15.75">
      <c r="J63" s="44"/>
      <c r="K63" s="44"/>
      <c r="L63" s="44"/>
      <c r="M63" s="44"/>
      <c r="N63" s="44"/>
    </row>
    <row r="64" spans="10:14" ht="15.75">
      <c r="J64" s="44"/>
      <c r="K64" s="44"/>
      <c r="L64" s="44"/>
      <c r="M64" s="44"/>
      <c r="N64" s="44"/>
    </row>
    <row r="65" spans="10:14" ht="15.75">
      <c r="J65" s="44"/>
      <c r="K65" s="44"/>
      <c r="L65" s="44"/>
      <c r="M65" s="44"/>
      <c r="N65" s="44"/>
    </row>
    <row r="66" spans="10:14" ht="15.75">
      <c r="J66" s="44"/>
      <c r="K66" s="44"/>
      <c r="L66" s="44"/>
      <c r="M66" s="44"/>
      <c r="N66" s="44"/>
    </row>
    <row r="67" spans="10:14" ht="15.75">
      <c r="J67" s="44"/>
      <c r="K67" s="44"/>
      <c r="L67" s="44"/>
      <c r="M67" s="44"/>
      <c r="N67" s="44"/>
    </row>
    <row r="68" spans="10:14" ht="15.75">
      <c r="J68" s="44"/>
      <c r="K68" s="44"/>
      <c r="L68" s="44"/>
      <c r="M68" s="44"/>
      <c r="N68" s="44"/>
    </row>
    <row r="69" spans="10:14" ht="15.75">
      <c r="J69" s="44"/>
      <c r="K69" s="44"/>
      <c r="L69" s="44"/>
      <c r="M69" s="44"/>
      <c r="N69" s="44"/>
    </row>
    <row r="70" spans="10:14" ht="15.75">
      <c r="J70" s="44"/>
      <c r="K70" s="44"/>
      <c r="L70" s="44"/>
      <c r="M70" s="44"/>
      <c r="N70" s="44"/>
    </row>
    <row r="71" spans="10:14" ht="15.75">
      <c r="J71" s="44"/>
      <c r="K71" s="44"/>
      <c r="L71" s="44"/>
      <c r="M71" s="44"/>
      <c r="N71" s="44"/>
    </row>
    <row r="72" spans="10:14" ht="15.75">
      <c r="J72" s="44"/>
      <c r="K72" s="44"/>
      <c r="L72" s="44"/>
      <c r="M72" s="44"/>
      <c r="N72" s="44"/>
    </row>
    <row r="73" spans="10:14" ht="15.75">
      <c r="J73" s="44"/>
      <c r="K73" s="44"/>
      <c r="L73" s="44"/>
      <c r="M73" s="44"/>
      <c r="N73" s="44"/>
    </row>
    <row r="74" spans="10:14" ht="15.75">
      <c r="J74" s="44"/>
      <c r="K74" s="44"/>
      <c r="L74" s="44"/>
      <c r="M74" s="44"/>
      <c r="N74" s="44"/>
    </row>
    <row r="75" spans="10:14" ht="15.75">
      <c r="J75" s="44"/>
      <c r="K75" s="44"/>
      <c r="L75" s="44"/>
      <c r="M75" s="44"/>
      <c r="N75" s="44"/>
    </row>
    <row r="76" spans="10:14" ht="15.75">
      <c r="J76" s="44"/>
      <c r="K76" s="44"/>
      <c r="L76" s="44"/>
      <c r="M76" s="44"/>
      <c r="N76" s="44"/>
    </row>
    <row r="77" spans="10:14" ht="15.75">
      <c r="J77" s="44"/>
      <c r="K77" s="44"/>
      <c r="L77" s="44"/>
      <c r="M77" s="44"/>
      <c r="N77" s="44"/>
    </row>
    <row r="78" spans="10:14" ht="15.75">
      <c r="J78" s="44"/>
      <c r="K78" s="44"/>
      <c r="L78" s="44"/>
      <c r="M78" s="44"/>
      <c r="N78" s="44"/>
    </row>
    <row r="79" spans="10:14" ht="15.75">
      <c r="J79" s="44"/>
      <c r="K79" s="44"/>
      <c r="L79" s="44"/>
      <c r="M79" s="44"/>
      <c r="N79" s="44"/>
    </row>
    <row r="80" spans="10:14" ht="15.75">
      <c r="J80" s="44"/>
      <c r="K80" s="44"/>
      <c r="L80" s="44"/>
      <c r="M80" s="44"/>
      <c r="N80" s="44"/>
    </row>
    <row r="81" spans="10:14" ht="15.75">
      <c r="J81" s="44"/>
      <c r="K81" s="44"/>
      <c r="L81" s="44"/>
      <c r="M81" s="44"/>
      <c r="N81" s="44"/>
    </row>
    <row r="82" spans="10:14" ht="15.75">
      <c r="J82" s="44"/>
      <c r="K82" s="44"/>
      <c r="L82" s="44"/>
      <c r="M82" s="44"/>
      <c r="N82" s="44"/>
    </row>
    <row r="83" spans="10:14" ht="15.75">
      <c r="J83" s="44"/>
      <c r="K83" s="44"/>
      <c r="L83" s="44"/>
      <c r="M83" s="44"/>
      <c r="N83" s="44"/>
    </row>
    <row r="84" spans="10:14" ht="15.75">
      <c r="J84" s="44"/>
      <c r="K84" s="44"/>
      <c r="L84" s="44"/>
      <c r="M84" s="44"/>
      <c r="N84" s="44"/>
    </row>
    <row r="85" spans="10:14" ht="15.75">
      <c r="J85" s="44"/>
      <c r="K85" s="44"/>
      <c r="L85" s="44"/>
      <c r="M85" s="44"/>
      <c r="N85" s="44"/>
    </row>
    <row r="86" spans="10:14" ht="15.75">
      <c r="J86" s="44"/>
      <c r="K86" s="44"/>
      <c r="L86" s="44"/>
      <c r="M86" s="44"/>
      <c r="N86" s="44"/>
    </row>
    <row r="87" spans="10:14" ht="15.75">
      <c r="J87" s="44"/>
      <c r="K87" s="44"/>
      <c r="L87" s="44"/>
      <c r="M87" s="44"/>
      <c r="N87" s="44"/>
    </row>
    <row r="88" spans="10:14" ht="15.75">
      <c r="J88" s="44"/>
      <c r="K88" s="44"/>
      <c r="L88" s="44"/>
      <c r="M88" s="44"/>
      <c r="N88" s="44"/>
    </row>
    <row r="89" spans="10:14" ht="15.75">
      <c r="J89" s="44"/>
      <c r="K89" s="44"/>
      <c r="L89" s="44"/>
      <c r="M89" s="44"/>
      <c r="N89" s="44"/>
    </row>
    <row r="90" spans="10:14" ht="15.75">
      <c r="J90" s="44"/>
      <c r="K90" s="44"/>
      <c r="L90" s="44"/>
      <c r="M90" s="44"/>
      <c r="N90" s="44"/>
    </row>
    <row r="91" spans="10:14" ht="15.75">
      <c r="J91" s="44"/>
      <c r="K91" s="44"/>
      <c r="L91" s="44"/>
      <c r="M91" s="44"/>
      <c r="N91" s="44"/>
    </row>
    <row r="92" spans="10:14" ht="15.75">
      <c r="J92" s="44"/>
      <c r="K92" s="44"/>
      <c r="L92" s="44"/>
      <c r="M92" s="44"/>
      <c r="N92" s="44"/>
    </row>
    <row r="93" spans="10:14" ht="15.75">
      <c r="J93" s="44"/>
      <c r="K93" s="44"/>
      <c r="L93" s="44"/>
      <c r="M93" s="44"/>
      <c r="N93" s="44"/>
    </row>
    <row r="94" spans="10:14" ht="15.75">
      <c r="J94" s="44"/>
      <c r="K94" s="44"/>
      <c r="L94" s="44"/>
      <c r="M94" s="44"/>
      <c r="N94" s="44"/>
    </row>
    <row r="95" spans="10:14" ht="15.75">
      <c r="J95" s="44"/>
      <c r="K95" s="44"/>
      <c r="L95" s="44"/>
      <c r="M95" s="44"/>
      <c r="N95" s="44"/>
    </row>
    <row r="96" spans="10:14" ht="15.75">
      <c r="J96" s="44"/>
      <c r="K96" s="44"/>
      <c r="L96" s="44"/>
      <c r="M96" s="44"/>
      <c r="N96" s="44"/>
    </row>
    <row r="97" spans="10:14" ht="15.75">
      <c r="J97" s="44"/>
      <c r="K97" s="44"/>
      <c r="L97" s="44"/>
      <c r="M97" s="44"/>
      <c r="N97" s="44"/>
    </row>
    <row r="98" spans="10:14" ht="15.75">
      <c r="J98" s="44"/>
      <c r="K98" s="44"/>
      <c r="L98" s="44"/>
      <c r="M98" s="44"/>
      <c r="N98" s="44"/>
    </row>
    <row r="99" spans="10:14" ht="15.75">
      <c r="J99" s="44"/>
      <c r="K99" s="44"/>
      <c r="L99" s="44"/>
      <c r="M99" s="44"/>
      <c r="N99" s="44"/>
    </row>
    <row r="100" spans="10:14" ht="15.75">
      <c r="J100" s="44"/>
      <c r="K100" s="44"/>
      <c r="L100" s="44"/>
      <c r="M100" s="44"/>
      <c r="N100" s="44"/>
    </row>
    <row r="101" spans="10:14" ht="15.75">
      <c r="J101" s="44"/>
      <c r="K101" s="44"/>
      <c r="L101" s="44"/>
      <c r="M101" s="44"/>
      <c r="N101" s="44"/>
    </row>
    <row r="102" spans="10:14" ht="15.75">
      <c r="J102" s="44"/>
      <c r="K102" s="44"/>
      <c r="L102" s="44"/>
      <c r="M102" s="44"/>
      <c r="N102" s="44"/>
    </row>
    <row r="103" spans="10:14" ht="15.75">
      <c r="J103" s="44"/>
      <c r="K103" s="44"/>
      <c r="L103" s="44"/>
      <c r="M103" s="44"/>
      <c r="N103" s="44"/>
    </row>
    <row r="104" spans="10:14" ht="15.75">
      <c r="J104" s="44"/>
      <c r="K104" s="44"/>
      <c r="L104" s="44"/>
      <c r="M104" s="44"/>
      <c r="N104" s="44"/>
    </row>
    <row r="105" spans="10:14" ht="15.75">
      <c r="J105" s="44"/>
      <c r="K105" s="44"/>
      <c r="L105" s="44"/>
      <c r="M105" s="44"/>
      <c r="N105" s="44"/>
    </row>
    <row r="106" spans="10:14" ht="15.75">
      <c r="J106" s="44"/>
      <c r="K106" s="44"/>
      <c r="L106" s="44"/>
      <c r="M106" s="44"/>
      <c r="N106" s="44"/>
    </row>
    <row r="107" spans="10:14" ht="15.75">
      <c r="J107" s="44"/>
      <c r="K107" s="44"/>
      <c r="L107" s="44"/>
      <c r="M107" s="44"/>
      <c r="N107" s="44"/>
    </row>
    <row r="108" spans="10:14" ht="15.75">
      <c r="J108" s="44"/>
      <c r="K108" s="44"/>
      <c r="L108" s="44"/>
      <c r="M108" s="44"/>
      <c r="N108" s="44"/>
    </row>
    <row r="109" spans="10:14" ht="15.75">
      <c r="J109" s="44"/>
      <c r="K109" s="44"/>
      <c r="L109" s="44"/>
      <c r="M109" s="44"/>
      <c r="N109" s="44"/>
    </row>
    <row r="110" spans="10:14" ht="15.75">
      <c r="J110" s="44"/>
      <c r="K110" s="44"/>
      <c r="L110" s="44"/>
      <c r="M110" s="44"/>
      <c r="N110" s="44"/>
    </row>
    <row r="111" spans="10:14" ht="15.75">
      <c r="J111" s="44"/>
      <c r="K111" s="44"/>
      <c r="L111" s="44"/>
      <c r="M111" s="44"/>
      <c r="N111" s="44"/>
    </row>
    <row r="112" spans="10:14" ht="15.75">
      <c r="J112" s="44"/>
      <c r="K112" s="44"/>
      <c r="L112" s="44"/>
      <c r="M112" s="44"/>
      <c r="N112" s="44"/>
    </row>
    <row r="113" spans="10:14" ht="15.75">
      <c r="J113" s="44"/>
      <c r="K113" s="44"/>
      <c r="L113" s="44"/>
      <c r="M113" s="44"/>
      <c r="N113" s="44"/>
    </row>
    <row r="114" spans="10:14" ht="15.75">
      <c r="J114" s="44"/>
      <c r="K114" s="44"/>
      <c r="L114" s="44"/>
      <c r="M114" s="44"/>
      <c r="N114" s="44"/>
    </row>
    <row r="115" spans="10:14" ht="15.75">
      <c r="J115" s="44"/>
      <c r="K115" s="44"/>
      <c r="L115" s="44"/>
      <c r="M115" s="44"/>
      <c r="N115" s="44"/>
    </row>
    <row r="116" spans="10:14" ht="15.75">
      <c r="J116" s="44"/>
      <c r="K116" s="44"/>
      <c r="L116" s="44"/>
      <c r="M116" s="44"/>
      <c r="N116" s="44"/>
    </row>
    <row r="117" spans="10:14" ht="15.75">
      <c r="J117" s="44"/>
      <c r="K117" s="44"/>
      <c r="L117" s="44"/>
      <c r="M117" s="44"/>
      <c r="N117" s="44"/>
    </row>
    <row r="118" spans="10:14" ht="15.75">
      <c r="J118" s="44"/>
      <c r="K118" s="44"/>
      <c r="L118" s="44"/>
      <c r="M118" s="44"/>
      <c r="N118" s="44"/>
    </row>
  </sheetData>
  <mergeCells count="7">
    <mergeCell ref="E36:H36"/>
    <mergeCell ref="A1:H1"/>
    <mergeCell ref="A3:H3"/>
    <mergeCell ref="A5:A6"/>
    <mergeCell ref="B5:B6"/>
    <mergeCell ref="C5:C6"/>
    <mergeCell ref="D5:H5"/>
  </mergeCells>
  <pageMargins left="0.35433070866141736" right="0.19685039370078741" top="0.47244094488188981" bottom="0.43307086614173229" header="0.31496062992125984" footer="0.1968503937007874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37" workbookViewId="0">
      <selection activeCell="H63" sqref="H63"/>
    </sheetView>
  </sheetViews>
  <sheetFormatPr defaultRowHeight="15"/>
  <cols>
    <col min="1" max="1" width="4.42578125" customWidth="1"/>
    <col min="3" max="3" width="36.85546875" customWidth="1"/>
    <col min="5" max="5" width="9.5703125" customWidth="1"/>
  </cols>
  <sheetData>
    <row r="1" spans="1:15" ht="20.25" customHeight="1">
      <c r="A1" s="476" t="s">
        <v>62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1"/>
      <c r="O1" s="1"/>
    </row>
    <row r="2" spans="1:15" ht="20.25" customHeight="1">
      <c r="A2" s="477" t="s">
        <v>37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1"/>
      <c r="O2" s="1"/>
    </row>
    <row r="3" spans="1:15" ht="24" customHeight="1" thickBot="1">
      <c r="A3" s="477" t="s">
        <v>146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1"/>
      <c r="O3" s="1"/>
    </row>
    <row r="4" spans="1:15" ht="51" customHeight="1">
      <c r="A4" s="480" t="s">
        <v>0</v>
      </c>
      <c r="B4" s="482" t="s">
        <v>1</v>
      </c>
      <c r="C4" s="484" t="s">
        <v>2</v>
      </c>
      <c r="D4" s="484" t="s">
        <v>3</v>
      </c>
      <c r="E4" s="484" t="s">
        <v>4</v>
      </c>
      <c r="F4" s="484"/>
      <c r="G4" s="484" t="s">
        <v>5</v>
      </c>
      <c r="H4" s="484"/>
      <c r="I4" s="484" t="s">
        <v>6</v>
      </c>
      <c r="J4" s="484"/>
      <c r="K4" s="484" t="s">
        <v>7</v>
      </c>
      <c r="L4" s="484"/>
      <c r="M4" s="478" t="s">
        <v>8</v>
      </c>
      <c r="N4" s="1"/>
      <c r="O4" s="1"/>
    </row>
    <row r="5" spans="1:15" ht="48" thickBot="1">
      <c r="A5" s="481"/>
      <c r="B5" s="483"/>
      <c r="C5" s="485"/>
      <c r="D5" s="485"/>
      <c r="E5" s="270" t="s">
        <v>9</v>
      </c>
      <c r="F5" s="270" t="s">
        <v>8</v>
      </c>
      <c r="G5" s="270" t="s">
        <v>10</v>
      </c>
      <c r="H5" s="271" t="s">
        <v>8</v>
      </c>
      <c r="I5" s="272" t="s">
        <v>10</v>
      </c>
      <c r="J5" s="273" t="s">
        <v>8</v>
      </c>
      <c r="K5" s="270" t="s">
        <v>10</v>
      </c>
      <c r="L5" s="270" t="s">
        <v>8</v>
      </c>
      <c r="M5" s="479"/>
      <c r="N5" s="1"/>
      <c r="O5" s="1"/>
    </row>
    <row r="6" spans="1:15" ht="15.75" thickBot="1">
      <c r="A6" s="267">
        <v>1</v>
      </c>
      <c r="B6" s="268">
        <v>2</v>
      </c>
      <c r="C6" s="268">
        <v>3</v>
      </c>
      <c r="D6" s="268">
        <v>4</v>
      </c>
      <c r="E6" s="268">
        <v>5</v>
      </c>
      <c r="F6" s="268">
        <v>6</v>
      </c>
      <c r="G6" s="268">
        <v>7</v>
      </c>
      <c r="H6" s="268">
        <v>8</v>
      </c>
      <c r="I6" s="268">
        <v>9</v>
      </c>
      <c r="J6" s="268">
        <v>10</v>
      </c>
      <c r="K6" s="268">
        <v>11</v>
      </c>
      <c r="L6" s="268">
        <v>12</v>
      </c>
      <c r="M6" s="269">
        <v>13</v>
      </c>
      <c r="N6" s="1"/>
      <c r="O6" s="1"/>
    </row>
    <row r="7" spans="1:15" ht="33" customHeight="1">
      <c r="A7" s="489" t="s">
        <v>91</v>
      </c>
      <c r="B7" s="257" t="s">
        <v>92</v>
      </c>
      <c r="C7" s="258" t="s">
        <v>93</v>
      </c>
      <c r="D7" s="259" t="s">
        <v>147</v>
      </c>
      <c r="E7" s="260"/>
      <c r="F7" s="261">
        <v>4</v>
      </c>
      <c r="G7" s="262"/>
      <c r="H7" s="263"/>
      <c r="I7" s="264"/>
      <c r="J7" s="265">
        <f>J8</f>
        <v>0</v>
      </c>
      <c r="K7" s="265"/>
      <c r="L7" s="265">
        <f>L9</f>
        <v>0</v>
      </c>
      <c r="M7" s="266">
        <f>L7+J7</f>
        <v>0</v>
      </c>
    </row>
    <row r="8" spans="1:15" ht="21.75" customHeight="1">
      <c r="A8" s="489"/>
      <c r="B8" s="185"/>
      <c r="C8" s="68" t="s">
        <v>13</v>
      </c>
      <c r="D8" s="67" t="s">
        <v>14</v>
      </c>
      <c r="E8" s="76">
        <f>16.5*0.001</f>
        <v>1.6500000000000001E-2</v>
      </c>
      <c r="F8" s="17">
        <f>E8*F7</f>
        <v>6.6000000000000003E-2</v>
      </c>
      <c r="G8" s="79"/>
      <c r="H8" s="77"/>
      <c r="I8" s="71"/>
      <c r="J8" s="17">
        <f>F8*I8</f>
        <v>0</v>
      </c>
      <c r="K8" s="17"/>
      <c r="L8" s="79"/>
      <c r="M8" s="237">
        <f>J8</f>
        <v>0</v>
      </c>
    </row>
    <row r="9" spans="1:15" ht="20.25" customHeight="1">
      <c r="A9" s="489"/>
      <c r="B9" s="186"/>
      <c r="C9" s="68" t="s">
        <v>94</v>
      </c>
      <c r="D9" s="67" t="s">
        <v>16</v>
      </c>
      <c r="E9" s="76">
        <f>37*0.001</f>
        <v>3.6999999999999998E-2</v>
      </c>
      <c r="F9" s="17">
        <f>E9*F7</f>
        <v>0.14799999999999999</v>
      </c>
      <c r="G9" s="80"/>
      <c r="H9" s="77"/>
      <c r="I9" s="17"/>
      <c r="J9" s="81"/>
      <c r="K9" s="17"/>
      <c r="L9" s="82">
        <f>K9*F9</f>
        <v>0</v>
      </c>
      <c r="M9" s="237">
        <f t="shared" ref="M9" si="0">L9</f>
        <v>0</v>
      </c>
    </row>
    <row r="10" spans="1:15" ht="32.25" customHeight="1">
      <c r="A10" s="490" t="s">
        <v>95</v>
      </c>
      <c r="B10" s="171" t="s">
        <v>96</v>
      </c>
      <c r="C10" s="178" t="s">
        <v>97</v>
      </c>
      <c r="D10" s="179" t="s">
        <v>147</v>
      </c>
      <c r="E10" s="180"/>
      <c r="F10" s="181">
        <v>1</v>
      </c>
      <c r="G10" s="182"/>
      <c r="H10" s="183"/>
      <c r="I10" s="184"/>
      <c r="J10" s="177">
        <f>J11</f>
        <v>0</v>
      </c>
      <c r="K10" s="177"/>
      <c r="L10" s="177"/>
      <c r="M10" s="236">
        <f>L10+J10</f>
        <v>0</v>
      </c>
    </row>
    <row r="11" spans="1:15" ht="18" customHeight="1">
      <c r="A11" s="491"/>
      <c r="B11" s="83"/>
      <c r="C11" s="68" t="s">
        <v>13</v>
      </c>
      <c r="D11" s="67" t="s">
        <v>14</v>
      </c>
      <c r="E11" s="17">
        <f>337*0.01</f>
        <v>3.37</v>
      </c>
      <c r="F11" s="17">
        <f>E11*F10</f>
        <v>3.37</v>
      </c>
      <c r="G11" s="79"/>
      <c r="H11" s="86"/>
      <c r="I11" s="71"/>
      <c r="J11" s="17">
        <f>I11*F11</f>
        <v>0</v>
      </c>
      <c r="K11" s="17"/>
      <c r="L11" s="79"/>
      <c r="M11" s="237">
        <f>J11</f>
        <v>0</v>
      </c>
    </row>
    <row r="12" spans="1:15" ht="19.5" customHeight="1">
      <c r="A12" s="492" t="s">
        <v>65</v>
      </c>
      <c r="B12" s="171" t="s">
        <v>98</v>
      </c>
      <c r="C12" s="172" t="s">
        <v>99</v>
      </c>
      <c r="D12" s="163" t="s">
        <v>147</v>
      </c>
      <c r="E12" s="173"/>
      <c r="F12" s="174">
        <v>1</v>
      </c>
      <c r="G12" s="175"/>
      <c r="H12" s="176">
        <f>H15</f>
        <v>0</v>
      </c>
      <c r="I12" s="175"/>
      <c r="J12" s="177">
        <f>J13</f>
        <v>0</v>
      </c>
      <c r="K12" s="175"/>
      <c r="L12" s="177">
        <f>L14+L15</f>
        <v>0</v>
      </c>
      <c r="M12" s="236">
        <f>H12+J12+L12</f>
        <v>0</v>
      </c>
    </row>
    <row r="13" spans="1:15">
      <c r="A13" s="493"/>
      <c r="B13" s="89"/>
      <c r="C13" s="68" t="s">
        <v>13</v>
      </c>
      <c r="D13" s="67" t="s">
        <v>14</v>
      </c>
      <c r="E13" s="76">
        <v>2.12</v>
      </c>
      <c r="F13" s="17">
        <f>E13*F12</f>
        <v>2.12</v>
      </c>
      <c r="G13" s="79"/>
      <c r="H13" s="77"/>
      <c r="I13" s="71"/>
      <c r="J13" s="17">
        <f>F13*I13</f>
        <v>0</v>
      </c>
      <c r="K13" s="17"/>
      <c r="L13" s="79"/>
      <c r="M13" s="237">
        <f>J13</f>
        <v>0</v>
      </c>
    </row>
    <row r="14" spans="1:15">
      <c r="A14" s="493"/>
      <c r="B14" s="89"/>
      <c r="C14" s="90" t="s">
        <v>100</v>
      </c>
      <c r="D14" s="91" t="s">
        <v>31</v>
      </c>
      <c r="E14" s="91">
        <v>0.10100000000000001</v>
      </c>
      <c r="F14" s="91">
        <f>E14*F12</f>
        <v>0.10100000000000001</v>
      </c>
      <c r="G14" s="91"/>
      <c r="H14" s="91"/>
      <c r="I14" s="92"/>
      <c r="J14" s="91"/>
      <c r="K14" s="91"/>
      <c r="L14" s="93">
        <f>K14*F14</f>
        <v>0</v>
      </c>
      <c r="M14" s="238">
        <f>L14</f>
        <v>0</v>
      </c>
    </row>
    <row r="15" spans="1:15" ht="17.25" customHeight="1">
      <c r="A15" s="494"/>
      <c r="B15" s="89"/>
      <c r="C15" s="87" t="s">
        <v>101</v>
      </c>
      <c r="D15" s="88" t="s">
        <v>12</v>
      </c>
      <c r="E15" s="17">
        <v>1.1000000000000001</v>
      </c>
      <c r="F15" s="17">
        <f>E15*F12</f>
        <v>1.1000000000000001</v>
      </c>
      <c r="G15" s="94"/>
      <c r="H15" s="17">
        <f>G15*F15</f>
        <v>0</v>
      </c>
      <c r="I15" s="70"/>
      <c r="J15" s="17"/>
      <c r="K15" s="17"/>
      <c r="L15" s="93">
        <f>K15*F15</f>
        <v>0</v>
      </c>
      <c r="M15" s="233">
        <f>L15+H15</f>
        <v>0</v>
      </c>
    </row>
    <row r="16" spans="1:15" ht="27">
      <c r="A16" s="492" t="s">
        <v>88</v>
      </c>
      <c r="B16" s="171" t="s">
        <v>102</v>
      </c>
      <c r="C16" s="172" t="s">
        <v>148</v>
      </c>
      <c r="D16" s="163" t="s">
        <v>147</v>
      </c>
      <c r="E16" s="173"/>
      <c r="F16" s="174">
        <v>1.1000000000000001</v>
      </c>
      <c r="G16" s="175"/>
      <c r="H16" s="176">
        <f>H20+H21+H22+H23+H24+H25+H26+H27</f>
        <v>0</v>
      </c>
      <c r="I16" s="175"/>
      <c r="J16" s="177">
        <f>J17</f>
        <v>0</v>
      </c>
      <c r="K16" s="175"/>
      <c r="L16" s="177">
        <f>L18+L19+L20</f>
        <v>0</v>
      </c>
      <c r="M16" s="236">
        <f>H16+J16+L16</f>
        <v>0</v>
      </c>
    </row>
    <row r="17" spans="1:15">
      <c r="A17" s="493"/>
      <c r="B17" s="95"/>
      <c r="C17" s="96" t="s">
        <v>103</v>
      </c>
      <c r="D17" s="67" t="s">
        <v>14</v>
      </c>
      <c r="E17" s="97">
        <v>3.19</v>
      </c>
      <c r="F17" s="69">
        <f>E17*F16</f>
        <v>3.5090000000000003</v>
      </c>
      <c r="G17" s="17"/>
      <c r="H17" s="70"/>
      <c r="I17" s="71"/>
      <c r="J17" s="17">
        <f>I17*F17</f>
        <v>0</v>
      </c>
      <c r="K17" s="70"/>
      <c r="L17" s="70"/>
      <c r="M17" s="237">
        <f>J17</f>
        <v>0</v>
      </c>
    </row>
    <row r="18" spans="1:15">
      <c r="A18" s="493"/>
      <c r="B18" s="95"/>
      <c r="C18" s="87" t="s">
        <v>104</v>
      </c>
      <c r="D18" s="67" t="s">
        <v>16</v>
      </c>
      <c r="E18" s="97">
        <v>0.42799999999999999</v>
      </c>
      <c r="F18" s="69">
        <f>E18*F17</f>
        <v>1.5018520000000002</v>
      </c>
      <c r="G18" s="17"/>
      <c r="H18" s="70"/>
      <c r="I18" s="70"/>
      <c r="J18" s="70"/>
      <c r="K18" s="70"/>
      <c r="L18" s="17">
        <f>K18*F18</f>
        <v>0</v>
      </c>
      <c r="M18" s="237">
        <f t="shared" ref="M18:M19" si="1">L18</f>
        <v>0</v>
      </c>
    </row>
    <row r="19" spans="1:15">
      <c r="A19" s="493"/>
      <c r="B19" s="95"/>
      <c r="C19" s="96" t="s">
        <v>100</v>
      </c>
      <c r="D19" s="98" t="s">
        <v>31</v>
      </c>
      <c r="E19" s="98">
        <v>0.83799999999999997</v>
      </c>
      <c r="F19" s="65">
        <f>E19*F16</f>
        <v>0.92180000000000006</v>
      </c>
      <c r="G19" s="98"/>
      <c r="H19" s="98"/>
      <c r="I19" s="66"/>
      <c r="J19" s="98"/>
      <c r="K19" s="98"/>
      <c r="L19" s="17">
        <f t="shared" ref="L19:L20" si="2">K19*F19</f>
        <v>0</v>
      </c>
      <c r="M19" s="237">
        <f t="shared" si="1"/>
        <v>0</v>
      </c>
    </row>
    <row r="20" spans="1:15" ht="15.75">
      <c r="A20" s="493"/>
      <c r="B20" s="95"/>
      <c r="C20" s="96" t="s">
        <v>105</v>
      </c>
      <c r="D20" s="99" t="s">
        <v>12</v>
      </c>
      <c r="E20" s="98">
        <v>1.02</v>
      </c>
      <c r="F20" s="59">
        <f>E20*F16</f>
        <v>1.1220000000000001</v>
      </c>
      <c r="G20" s="98"/>
      <c r="H20" s="59">
        <f>G20*F20</f>
        <v>0</v>
      </c>
      <c r="I20" s="98"/>
      <c r="J20" s="98"/>
      <c r="K20" s="98"/>
      <c r="L20" s="17">
        <f t="shared" si="2"/>
        <v>0</v>
      </c>
      <c r="M20" s="239">
        <f>L20+H20</f>
        <v>0</v>
      </c>
    </row>
    <row r="21" spans="1:15" ht="15.75">
      <c r="A21" s="493"/>
      <c r="B21" s="56"/>
      <c r="C21" s="58" t="s">
        <v>106</v>
      </c>
      <c r="D21" s="99" t="s">
        <v>12</v>
      </c>
      <c r="E21" s="100">
        <v>9.7000000000000003E-3</v>
      </c>
      <c r="F21" s="17">
        <f>E21*F16</f>
        <v>1.0670000000000001E-2</v>
      </c>
      <c r="G21" s="98"/>
      <c r="H21" s="59">
        <f t="shared" ref="H21:H27" si="3">G21*F21</f>
        <v>0</v>
      </c>
      <c r="I21" s="98"/>
      <c r="J21" s="101"/>
      <c r="K21" s="98"/>
      <c r="L21" s="59"/>
      <c r="M21" s="239">
        <f t="shared" ref="M21:M27" si="4">H21</f>
        <v>0</v>
      </c>
    </row>
    <row r="22" spans="1:15" ht="15.75">
      <c r="A22" s="493"/>
      <c r="B22" s="102"/>
      <c r="C22" s="58" t="s">
        <v>107</v>
      </c>
      <c r="D22" s="56" t="s">
        <v>12</v>
      </c>
      <c r="E22" s="103">
        <v>1.14E-2</v>
      </c>
      <c r="F22" s="65">
        <f>E22*F16</f>
        <v>1.2540000000000001E-2</v>
      </c>
      <c r="G22" s="21"/>
      <c r="H22" s="59">
        <f t="shared" si="3"/>
        <v>0</v>
      </c>
      <c r="I22" s="104"/>
      <c r="J22" s="105"/>
      <c r="K22" s="104"/>
      <c r="L22" s="104"/>
      <c r="M22" s="239">
        <f t="shared" si="4"/>
        <v>0</v>
      </c>
    </row>
    <row r="23" spans="1:15" ht="15.75">
      <c r="A23" s="493"/>
      <c r="B23" s="102"/>
      <c r="C23" s="58" t="s">
        <v>108</v>
      </c>
      <c r="D23" s="56" t="s">
        <v>12</v>
      </c>
      <c r="E23" s="103">
        <v>1.37E-2</v>
      </c>
      <c r="F23" s="59">
        <f>E23*F16</f>
        <v>1.5070000000000002E-2</v>
      </c>
      <c r="G23" s="21"/>
      <c r="H23" s="59">
        <f t="shared" si="3"/>
        <v>0</v>
      </c>
      <c r="I23" s="104"/>
      <c r="J23" s="105"/>
      <c r="K23" s="104"/>
      <c r="L23" s="104"/>
      <c r="M23" s="239">
        <f t="shared" si="4"/>
        <v>0</v>
      </c>
    </row>
    <row r="24" spans="1:15" ht="15.75">
      <c r="A24" s="493"/>
      <c r="B24" s="102"/>
      <c r="C24" s="58" t="s">
        <v>109</v>
      </c>
      <c r="D24" s="56" t="s">
        <v>12</v>
      </c>
      <c r="E24" s="103">
        <v>2.2000000000000001E-3</v>
      </c>
      <c r="F24" s="59">
        <f>E24*F16</f>
        <v>2.4200000000000003E-3</v>
      </c>
      <c r="G24" s="21"/>
      <c r="H24" s="59">
        <f t="shared" si="3"/>
        <v>0</v>
      </c>
      <c r="I24" s="104"/>
      <c r="J24" s="105"/>
      <c r="K24" s="104"/>
      <c r="L24" s="104"/>
      <c r="M24" s="239">
        <f t="shared" si="4"/>
        <v>0</v>
      </c>
      <c r="O24" s="106"/>
    </row>
    <row r="25" spans="1:15">
      <c r="A25" s="493"/>
      <c r="B25" s="89"/>
      <c r="C25" s="58" t="s">
        <v>110</v>
      </c>
      <c r="D25" s="56" t="s">
        <v>74</v>
      </c>
      <c r="E25" s="107">
        <v>2.5</v>
      </c>
      <c r="F25" s="59">
        <f>E25*F16</f>
        <v>2.75</v>
      </c>
      <c r="G25" s="94"/>
      <c r="H25" s="59">
        <f t="shared" si="3"/>
        <v>0</v>
      </c>
      <c r="I25" s="104"/>
      <c r="J25" s="105"/>
      <c r="K25" s="104"/>
      <c r="L25" s="104"/>
      <c r="M25" s="239">
        <f t="shared" si="4"/>
        <v>0</v>
      </c>
    </row>
    <row r="26" spans="1:15">
      <c r="A26" s="493"/>
      <c r="B26" s="89"/>
      <c r="C26" s="58" t="s">
        <v>111</v>
      </c>
      <c r="D26" s="56" t="s">
        <v>74</v>
      </c>
      <c r="E26" s="108">
        <v>0.51500000000000001</v>
      </c>
      <c r="F26" s="59">
        <f>E26*F16</f>
        <v>0.56650000000000011</v>
      </c>
      <c r="G26" s="109"/>
      <c r="H26" s="59">
        <f t="shared" si="3"/>
        <v>0</v>
      </c>
      <c r="I26" s="104"/>
      <c r="J26" s="105"/>
      <c r="K26" s="104"/>
      <c r="L26" s="104"/>
      <c r="M26" s="239">
        <f t="shared" si="4"/>
        <v>0</v>
      </c>
    </row>
    <row r="27" spans="1:15">
      <c r="A27" s="494"/>
      <c r="B27" s="89"/>
      <c r="C27" s="58" t="s">
        <v>33</v>
      </c>
      <c r="D27" s="56" t="s">
        <v>31</v>
      </c>
      <c r="E27" s="108">
        <v>0.439</v>
      </c>
      <c r="F27" s="59">
        <f>E27*F16</f>
        <v>0.48290000000000005</v>
      </c>
      <c r="G27" s="109"/>
      <c r="H27" s="59">
        <f t="shared" si="3"/>
        <v>0</v>
      </c>
      <c r="I27" s="104"/>
      <c r="J27" s="105"/>
      <c r="K27" s="104"/>
      <c r="L27" s="104"/>
      <c r="M27" s="239">
        <f t="shared" si="4"/>
        <v>0</v>
      </c>
    </row>
    <row r="28" spans="1:15" ht="21.75" customHeight="1">
      <c r="A28" s="495">
        <v>5</v>
      </c>
      <c r="B28" s="161" t="s">
        <v>112</v>
      </c>
      <c r="C28" s="162" t="s">
        <v>113</v>
      </c>
      <c r="D28" s="163" t="s">
        <v>29</v>
      </c>
      <c r="E28" s="164"/>
      <c r="F28" s="165">
        <f>0.0372+0.0046</f>
        <v>4.1799999999999997E-2</v>
      </c>
      <c r="G28" s="166"/>
      <c r="H28" s="167">
        <f>H32+H33</f>
        <v>0</v>
      </c>
      <c r="I28" s="168"/>
      <c r="J28" s="167">
        <f>J29</f>
        <v>0</v>
      </c>
      <c r="K28" s="169"/>
      <c r="L28" s="170">
        <f>L30+L31+L32</f>
        <v>0</v>
      </c>
      <c r="M28" s="240">
        <f>L28+J28+H28</f>
        <v>0</v>
      </c>
    </row>
    <row r="29" spans="1:15">
      <c r="A29" s="496"/>
      <c r="B29" s="110"/>
      <c r="C29" s="58" t="s">
        <v>13</v>
      </c>
      <c r="D29" s="56" t="s">
        <v>14</v>
      </c>
      <c r="E29" s="59">
        <v>27.6</v>
      </c>
      <c r="F29" s="54">
        <f>E29*F28</f>
        <v>1.15368</v>
      </c>
      <c r="G29" s="115"/>
      <c r="H29" s="116"/>
      <c r="I29" s="117"/>
      <c r="J29" s="54">
        <f>F29*I29</f>
        <v>0</v>
      </c>
      <c r="K29" s="54"/>
      <c r="L29" s="115"/>
      <c r="M29" s="241">
        <v>746.01696000000004</v>
      </c>
    </row>
    <row r="30" spans="1:15">
      <c r="A30" s="496"/>
      <c r="B30" s="110"/>
      <c r="C30" s="58" t="s">
        <v>114</v>
      </c>
      <c r="D30" s="56" t="s">
        <v>115</v>
      </c>
      <c r="E30" s="65">
        <v>4.74</v>
      </c>
      <c r="F30" s="54">
        <f>E30*F28</f>
        <v>0.198132</v>
      </c>
      <c r="G30" s="72"/>
      <c r="H30" s="104"/>
      <c r="I30" s="66"/>
      <c r="J30" s="59"/>
      <c r="K30" s="59"/>
      <c r="L30" s="17">
        <f>K30*F30</f>
        <v>0</v>
      </c>
      <c r="M30" s="237">
        <f t="shared" ref="M30:M32" si="5">L30</f>
        <v>0</v>
      </c>
    </row>
    <row r="31" spans="1:15">
      <c r="A31" s="496"/>
      <c r="B31" s="95"/>
      <c r="C31" s="58" t="s">
        <v>32</v>
      </c>
      <c r="D31" s="56" t="s">
        <v>31</v>
      </c>
      <c r="E31" s="66">
        <v>6.8</v>
      </c>
      <c r="F31" s="59">
        <f>E31*F28</f>
        <v>0.28423999999999999</v>
      </c>
      <c r="G31" s="21"/>
      <c r="H31" s="104"/>
      <c r="I31" s="104"/>
      <c r="J31" s="105"/>
      <c r="K31" s="66"/>
      <c r="L31" s="17">
        <f t="shared" ref="L31:L32" si="6">K31*F31</f>
        <v>0</v>
      </c>
      <c r="M31" s="237">
        <f t="shared" si="5"/>
        <v>0</v>
      </c>
    </row>
    <row r="32" spans="1:15">
      <c r="A32" s="496"/>
      <c r="B32" s="110"/>
      <c r="C32" s="111" t="s">
        <v>116</v>
      </c>
      <c r="D32" s="56" t="s">
        <v>29</v>
      </c>
      <c r="E32" s="109">
        <v>1</v>
      </c>
      <c r="F32" s="112">
        <f>E32*F28</f>
        <v>4.1799999999999997E-2</v>
      </c>
      <c r="G32" s="94"/>
      <c r="H32" s="59">
        <f>G32*F32</f>
        <v>0</v>
      </c>
      <c r="I32" s="104"/>
      <c r="J32" s="104"/>
      <c r="K32" s="59"/>
      <c r="L32" s="17">
        <f t="shared" si="6"/>
        <v>0</v>
      </c>
      <c r="M32" s="237">
        <f t="shared" si="5"/>
        <v>0</v>
      </c>
    </row>
    <row r="33" spans="1:13">
      <c r="A33" s="497"/>
      <c r="B33" s="110"/>
      <c r="C33" s="118" t="s">
        <v>33</v>
      </c>
      <c r="D33" s="119" t="s">
        <v>31</v>
      </c>
      <c r="E33" s="54">
        <v>12.2</v>
      </c>
      <c r="F33" s="54">
        <f>E33*F28</f>
        <v>0.50995999999999997</v>
      </c>
      <c r="G33" s="120"/>
      <c r="H33" s="54">
        <f>G33*F33</f>
        <v>0</v>
      </c>
      <c r="I33" s="121"/>
      <c r="J33" s="122"/>
      <c r="K33" s="121"/>
      <c r="L33" s="121"/>
      <c r="M33" s="242">
        <f>H33</f>
        <v>0</v>
      </c>
    </row>
    <row r="34" spans="1:13" s="125" customFormat="1" ht="19.5" customHeight="1">
      <c r="A34" s="487" t="s">
        <v>117</v>
      </c>
      <c r="B34" s="187" t="s">
        <v>118</v>
      </c>
      <c r="C34" s="188" t="s">
        <v>119</v>
      </c>
      <c r="D34" s="189" t="s">
        <v>29</v>
      </c>
      <c r="E34" s="190"/>
      <c r="F34" s="191">
        <v>7.6399999999999996E-2</v>
      </c>
      <c r="G34" s="192"/>
      <c r="H34" s="167">
        <f>H36+H37+H38+H39</f>
        <v>0</v>
      </c>
      <c r="I34" s="168"/>
      <c r="J34" s="167">
        <f>J35</f>
        <v>0</v>
      </c>
      <c r="K34" s="169"/>
      <c r="L34" s="167">
        <f>L37</f>
        <v>0</v>
      </c>
      <c r="M34" s="243">
        <f>L34+J34+H34</f>
        <v>0</v>
      </c>
    </row>
    <row r="35" spans="1:13" s="125" customFormat="1">
      <c r="A35" s="498"/>
      <c r="B35" s="124"/>
      <c r="C35" s="7" t="s">
        <v>13</v>
      </c>
      <c r="D35" s="19" t="s">
        <v>14</v>
      </c>
      <c r="E35" s="8">
        <v>34</v>
      </c>
      <c r="F35" s="126">
        <f>E35*F34</f>
        <v>2.5975999999999999</v>
      </c>
      <c r="G35" s="22"/>
      <c r="H35" s="127"/>
      <c r="I35" s="16"/>
      <c r="J35" s="15">
        <f>I35*F35</f>
        <v>0</v>
      </c>
      <c r="K35" s="15"/>
      <c r="L35" s="22"/>
      <c r="M35" s="244">
        <f>J35</f>
        <v>0</v>
      </c>
    </row>
    <row r="36" spans="1:13" s="125" customFormat="1">
      <c r="A36" s="498"/>
      <c r="B36" s="124"/>
      <c r="C36" s="7" t="s">
        <v>120</v>
      </c>
      <c r="D36" s="19" t="s">
        <v>29</v>
      </c>
      <c r="E36" s="8">
        <v>0.01</v>
      </c>
      <c r="F36" s="126">
        <f>E36*F34</f>
        <v>7.6399999999999992E-4</v>
      </c>
      <c r="G36" s="21"/>
      <c r="H36" s="4">
        <f t="shared" ref="H36:H38" si="7">G36*F36</f>
        <v>0</v>
      </c>
      <c r="I36" s="127"/>
      <c r="J36" s="128"/>
      <c r="K36" s="16"/>
      <c r="L36" s="15"/>
      <c r="M36" s="244">
        <f>H36</f>
        <v>0</v>
      </c>
    </row>
    <row r="37" spans="1:13" s="125" customFormat="1" ht="13.5">
      <c r="A37" s="498"/>
      <c r="B37" s="129"/>
      <c r="C37" s="130" t="s">
        <v>75</v>
      </c>
      <c r="D37" s="83" t="s">
        <v>29</v>
      </c>
      <c r="E37" s="131"/>
      <c r="F37" s="132">
        <f>F34</f>
        <v>7.6399999999999996E-2</v>
      </c>
      <c r="G37" s="131"/>
      <c r="H37" s="131">
        <f t="shared" si="7"/>
        <v>0</v>
      </c>
      <c r="I37" s="131"/>
      <c r="J37" s="131"/>
      <c r="K37" s="131"/>
      <c r="L37" s="94">
        <f>K37*F37</f>
        <v>0</v>
      </c>
      <c r="M37" s="245">
        <f>L37+H37</f>
        <v>0</v>
      </c>
    </row>
    <row r="38" spans="1:13" s="125" customFormat="1" ht="13.5">
      <c r="A38" s="498"/>
      <c r="B38" s="129"/>
      <c r="C38" s="130" t="s">
        <v>111</v>
      </c>
      <c r="D38" s="83" t="s">
        <v>29</v>
      </c>
      <c r="E38" s="131">
        <v>0.06</v>
      </c>
      <c r="F38" s="131">
        <f>E38*F34</f>
        <v>4.5839999999999995E-3</v>
      </c>
      <c r="G38" s="94"/>
      <c r="H38" s="131">
        <f t="shared" si="7"/>
        <v>0</v>
      </c>
      <c r="I38" s="131"/>
      <c r="J38" s="131"/>
      <c r="K38" s="131"/>
      <c r="L38" s="133"/>
      <c r="M38" s="245">
        <f>L38+H38</f>
        <v>0</v>
      </c>
    </row>
    <row r="39" spans="1:13" s="125" customFormat="1" ht="13.5">
      <c r="A39" s="488"/>
      <c r="B39" s="129"/>
      <c r="C39" s="118" t="s">
        <v>33</v>
      </c>
      <c r="D39" s="119" t="s">
        <v>31</v>
      </c>
      <c r="E39" s="54">
        <v>7.63</v>
      </c>
      <c r="F39" s="54">
        <f>E39*F34</f>
        <v>0.58293200000000001</v>
      </c>
      <c r="G39" s="120"/>
      <c r="H39" s="54">
        <f>G39*F39</f>
        <v>0</v>
      </c>
      <c r="I39" s="121"/>
      <c r="J39" s="122"/>
      <c r="K39" s="121"/>
      <c r="L39" s="121"/>
      <c r="M39" s="242">
        <f>H39</f>
        <v>0</v>
      </c>
    </row>
    <row r="40" spans="1:13" s="125" customFormat="1" ht="30" customHeight="1">
      <c r="A40" s="487" t="s">
        <v>121</v>
      </c>
      <c r="B40" s="194" t="s">
        <v>122</v>
      </c>
      <c r="C40" s="195" t="s">
        <v>136</v>
      </c>
      <c r="D40" s="163" t="s">
        <v>29</v>
      </c>
      <c r="E40" s="193"/>
      <c r="F40" s="196">
        <f>0.0484+0.07556+0.01504</f>
        <v>0.13900000000000001</v>
      </c>
      <c r="G40" s="197"/>
      <c r="H40" s="193">
        <f>H43+H44+H45+H46+H47+H48</f>
        <v>0</v>
      </c>
      <c r="I40" s="193"/>
      <c r="J40" s="193">
        <f>J41</f>
        <v>0</v>
      </c>
      <c r="K40" s="193"/>
      <c r="L40" s="193">
        <f>L42+L44</f>
        <v>0</v>
      </c>
      <c r="M40" s="236">
        <f>L40+J40+H40</f>
        <v>0</v>
      </c>
    </row>
    <row r="41" spans="1:13" s="125" customFormat="1" ht="14.25" customHeight="1">
      <c r="A41" s="498"/>
      <c r="B41" s="129"/>
      <c r="C41" s="58" t="s">
        <v>13</v>
      </c>
      <c r="D41" s="56" t="s">
        <v>14</v>
      </c>
      <c r="E41" s="59">
        <v>37.4</v>
      </c>
      <c r="F41" s="54">
        <f>E41*F40</f>
        <v>5.1985999999999999</v>
      </c>
      <c r="G41" s="115"/>
      <c r="H41" s="116"/>
      <c r="I41" s="117"/>
      <c r="J41" s="54">
        <f>F41*I41</f>
        <v>0</v>
      </c>
      <c r="K41" s="54"/>
      <c r="L41" s="115"/>
      <c r="M41" s="241">
        <v>746.01696000000004</v>
      </c>
    </row>
    <row r="42" spans="1:13" s="125" customFormat="1" ht="14.25" customHeight="1">
      <c r="A42" s="498"/>
      <c r="B42" s="129"/>
      <c r="C42" s="58" t="s">
        <v>32</v>
      </c>
      <c r="D42" s="56" t="s">
        <v>31</v>
      </c>
      <c r="E42" s="59">
        <v>6.32</v>
      </c>
      <c r="F42" s="59">
        <f>E42*F40</f>
        <v>0.87848000000000015</v>
      </c>
      <c r="G42" s="21"/>
      <c r="H42" s="104"/>
      <c r="I42" s="104"/>
      <c r="J42" s="105"/>
      <c r="K42" s="66"/>
      <c r="L42" s="17">
        <f t="shared" ref="L42" si="8">K42*F42</f>
        <v>0</v>
      </c>
      <c r="M42" s="237">
        <f t="shared" ref="M42" si="9">L42</f>
        <v>0</v>
      </c>
    </row>
    <row r="43" spans="1:13" s="125" customFormat="1" ht="14.25" customHeight="1">
      <c r="A43" s="498"/>
      <c r="B43" s="129"/>
      <c r="C43" s="130" t="s">
        <v>123</v>
      </c>
      <c r="D43" s="88" t="s">
        <v>12</v>
      </c>
      <c r="E43" s="131">
        <v>0.75</v>
      </c>
      <c r="F43" s="131">
        <f>E43*F40</f>
        <v>0.10425000000000001</v>
      </c>
      <c r="G43" s="134"/>
      <c r="H43" s="131">
        <f>G43*F43</f>
        <v>0</v>
      </c>
      <c r="I43" s="131"/>
      <c r="J43" s="131"/>
      <c r="K43" s="131"/>
      <c r="L43" s="133"/>
      <c r="M43" s="237">
        <f>H43</f>
        <v>0</v>
      </c>
    </row>
    <row r="44" spans="1:13" s="125" customFormat="1" ht="14.25" customHeight="1">
      <c r="A44" s="498"/>
      <c r="B44" s="129"/>
      <c r="C44" s="130" t="s">
        <v>75</v>
      </c>
      <c r="D44" s="83" t="s">
        <v>29</v>
      </c>
      <c r="E44" s="131"/>
      <c r="F44" s="132">
        <v>4.8399999999999999E-2</v>
      </c>
      <c r="G44" s="131"/>
      <c r="H44" s="131">
        <f t="shared" ref="H44" si="10">G44*F44</f>
        <v>0</v>
      </c>
      <c r="I44" s="131"/>
      <c r="J44" s="131"/>
      <c r="K44" s="131"/>
      <c r="L44" s="94">
        <f>K44*F44</f>
        <v>0</v>
      </c>
      <c r="M44" s="245">
        <f>L44+H44</f>
        <v>0</v>
      </c>
    </row>
    <row r="45" spans="1:13" s="125" customFormat="1" ht="14.25" customHeight="1">
      <c r="A45" s="498"/>
      <c r="B45" s="129"/>
      <c r="C45" s="111" t="s">
        <v>124</v>
      </c>
      <c r="D45" s="83" t="s">
        <v>72</v>
      </c>
      <c r="E45" s="131"/>
      <c r="F45" s="131">
        <v>199.6</v>
      </c>
      <c r="G45" s="94"/>
      <c r="H45" s="59">
        <f>G45*F45</f>
        <v>0</v>
      </c>
      <c r="I45" s="104"/>
      <c r="J45" s="104"/>
      <c r="K45" s="59"/>
      <c r="L45" s="17"/>
      <c r="M45" s="245">
        <f>L45+H45</f>
        <v>0</v>
      </c>
    </row>
    <row r="46" spans="1:13" s="125" customFormat="1" ht="14.25" customHeight="1">
      <c r="A46" s="498"/>
      <c r="B46" s="129"/>
      <c r="C46" s="111" t="s">
        <v>125</v>
      </c>
      <c r="D46" s="83" t="s">
        <v>72</v>
      </c>
      <c r="E46" s="131"/>
      <c r="F46" s="131">
        <v>8</v>
      </c>
      <c r="G46" s="94"/>
      <c r="H46" s="59">
        <f>G46*F46</f>
        <v>0</v>
      </c>
      <c r="I46" s="104"/>
      <c r="J46" s="104"/>
      <c r="K46" s="59"/>
      <c r="L46" s="17"/>
      <c r="M46" s="245">
        <f t="shared" ref="M46:M47" si="11">L46+H46</f>
        <v>0</v>
      </c>
    </row>
    <row r="47" spans="1:13" s="125" customFormat="1" ht="14.25" customHeight="1">
      <c r="A47" s="498"/>
      <c r="B47" s="129"/>
      <c r="C47" s="130" t="s">
        <v>111</v>
      </c>
      <c r="D47" s="83" t="s">
        <v>29</v>
      </c>
      <c r="E47" s="131">
        <v>0.06</v>
      </c>
      <c r="F47" s="131">
        <f>E47*F40</f>
        <v>8.3400000000000002E-3</v>
      </c>
      <c r="G47" s="109"/>
      <c r="H47" s="131">
        <f t="shared" ref="H47" si="12">G47*F47</f>
        <v>0</v>
      </c>
      <c r="I47" s="131"/>
      <c r="J47" s="131"/>
      <c r="K47" s="131"/>
      <c r="L47" s="133"/>
      <c r="M47" s="245">
        <f t="shared" si="11"/>
        <v>0</v>
      </c>
    </row>
    <row r="48" spans="1:13" s="125" customFormat="1" ht="14.25" customHeight="1">
      <c r="A48" s="488"/>
      <c r="B48" s="129"/>
      <c r="C48" s="118" t="s">
        <v>33</v>
      </c>
      <c r="D48" s="119" t="s">
        <v>31</v>
      </c>
      <c r="E48" s="54">
        <v>7.63</v>
      </c>
      <c r="F48" s="54">
        <f>E48*F40</f>
        <v>1.06057</v>
      </c>
      <c r="G48" s="120"/>
      <c r="H48" s="54">
        <f>G48*F48</f>
        <v>0</v>
      </c>
      <c r="I48" s="121"/>
      <c r="J48" s="122"/>
      <c r="K48" s="121"/>
      <c r="L48" s="121"/>
      <c r="M48" s="242">
        <f>H48</f>
        <v>0</v>
      </c>
    </row>
    <row r="49" spans="1:15" s="125" customFormat="1" ht="17.25" customHeight="1">
      <c r="A49" s="487" t="s">
        <v>126</v>
      </c>
      <c r="B49" s="198" t="s">
        <v>127</v>
      </c>
      <c r="C49" s="199" t="s">
        <v>128</v>
      </c>
      <c r="D49" s="163" t="s">
        <v>147</v>
      </c>
      <c r="E49" s="173"/>
      <c r="F49" s="174">
        <v>1</v>
      </c>
      <c r="G49" s="170"/>
      <c r="H49" s="176"/>
      <c r="I49" s="170"/>
      <c r="J49" s="177">
        <f>J50</f>
        <v>0</v>
      </c>
      <c r="K49" s="170"/>
      <c r="L49" s="177"/>
      <c r="M49" s="236">
        <f>H49+J49+L49</f>
        <v>0</v>
      </c>
    </row>
    <row r="50" spans="1:15" s="125" customFormat="1" ht="18.75" customHeight="1">
      <c r="A50" s="488"/>
      <c r="B50" s="83"/>
      <c r="C50" s="58" t="s">
        <v>13</v>
      </c>
      <c r="D50" s="56" t="s">
        <v>14</v>
      </c>
      <c r="E50" s="59">
        <v>1.21</v>
      </c>
      <c r="F50" s="54">
        <f>E50*F49</f>
        <v>1.21</v>
      </c>
      <c r="G50" s="115"/>
      <c r="H50" s="116"/>
      <c r="I50" s="117"/>
      <c r="J50" s="54">
        <f>F50*I50</f>
        <v>0</v>
      </c>
      <c r="K50" s="54"/>
      <c r="L50" s="115"/>
      <c r="M50" s="241">
        <v>746.01696000000004</v>
      </c>
    </row>
    <row r="51" spans="1:15" s="125" customFormat="1" ht="40.5">
      <c r="A51" s="486" t="s">
        <v>129</v>
      </c>
      <c r="B51" s="200" t="s">
        <v>130</v>
      </c>
      <c r="C51" s="195" t="s">
        <v>131</v>
      </c>
      <c r="D51" s="179" t="s">
        <v>147</v>
      </c>
      <c r="E51" s="180"/>
      <c r="F51" s="201">
        <v>4</v>
      </c>
      <c r="G51" s="202"/>
      <c r="H51" s="203"/>
      <c r="I51" s="177"/>
      <c r="J51" s="177">
        <f>J52</f>
        <v>0</v>
      </c>
      <c r="K51" s="177"/>
      <c r="L51" s="177">
        <f>L53+L54</f>
        <v>0</v>
      </c>
      <c r="M51" s="236">
        <f>L51+J51</f>
        <v>0</v>
      </c>
    </row>
    <row r="52" spans="1:15" s="125" customFormat="1" ht="13.5">
      <c r="A52" s="486"/>
      <c r="B52" s="135"/>
      <c r="C52" s="68" t="s">
        <v>13</v>
      </c>
      <c r="D52" s="67" t="s">
        <v>14</v>
      </c>
      <c r="E52" s="97">
        <v>0.02</v>
      </c>
      <c r="F52" s="17">
        <f>E52*F51</f>
        <v>0.08</v>
      </c>
      <c r="G52" s="79"/>
      <c r="H52" s="86"/>
      <c r="I52" s="71"/>
      <c r="J52" s="17">
        <f>I52*F52</f>
        <v>0</v>
      </c>
      <c r="K52" s="17"/>
      <c r="L52" s="79"/>
      <c r="M52" s="237">
        <f>J52</f>
        <v>0</v>
      </c>
    </row>
    <row r="53" spans="1:15" s="125" customFormat="1" ht="15.75">
      <c r="A53" s="486"/>
      <c r="B53" s="135"/>
      <c r="C53" s="68" t="s">
        <v>132</v>
      </c>
      <c r="D53" s="67" t="s">
        <v>16</v>
      </c>
      <c r="E53" s="84">
        <v>4.48E-2</v>
      </c>
      <c r="F53" s="17">
        <f>E53*F51</f>
        <v>0.1792</v>
      </c>
      <c r="G53" s="136"/>
      <c r="H53" s="86"/>
      <c r="I53" s="17"/>
      <c r="J53" s="79"/>
      <c r="K53" s="17"/>
      <c r="L53" s="17">
        <f>K53*F53</f>
        <v>0</v>
      </c>
      <c r="M53" s="237">
        <f>L53</f>
        <v>0</v>
      </c>
    </row>
    <row r="54" spans="1:15" s="125" customFormat="1" ht="13.5">
      <c r="A54" s="486"/>
      <c r="B54" s="135"/>
      <c r="C54" s="68" t="s">
        <v>32</v>
      </c>
      <c r="D54" s="67" t="s">
        <v>31</v>
      </c>
      <c r="E54" s="84">
        <v>2.0999999999999999E-3</v>
      </c>
      <c r="F54" s="17">
        <f>E54*F51</f>
        <v>8.3999999999999995E-3</v>
      </c>
      <c r="G54" s="85"/>
      <c r="H54" s="86"/>
      <c r="I54" s="17"/>
      <c r="J54" s="79"/>
      <c r="K54" s="17"/>
      <c r="L54" s="17">
        <f>K54*F54</f>
        <v>0</v>
      </c>
      <c r="M54" s="237">
        <f>L54</f>
        <v>0</v>
      </c>
    </row>
    <row r="55" spans="1:15" s="125" customFormat="1" ht="15.75">
      <c r="A55" s="486" t="s">
        <v>149</v>
      </c>
      <c r="B55" s="204" t="s">
        <v>133</v>
      </c>
      <c r="C55" s="205" t="s">
        <v>134</v>
      </c>
      <c r="D55" s="206" t="s">
        <v>147</v>
      </c>
      <c r="E55" s="207"/>
      <c r="F55" s="208">
        <v>4</v>
      </c>
      <c r="G55" s="207"/>
      <c r="H55" s="207"/>
      <c r="I55" s="207"/>
      <c r="J55" s="177">
        <f>J56</f>
        <v>0</v>
      </c>
      <c r="K55" s="177"/>
      <c r="L55" s="177">
        <f>L57+L58</f>
        <v>0</v>
      </c>
      <c r="M55" s="236">
        <f>L55+J55</f>
        <v>0</v>
      </c>
    </row>
    <row r="56" spans="1:15" s="125" customFormat="1" ht="13.5">
      <c r="A56" s="486"/>
      <c r="B56" s="137"/>
      <c r="C56" s="90" t="s">
        <v>103</v>
      </c>
      <c r="D56" s="138" t="s">
        <v>14</v>
      </c>
      <c r="E56" s="139">
        <v>3.2300000000000002E-3</v>
      </c>
      <c r="F56" s="140">
        <f>E56*F55</f>
        <v>1.2920000000000001E-2</v>
      </c>
      <c r="G56" s="93"/>
      <c r="H56" s="141"/>
      <c r="I56" s="142"/>
      <c r="J56" s="93">
        <f>I56*F56</f>
        <v>0</v>
      </c>
      <c r="K56" s="141"/>
      <c r="L56" s="141"/>
      <c r="M56" s="238">
        <f>J56</f>
        <v>0</v>
      </c>
    </row>
    <row r="57" spans="1:15" s="125" customFormat="1" ht="13.5">
      <c r="A57" s="486"/>
      <c r="B57" s="137"/>
      <c r="C57" s="143" t="s">
        <v>135</v>
      </c>
      <c r="D57" s="138" t="s">
        <v>16</v>
      </c>
      <c r="E57" s="139">
        <v>3.6200000000000004E-3</v>
      </c>
      <c r="F57" s="140">
        <f>E57*F55</f>
        <v>1.4480000000000002E-2</v>
      </c>
      <c r="G57" s="93"/>
      <c r="H57" s="141"/>
      <c r="I57" s="141"/>
      <c r="J57" s="141"/>
      <c r="K57" s="141"/>
      <c r="L57" s="93">
        <f>K57*F57</f>
        <v>0</v>
      </c>
      <c r="M57" s="238">
        <f>L57</f>
        <v>0</v>
      </c>
    </row>
    <row r="58" spans="1:15" s="125" customFormat="1" ht="16.5" customHeight="1">
      <c r="A58" s="486"/>
      <c r="B58" s="137"/>
      <c r="C58" s="90" t="s">
        <v>100</v>
      </c>
      <c r="D58" s="91" t="s">
        <v>31</v>
      </c>
      <c r="E58" s="91">
        <v>1.7999999999999998E-4</v>
      </c>
      <c r="F58" s="91">
        <f>E58*F55</f>
        <v>7.1999999999999994E-4</v>
      </c>
      <c r="G58" s="91"/>
      <c r="H58" s="91"/>
      <c r="I58" s="92"/>
      <c r="J58" s="91"/>
      <c r="K58" s="91"/>
      <c r="L58" s="93">
        <f>K58*F58</f>
        <v>0</v>
      </c>
      <c r="M58" s="238">
        <f>L58</f>
        <v>0</v>
      </c>
    </row>
    <row r="59" spans="1:15" s="125" customFormat="1" ht="22.5" customHeight="1" thickBot="1">
      <c r="A59" s="246" t="s">
        <v>150</v>
      </c>
      <c r="B59" s="247" t="s">
        <v>63</v>
      </c>
      <c r="C59" s="248" t="s">
        <v>137</v>
      </c>
      <c r="D59" s="249" t="s">
        <v>29</v>
      </c>
      <c r="E59" s="249"/>
      <c r="F59" s="250">
        <f>F51*1.95</f>
        <v>7.8</v>
      </c>
      <c r="G59" s="249"/>
      <c r="H59" s="249"/>
      <c r="I59" s="250"/>
      <c r="J59" s="249"/>
      <c r="K59" s="251"/>
      <c r="L59" s="251">
        <f>K59*F59</f>
        <v>0</v>
      </c>
      <c r="M59" s="252">
        <f>L59</f>
        <v>0</v>
      </c>
    </row>
    <row r="60" spans="1:15" ht="20.25" customHeight="1" thickBot="1">
      <c r="A60" s="212"/>
      <c r="B60" s="213"/>
      <c r="C60" s="214" t="s">
        <v>8</v>
      </c>
      <c r="D60" s="215" t="s">
        <v>31</v>
      </c>
      <c r="E60" s="216"/>
      <c r="F60" s="216"/>
      <c r="G60" s="217"/>
      <c r="H60" s="216">
        <f>H12+H16+H28+H34+H40</f>
        <v>0</v>
      </c>
      <c r="I60" s="213"/>
      <c r="J60" s="216">
        <f>J55+J51+J49+J40+J34+J28+J16+J12+J10+J7</f>
        <v>0</v>
      </c>
      <c r="K60" s="213"/>
      <c r="L60" s="216">
        <f>L59+L55+L51+L40+L34+L28+L16+L12+L7</f>
        <v>0</v>
      </c>
      <c r="M60" s="216">
        <f>M7+M10+M12+M16+M28+M34+M40+M51+M55+M59+M49</f>
        <v>0</v>
      </c>
      <c r="O60" s="106"/>
    </row>
    <row r="61" spans="1:15" ht="24" customHeight="1">
      <c r="A61" s="226"/>
      <c r="B61" s="227"/>
      <c r="C61" s="274" t="s">
        <v>34</v>
      </c>
      <c r="D61" s="275" t="s">
        <v>35</v>
      </c>
      <c r="E61" s="458"/>
      <c r="F61" s="228"/>
      <c r="G61" s="229"/>
      <c r="H61" s="228"/>
      <c r="I61" s="230"/>
      <c r="J61" s="228"/>
      <c r="K61" s="228"/>
      <c r="L61" s="228"/>
      <c r="M61" s="231">
        <f>M60*E61</f>
        <v>0</v>
      </c>
    </row>
    <row r="62" spans="1:15" ht="24" customHeight="1">
      <c r="A62" s="232"/>
      <c r="B62" s="89"/>
      <c r="C62" s="160" t="s">
        <v>8</v>
      </c>
      <c r="D62" s="159" t="s">
        <v>31</v>
      </c>
      <c r="E62" s="218"/>
      <c r="F62" s="17"/>
      <c r="G62" s="94"/>
      <c r="H62" s="17"/>
      <c r="I62" s="70"/>
      <c r="J62" s="17"/>
      <c r="K62" s="17"/>
      <c r="L62" s="17"/>
      <c r="M62" s="233">
        <f>M60+M61</f>
        <v>0</v>
      </c>
    </row>
    <row r="63" spans="1:15" ht="24" customHeight="1" thickBot="1">
      <c r="A63" s="234"/>
      <c r="B63" s="156"/>
      <c r="C63" s="276" t="s">
        <v>36</v>
      </c>
      <c r="D63" s="277" t="s">
        <v>35</v>
      </c>
      <c r="E63" s="459"/>
      <c r="F63" s="123"/>
      <c r="G63" s="219"/>
      <c r="H63" s="123"/>
      <c r="I63" s="220"/>
      <c r="J63" s="123"/>
      <c r="K63" s="123"/>
      <c r="L63" s="123"/>
      <c r="M63" s="235">
        <f>M62*E63</f>
        <v>0</v>
      </c>
    </row>
    <row r="64" spans="1:15" ht="18.75" customHeight="1" thickBot="1">
      <c r="A64" s="221"/>
      <c r="B64" s="213"/>
      <c r="C64" s="214" t="s">
        <v>8</v>
      </c>
      <c r="D64" s="215" t="s">
        <v>31</v>
      </c>
      <c r="E64" s="222"/>
      <c r="F64" s="222"/>
      <c r="G64" s="223"/>
      <c r="H64" s="222"/>
      <c r="I64" s="224"/>
      <c r="J64" s="222"/>
      <c r="K64" s="222"/>
      <c r="L64" s="222"/>
      <c r="M64" s="225">
        <f>M63+M62</f>
        <v>0</v>
      </c>
    </row>
    <row r="65" spans="3:12" ht="17.25" customHeight="1"/>
    <row r="66" spans="3:12" ht="20.25" customHeight="1">
      <c r="C66" s="278" t="s">
        <v>151</v>
      </c>
      <c r="E66" s="279"/>
      <c r="F66" s="279"/>
      <c r="G66" s="279"/>
      <c r="H66" s="279"/>
    </row>
    <row r="67" spans="3:12" s="144" customFormat="1" ht="15.75">
      <c r="C67" s="158"/>
      <c r="D67" s="158"/>
      <c r="E67" s="463" t="s">
        <v>152</v>
      </c>
      <c r="F67" s="463"/>
      <c r="G67" s="463"/>
      <c r="H67" s="463"/>
      <c r="I67" s="158"/>
      <c r="J67" s="158"/>
      <c r="K67" s="158"/>
      <c r="L67" s="158"/>
    </row>
  </sheetData>
  <mergeCells count="23">
    <mergeCell ref="A51:A54"/>
    <mergeCell ref="A55:A58"/>
    <mergeCell ref="E67:H67"/>
    <mergeCell ref="I4:J4"/>
    <mergeCell ref="K4:L4"/>
    <mergeCell ref="A49:A50"/>
    <mergeCell ref="A7:A9"/>
    <mergeCell ref="A10:A11"/>
    <mergeCell ref="A12:A15"/>
    <mergeCell ref="A16:A27"/>
    <mergeCell ref="A28:A33"/>
    <mergeCell ref="A34:A39"/>
    <mergeCell ref="A40:A48"/>
    <mergeCell ref="A1:M1"/>
    <mergeCell ref="A2:M2"/>
    <mergeCell ref="A3:M3"/>
    <mergeCell ref="M4:M5"/>
    <mergeCell ref="A4:A5"/>
    <mergeCell ref="B4:B5"/>
    <mergeCell ref="C4:C5"/>
    <mergeCell ref="D4:D5"/>
    <mergeCell ref="E4:F4"/>
    <mergeCell ref="G4:H4"/>
  </mergeCells>
  <pageMargins left="0.19685039370078741" right="0.19685039370078741" top="0.35433070866141736" bottom="0.6692913385826772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37" workbookViewId="0">
      <selection activeCell="A62" sqref="A62:XFD63"/>
    </sheetView>
  </sheetViews>
  <sheetFormatPr defaultRowHeight="15"/>
  <cols>
    <col min="1" max="1" width="4.42578125" customWidth="1"/>
    <col min="3" max="3" width="36.85546875" customWidth="1"/>
  </cols>
  <sheetData>
    <row r="1" spans="1:15" ht="24.75" customHeight="1">
      <c r="A1" s="476" t="s">
        <v>62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1"/>
      <c r="O1" s="1"/>
    </row>
    <row r="2" spans="1:15" ht="21" customHeight="1">
      <c r="A2" s="477" t="s">
        <v>83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1"/>
      <c r="O2" s="1"/>
    </row>
    <row r="3" spans="1:15" ht="24.75" customHeight="1" thickBot="1">
      <c r="A3" s="477" t="s">
        <v>153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1"/>
      <c r="O3" s="1"/>
    </row>
    <row r="4" spans="1:15" ht="24" customHeight="1">
      <c r="A4" s="501" t="s">
        <v>0</v>
      </c>
      <c r="B4" s="503" t="s">
        <v>1</v>
      </c>
      <c r="C4" s="505" t="s">
        <v>2</v>
      </c>
      <c r="D4" s="505" t="s">
        <v>3</v>
      </c>
      <c r="E4" s="505" t="s">
        <v>4</v>
      </c>
      <c r="F4" s="505"/>
      <c r="G4" s="505" t="s">
        <v>5</v>
      </c>
      <c r="H4" s="505"/>
      <c r="I4" s="505" t="s">
        <v>6</v>
      </c>
      <c r="J4" s="505"/>
      <c r="K4" s="505" t="s">
        <v>7</v>
      </c>
      <c r="L4" s="505"/>
      <c r="M4" s="499" t="s">
        <v>8</v>
      </c>
      <c r="N4" s="1"/>
      <c r="O4" s="1"/>
    </row>
    <row r="5" spans="1:15" ht="41.25" thickBot="1">
      <c r="A5" s="502"/>
      <c r="B5" s="504"/>
      <c r="C5" s="506"/>
      <c r="D5" s="506"/>
      <c r="E5" s="253" t="s">
        <v>9</v>
      </c>
      <c r="F5" s="253" t="s">
        <v>8</v>
      </c>
      <c r="G5" s="253" t="s">
        <v>10</v>
      </c>
      <c r="H5" s="254" t="s">
        <v>8</v>
      </c>
      <c r="I5" s="255" t="s">
        <v>10</v>
      </c>
      <c r="J5" s="256" t="s">
        <v>8</v>
      </c>
      <c r="K5" s="253" t="s">
        <v>10</v>
      </c>
      <c r="L5" s="253" t="s">
        <v>8</v>
      </c>
      <c r="M5" s="500"/>
      <c r="N5" s="1"/>
      <c r="O5" s="1"/>
    </row>
    <row r="6" spans="1:15" ht="15.75" thickBot="1">
      <c r="A6" s="267">
        <v>1</v>
      </c>
      <c r="B6" s="268">
        <v>2</v>
      </c>
      <c r="C6" s="268">
        <v>3</v>
      </c>
      <c r="D6" s="268">
        <v>4</v>
      </c>
      <c r="E6" s="268">
        <v>5</v>
      </c>
      <c r="F6" s="268">
        <v>6</v>
      </c>
      <c r="G6" s="268">
        <v>7</v>
      </c>
      <c r="H6" s="268">
        <v>8</v>
      </c>
      <c r="I6" s="268">
        <v>9</v>
      </c>
      <c r="J6" s="268">
        <v>10</v>
      </c>
      <c r="K6" s="268">
        <v>11</v>
      </c>
      <c r="L6" s="268">
        <v>12</v>
      </c>
      <c r="M6" s="269">
        <v>13</v>
      </c>
      <c r="N6" s="1"/>
      <c r="O6" s="1"/>
    </row>
    <row r="7" spans="1:15" ht="40.5">
      <c r="A7" s="510">
        <v>1</v>
      </c>
      <c r="B7" s="333" t="s">
        <v>11</v>
      </c>
      <c r="C7" s="334" t="s">
        <v>154</v>
      </c>
      <c r="D7" s="333" t="s">
        <v>147</v>
      </c>
      <c r="E7" s="335"/>
      <c r="F7" s="336">
        <v>40</v>
      </c>
      <c r="G7" s="337"/>
      <c r="H7" s="338">
        <f>H12+H13</f>
        <v>0</v>
      </c>
      <c r="I7" s="338"/>
      <c r="J7" s="338">
        <f>J8</f>
        <v>0</v>
      </c>
      <c r="K7" s="338"/>
      <c r="L7" s="338">
        <f>L9+L10+L11+L12</f>
        <v>0</v>
      </c>
      <c r="M7" s="339">
        <f>L7+J7+H7</f>
        <v>0</v>
      </c>
    </row>
    <row r="8" spans="1:15">
      <c r="A8" s="508"/>
      <c r="B8" s="19"/>
      <c r="C8" s="7" t="s">
        <v>13</v>
      </c>
      <c r="D8" s="19" t="s">
        <v>14</v>
      </c>
      <c r="E8" s="11">
        <v>0.15</v>
      </c>
      <c r="F8" s="16">
        <f>E8*F7</f>
        <v>6</v>
      </c>
      <c r="G8" s="11"/>
      <c r="H8" s="15"/>
      <c r="I8" s="12"/>
      <c r="J8" s="15">
        <f>I8*F8</f>
        <v>0</v>
      </c>
      <c r="K8" s="13"/>
      <c r="L8" s="15"/>
      <c r="M8" s="322">
        <f>J8</f>
        <v>0</v>
      </c>
    </row>
    <row r="9" spans="1:15">
      <c r="A9" s="508"/>
      <c r="B9" s="19"/>
      <c r="C9" s="7" t="s">
        <v>15</v>
      </c>
      <c r="D9" s="19" t="s">
        <v>16</v>
      </c>
      <c r="E9" s="11">
        <v>2.1600000000000001E-2</v>
      </c>
      <c r="F9" s="6">
        <f>E9*F7</f>
        <v>0.8640000000000001</v>
      </c>
      <c r="G9" s="11"/>
      <c r="H9" s="15"/>
      <c r="I9" s="13"/>
      <c r="J9" s="15"/>
      <c r="K9" s="13"/>
      <c r="L9" s="15">
        <f>K9*F9</f>
        <v>0</v>
      </c>
      <c r="M9" s="322">
        <f>L9</f>
        <v>0</v>
      </c>
    </row>
    <row r="10" spans="1:15">
      <c r="A10" s="508"/>
      <c r="B10" s="19"/>
      <c r="C10" s="7" t="s">
        <v>17</v>
      </c>
      <c r="D10" s="19" t="s">
        <v>16</v>
      </c>
      <c r="E10" s="11">
        <v>2.7300000000000001E-2</v>
      </c>
      <c r="F10" s="6">
        <f>E10*F7</f>
        <v>1.0920000000000001</v>
      </c>
      <c r="G10" s="11"/>
      <c r="H10" s="15"/>
      <c r="I10" s="13"/>
      <c r="J10" s="15"/>
      <c r="K10" s="13"/>
      <c r="L10" s="15">
        <f t="shared" ref="L10:L12" si="0">K10*F10</f>
        <v>0</v>
      </c>
      <c r="M10" s="322">
        <f t="shared" ref="M10:M11" si="1">L10</f>
        <v>0</v>
      </c>
    </row>
    <row r="11" spans="1:15">
      <c r="A11" s="508"/>
      <c r="B11" s="19"/>
      <c r="C11" s="7" t="s">
        <v>18</v>
      </c>
      <c r="D11" s="19" t="s">
        <v>16</v>
      </c>
      <c r="E11" s="11">
        <v>9.7000000000000003E-3</v>
      </c>
      <c r="F11" s="6">
        <f>E11*F7</f>
        <v>0.38800000000000001</v>
      </c>
      <c r="G11" s="11"/>
      <c r="H11" s="15"/>
      <c r="I11" s="13"/>
      <c r="J11" s="15"/>
      <c r="K11" s="13"/>
      <c r="L11" s="15">
        <f t="shared" si="0"/>
        <v>0</v>
      </c>
      <c r="M11" s="322">
        <f t="shared" si="1"/>
        <v>0</v>
      </c>
    </row>
    <row r="12" spans="1:15" ht="15.75">
      <c r="A12" s="508"/>
      <c r="B12" s="19"/>
      <c r="C12" s="7" t="s">
        <v>19</v>
      </c>
      <c r="D12" s="19" t="s">
        <v>12</v>
      </c>
      <c r="E12" s="8">
        <v>1.22</v>
      </c>
      <c r="F12" s="15">
        <f>E12*F7</f>
        <v>48.8</v>
      </c>
      <c r="G12" s="8"/>
      <c r="H12" s="15">
        <f>G12*F12</f>
        <v>0</v>
      </c>
      <c r="I12" s="9"/>
      <c r="J12" s="15"/>
      <c r="K12" s="10"/>
      <c r="L12" s="15">
        <f t="shared" si="0"/>
        <v>0</v>
      </c>
      <c r="M12" s="322">
        <f>L12+H12</f>
        <v>0</v>
      </c>
    </row>
    <row r="13" spans="1:15" ht="16.5" thickBot="1">
      <c r="A13" s="511"/>
      <c r="B13" s="155"/>
      <c r="C13" s="292" t="s">
        <v>20</v>
      </c>
      <c r="D13" s="155" t="s">
        <v>12</v>
      </c>
      <c r="E13" s="293">
        <v>7.0000000000000007E-2</v>
      </c>
      <c r="F13" s="4">
        <f>E13*F7</f>
        <v>2.8000000000000003</v>
      </c>
      <c r="G13" s="293"/>
      <c r="H13" s="4">
        <f>G13*F13</f>
        <v>0</v>
      </c>
      <c r="I13" s="294"/>
      <c r="J13" s="4"/>
      <c r="K13" s="294"/>
      <c r="L13" s="4"/>
      <c r="M13" s="328">
        <f>H13</f>
        <v>0</v>
      </c>
    </row>
    <row r="14" spans="1:15" ht="27">
      <c r="A14" s="512">
        <v>2</v>
      </c>
      <c r="B14" s="374" t="s">
        <v>21</v>
      </c>
      <c r="C14" s="341" t="s">
        <v>155</v>
      </c>
      <c r="D14" s="340" t="s">
        <v>156</v>
      </c>
      <c r="E14" s="342"/>
      <c r="F14" s="356">
        <v>304</v>
      </c>
      <c r="G14" s="375"/>
      <c r="H14" s="345">
        <f>H22+H23+H24</f>
        <v>0</v>
      </c>
      <c r="I14" s="345"/>
      <c r="J14" s="345">
        <f>J15</f>
        <v>0</v>
      </c>
      <c r="K14" s="345"/>
      <c r="L14" s="345">
        <f>L16+L17+L18+L19+L20+L21+L22+L23</f>
        <v>0</v>
      </c>
      <c r="M14" s="346">
        <f>L14+J14+H14</f>
        <v>0</v>
      </c>
    </row>
    <row r="15" spans="1:15">
      <c r="A15" s="513"/>
      <c r="B15" s="19"/>
      <c r="C15" s="7" t="s">
        <v>13</v>
      </c>
      <c r="D15" s="19" t="s">
        <v>14</v>
      </c>
      <c r="E15" s="8">
        <v>3.3000000000000002E-2</v>
      </c>
      <c r="F15" s="15">
        <f>E15*F14</f>
        <v>10.032</v>
      </c>
      <c r="G15" s="8"/>
      <c r="H15" s="15"/>
      <c r="I15" s="12"/>
      <c r="J15" s="15">
        <f>I15*F15</f>
        <v>0</v>
      </c>
      <c r="K15" s="13"/>
      <c r="L15" s="15"/>
      <c r="M15" s="322">
        <f>J15</f>
        <v>0</v>
      </c>
    </row>
    <row r="16" spans="1:15">
      <c r="A16" s="513"/>
      <c r="B16" s="19"/>
      <c r="C16" s="7" t="s">
        <v>22</v>
      </c>
      <c r="D16" s="19" t="s">
        <v>16</v>
      </c>
      <c r="E16" s="8">
        <v>4.1999999999999996E-4</v>
      </c>
      <c r="F16" s="6">
        <f>E16*F14</f>
        <v>0.12767999999999999</v>
      </c>
      <c r="G16" s="8"/>
      <c r="H16" s="15"/>
      <c r="I16" s="13"/>
      <c r="J16" s="15"/>
      <c r="K16" s="13"/>
      <c r="L16" s="15">
        <f>K16*F16</f>
        <v>0</v>
      </c>
      <c r="M16" s="322">
        <f>L16</f>
        <v>0</v>
      </c>
    </row>
    <row r="17" spans="1:13">
      <c r="A17" s="513"/>
      <c r="B17" s="19"/>
      <c r="C17" s="7" t="s">
        <v>23</v>
      </c>
      <c r="D17" s="19" t="s">
        <v>16</v>
      </c>
      <c r="E17" s="8">
        <v>2.5799999999999998E-3</v>
      </c>
      <c r="F17" s="6">
        <f>E17*F14</f>
        <v>0.78431999999999991</v>
      </c>
      <c r="G17" s="8"/>
      <c r="H17" s="15"/>
      <c r="I17" s="9"/>
      <c r="J17" s="15"/>
      <c r="K17" s="13"/>
      <c r="L17" s="15">
        <f t="shared" ref="L17:L23" si="2">K17*F17</f>
        <v>0</v>
      </c>
      <c r="M17" s="322">
        <f t="shared" ref="M17:M21" si="3">L17</f>
        <v>0</v>
      </c>
    </row>
    <row r="18" spans="1:13">
      <c r="A18" s="513"/>
      <c r="B18" s="19"/>
      <c r="C18" s="7" t="s">
        <v>24</v>
      </c>
      <c r="D18" s="19" t="s">
        <v>16</v>
      </c>
      <c r="E18" s="8">
        <v>1.12E-2</v>
      </c>
      <c r="F18" s="6">
        <f>E18*F14</f>
        <v>3.4047999999999998</v>
      </c>
      <c r="G18" s="8"/>
      <c r="H18" s="15"/>
      <c r="I18" s="9"/>
      <c r="J18" s="15"/>
      <c r="K18" s="13"/>
      <c r="L18" s="15">
        <f t="shared" si="2"/>
        <v>0</v>
      </c>
      <c r="M18" s="322">
        <f t="shared" si="3"/>
        <v>0</v>
      </c>
    </row>
    <row r="19" spans="1:13">
      <c r="A19" s="513"/>
      <c r="B19" s="19"/>
      <c r="C19" s="7" t="s">
        <v>25</v>
      </c>
      <c r="D19" s="19" t="s">
        <v>16</v>
      </c>
      <c r="E19" s="8">
        <v>2.4799999999999999E-2</v>
      </c>
      <c r="F19" s="6">
        <f>E19*F14</f>
        <v>7.5392000000000001</v>
      </c>
      <c r="G19" s="8"/>
      <c r="H19" s="15"/>
      <c r="I19" s="9"/>
      <c r="J19" s="15"/>
      <c r="K19" s="13"/>
      <c r="L19" s="15">
        <f t="shared" si="2"/>
        <v>0</v>
      </c>
      <c r="M19" s="322">
        <f t="shared" si="3"/>
        <v>0</v>
      </c>
    </row>
    <row r="20" spans="1:13">
      <c r="A20" s="513"/>
      <c r="B20" s="19"/>
      <c r="C20" s="7" t="s">
        <v>18</v>
      </c>
      <c r="D20" s="19" t="s">
        <v>16</v>
      </c>
      <c r="E20" s="8">
        <v>4.1399999999999996E-3</v>
      </c>
      <c r="F20" s="15">
        <f>E20*F14</f>
        <v>1.2585599999999999</v>
      </c>
      <c r="G20" s="8"/>
      <c r="H20" s="15"/>
      <c r="I20" s="9"/>
      <c r="J20" s="15"/>
      <c r="K20" s="13"/>
      <c r="L20" s="15">
        <f t="shared" si="2"/>
        <v>0</v>
      </c>
      <c r="M20" s="322">
        <f t="shared" si="3"/>
        <v>0</v>
      </c>
    </row>
    <row r="21" spans="1:13">
      <c r="A21" s="513"/>
      <c r="B21" s="19"/>
      <c r="C21" s="7" t="s">
        <v>26</v>
      </c>
      <c r="D21" s="19" t="s">
        <v>16</v>
      </c>
      <c r="E21" s="8">
        <v>5.2999999999999998E-4</v>
      </c>
      <c r="F21" s="15">
        <f>E21*F14</f>
        <v>0.16111999999999999</v>
      </c>
      <c r="G21" s="8"/>
      <c r="H21" s="15"/>
      <c r="I21" s="9"/>
      <c r="J21" s="15"/>
      <c r="K21" s="13"/>
      <c r="L21" s="15">
        <f t="shared" si="2"/>
        <v>0</v>
      </c>
      <c r="M21" s="322">
        <f t="shared" si="3"/>
        <v>0</v>
      </c>
    </row>
    <row r="22" spans="1:13" ht="15.75">
      <c r="A22" s="513"/>
      <c r="B22" s="19"/>
      <c r="C22" s="7" t="s">
        <v>27</v>
      </c>
      <c r="D22" s="19" t="s">
        <v>12</v>
      </c>
      <c r="E22" s="55">
        <f>(189-12.6*3)*0.001</f>
        <v>0.1512</v>
      </c>
      <c r="F22" s="15">
        <f>E22*F14</f>
        <v>45.964799999999997</v>
      </c>
      <c r="G22" s="3"/>
      <c r="H22" s="15">
        <f>G22*F22</f>
        <v>0</v>
      </c>
      <c r="I22" s="9"/>
      <c r="J22" s="15"/>
      <c r="K22" s="10"/>
      <c r="L22" s="15">
        <f t="shared" si="2"/>
        <v>0</v>
      </c>
      <c r="M22" s="322">
        <f>L22+H22</f>
        <v>0</v>
      </c>
    </row>
    <row r="23" spans="1:13" ht="15.75">
      <c r="A23" s="513"/>
      <c r="B23" s="19"/>
      <c r="C23" s="7" t="s">
        <v>28</v>
      </c>
      <c r="D23" s="19" t="s">
        <v>12</v>
      </c>
      <c r="E23" s="8">
        <v>1.4999999999999999E-2</v>
      </c>
      <c r="F23" s="15">
        <f>E23*F14</f>
        <v>4.5599999999999996</v>
      </c>
      <c r="G23" s="3"/>
      <c r="H23" s="15">
        <f>G23*F23</f>
        <v>0</v>
      </c>
      <c r="I23" s="9"/>
      <c r="J23" s="15"/>
      <c r="K23" s="10"/>
      <c r="L23" s="15">
        <f t="shared" si="2"/>
        <v>0</v>
      </c>
      <c r="M23" s="322">
        <f>L23+H23</f>
        <v>0</v>
      </c>
    </row>
    <row r="24" spans="1:13" ht="16.5" thickBot="1">
      <c r="A24" s="514"/>
      <c r="B24" s="347"/>
      <c r="C24" s="348" t="s">
        <v>20</v>
      </c>
      <c r="D24" s="347" t="s">
        <v>12</v>
      </c>
      <c r="E24" s="349">
        <v>0.03</v>
      </c>
      <c r="F24" s="350">
        <f>E24*F14</f>
        <v>9.1199999999999992</v>
      </c>
      <c r="G24" s="349"/>
      <c r="H24" s="350">
        <f>G24*F24</f>
        <v>0</v>
      </c>
      <c r="I24" s="351"/>
      <c r="J24" s="350"/>
      <c r="K24" s="351"/>
      <c r="L24" s="350"/>
      <c r="M24" s="352">
        <f>H24</f>
        <v>0</v>
      </c>
    </row>
    <row r="25" spans="1:13" ht="40.5">
      <c r="A25" s="515" t="s">
        <v>65</v>
      </c>
      <c r="B25" s="368" t="s">
        <v>66</v>
      </c>
      <c r="C25" s="369" t="s">
        <v>157</v>
      </c>
      <c r="D25" s="353" t="s">
        <v>156</v>
      </c>
      <c r="E25" s="355"/>
      <c r="F25" s="356">
        <v>304</v>
      </c>
      <c r="G25" s="370"/>
      <c r="H25" s="358">
        <f>H31+H32+H33+H34+H35</f>
        <v>0</v>
      </c>
      <c r="I25" s="358"/>
      <c r="J25" s="358">
        <f>J26</f>
        <v>0</v>
      </c>
      <c r="K25" s="358"/>
      <c r="L25" s="358">
        <f>L27+L28+L29+L30+L31+L32</f>
        <v>0</v>
      </c>
      <c r="M25" s="359">
        <f>L25+J25+H25</f>
        <v>0</v>
      </c>
    </row>
    <row r="26" spans="1:13">
      <c r="A26" s="516"/>
      <c r="B26" s="56"/>
      <c r="C26" s="58" t="s">
        <v>13</v>
      </c>
      <c r="D26" s="56" t="s">
        <v>14</v>
      </c>
      <c r="E26" s="55">
        <v>0.182</v>
      </c>
      <c r="F26" s="59">
        <f>E26*F25</f>
        <v>55.327999999999996</v>
      </c>
      <c r="G26" s="55"/>
      <c r="H26" s="59"/>
      <c r="I26" s="60"/>
      <c r="J26" s="59">
        <f>F26*I26</f>
        <v>0</v>
      </c>
      <c r="K26" s="61"/>
      <c r="L26" s="59"/>
      <c r="M26" s="325">
        <f>J26</f>
        <v>0</v>
      </c>
    </row>
    <row r="27" spans="1:13">
      <c r="A27" s="516"/>
      <c r="B27" s="56"/>
      <c r="C27" s="58" t="s">
        <v>67</v>
      </c>
      <c r="D27" s="56" t="s">
        <v>16</v>
      </c>
      <c r="E27" s="55">
        <v>6.6E-3</v>
      </c>
      <c r="F27" s="59">
        <f>E27*F25</f>
        <v>2.0064000000000002</v>
      </c>
      <c r="G27" s="55"/>
      <c r="H27" s="59"/>
      <c r="I27" s="61"/>
      <c r="J27" s="59"/>
      <c r="K27" s="63"/>
      <c r="L27" s="59">
        <f t="shared" ref="L27:L28" si="4">K27*F27</f>
        <v>0</v>
      </c>
      <c r="M27" s="326">
        <f t="shared" ref="M27:M28" si="5">L27</f>
        <v>0</v>
      </c>
    </row>
    <row r="28" spans="1:13">
      <c r="A28" s="516"/>
      <c r="B28" s="56"/>
      <c r="C28" s="58" t="s">
        <v>68</v>
      </c>
      <c r="D28" s="56" t="s">
        <v>16</v>
      </c>
      <c r="E28" s="55">
        <v>1.8599999999999998E-2</v>
      </c>
      <c r="F28" s="59">
        <f>E28*F25</f>
        <v>5.6543999999999999</v>
      </c>
      <c r="G28" s="55"/>
      <c r="H28" s="59"/>
      <c r="I28" s="61"/>
      <c r="J28" s="59"/>
      <c r="K28" s="63"/>
      <c r="L28" s="59">
        <f t="shared" si="4"/>
        <v>0</v>
      </c>
      <c r="M28" s="326">
        <f t="shared" si="5"/>
        <v>0</v>
      </c>
    </row>
    <row r="29" spans="1:13">
      <c r="A29" s="516"/>
      <c r="B29" s="56"/>
      <c r="C29" s="58" t="s">
        <v>69</v>
      </c>
      <c r="D29" s="56" t="s">
        <v>16</v>
      </c>
      <c r="E29" s="64">
        <v>6.7000000000000002E-3</v>
      </c>
      <c r="F29" s="65">
        <f>E29*F25</f>
        <v>2.0367999999999999</v>
      </c>
      <c r="G29" s="64"/>
      <c r="H29" s="59"/>
      <c r="I29" s="63"/>
      <c r="J29" s="59"/>
      <c r="K29" s="63"/>
      <c r="L29" s="59">
        <f>K29*F29</f>
        <v>0</v>
      </c>
      <c r="M29" s="326">
        <f>L29</f>
        <v>0</v>
      </c>
    </row>
    <row r="30" spans="1:13">
      <c r="A30" s="516"/>
      <c r="B30" s="56"/>
      <c r="C30" s="58" t="s">
        <v>32</v>
      </c>
      <c r="D30" s="56" t="s">
        <v>31</v>
      </c>
      <c r="E30" s="64">
        <v>2.29E-2</v>
      </c>
      <c r="F30" s="65">
        <f>E30*F25</f>
        <v>6.9615999999999998</v>
      </c>
      <c r="G30" s="64"/>
      <c r="H30" s="59"/>
      <c r="I30" s="63"/>
      <c r="J30" s="59"/>
      <c r="K30" s="63"/>
      <c r="L30" s="59">
        <f>K30*F30</f>
        <v>0</v>
      </c>
      <c r="M30" s="326">
        <f>L30</f>
        <v>0</v>
      </c>
    </row>
    <row r="31" spans="1:13" ht="15.75">
      <c r="A31" s="516"/>
      <c r="B31" s="56"/>
      <c r="C31" s="58" t="s">
        <v>70</v>
      </c>
      <c r="D31" s="56" t="s">
        <v>12</v>
      </c>
      <c r="E31" s="55"/>
      <c r="F31" s="59">
        <v>180</v>
      </c>
      <c r="G31" s="55"/>
      <c r="H31" s="59">
        <f>G31*F31</f>
        <v>0</v>
      </c>
      <c r="I31" s="61"/>
      <c r="J31" s="59"/>
      <c r="K31" s="62"/>
      <c r="L31" s="59">
        <f>K31*F31</f>
        <v>0</v>
      </c>
      <c r="M31" s="325">
        <f>L31+H31</f>
        <v>0</v>
      </c>
    </row>
    <row r="32" spans="1:13">
      <c r="A32" s="516"/>
      <c r="B32" s="56"/>
      <c r="C32" s="58" t="s">
        <v>71</v>
      </c>
      <c r="D32" s="56" t="s">
        <v>72</v>
      </c>
      <c r="E32" s="55"/>
      <c r="F32" s="66">
        <v>4256</v>
      </c>
      <c r="G32" s="55"/>
      <c r="H32" s="59">
        <f>G32*F32</f>
        <v>0</v>
      </c>
      <c r="I32" s="61"/>
      <c r="J32" s="59"/>
      <c r="K32" s="63"/>
      <c r="L32" s="59">
        <f t="shared" ref="L32" si="6">K32*F32</f>
        <v>0</v>
      </c>
      <c r="M32" s="325">
        <f>L32+H32</f>
        <v>0</v>
      </c>
    </row>
    <row r="33" spans="1:13">
      <c r="A33" s="516"/>
      <c r="B33" s="56"/>
      <c r="C33" s="58" t="s">
        <v>73</v>
      </c>
      <c r="D33" s="56" t="s">
        <v>74</v>
      </c>
      <c r="E33" s="55"/>
      <c r="F33" s="59">
        <v>16.399999999999999</v>
      </c>
      <c r="G33" s="57"/>
      <c r="H33" s="59">
        <f>G33*F33</f>
        <v>0</v>
      </c>
      <c r="I33" s="61"/>
      <c r="J33" s="59"/>
      <c r="K33" s="62"/>
      <c r="L33" s="59"/>
      <c r="M33" s="325">
        <f>H33+L33</f>
        <v>0</v>
      </c>
    </row>
    <row r="34" spans="1:13">
      <c r="A34" s="516"/>
      <c r="B34" s="56"/>
      <c r="C34" s="58" t="s">
        <v>30</v>
      </c>
      <c r="D34" s="56" t="s">
        <v>29</v>
      </c>
      <c r="E34" s="55">
        <v>5.0000000000000001E-4</v>
      </c>
      <c r="F34" s="59">
        <f>E34*F25</f>
        <v>0.152</v>
      </c>
      <c r="G34" s="55"/>
      <c r="H34" s="59">
        <f t="shared" ref="H34" si="7">G34*F34</f>
        <v>0</v>
      </c>
      <c r="I34" s="61"/>
      <c r="J34" s="59"/>
      <c r="K34" s="62"/>
      <c r="L34" s="59"/>
      <c r="M34" s="325">
        <f t="shared" ref="M34" si="8">L34+H34</f>
        <v>0</v>
      </c>
    </row>
    <row r="35" spans="1:13" ht="15.75" thickBot="1">
      <c r="A35" s="517"/>
      <c r="B35" s="360"/>
      <c r="C35" s="361" t="s">
        <v>33</v>
      </c>
      <c r="D35" s="360" t="s">
        <v>31</v>
      </c>
      <c r="E35" s="371">
        <v>1.8499999999999999E-2</v>
      </c>
      <c r="F35" s="365">
        <f>E35*F25</f>
        <v>5.6239999999999997</v>
      </c>
      <c r="G35" s="371"/>
      <c r="H35" s="365">
        <f>G35*F35</f>
        <v>0</v>
      </c>
      <c r="I35" s="372"/>
      <c r="J35" s="365"/>
      <c r="K35" s="372"/>
      <c r="L35" s="365"/>
      <c r="M35" s="373">
        <f>H35</f>
        <v>0</v>
      </c>
    </row>
    <row r="36" spans="1:13" ht="27">
      <c r="A36" s="518">
        <v>4</v>
      </c>
      <c r="B36" s="353" t="s">
        <v>76</v>
      </c>
      <c r="C36" s="354" t="s">
        <v>77</v>
      </c>
      <c r="D36" s="353" t="s">
        <v>72</v>
      </c>
      <c r="E36" s="355"/>
      <c r="F36" s="356">
        <v>60</v>
      </c>
      <c r="G36" s="357"/>
      <c r="H36" s="358">
        <f>H44+H45+H46+H47</f>
        <v>0</v>
      </c>
      <c r="I36" s="358"/>
      <c r="J36" s="358">
        <f>J37</f>
        <v>0</v>
      </c>
      <c r="K36" s="358"/>
      <c r="L36" s="358">
        <f>L38+L39+L40+L41+L42+L45</f>
        <v>0</v>
      </c>
      <c r="M36" s="359">
        <f>L36+J36+H36</f>
        <v>0</v>
      </c>
    </row>
    <row r="37" spans="1:13">
      <c r="A37" s="519"/>
      <c r="B37" s="56"/>
      <c r="C37" s="58" t="s">
        <v>13</v>
      </c>
      <c r="D37" s="56" t="s">
        <v>14</v>
      </c>
      <c r="E37" s="64">
        <v>7.6999999999999999E-2</v>
      </c>
      <c r="F37" s="59">
        <f>E37*F36</f>
        <v>4.62</v>
      </c>
      <c r="G37" s="64"/>
      <c r="H37" s="59"/>
      <c r="I37" s="73"/>
      <c r="J37" s="59">
        <f>F37*I37</f>
        <v>0</v>
      </c>
      <c r="K37" s="64"/>
      <c r="L37" s="59"/>
      <c r="M37" s="327">
        <f>J37</f>
        <v>0</v>
      </c>
    </row>
    <row r="38" spans="1:13">
      <c r="A38" s="519"/>
      <c r="B38" s="56"/>
      <c r="C38" s="58" t="s">
        <v>78</v>
      </c>
      <c r="D38" s="56" t="s">
        <v>16</v>
      </c>
      <c r="E38" s="64">
        <v>0.19400000000000001</v>
      </c>
      <c r="F38" s="59">
        <f>E38*F36</f>
        <v>11.64</v>
      </c>
      <c r="G38" s="64"/>
      <c r="H38" s="59"/>
      <c r="I38" s="63"/>
      <c r="J38" s="59"/>
      <c r="K38" s="63"/>
      <c r="L38" s="59">
        <f>K38*F38</f>
        <v>0</v>
      </c>
      <c r="M38" s="326">
        <f>L38</f>
        <v>0</v>
      </c>
    </row>
    <row r="39" spans="1:13">
      <c r="A39" s="519"/>
      <c r="B39" s="56"/>
      <c r="C39" s="58" t="s">
        <v>79</v>
      </c>
      <c r="D39" s="56" t="s">
        <v>16</v>
      </c>
      <c r="E39" s="64">
        <v>2.4199999999999999E-2</v>
      </c>
      <c r="F39" s="65">
        <f>E39*F36</f>
        <v>1.452</v>
      </c>
      <c r="G39" s="64"/>
      <c r="H39" s="59"/>
      <c r="I39" s="63"/>
      <c r="J39" s="59"/>
      <c r="K39" s="63"/>
      <c r="L39" s="59">
        <f>K39*F39</f>
        <v>0</v>
      </c>
      <c r="M39" s="326">
        <f>L39</f>
        <v>0</v>
      </c>
    </row>
    <row r="40" spans="1:13">
      <c r="A40" s="519"/>
      <c r="B40" s="56"/>
      <c r="C40" s="58" t="s">
        <v>80</v>
      </c>
      <c r="D40" s="56" t="s">
        <v>16</v>
      </c>
      <c r="E40" s="64">
        <v>1.67E-2</v>
      </c>
      <c r="F40" s="59">
        <f>E40*F36</f>
        <v>1.002</v>
      </c>
      <c r="G40" s="64"/>
      <c r="H40" s="59"/>
      <c r="I40" s="63"/>
      <c r="J40" s="59"/>
      <c r="K40" s="63"/>
      <c r="L40" s="59">
        <f>K40*F40</f>
        <v>0</v>
      </c>
      <c r="M40" s="326">
        <f>L40</f>
        <v>0</v>
      </c>
    </row>
    <row r="41" spans="1:13">
      <c r="A41" s="519"/>
      <c r="B41" s="56"/>
      <c r="C41" s="58" t="s">
        <v>18</v>
      </c>
      <c r="D41" s="56" t="s">
        <v>16</v>
      </c>
      <c r="E41" s="64">
        <v>8.8000000000000005E-3</v>
      </c>
      <c r="F41" s="65">
        <f>E41*F36</f>
        <v>0.52800000000000002</v>
      </c>
      <c r="G41" s="64"/>
      <c r="H41" s="59"/>
      <c r="I41" s="63"/>
      <c r="J41" s="59"/>
      <c r="K41" s="63"/>
      <c r="L41" s="59">
        <f>K41*F41</f>
        <v>0</v>
      </c>
      <c r="M41" s="326">
        <f>L41</f>
        <v>0</v>
      </c>
    </row>
    <row r="42" spans="1:13">
      <c r="A42" s="519"/>
      <c r="B42" s="56"/>
      <c r="C42" s="58" t="s">
        <v>32</v>
      </c>
      <c r="D42" s="56" t="s">
        <v>31</v>
      </c>
      <c r="E42" s="64">
        <v>6.3700000000000007E-2</v>
      </c>
      <c r="F42" s="59">
        <f>E42*F36</f>
        <v>3.8220000000000005</v>
      </c>
      <c r="G42" s="64"/>
      <c r="H42" s="59"/>
      <c r="I42" s="63"/>
      <c r="J42" s="59"/>
      <c r="K42" s="63"/>
      <c r="L42" s="59">
        <f>K42*F42</f>
        <v>0</v>
      </c>
      <c r="M42" s="326">
        <f>L42</f>
        <v>0</v>
      </c>
    </row>
    <row r="43" spans="1:13">
      <c r="A43" s="519"/>
      <c r="B43" s="56"/>
      <c r="C43" s="58" t="s">
        <v>81</v>
      </c>
      <c r="D43" s="56" t="s">
        <v>29</v>
      </c>
      <c r="E43" s="64">
        <v>5.9999999999999995E-4</v>
      </c>
      <c r="F43" s="59">
        <f>E43*F36</f>
        <v>3.5999999999999997E-2</v>
      </c>
      <c r="G43" s="64"/>
      <c r="H43" s="59"/>
      <c r="I43" s="63"/>
      <c r="J43" s="59"/>
      <c r="K43" s="63"/>
      <c r="L43" s="59"/>
      <c r="M43" s="326"/>
    </row>
    <row r="44" spans="1:13" ht="15.75">
      <c r="A44" s="519"/>
      <c r="B44" s="56"/>
      <c r="C44" s="58" t="s">
        <v>20</v>
      </c>
      <c r="D44" s="56" t="s">
        <v>12</v>
      </c>
      <c r="E44" s="55">
        <v>6.2E-2</v>
      </c>
      <c r="F44" s="59">
        <f>E44*F36</f>
        <v>3.7199999999999998</v>
      </c>
      <c r="G44" s="55"/>
      <c r="H44" s="59">
        <f>G44*F44</f>
        <v>0</v>
      </c>
      <c r="I44" s="61"/>
      <c r="J44" s="59"/>
      <c r="K44" s="61"/>
      <c r="L44" s="59"/>
      <c r="M44" s="325">
        <f>H44</f>
        <v>0</v>
      </c>
    </row>
    <row r="45" spans="1:13" ht="15.75">
      <c r="A45" s="519"/>
      <c r="B45" s="56"/>
      <c r="C45" s="58" t="s">
        <v>64</v>
      </c>
      <c r="D45" s="56" t="s">
        <v>12</v>
      </c>
      <c r="E45" s="55">
        <v>0.01</v>
      </c>
      <c r="F45" s="59">
        <f>E45*F36</f>
        <v>0.6</v>
      </c>
      <c r="G45" s="57"/>
      <c r="H45" s="59">
        <f>G45*F45</f>
        <v>0</v>
      </c>
      <c r="I45" s="61"/>
      <c r="J45" s="59"/>
      <c r="K45" s="62"/>
      <c r="L45" s="59">
        <f t="shared" ref="L45" si="9">K45*F45</f>
        <v>0</v>
      </c>
      <c r="M45" s="325">
        <f t="shared" ref="M45" si="10">L45+H45</f>
        <v>0</v>
      </c>
    </row>
    <row r="46" spans="1:13">
      <c r="A46" s="519"/>
      <c r="B46" s="56"/>
      <c r="C46" s="58" t="s">
        <v>82</v>
      </c>
      <c r="D46" s="56" t="s">
        <v>29</v>
      </c>
      <c r="E46" s="64">
        <v>6.9999999999999999E-4</v>
      </c>
      <c r="F46" s="5">
        <f>E46*F36</f>
        <v>4.2000000000000003E-2</v>
      </c>
      <c r="G46" s="74"/>
      <c r="H46" s="59">
        <f>G46*F46</f>
        <v>0</v>
      </c>
      <c r="I46" s="63"/>
      <c r="J46" s="59"/>
      <c r="K46" s="63"/>
      <c r="L46" s="59"/>
      <c r="M46" s="326">
        <f>H46+L46</f>
        <v>0</v>
      </c>
    </row>
    <row r="47" spans="1:13" ht="15.75" thickBot="1">
      <c r="A47" s="520"/>
      <c r="B47" s="360"/>
      <c r="C47" s="361" t="s">
        <v>33</v>
      </c>
      <c r="D47" s="360" t="s">
        <v>31</v>
      </c>
      <c r="E47" s="362">
        <v>1.78E-2</v>
      </c>
      <c r="F47" s="363">
        <f>E47*F36</f>
        <v>1.0680000000000001</v>
      </c>
      <c r="G47" s="364"/>
      <c r="H47" s="365">
        <f>G47*F47</f>
        <v>0</v>
      </c>
      <c r="I47" s="366"/>
      <c r="J47" s="365"/>
      <c r="K47" s="366"/>
      <c r="L47" s="365"/>
      <c r="M47" s="367">
        <f>H47</f>
        <v>0</v>
      </c>
    </row>
    <row r="48" spans="1:13" ht="42.75" customHeight="1">
      <c r="A48" s="507">
        <v>5</v>
      </c>
      <c r="B48" s="340" t="s">
        <v>11</v>
      </c>
      <c r="C48" s="341" t="s">
        <v>158</v>
      </c>
      <c r="D48" s="340" t="s">
        <v>147</v>
      </c>
      <c r="E48" s="342"/>
      <c r="F48" s="343">
        <v>20</v>
      </c>
      <c r="G48" s="344"/>
      <c r="H48" s="345">
        <f>H53+H54</f>
        <v>0</v>
      </c>
      <c r="I48" s="345"/>
      <c r="J48" s="345">
        <f>J49</f>
        <v>0</v>
      </c>
      <c r="K48" s="345"/>
      <c r="L48" s="345">
        <f>L50+L51+L52+L53</f>
        <v>0</v>
      </c>
      <c r="M48" s="346">
        <f>L48+J48+H48</f>
        <v>0</v>
      </c>
    </row>
    <row r="49" spans="1:15">
      <c r="A49" s="508"/>
      <c r="B49" s="19"/>
      <c r="C49" s="7" t="s">
        <v>13</v>
      </c>
      <c r="D49" s="19" t="s">
        <v>14</v>
      </c>
      <c r="E49" s="11">
        <v>0.15</v>
      </c>
      <c r="F49" s="16">
        <f>E49*F48</f>
        <v>3</v>
      </c>
      <c r="G49" s="11"/>
      <c r="H49" s="15"/>
      <c r="I49" s="12"/>
      <c r="J49" s="15">
        <f>I49*F49</f>
        <v>0</v>
      </c>
      <c r="K49" s="13"/>
      <c r="L49" s="15"/>
      <c r="M49" s="322">
        <f>J49</f>
        <v>0</v>
      </c>
    </row>
    <row r="50" spans="1:15">
      <c r="A50" s="508"/>
      <c r="B50" s="19"/>
      <c r="C50" s="7" t="s">
        <v>15</v>
      </c>
      <c r="D50" s="19" t="s">
        <v>16</v>
      </c>
      <c r="E50" s="11">
        <v>2.1600000000000001E-2</v>
      </c>
      <c r="F50" s="6">
        <f>E50*F48</f>
        <v>0.43200000000000005</v>
      </c>
      <c r="G50" s="11"/>
      <c r="H50" s="15"/>
      <c r="I50" s="13"/>
      <c r="J50" s="15"/>
      <c r="K50" s="13"/>
      <c r="L50" s="15">
        <f>K50*F50</f>
        <v>0</v>
      </c>
      <c r="M50" s="322">
        <f>L50</f>
        <v>0</v>
      </c>
    </row>
    <row r="51" spans="1:15">
      <c r="A51" s="508"/>
      <c r="B51" s="19"/>
      <c r="C51" s="7" t="s">
        <v>17</v>
      </c>
      <c r="D51" s="19" t="s">
        <v>16</v>
      </c>
      <c r="E51" s="11">
        <v>2.7300000000000001E-2</v>
      </c>
      <c r="F51" s="6">
        <f>E51*F48</f>
        <v>0.54600000000000004</v>
      </c>
      <c r="G51" s="11"/>
      <c r="H51" s="15"/>
      <c r="I51" s="13"/>
      <c r="J51" s="15"/>
      <c r="K51" s="13"/>
      <c r="L51" s="15">
        <f t="shared" ref="L51:L53" si="11">K51*F51</f>
        <v>0</v>
      </c>
      <c r="M51" s="322">
        <f t="shared" ref="M51:M52" si="12">L51</f>
        <v>0</v>
      </c>
    </row>
    <row r="52" spans="1:15">
      <c r="A52" s="508"/>
      <c r="B52" s="19"/>
      <c r="C52" s="7" t="s">
        <v>18</v>
      </c>
      <c r="D52" s="19" t="s">
        <v>16</v>
      </c>
      <c r="E52" s="11">
        <v>9.7000000000000003E-3</v>
      </c>
      <c r="F52" s="6">
        <f>E52*F48</f>
        <v>0.19400000000000001</v>
      </c>
      <c r="G52" s="11"/>
      <c r="H52" s="15"/>
      <c r="I52" s="13"/>
      <c r="J52" s="15"/>
      <c r="K52" s="13"/>
      <c r="L52" s="15">
        <f t="shared" si="11"/>
        <v>0</v>
      </c>
      <c r="M52" s="322">
        <f t="shared" si="12"/>
        <v>0</v>
      </c>
    </row>
    <row r="53" spans="1:15" ht="15.75">
      <c r="A53" s="508"/>
      <c r="B53" s="19"/>
      <c r="C53" s="7" t="s">
        <v>19</v>
      </c>
      <c r="D53" s="19" t="s">
        <v>12</v>
      </c>
      <c r="E53" s="8">
        <v>1.22</v>
      </c>
      <c r="F53" s="15">
        <f>E53*F48</f>
        <v>24.4</v>
      </c>
      <c r="G53" s="8"/>
      <c r="H53" s="15">
        <f>G53*F53</f>
        <v>0</v>
      </c>
      <c r="I53" s="9"/>
      <c r="J53" s="15"/>
      <c r="K53" s="10"/>
      <c r="L53" s="15">
        <f t="shared" si="11"/>
        <v>0</v>
      </c>
      <c r="M53" s="322">
        <f>L53+H53</f>
        <v>0</v>
      </c>
    </row>
    <row r="54" spans="1:15" ht="16.5" thickBot="1">
      <c r="A54" s="509"/>
      <c r="B54" s="347"/>
      <c r="C54" s="348" t="s">
        <v>20</v>
      </c>
      <c r="D54" s="347" t="s">
        <v>12</v>
      </c>
      <c r="E54" s="349">
        <v>7.0000000000000007E-2</v>
      </c>
      <c r="F54" s="350">
        <f>E54*F48</f>
        <v>1.4000000000000001</v>
      </c>
      <c r="G54" s="349"/>
      <c r="H54" s="350">
        <f>G54*F54</f>
        <v>0</v>
      </c>
      <c r="I54" s="351"/>
      <c r="J54" s="350"/>
      <c r="K54" s="351"/>
      <c r="L54" s="350"/>
      <c r="M54" s="352">
        <f>H54</f>
        <v>0</v>
      </c>
    </row>
    <row r="55" spans="1:15" ht="21.75" customHeight="1" thickBot="1">
      <c r="A55" s="212"/>
      <c r="B55" s="300"/>
      <c r="C55" s="301" t="s">
        <v>8</v>
      </c>
      <c r="D55" s="302" t="s">
        <v>31</v>
      </c>
      <c r="E55" s="303"/>
      <c r="F55" s="303"/>
      <c r="G55" s="304"/>
      <c r="H55" s="303">
        <f>H7+H14+H25+H36+H48</f>
        <v>0</v>
      </c>
      <c r="I55" s="303"/>
      <c r="J55" s="303">
        <f t="shared" ref="J55:M55" si="13">J7+J14+J25+J36+J48</f>
        <v>0</v>
      </c>
      <c r="K55" s="303"/>
      <c r="L55" s="303">
        <f t="shared" si="13"/>
        <v>0</v>
      </c>
      <c r="M55" s="305">
        <f t="shared" si="13"/>
        <v>0</v>
      </c>
      <c r="N55" s="14"/>
      <c r="O55" s="18"/>
    </row>
    <row r="56" spans="1:15" ht="21" customHeight="1">
      <c r="A56" s="329"/>
      <c r="B56" s="295"/>
      <c r="C56" s="306" t="s">
        <v>34</v>
      </c>
      <c r="D56" s="307" t="s">
        <v>35</v>
      </c>
      <c r="E56" s="460"/>
      <c r="F56" s="317"/>
      <c r="G56" s="296"/>
      <c r="H56" s="210"/>
      <c r="I56" s="297"/>
      <c r="J56" s="210"/>
      <c r="K56" s="298"/>
      <c r="L56" s="210"/>
      <c r="M56" s="330">
        <f>M55*E56</f>
        <v>0</v>
      </c>
      <c r="N56" s="14"/>
      <c r="O56" s="14"/>
    </row>
    <row r="57" spans="1:15" ht="21" customHeight="1">
      <c r="A57" s="232"/>
      <c r="B57" s="23"/>
      <c r="C57" s="308" t="s">
        <v>8</v>
      </c>
      <c r="D57" s="280" t="s">
        <v>31</v>
      </c>
      <c r="E57" s="318"/>
      <c r="F57" s="319"/>
      <c r="G57" s="21"/>
      <c r="H57" s="17"/>
      <c r="I57" s="20"/>
      <c r="J57" s="17"/>
      <c r="K57" s="15"/>
      <c r="L57" s="17"/>
      <c r="M57" s="244">
        <f>M55+M56</f>
        <v>0</v>
      </c>
      <c r="N57" s="14"/>
      <c r="O57" s="14"/>
    </row>
    <row r="58" spans="1:15" ht="21" customHeight="1" thickBot="1">
      <c r="A58" s="331"/>
      <c r="B58" s="309"/>
      <c r="C58" s="310" t="s">
        <v>36</v>
      </c>
      <c r="D58" s="311" t="s">
        <v>35</v>
      </c>
      <c r="E58" s="461"/>
      <c r="F58" s="320"/>
      <c r="G58" s="113"/>
      <c r="H58" s="123"/>
      <c r="I58" s="312"/>
      <c r="J58" s="123"/>
      <c r="K58" s="4"/>
      <c r="L58" s="123"/>
      <c r="M58" s="332">
        <f>M57*E58</f>
        <v>0</v>
      </c>
      <c r="N58" s="14"/>
      <c r="O58" s="14"/>
    </row>
    <row r="59" spans="1:15" ht="21" customHeight="1" thickBot="1">
      <c r="A59" s="313"/>
      <c r="B59" s="314"/>
      <c r="C59" s="301" t="s">
        <v>8</v>
      </c>
      <c r="D59" s="315"/>
      <c r="E59" s="315"/>
      <c r="F59" s="314"/>
      <c r="G59" s="314"/>
      <c r="H59" s="222"/>
      <c r="I59" s="314"/>
      <c r="J59" s="222"/>
      <c r="K59" s="316"/>
      <c r="L59" s="222"/>
      <c r="M59" s="305">
        <f>M58+M57</f>
        <v>0</v>
      </c>
      <c r="N59" s="14"/>
      <c r="O59" s="14"/>
    </row>
    <row r="62" spans="1:15" ht="20.25" customHeight="1">
      <c r="C62" s="278" t="s">
        <v>151</v>
      </c>
      <c r="E62" s="279"/>
      <c r="F62" s="279"/>
      <c r="G62" s="279"/>
      <c r="H62" s="279"/>
    </row>
    <row r="63" spans="1:15" s="144" customFormat="1" ht="15.75">
      <c r="C63" s="158"/>
      <c r="D63" s="158"/>
      <c r="E63" s="463" t="s">
        <v>152</v>
      </c>
      <c r="F63" s="463"/>
      <c r="G63" s="463"/>
      <c r="H63" s="463"/>
      <c r="I63" s="158"/>
      <c r="J63" s="158"/>
      <c r="K63" s="158"/>
      <c r="L63" s="158"/>
    </row>
  </sheetData>
  <mergeCells count="18">
    <mergeCell ref="E63:H63"/>
    <mergeCell ref="A48:A54"/>
    <mergeCell ref="A7:A13"/>
    <mergeCell ref="A14:A24"/>
    <mergeCell ref="A25:A35"/>
    <mergeCell ref="A36:A47"/>
    <mergeCell ref="A1:M1"/>
    <mergeCell ref="A2:M2"/>
    <mergeCell ref="A3:M3"/>
    <mergeCell ref="M4:M5"/>
    <mergeCell ref="A4:A5"/>
    <mergeCell ref="B4:B5"/>
    <mergeCell ref="C4:C5"/>
    <mergeCell ref="D4:D5"/>
    <mergeCell ref="E4:F4"/>
    <mergeCell ref="G4:H4"/>
    <mergeCell ref="I4:J4"/>
    <mergeCell ref="K4:L4"/>
  </mergeCells>
  <pageMargins left="0.19685039370078741" right="0.19685039370078741" top="0.35433070866141736" bottom="0.43307086614173229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D23" sqref="D23"/>
    </sheetView>
  </sheetViews>
  <sheetFormatPr defaultRowHeight="15"/>
  <cols>
    <col min="1" max="1" width="4.42578125" customWidth="1"/>
    <col min="3" max="3" width="35.140625" customWidth="1"/>
    <col min="5" max="5" width="10.42578125" customWidth="1"/>
    <col min="13" max="13" width="10.42578125" bestFit="1" customWidth="1"/>
  </cols>
  <sheetData>
    <row r="1" spans="1:15" ht="21.75" customHeight="1">
      <c r="A1" s="476" t="s">
        <v>62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1"/>
      <c r="O1" s="1"/>
    </row>
    <row r="2" spans="1:15" ht="20.25" customHeight="1">
      <c r="A2" s="477" t="s">
        <v>89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1"/>
      <c r="O2" s="1"/>
    </row>
    <row r="3" spans="1:15" ht="21" customHeight="1" thickBot="1">
      <c r="A3" s="477" t="s">
        <v>159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1"/>
      <c r="O3" s="1"/>
    </row>
    <row r="4" spans="1:15" ht="30.75" customHeight="1">
      <c r="A4" s="501" t="s">
        <v>0</v>
      </c>
      <c r="B4" s="503" t="s">
        <v>1</v>
      </c>
      <c r="C4" s="505" t="s">
        <v>2</v>
      </c>
      <c r="D4" s="505" t="s">
        <v>3</v>
      </c>
      <c r="E4" s="505" t="s">
        <v>4</v>
      </c>
      <c r="F4" s="505"/>
      <c r="G4" s="505" t="s">
        <v>5</v>
      </c>
      <c r="H4" s="505"/>
      <c r="I4" s="505" t="s">
        <v>6</v>
      </c>
      <c r="J4" s="505"/>
      <c r="K4" s="505" t="s">
        <v>7</v>
      </c>
      <c r="L4" s="505"/>
      <c r="M4" s="499" t="s">
        <v>8</v>
      </c>
      <c r="N4" s="1"/>
      <c r="O4" s="1"/>
    </row>
    <row r="5" spans="1:15" ht="42" customHeight="1" thickBot="1">
      <c r="A5" s="522"/>
      <c r="B5" s="523"/>
      <c r="C5" s="524"/>
      <c r="D5" s="524"/>
      <c r="E5" s="379" t="s">
        <v>9</v>
      </c>
      <c r="F5" s="379" t="s">
        <v>8</v>
      </c>
      <c r="G5" s="379" t="s">
        <v>10</v>
      </c>
      <c r="H5" s="380" t="s">
        <v>8</v>
      </c>
      <c r="I5" s="381" t="s">
        <v>10</v>
      </c>
      <c r="J5" s="382" t="s">
        <v>8</v>
      </c>
      <c r="K5" s="379" t="s">
        <v>10</v>
      </c>
      <c r="L5" s="379" t="s">
        <v>8</v>
      </c>
      <c r="M5" s="521"/>
      <c r="N5" s="1"/>
      <c r="O5" s="1"/>
    </row>
    <row r="6" spans="1:15" ht="15.75" thickBot="1">
      <c r="A6" s="267">
        <v>1</v>
      </c>
      <c r="B6" s="268">
        <v>2</v>
      </c>
      <c r="C6" s="268">
        <v>3</v>
      </c>
      <c r="D6" s="268">
        <v>4</v>
      </c>
      <c r="E6" s="268">
        <v>5</v>
      </c>
      <c r="F6" s="268">
        <v>6</v>
      </c>
      <c r="G6" s="268">
        <v>7</v>
      </c>
      <c r="H6" s="268">
        <v>8</v>
      </c>
      <c r="I6" s="268">
        <v>9</v>
      </c>
      <c r="J6" s="268">
        <v>10</v>
      </c>
      <c r="K6" s="268">
        <v>11</v>
      </c>
      <c r="L6" s="268">
        <v>12</v>
      </c>
      <c r="M6" s="269">
        <v>13</v>
      </c>
      <c r="N6" s="1"/>
      <c r="O6" s="1"/>
    </row>
    <row r="7" spans="1:15" ht="58.5" customHeight="1">
      <c r="A7" s="513">
        <v>1</v>
      </c>
      <c r="B7" s="333" t="s">
        <v>85</v>
      </c>
      <c r="C7" s="396" t="s">
        <v>84</v>
      </c>
      <c r="D7" s="333" t="s">
        <v>147</v>
      </c>
      <c r="E7" s="335"/>
      <c r="F7" s="336">
        <v>3</v>
      </c>
      <c r="G7" s="337"/>
      <c r="H7" s="338"/>
      <c r="I7" s="338"/>
      <c r="J7" s="338">
        <f>J8</f>
        <v>0</v>
      </c>
      <c r="K7" s="338"/>
      <c r="L7" s="338">
        <f>L9+L10</f>
        <v>0</v>
      </c>
      <c r="M7" s="339">
        <f>L7+J7+H7</f>
        <v>0</v>
      </c>
      <c r="N7" s="1"/>
      <c r="O7" s="1"/>
    </row>
    <row r="8" spans="1:15" ht="18" customHeight="1">
      <c r="A8" s="513"/>
      <c r="B8" s="2"/>
      <c r="C8" s="7" t="s">
        <v>13</v>
      </c>
      <c r="D8" s="19" t="s">
        <v>14</v>
      </c>
      <c r="E8" s="11">
        <v>5.92</v>
      </c>
      <c r="F8" s="16">
        <f>E8*F7</f>
        <v>17.759999999999998</v>
      </c>
      <c r="G8" s="11"/>
      <c r="H8" s="15"/>
      <c r="I8" s="12"/>
      <c r="J8" s="15">
        <f>I8*F8</f>
        <v>0</v>
      </c>
      <c r="K8" s="13"/>
      <c r="L8" s="15"/>
      <c r="M8" s="322">
        <f>J8</f>
        <v>0</v>
      </c>
      <c r="N8" s="1"/>
      <c r="O8" s="1"/>
    </row>
    <row r="9" spans="1:15" ht="16.5" customHeight="1">
      <c r="A9" s="513"/>
      <c r="B9" s="2"/>
      <c r="C9" s="75" t="s">
        <v>86</v>
      </c>
      <c r="D9" s="19" t="s">
        <v>16</v>
      </c>
      <c r="E9" s="11">
        <v>4.0999999999999996</v>
      </c>
      <c r="F9" s="15">
        <f>E9*F7</f>
        <v>12.299999999999999</v>
      </c>
      <c r="G9" s="11"/>
      <c r="H9" s="15"/>
      <c r="I9" s="13"/>
      <c r="J9" s="15"/>
      <c r="K9" s="13"/>
      <c r="L9" s="15">
        <f>K9*F9</f>
        <v>0</v>
      </c>
      <c r="M9" s="322">
        <f>L9</f>
        <v>0</v>
      </c>
      <c r="N9" s="1"/>
      <c r="O9" s="1"/>
    </row>
    <row r="10" spans="1:15">
      <c r="A10" s="525"/>
      <c r="B10" s="2"/>
      <c r="C10" s="75" t="s">
        <v>87</v>
      </c>
      <c r="D10" s="2" t="s">
        <v>29</v>
      </c>
      <c r="E10" s="2"/>
      <c r="F10" s="2">
        <f>F7*2.3</f>
        <v>6.8999999999999995</v>
      </c>
      <c r="G10" s="2"/>
      <c r="H10" s="2"/>
      <c r="I10" s="2"/>
      <c r="J10" s="2"/>
      <c r="K10" s="2"/>
      <c r="L10" s="15">
        <f>K10*F10</f>
        <v>0</v>
      </c>
      <c r="M10" s="322">
        <f>L10</f>
        <v>0</v>
      </c>
      <c r="N10" s="1"/>
      <c r="O10" s="1"/>
    </row>
    <row r="11" spans="1:15" ht="40.5">
      <c r="A11" s="508">
        <v>2</v>
      </c>
      <c r="B11" s="189" t="s">
        <v>11</v>
      </c>
      <c r="C11" s="188" t="s">
        <v>154</v>
      </c>
      <c r="D11" s="189" t="s">
        <v>147</v>
      </c>
      <c r="E11" s="282"/>
      <c r="F11" s="283">
        <v>130</v>
      </c>
      <c r="G11" s="284"/>
      <c r="H11" s="285">
        <f>H16+H17</f>
        <v>0</v>
      </c>
      <c r="I11" s="285"/>
      <c r="J11" s="285">
        <f>J12</f>
        <v>0</v>
      </c>
      <c r="K11" s="285"/>
      <c r="L11" s="285">
        <f>L13+L14+L15+L16</f>
        <v>0</v>
      </c>
      <c r="M11" s="321">
        <f>L11+J11+H11</f>
        <v>0</v>
      </c>
    </row>
    <row r="12" spans="1:15">
      <c r="A12" s="508"/>
      <c r="B12" s="19"/>
      <c r="C12" s="7" t="s">
        <v>13</v>
      </c>
      <c r="D12" s="19" t="s">
        <v>14</v>
      </c>
      <c r="E12" s="11">
        <v>0.15</v>
      </c>
      <c r="F12" s="16">
        <f>E12*F11</f>
        <v>19.5</v>
      </c>
      <c r="G12" s="11"/>
      <c r="H12" s="15"/>
      <c r="I12" s="12"/>
      <c r="J12" s="15">
        <f>I12*F12</f>
        <v>0</v>
      </c>
      <c r="K12" s="13"/>
      <c r="L12" s="15"/>
      <c r="M12" s="322">
        <f>J12</f>
        <v>0</v>
      </c>
    </row>
    <row r="13" spans="1:15" ht="13.5" customHeight="1">
      <c r="A13" s="508"/>
      <c r="B13" s="19"/>
      <c r="C13" s="7" t="s">
        <v>15</v>
      </c>
      <c r="D13" s="19" t="s">
        <v>16</v>
      </c>
      <c r="E13" s="11">
        <v>2.1600000000000001E-2</v>
      </c>
      <c r="F13" s="6">
        <f>E13*F11</f>
        <v>2.8080000000000003</v>
      </c>
      <c r="G13" s="11"/>
      <c r="H13" s="15"/>
      <c r="I13" s="13"/>
      <c r="J13" s="15"/>
      <c r="K13" s="13"/>
      <c r="L13" s="15">
        <f>K13*F13</f>
        <v>0</v>
      </c>
      <c r="M13" s="322">
        <f>L13</f>
        <v>0</v>
      </c>
    </row>
    <row r="14" spans="1:15" ht="14.25" customHeight="1">
      <c r="A14" s="508"/>
      <c r="B14" s="19"/>
      <c r="C14" s="7" t="s">
        <v>17</v>
      </c>
      <c r="D14" s="19" t="s">
        <v>16</v>
      </c>
      <c r="E14" s="11">
        <v>2.7300000000000001E-2</v>
      </c>
      <c r="F14" s="6">
        <f>E14*F11</f>
        <v>3.5490000000000004</v>
      </c>
      <c r="G14" s="11"/>
      <c r="H14" s="15"/>
      <c r="I14" s="13"/>
      <c r="J14" s="15"/>
      <c r="K14" s="13"/>
      <c r="L14" s="15">
        <f t="shared" ref="L14:L16" si="0">K14*F14</f>
        <v>0</v>
      </c>
      <c r="M14" s="322">
        <f t="shared" ref="M14:M15" si="1">L14</f>
        <v>0</v>
      </c>
    </row>
    <row r="15" spans="1:15">
      <c r="A15" s="508"/>
      <c r="B15" s="19"/>
      <c r="C15" s="7" t="s">
        <v>18</v>
      </c>
      <c r="D15" s="19" t="s">
        <v>16</v>
      </c>
      <c r="E15" s="11">
        <v>9.7000000000000003E-3</v>
      </c>
      <c r="F15" s="6">
        <f>E15*F11</f>
        <v>1.2610000000000001</v>
      </c>
      <c r="G15" s="11"/>
      <c r="H15" s="15"/>
      <c r="I15" s="13"/>
      <c r="J15" s="15"/>
      <c r="K15" s="13"/>
      <c r="L15" s="15">
        <f t="shared" si="0"/>
        <v>0</v>
      </c>
      <c r="M15" s="322">
        <f t="shared" si="1"/>
        <v>0</v>
      </c>
    </row>
    <row r="16" spans="1:15" ht="15.75">
      <c r="A16" s="508"/>
      <c r="B16" s="19"/>
      <c r="C16" s="7" t="s">
        <v>19</v>
      </c>
      <c r="D16" s="19" t="s">
        <v>12</v>
      </c>
      <c r="E16" s="8">
        <v>1.22</v>
      </c>
      <c r="F16" s="15">
        <f>E16*F11</f>
        <v>158.6</v>
      </c>
      <c r="G16" s="8"/>
      <c r="H16" s="15">
        <f>G16*F16</f>
        <v>0</v>
      </c>
      <c r="I16" s="9"/>
      <c r="J16" s="15"/>
      <c r="K16" s="10"/>
      <c r="L16" s="15">
        <f t="shared" si="0"/>
        <v>0</v>
      </c>
      <c r="M16" s="322">
        <f>L16+H16</f>
        <v>0</v>
      </c>
    </row>
    <row r="17" spans="1:13" ht="14.25" customHeight="1">
      <c r="A17" s="508"/>
      <c r="B17" s="19"/>
      <c r="C17" s="7" t="s">
        <v>20</v>
      </c>
      <c r="D17" s="19" t="s">
        <v>12</v>
      </c>
      <c r="E17" s="8">
        <v>7.0000000000000007E-2</v>
      </c>
      <c r="F17" s="15">
        <f>E17*F11</f>
        <v>9.1000000000000014</v>
      </c>
      <c r="G17" s="8"/>
      <c r="H17" s="15">
        <f>G17*F17</f>
        <v>0</v>
      </c>
      <c r="I17" s="9"/>
      <c r="J17" s="15"/>
      <c r="K17" s="9"/>
      <c r="L17" s="15"/>
      <c r="M17" s="323">
        <f>H17</f>
        <v>0</v>
      </c>
    </row>
    <row r="18" spans="1:13" ht="40.5">
      <c r="A18" s="526">
        <v>3</v>
      </c>
      <c r="B18" s="187" t="s">
        <v>21</v>
      </c>
      <c r="C18" s="188" t="s">
        <v>155</v>
      </c>
      <c r="D18" s="189" t="s">
        <v>156</v>
      </c>
      <c r="E18" s="282"/>
      <c r="F18" s="286">
        <v>1000</v>
      </c>
      <c r="G18" s="287"/>
      <c r="H18" s="285">
        <f>H26+H27+H28</f>
        <v>0</v>
      </c>
      <c r="I18" s="285"/>
      <c r="J18" s="285">
        <f>J19</f>
        <v>0</v>
      </c>
      <c r="K18" s="285"/>
      <c r="L18" s="285">
        <f>L20+L21+L22+L23+L24+L25+L26+L27</f>
        <v>0</v>
      </c>
      <c r="M18" s="321">
        <f>L18+J18+H18</f>
        <v>0</v>
      </c>
    </row>
    <row r="19" spans="1:13">
      <c r="A19" s="513"/>
      <c r="B19" s="19"/>
      <c r="C19" s="7" t="s">
        <v>13</v>
      </c>
      <c r="D19" s="19" t="s">
        <v>14</v>
      </c>
      <c r="E19" s="8">
        <v>3.3000000000000002E-2</v>
      </c>
      <c r="F19" s="15">
        <f>E19*F18</f>
        <v>33</v>
      </c>
      <c r="G19" s="8"/>
      <c r="H19" s="15"/>
      <c r="I19" s="12"/>
      <c r="J19" s="15">
        <f>I19*F19</f>
        <v>0</v>
      </c>
      <c r="K19" s="13"/>
      <c r="L19" s="15"/>
      <c r="M19" s="322">
        <f>J19</f>
        <v>0</v>
      </c>
    </row>
    <row r="20" spans="1:13">
      <c r="A20" s="513"/>
      <c r="B20" s="19"/>
      <c r="C20" s="7" t="s">
        <v>22</v>
      </c>
      <c r="D20" s="19" t="s">
        <v>16</v>
      </c>
      <c r="E20" s="8">
        <v>4.1999999999999996E-4</v>
      </c>
      <c r="F20" s="6">
        <f>E20*F18</f>
        <v>0.42</v>
      </c>
      <c r="G20" s="8"/>
      <c r="H20" s="15"/>
      <c r="I20" s="13"/>
      <c r="J20" s="15"/>
      <c r="K20" s="13"/>
      <c r="L20" s="15">
        <f>K20*F20</f>
        <v>0</v>
      </c>
      <c r="M20" s="322">
        <f>L20</f>
        <v>0</v>
      </c>
    </row>
    <row r="21" spans="1:13">
      <c r="A21" s="513"/>
      <c r="B21" s="19"/>
      <c r="C21" s="7" t="s">
        <v>23</v>
      </c>
      <c r="D21" s="19" t="s">
        <v>16</v>
      </c>
      <c r="E21" s="8">
        <v>2.5799999999999998E-3</v>
      </c>
      <c r="F21" s="6">
        <f>E21*F18</f>
        <v>2.5799999999999996</v>
      </c>
      <c r="G21" s="8"/>
      <c r="H21" s="15"/>
      <c r="I21" s="9"/>
      <c r="J21" s="15"/>
      <c r="K21" s="13"/>
      <c r="L21" s="15">
        <f t="shared" ref="L21:L27" si="2">K21*F21</f>
        <v>0</v>
      </c>
      <c r="M21" s="322">
        <f t="shared" ref="M21:M25" si="3">L21</f>
        <v>0</v>
      </c>
    </row>
    <row r="22" spans="1:13">
      <c r="A22" s="513"/>
      <c r="B22" s="19"/>
      <c r="C22" s="7" t="s">
        <v>24</v>
      </c>
      <c r="D22" s="19" t="s">
        <v>16</v>
      </c>
      <c r="E22" s="8">
        <v>1.12E-2</v>
      </c>
      <c r="F22" s="6">
        <f>E22*F18</f>
        <v>11.2</v>
      </c>
      <c r="G22" s="8"/>
      <c r="H22" s="15"/>
      <c r="I22" s="9"/>
      <c r="J22" s="15"/>
      <c r="K22" s="13"/>
      <c r="L22" s="15">
        <f t="shared" si="2"/>
        <v>0</v>
      </c>
      <c r="M22" s="322">
        <f t="shared" si="3"/>
        <v>0</v>
      </c>
    </row>
    <row r="23" spans="1:13">
      <c r="A23" s="513"/>
      <c r="B23" s="19"/>
      <c r="C23" s="7" t="s">
        <v>25</v>
      </c>
      <c r="D23" s="19" t="s">
        <v>16</v>
      </c>
      <c r="E23" s="8">
        <v>2.4799999999999999E-2</v>
      </c>
      <c r="F23" s="6">
        <f>E23*F18</f>
        <v>24.8</v>
      </c>
      <c r="G23" s="8"/>
      <c r="H23" s="15"/>
      <c r="I23" s="9"/>
      <c r="J23" s="15"/>
      <c r="K23" s="13"/>
      <c r="L23" s="15">
        <f t="shared" si="2"/>
        <v>0</v>
      </c>
      <c r="M23" s="322">
        <f t="shared" si="3"/>
        <v>0</v>
      </c>
    </row>
    <row r="24" spans="1:13">
      <c r="A24" s="513"/>
      <c r="B24" s="19"/>
      <c r="C24" s="7" t="s">
        <v>18</v>
      </c>
      <c r="D24" s="19" t="s">
        <v>16</v>
      </c>
      <c r="E24" s="8">
        <v>4.1399999999999996E-3</v>
      </c>
      <c r="F24" s="15">
        <f>E24*F18</f>
        <v>4.1399999999999997</v>
      </c>
      <c r="G24" s="8"/>
      <c r="H24" s="15"/>
      <c r="I24" s="9"/>
      <c r="J24" s="15"/>
      <c r="K24" s="13"/>
      <c r="L24" s="15">
        <f t="shared" si="2"/>
        <v>0</v>
      </c>
      <c r="M24" s="322">
        <f t="shared" si="3"/>
        <v>0</v>
      </c>
    </row>
    <row r="25" spans="1:13">
      <c r="A25" s="513"/>
      <c r="B25" s="19"/>
      <c r="C25" s="7" t="s">
        <v>26</v>
      </c>
      <c r="D25" s="19" t="s">
        <v>16</v>
      </c>
      <c r="E25" s="8">
        <v>5.2999999999999998E-4</v>
      </c>
      <c r="F25" s="15">
        <f>E25*F18</f>
        <v>0.53</v>
      </c>
      <c r="G25" s="8"/>
      <c r="H25" s="15"/>
      <c r="I25" s="9"/>
      <c r="J25" s="15"/>
      <c r="K25" s="13"/>
      <c r="L25" s="15">
        <f t="shared" si="2"/>
        <v>0</v>
      </c>
      <c r="M25" s="322">
        <f t="shared" si="3"/>
        <v>0</v>
      </c>
    </row>
    <row r="26" spans="1:13" ht="15.75">
      <c r="A26" s="513"/>
      <c r="B26" s="19"/>
      <c r="C26" s="7" t="s">
        <v>27</v>
      </c>
      <c r="D26" s="19" t="s">
        <v>12</v>
      </c>
      <c r="E26" s="55">
        <f>(189-12.6*3)*0.001</f>
        <v>0.1512</v>
      </c>
      <c r="F26" s="15">
        <f>E26*F18</f>
        <v>151.19999999999999</v>
      </c>
      <c r="G26" s="3"/>
      <c r="H26" s="15">
        <f>G26*F26</f>
        <v>0</v>
      </c>
      <c r="I26" s="9"/>
      <c r="J26" s="15"/>
      <c r="K26" s="10"/>
      <c r="L26" s="15">
        <f t="shared" si="2"/>
        <v>0</v>
      </c>
      <c r="M26" s="322">
        <f>L26+H26</f>
        <v>0</v>
      </c>
    </row>
    <row r="27" spans="1:13" ht="15.75">
      <c r="A27" s="513"/>
      <c r="B27" s="19"/>
      <c r="C27" s="7" t="s">
        <v>28</v>
      </c>
      <c r="D27" s="19" t="s">
        <v>12</v>
      </c>
      <c r="E27" s="8">
        <v>1.4999999999999999E-2</v>
      </c>
      <c r="F27" s="15">
        <f>E27*F18</f>
        <v>15</v>
      </c>
      <c r="G27" s="3"/>
      <c r="H27" s="15">
        <f>G27*F27</f>
        <v>0</v>
      </c>
      <c r="I27" s="9"/>
      <c r="J27" s="15"/>
      <c r="K27" s="10"/>
      <c r="L27" s="15">
        <f t="shared" si="2"/>
        <v>0</v>
      </c>
      <c r="M27" s="322">
        <f>L27+H27</f>
        <v>0</v>
      </c>
    </row>
    <row r="28" spans="1:13" ht="15.75">
      <c r="A28" s="525"/>
      <c r="B28" s="19"/>
      <c r="C28" s="7" t="s">
        <v>20</v>
      </c>
      <c r="D28" s="19" t="s">
        <v>12</v>
      </c>
      <c r="E28" s="8">
        <v>0.03</v>
      </c>
      <c r="F28" s="15">
        <f>E28*F18</f>
        <v>30</v>
      </c>
      <c r="G28" s="8"/>
      <c r="H28" s="15">
        <f>G28*F28</f>
        <v>0</v>
      </c>
      <c r="I28" s="9"/>
      <c r="J28" s="15"/>
      <c r="K28" s="9"/>
      <c r="L28" s="15"/>
      <c r="M28" s="323">
        <f>H28</f>
        <v>0</v>
      </c>
    </row>
    <row r="29" spans="1:13" ht="40.5">
      <c r="A29" s="527" t="s">
        <v>88</v>
      </c>
      <c r="B29" s="209" t="s">
        <v>66</v>
      </c>
      <c r="C29" s="288" t="s">
        <v>157</v>
      </c>
      <c r="D29" s="163" t="s">
        <v>156</v>
      </c>
      <c r="E29" s="289"/>
      <c r="F29" s="286">
        <v>1000</v>
      </c>
      <c r="G29" s="290"/>
      <c r="H29" s="176">
        <f>H35+H36+H37+H38+H39</f>
        <v>0</v>
      </c>
      <c r="I29" s="176"/>
      <c r="J29" s="176">
        <f>J30</f>
        <v>0</v>
      </c>
      <c r="K29" s="176"/>
      <c r="L29" s="176">
        <f>L31+L32+L33+L34+L35+L36</f>
        <v>0</v>
      </c>
      <c r="M29" s="324">
        <f>L29+J29+H29</f>
        <v>0</v>
      </c>
    </row>
    <row r="30" spans="1:13">
      <c r="A30" s="516"/>
      <c r="B30" s="56"/>
      <c r="C30" s="58" t="s">
        <v>13</v>
      </c>
      <c r="D30" s="56" t="s">
        <v>14</v>
      </c>
      <c r="E30" s="55">
        <v>0.182</v>
      </c>
      <c r="F30" s="59">
        <f>E30*F29</f>
        <v>182</v>
      </c>
      <c r="G30" s="55"/>
      <c r="H30" s="59"/>
      <c r="I30" s="60"/>
      <c r="J30" s="59">
        <f>F30*I30</f>
        <v>0</v>
      </c>
      <c r="K30" s="61"/>
      <c r="L30" s="59"/>
      <c r="M30" s="325">
        <f>J30</f>
        <v>0</v>
      </c>
    </row>
    <row r="31" spans="1:13">
      <c r="A31" s="516"/>
      <c r="B31" s="56"/>
      <c r="C31" s="58" t="s">
        <v>67</v>
      </c>
      <c r="D31" s="56" t="s">
        <v>16</v>
      </c>
      <c r="E31" s="55">
        <v>6.6E-3</v>
      </c>
      <c r="F31" s="59">
        <f>E31*F29</f>
        <v>6.6</v>
      </c>
      <c r="G31" s="55"/>
      <c r="H31" s="59"/>
      <c r="I31" s="61"/>
      <c r="J31" s="59"/>
      <c r="K31" s="63"/>
      <c r="L31" s="59">
        <f t="shared" ref="L31:L32" si="4">K31*F31</f>
        <v>0</v>
      </c>
      <c r="M31" s="326">
        <f t="shared" ref="M31:M32" si="5">L31</f>
        <v>0</v>
      </c>
    </row>
    <row r="32" spans="1:13">
      <c r="A32" s="516"/>
      <c r="B32" s="56"/>
      <c r="C32" s="58" t="s">
        <v>68</v>
      </c>
      <c r="D32" s="56" t="s">
        <v>16</v>
      </c>
      <c r="E32" s="55">
        <v>1.8599999999999998E-2</v>
      </c>
      <c r="F32" s="59">
        <f>E32*F29</f>
        <v>18.599999999999998</v>
      </c>
      <c r="G32" s="55"/>
      <c r="H32" s="59"/>
      <c r="I32" s="61"/>
      <c r="J32" s="59"/>
      <c r="K32" s="63"/>
      <c r="L32" s="59">
        <f t="shared" si="4"/>
        <v>0</v>
      </c>
      <c r="M32" s="326">
        <f t="shared" si="5"/>
        <v>0</v>
      </c>
    </row>
    <row r="33" spans="1:13">
      <c r="A33" s="516"/>
      <c r="B33" s="56"/>
      <c r="C33" s="58" t="s">
        <v>69</v>
      </c>
      <c r="D33" s="56" t="s">
        <v>16</v>
      </c>
      <c r="E33" s="64">
        <v>6.7000000000000002E-3</v>
      </c>
      <c r="F33" s="65">
        <f>E33*F29</f>
        <v>6.7</v>
      </c>
      <c r="G33" s="64"/>
      <c r="H33" s="59"/>
      <c r="I33" s="63"/>
      <c r="J33" s="59"/>
      <c r="K33" s="63"/>
      <c r="L33" s="59">
        <f>K33*F33</f>
        <v>0</v>
      </c>
      <c r="M33" s="326">
        <f>L33</f>
        <v>0</v>
      </c>
    </row>
    <row r="34" spans="1:13">
      <c r="A34" s="516"/>
      <c r="B34" s="56"/>
      <c r="C34" s="58" t="s">
        <v>32</v>
      </c>
      <c r="D34" s="56" t="s">
        <v>31</v>
      </c>
      <c r="E34" s="64">
        <v>2.29E-2</v>
      </c>
      <c r="F34" s="65">
        <f>E34*F29</f>
        <v>22.9</v>
      </c>
      <c r="G34" s="64"/>
      <c r="H34" s="59"/>
      <c r="I34" s="63"/>
      <c r="J34" s="59"/>
      <c r="K34" s="63"/>
      <c r="L34" s="59">
        <f>K34*F34</f>
        <v>0</v>
      </c>
      <c r="M34" s="326">
        <f>L34</f>
        <v>0</v>
      </c>
    </row>
    <row r="35" spans="1:13" ht="15.75">
      <c r="A35" s="516"/>
      <c r="B35" s="56"/>
      <c r="C35" s="58" t="s">
        <v>70</v>
      </c>
      <c r="D35" s="56" t="s">
        <v>12</v>
      </c>
      <c r="E35" s="55"/>
      <c r="F35" s="59">
        <v>180</v>
      </c>
      <c r="G35" s="55"/>
      <c r="H35" s="59">
        <f>G35*F35</f>
        <v>0</v>
      </c>
      <c r="I35" s="61"/>
      <c r="J35" s="59"/>
      <c r="K35" s="62"/>
      <c r="L35" s="59">
        <f>K35*F35</f>
        <v>0</v>
      </c>
      <c r="M35" s="325">
        <f>L35+H35</f>
        <v>0</v>
      </c>
    </row>
    <row r="36" spans="1:13">
      <c r="A36" s="516"/>
      <c r="B36" s="56"/>
      <c r="C36" s="58" t="s">
        <v>71</v>
      </c>
      <c r="D36" s="56" t="s">
        <v>72</v>
      </c>
      <c r="E36" s="55"/>
      <c r="F36" s="66">
        <v>14000</v>
      </c>
      <c r="G36" s="55"/>
      <c r="H36" s="59">
        <f>G36*F36</f>
        <v>0</v>
      </c>
      <c r="I36" s="61"/>
      <c r="J36" s="59"/>
      <c r="K36" s="63"/>
      <c r="L36" s="59">
        <f t="shared" ref="L36" si="6">K36*F36</f>
        <v>0</v>
      </c>
      <c r="M36" s="325">
        <f>L36+H36</f>
        <v>0</v>
      </c>
    </row>
    <row r="37" spans="1:13">
      <c r="A37" s="516"/>
      <c r="B37" s="56"/>
      <c r="C37" s="58" t="s">
        <v>73</v>
      </c>
      <c r="D37" s="56" t="s">
        <v>74</v>
      </c>
      <c r="E37" s="55"/>
      <c r="F37" s="59">
        <v>54</v>
      </c>
      <c r="G37" s="57"/>
      <c r="H37" s="59">
        <f>G37*F37</f>
        <v>0</v>
      </c>
      <c r="I37" s="61"/>
      <c r="J37" s="59"/>
      <c r="K37" s="62"/>
      <c r="L37" s="59"/>
      <c r="M37" s="325">
        <f>H37+L37</f>
        <v>0</v>
      </c>
    </row>
    <row r="38" spans="1:13">
      <c r="A38" s="516"/>
      <c r="B38" s="56"/>
      <c r="C38" s="58" t="s">
        <v>30</v>
      </c>
      <c r="D38" s="56" t="s">
        <v>29</v>
      </c>
      <c r="E38" s="55">
        <v>5.0000000000000001E-4</v>
      </c>
      <c r="F38" s="59">
        <f>E38*F29</f>
        <v>0.5</v>
      </c>
      <c r="G38" s="55"/>
      <c r="H38" s="59">
        <f t="shared" ref="H38" si="7">G38*F38</f>
        <v>0</v>
      </c>
      <c r="I38" s="61"/>
      <c r="J38" s="59"/>
      <c r="K38" s="62"/>
      <c r="L38" s="59"/>
      <c r="M38" s="325">
        <f t="shared" ref="M38" si="8">L38+H38</f>
        <v>0</v>
      </c>
    </row>
    <row r="39" spans="1:13">
      <c r="A39" s="528"/>
      <c r="B39" s="56"/>
      <c r="C39" s="58" t="s">
        <v>33</v>
      </c>
      <c r="D39" s="56" t="s">
        <v>31</v>
      </c>
      <c r="E39" s="55">
        <v>1.8499999999999999E-2</v>
      </c>
      <c r="F39" s="59">
        <f>E39*F29</f>
        <v>18.5</v>
      </c>
      <c r="G39" s="55"/>
      <c r="H39" s="59">
        <f>G39*F39</f>
        <v>0</v>
      </c>
      <c r="I39" s="61"/>
      <c r="J39" s="59"/>
      <c r="K39" s="61"/>
      <c r="L39" s="59"/>
      <c r="M39" s="325">
        <f>H39</f>
        <v>0</v>
      </c>
    </row>
    <row r="40" spans="1:13" ht="27">
      <c r="A40" s="519">
        <v>4</v>
      </c>
      <c r="B40" s="163" t="s">
        <v>76</v>
      </c>
      <c r="C40" s="162" t="s">
        <v>77</v>
      </c>
      <c r="D40" s="163" t="s">
        <v>72</v>
      </c>
      <c r="E40" s="289"/>
      <c r="F40" s="286">
        <v>200</v>
      </c>
      <c r="G40" s="291"/>
      <c r="H40" s="176">
        <f>H48+H49+H50+H51</f>
        <v>0</v>
      </c>
      <c r="I40" s="176"/>
      <c r="J40" s="176">
        <f>J41</f>
        <v>0</v>
      </c>
      <c r="K40" s="176"/>
      <c r="L40" s="176">
        <f>L42+L43+L44+L45+L46+L49</f>
        <v>0</v>
      </c>
      <c r="M40" s="324">
        <f>L40+J40+H40</f>
        <v>0</v>
      </c>
    </row>
    <row r="41" spans="1:13">
      <c r="A41" s="519"/>
      <c r="B41" s="56"/>
      <c r="C41" s="58" t="s">
        <v>13</v>
      </c>
      <c r="D41" s="56" t="s">
        <v>14</v>
      </c>
      <c r="E41" s="64">
        <v>7.6999999999999999E-2</v>
      </c>
      <c r="F41" s="59">
        <f>E41*F40</f>
        <v>15.4</v>
      </c>
      <c r="G41" s="64"/>
      <c r="H41" s="59"/>
      <c r="I41" s="73"/>
      <c r="J41" s="59">
        <f>F41*I41</f>
        <v>0</v>
      </c>
      <c r="K41" s="64"/>
      <c r="L41" s="59"/>
      <c r="M41" s="327">
        <f>J41</f>
        <v>0</v>
      </c>
    </row>
    <row r="42" spans="1:13">
      <c r="A42" s="519"/>
      <c r="B42" s="56"/>
      <c r="C42" s="58" t="s">
        <v>78</v>
      </c>
      <c r="D42" s="56" t="s">
        <v>16</v>
      </c>
      <c r="E42" s="64">
        <v>0.19400000000000001</v>
      </c>
      <c r="F42" s="59">
        <f>E42*F40</f>
        <v>38.800000000000004</v>
      </c>
      <c r="G42" s="64"/>
      <c r="H42" s="59"/>
      <c r="I42" s="63"/>
      <c r="J42" s="59"/>
      <c r="K42" s="63"/>
      <c r="L42" s="59">
        <f>K42*F42</f>
        <v>0</v>
      </c>
      <c r="M42" s="326">
        <f>L42</f>
        <v>0</v>
      </c>
    </row>
    <row r="43" spans="1:13">
      <c r="A43" s="519"/>
      <c r="B43" s="56"/>
      <c r="C43" s="58" t="s">
        <v>79</v>
      </c>
      <c r="D43" s="56" t="s">
        <v>16</v>
      </c>
      <c r="E43" s="64">
        <v>2.4199999999999999E-2</v>
      </c>
      <c r="F43" s="65">
        <f>E43*F40</f>
        <v>4.84</v>
      </c>
      <c r="G43" s="64"/>
      <c r="H43" s="59"/>
      <c r="I43" s="63"/>
      <c r="J43" s="59"/>
      <c r="K43" s="63"/>
      <c r="L43" s="59">
        <f>K43*F43</f>
        <v>0</v>
      </c>
      <c r="M43" s="326">
        <f>L43</f>
        <v>0</v>
      </c>
    </row>
    <row r="44" spans="1:13">
      <c r="A44" s="519"/>
      <c r="B44" s="56"/>
      <c r="C44" s="58" t="s">
        <v>80</v>
      </c>
      <c r="D44" s="56" t="s">
        <v>16</v>
      </c>
      <c r="E44" s="64">
        <v>1.67E-2</v>
      </c>
      <c r="F44" s="59">
        <f>E44*F40</f>
        <v>3.34</v>
      </c>
      <c r="G44" s="64"/>
      <c r="H44" s="59"/>
      <c r="I44" s="63"/>
      <c r="J44" s="59"/>
      <c r="K44" s="63"/>
      <c r="L44" s="59">
        <f>K44*F44</f>
        <v>0</v>
      </c>
      <c r="M44" s="326">
        <f>L44</f>
        <v>0</v>
      </c>
    </row>
    <row r="45" spans="1:13">
      <c r="A45" s="519"/>
      <c r="B45" s="56"/>
      <c r="C45" s="58" t="s">
        <v>18</v>
      </c>
      <c r="D45" s="56" t="s">
        <v>16</v>
      </c>
      <c r="E45" s="64">
        <v>8.8000000000000005E-3</v>
      </c>
      <c r="F45" s="65">
        <f>E45*F40</f>
        <v>1.76</v>
      </c>
      <c r="G45" s="64"/>
      <c r="H45" s="59"/>
      <c r="I45" s="63"/>
      <c r="J45" s="59"/>
      <c r="K45" s="63"/>
      <c r="L45" s="59">
        <f>K45*F45</f>
        <v>0</v>
      </c>
      <c r="M45" s="326">
        <f>L45</f>
        <v>0</v>
      </c>
    </row>
    <row r="46" spans="1:13">
      <c r="A46" s="519"/>
      <c r="B46" s="56"/>
      <c r="C46" s="58" t="s">
        <v>32</v>
      </c>
      <c r="D46" s="56" t="s">
        <v>31</v>
      </c>
      <c r="E46" s="64">
        <v>6.3700000000000007E-2</v>
      </c>
      <c r="F46" s="59">
        <f>E46*F40</f>
        <v>12.740000000000002</v>
      </c>
      <c r="G46" s="64"/>
      <c r="H46" s="59"/>
      <c r="I46" s="63"/>
      <c r="J46" s="59"/>
      <c r="K46" s="63"/>
      <c r="L46" s="59">
        <f>K46*F46</f>
        <v>0</v>
      </c>
      <c r="M46" s="326">
        <f>L46</f>
        <v>0</v>
      </c>
    </row>
    <row r="47" spans="1:13">
      <c r="A47" s="519"/>
      <c r="B47" s="56"/>
      <c r="C47" s="58" t="s">
        <v>81</v>
      </c>
      <c r="D47" s="56" t="s">
        <v>29</v>
      </c>
      <c r="E47" s="64">
        <v>5.9999999999999995E-4</v>
      </c>
      <c r="F47" s="59">
        <f>E47*F40</f>
        <v>0.12</v>
      </c>
      <c r="G47" s="64"/>
      <c r="H47" s="59"/>
      <c r="I47" s="63"/>
      <c r="J47" s="59"/>
      <c r="K47" s="63"/>
      <c r="L47" s="59"/>
      <c r="M47" s="326"/>
    </row>
    <row r="48" spans="1:13" ht="15.75">
      <c r="A48" s="519"/>
      <c r="B48" s="56"/>
      <c r="C48" s="58" t="s">
        <v>20</v>
      </c>
      <c r="D48" s="56" t="s">
        <v>12</v>
      </c>
      <c r="E48" s="55">
        <v>6.2E-2</v>
      </c>
      <c r="F48" s="59">
        <f>E48*F40</f>
        <v>12.4</v>
      </c>
      <c r="G48" s="55"/>
      <c r="H48" s="59">
        <f>G48*F48</f>
        <v>0</v>
      </c>
      <c r="I48" s="61"/>
      <c r="J48" s="59"/>
      <c r="K48" s="61"/>
      <c r="L48" s="59"/>
      <c r="M48" s="325">
        <f>H48</f>
        <v>0</v>
      </c>
    </row>
    <row r="49" spans="1:15" ht="15.75">
      <c r="A49" s="519"/>
      <c r="B49" s="56"/>
      <c r="C49" s="58" t="s">
        <v>64</v>
      </c>
      <c r="D49" s="56" t="s">
        <v>12</v>
      </c>
      <c r="E49" s="55">
        <v>0.01</v>
      </c>
      <c r="F49" s="59">
        <f>E49*F40</f>
        <v>2</v>
      </c>
      <c r="G49" s="57"/>
      <c r="H49" s="59">
        <f>G49*F49</f>
        <v>0</v>
      </c>
      <c r="I49" s="61"/>
      <c r="J49" s="59"/>
      <c r="K49" s="62"/>
      <c r="L49" s="59">
        <f t="shared" ref="L49" si="9">K49*F49</f>
        <v>0</v>
      </c>
      <c r="M49" s="325">
        <f t="shared" ref="M49" si="10">L49+H49</f>
        <v>0</v>
      </c>
    </row>
    <row r="50" spans="1:15">
      <c r="A50" s="519"/>
      <c r="B50" s="56"/>
      <c r="C50" s="58" t="s">
        <v>82</v>
      </c>
      <c r="D50" s="56" t="s">
        <v>29</v>
      </c>
      <c r="E50" s="64">
        <v>6.9999999999999999E-4</v>
      </c>
      <c r="F50" s="5">
        <f>E50*F40</f>
        <v>0.13999999999999999</v>
      </c>
      <c r="G50" s="74"/>
      <c r="H50" s="59">
        <f>G50*F50</f>
        <v>0</v>
      </c>
      <c r="I50" s="63"/>
      <c r="J50" s="59"/>
      <c r="K50" s="63"/>
      <c r="L50" s="59"/>
      <c r="M50" s="326">
        <f>H50+L50</f>
        <v>0</v>
      </c>
    </row>
    <row r="51" spans="1:15">
      <c r="A51" s="519"/>
      <c r="B51" s="56"/>
      <c r="C51" s="58" t="s">
        <v>33</v>
      </c>
      <c r="D51" s="56" t="s">
        <v>31</v>
      </c>
      <c r="E51" s="64">
        <v>1.78E-2</v>
      </c>
      <c r="F51" s="5">
        <f>E51*F40</f>
        <v>3.56</v>
      </c>
      <c r="G51" s="74"/>
      <c r="H51" s="59">
        <f>G51*F51</f>
        <v>0</v>
      </c>
      <c r="I51" s="63"/>
      <c r="J51" s="59"/>
      <c r="K51" s="63"/>
      <c r="L51" s="59"/>
      <c r="M51" s="326">
        <f>H51</f>
        <v>0</v>
      </c>
    </row>
    <row r="52" spans="1:15" ht="54">
      <c r="A52" s="508">
        <v>5</v>
      </c>
      <c r="B52" s="189" t="s">
        <v>11</v>
      </c>
      <c r="C52" s="188" t="s">
        <v>158</v>
      </c>
      <c r="D52" s="189" t="s">
        <v>147</v>
      </c>
      <c r="E52" s="282"/>
      <c r="F52" s="283">
        <v>50</v>
      </c>
      <c r="G52" s="284"/>
      <c r="H52" s="285">
        <f>H57+H58</f>
        <v>0</v>
      </c>
      <c r="I52" s="285"/>
      <c r="J52" s="285">
        <f>J53</f>
        <v>0</v>
      </c>
      <c r="K52" s="285"/>
      <c r="L52" s="285">
        <f>L54+L55+L56+L57</f>
        <v>0</v>
      </c>
      <c r="M52" s="321">
        <f>L52+J52+H52</f>
        <v>0</v>
      </c>
    </row>
    <row r="53" spans="1:15">
      <c r="A53" s="508"/>
      <c r="B53" s="19"/>
      <c r="C53" s="7" t="s">
        <v>13</v>
      </c>
      <c r="D53" s="19" t="s">
        <v>14</v>
      </c>
      <c r="E53" s="11">
        <v>0.15</v>
      </c>
      <c r="F53" s="16">
        <f>E53*F52</f>
        <v>7.5</v>
      </c>
      <c r="G53" s="11"/>
      <c r="H53" s="15"/>
      <c r="I53" s="12"/>
      <c r="J53" s="15">
        <f>I53*F53</f>
        <v>0</v>
      </c>
      <c r="K53" s="13"/>
      <c r="L53" s="15"/>
      <c r="M53" s="322">
        <f>J53</f>
        <v>0</v>
      </c>
    </row>
    <row r="54" spans="1:15">
      <c r="A54" s="508"/>
      <c r="B54" s="19"/>
      <c r="C54" s="7" t="s">
        <v>15</v>
      </c>
      <c r="D54" s="19" t="s">
        <v>16</v>
      </c>
      <c r="E54" s="11">
        <v>2.1600000000000001E-2</v>
      </c>
      <c r="F54" s="6">
        <f>E54*F52</f>
        <v>1.08</v>
      </c>
      <c r="G54" s="11"/>
      <c r="H54" s="15"/>
      <c r="I54" s="13"/>
      <c r="J54" s="15"/>
      <c r="K54" s="13"/>
      <c r="L54" s="15">
        <f>K54*F54</f>
        <v>0</v>
      </c>
      <c r="M54" s="322">
        <f>L54</f>
        <v>0</v>
      </c>
    </row>
    <row r="55" spans="1:15">
      <c r="A55" s="508"/>
      <c r="B55" s="19"/>
      <c r="C55" s="7" t="s">
        <v>17</v>
      </c>
      <c r="D55" s="19" t="s">
        <v>16</v>
      </c>
      <c r="E55" s="11">
        <v>2.7300000000000001E-2</v>
      </c>
      <c r="F55" s="6">
        <f>E55*F52</f>
        <v>1.365</v>
      </c>
      <c r="G55" s="11"/>
      <c r="H55" s="15"/>
      <c r="I55" s="13"/>
      <c r="J55" s="15"/>
      <c r="K55" s="13"/>
      <c r="L55" s="15">
        <f t="shared" ref="L55:L57" si="11">K55*F55</f>
        <v>0</v>
      </c>
      <c r="M55" s="322">
        <f t="shared" ref="M55:M56" si="12">L55</f>
        <v>0</v>
      </c>
    </row>
    <row r="56" spans="1:15">
      <c r="A56" s="508"/>
      <c r="B56" s="19"/>
      <c r="C56" s="7" t="s">
        <v>18</v>
      </c>
      <c r="D56" s="19" t="s">
        <v>16</v>
      </c>
      <c r="E56" s="11">
        <v>9.7000000000000003E-3</v>
      </c>
      <c r="F56" s="6">
        <f>E56*F52</f>
        <v>0.48499999999999999</v>
      </c>
      <c r="G56" s="11"/>
      <c r="H56" s="15"/>
      <c r="I56" s="13"/>
      <c r="J56" s="15"/>
      <c r="K56" s="13"/>
      <c r="L56" s="15">
        <f t="shared" si="11"/>
        <v>0</v>
      </c>
      <c r="M56" s="322">
        <f t="shared" si="12"/>
        <v>0</v>
      </c>
    </row>
    <row r="57" spans="1:15" ht="15.75">
      <c r="A57" s="508"/>
      <c r="B57" s="19"/>
      <c r="C57" s="7" t="s">
        <v>19</v>
      </c>
      <c r="D57" s="19" t="s">
        <v>12</v>
      </c>
      <c r="E57" s="8">
        <v>1.22</v>
      </c>
      <c r="F57" s="15">
        <f>E57*F52</f>
        <v>61</v>
      </c>
      <c r="G57" s="8"/>
      <c r="H57" s="15">
        <f>G57*F57</f>
        <v>0</v>
      </c>
      <c r="I57" s="9"/>
      <c r="J57" s="15"/>
      <c r="K57" s="10"/>
      <c r="L57" s="15">
        <f t="shared" si="11"/>
        <v>0</v>
      </c>
      <c r="M57" s="322">
        <f>L57+H57</f>
        <v>0</v>
      </c>
    </row>
    <row r="58" spans="1:15" ht="16.5" thickBot="1">
      <c r="A58" s="511"/>
      <c r="B58" s="155"/>
      <c r="C58" s="292" t="s">
        <v>20</v>
      </c>
      <c r="D58" s="155" t="s">
        <v>12</v>
      </c>
      <c r="E58" s="293">
        <v>7.0000000000000007E-2</v>
      </c>
      <c r="F58" s="4">
        <f>E58*F52</f>
        <v>3.5000000000000004</v>
      </c>
      <c r="G58" s="293"/>
      <c r="H58" s="4">
        <f>G58*F58</f>
        <v>0</v>
      </c>
      <c r="I58" s="294"/>
      <c r="J58" s="4"/>
      <c r="K58" s="294"/>
      <c r="L58" s="4"/>
      <c r="M58" s="328">
        <f>H58</f>
        <v>0</v>
      </c>
    </row>
    <row r="59" spans="1:15" ht="15.75" thickBot="1">
      <c r="A59" s="211"/>
      <c r="B59" s="299"/>
      <c r="C59" s="383" t="s">
        <v>8</v>
      </c>
      <c r="D59" s="384" t="s">
        <v>31</v>
      </c>
      <c r="E59" s="385"/>
      <c r="F59" s="385"/>
      <c r="G59" s="386"/>
      <c r="H59" s="385">
        <f>H7+H11+H18+H29+H40+H52</f>
        <v>0</v>
      </c>
      <c r="I59" s="385"/>
      <c r="J59" s="385">
        <f t="shared" ref="J59:M59" si="13">J7+J11+J18+J29+J40+J52</f>
        <v>0</v>
      </c>
      <c r="K59" s="385"/>
      <c r="L59" s="385">
        <f t="shared" si="13"/>
        <v>0</v>
      </c>
      <c r="M59" s="400">
        <f t="shared" si="13"/>
        <v>0</v>
      </c>
      <c r="N59" s="14"/>
      <c r="O59" s="18"/>
    </row>
    <row r="60" spans="1:15">
      <c r="A60" s="329"/>
      <c r="B60" s="295"/>
      <c r="C60" s="306" t="s">
        <v>34</v>
      </c>
      <c r="D60" s="307" t="s">
        <v>35</v>
      </c>
      <c r="E60" s="460"/>
      <c r="F60" s="387"/>
      <c r="G60" s="388"/>
      <c r="H60" s="389"/>
      <c r="I60" s="295"/>
      <c r="J60" s="389"/>
      <c r="K60" s="390"/>
      <c r="L60" s="389"/>
      <c r="M60" s="397">
        <f>M59*E60</f>
        <v>0</v>
      </c>
      <c r="N60" s="14"/>
      <c r="O60" s="14"/>
    </row>
    <row r="61" spans="1:15">
      <c r="A61" s="232"/>
      <c r="B61" s="23"/>
      <c r="C61" s="308" t="s">
        <v>8</v>
      </c>
      <c r="D61" s="280" t="s">
        <v>31</v>
      </c>
      <c r="E61" s="318"/>
      <c r="F61" s="281"/>
      <c r="G61" s="114"/>
      <c r="H61" s="78"/>
      <c r="I61" s="23"/>
      <c r="J61" s="78"/>
      <c r="K61" s="391"/>
      <c r="L61" s="78"/>
      <c r="M61" s="398">
        <f>M60+M59</f>
        <v>0</v>
      </c>
      <c r="N61" s="14"/>
      <c r="O61" s="14"/>
    </row>
    <row r="62" spans="1:15">
      <c r="A62" s="376"/>
      <c r="B62" s="23"/>
      <c r="C62" s="308" t="s">
        <v>36</v>
      </c>
      <c r="D62" s="280" t="s">
        <v>35</v>
      </c>
      <c r="E62" s="462"/>
      <c r="F62" s="281"/>
      <c r="G62" s="114"/>
      <c r="H62" s="78"/>
      <c r="I62" s="23"/>
      <c r="J62" s="78"/>
      <c r="K62" s="391"/>
      <c r="L62" s="78"/>
      <c r="M62" s="398">
        <f>M61*E62</f>
        <v>0</v>
      </c>
      <c r="N62" s="14"/>
      <c r="O62" s="14"/>
    </row>
    <row r="63" spans="1:15" ht="15.75" thickBot="1">
      <c r="A63" s="377"/>
      <c r="B63" s="378"/>
      <c r="C63" s="392" t="s">
        <v>8</v>
      </c>
      <c r="D63" s="393"/>
      <c r="E63" s="393"/>
      <c r="F63" s="393"/>
      <c r="G63" s="393"/>
      <c r="H63" s="394"/>
      <c r="I63" s="393"/>
      <c r="J63" s="394"/>
      <c r="K63" s="395"/>
      <c r="L63" s="394"/>
      <c r="M63" s="399">
        <f>M62+M61</f>
        <v>0</v>
      </c>
      <c r="N63" s="14"/>
      <c r="O63" s="14"/>
    </row>
    <row r="65" spans="3:12" ht="20.25" customHeight="1">
      <c r="C65" s="278" t="s">
        <v>151</v>
      </c>
      <c r="E65" s="279"/>
      <c r="F65" s="279"/>
      <c r="G65" s="279"/>
      <c r="H65" s="279"/>
    </row>
    <row r="66" spans="3:12" s="144" customFormat="1" ht="15.75">
      <c r="C66" s="158"/>
      <c r="D66" s="158"/>
      <c r="E66" s="463" t="s">
        <v>152</v>
      </c>
      <c r="F66" s="463"/>
      <c r="G66" s="463"/>
      <c r="H66" s="463"/>
      <c r="I66" s="158"/>
      <c r="J66" s="158"/>
      <c r="K66" s="158"/>
      <c r="L66" s="158"/>
    </row>
  </sheetData>
  <mergeCells count="19">
    <mergeCell ref="E66:H66"/>
    <mergeCell ref="G4:H4"/>
    <mergeCell ref="A40:A51"/>
    <mergeCell ref="A52:A58"/>
    <mergeCell ref="A7:A10"/>
    <mergeCell ref="A18:A28"/>
    <mergeCell ref="A29:A39"/>
    <mergeCell ref="A1:M1"/>
    <mergeCell ref="A2:M2"/>
    <mergeCell ref="A3:M3"/>
    <mergeCell ref="M4:M5"/>
    <mergeCell ref="A11:A17"/>
    <mergeCell ref="A4:A5"/>
    <mergeCell ref="B4:B5"/>
    <mergeCell ref="C4:C5"/>
    <mergeCell ref="D4:D5"/>
    <mergeCell ref="E4:F4"/>
    <mergeCell ref="K4:L4"/>
    <mergeCell ref="I4:J4"/>
  </mergeCells>
  <pageMargins left="0.19685039370078741" right="0.19685039370078741" top="0.35433070866141736" bottom="0.70866141732283472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34" workbookViewId="0">
      <selection activeCell="G57" sqref="G57"/>
    </sheetView>
  </sheetViews>
  <sheetFormatPr defaultRowHeight="15"/>
  <cols>
    <col min="1" max="1" width="4.42578125" customWidth="1"/>
    <col min="3" max="3" width="36.85546875" customWidth="1"/>
  </cols>
  <sheetData>
    <row r="1" spans="1:15" ht="21.75" customHeight="1">
      <c r="A1" s="476" t="s">
        <v>62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1"/>
      <c r="O1" s="1"/>
    </row>
    <row r="2" spans="1:15" ht="20.25" customHeight="1">
      <c r="A2" s="477" t="s">
        <v>90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1"/>
      <c r="O2" s="1"/>
    </row>
    <row r="3" spans="1:15" ht="19.5" customHeight="1" thickBot="1">
      <c r="A3" s="477" t="s">
        <v>160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1"/>
      <c r="O3" s="1"/>
    </row>
    <row r="4" spans="1:15" ht="27.75" customHeight="1">
      <c r="A4" s="501" t="s">
        <v>0</v>
      </c>
      <c r="B4" s="503" t="s">
        <v>1</v>
      </c>
      <c r="C4" s="505" t="s">
        <v>2</v>
      </c>
      <c r="D4" s="505" t="s">
        <v>3</v>
      </c>
      <c r="E4" s="505" t="s">
        <v>4</v>
      </c>
      <c r="F4" s="505"/>
      <c r="G4" s="505" t="s">
        <v>5</v>
      </c>
      <c r="H4" s="505"/>
      <c r="I4" s="505" t="s">
        <v>6</v>
      </c>
      <c r="J4" s="505"/>
      <c r="K4" s="505" t="s">
        <v>7</v>
      </c>
      <c r="L4" s="505"/>
      <c r="M4" s="499" t="s">
        <v>8</v>
      </c>
      <c r="N4" s="1"/>
      <c r="O4" s="1"/>
    </row>
    <row r="5" spans="1:15" ht="41.25" thickBot="1">
      <c r="A5" s="522"/>
      <c r="B5" s="523"/>
      <c r="C5" s="524"/>
      <c r="D5" s="524"/>
      <c r="E5" s="379" t="s">
        <v>9</v>
      </c>
      <c r="F5" s="379" t="s">
        <v>8</v>
      </c>
      <c r="G5" s="379" t="s">
        <v>10</v>
      </c>
      <c r="H5" s="380" t="s">
        <v>8</v>
      </c>
      <c r="I5" s="381" t="s">
        <v>10</v>
      </c>
      <c r="J5" s="382" t="s">
        <v>8</v>
      </c>
      <c r="K5" s="379" t="s">
        <v>10</v>
      </c>
      <c r="L5" s="379" t="s">
        <v>8</v>
      </c>
      <c r="M5" s="521"/>
      <c r="N5" s="1"/>
      <c r="O5" s="1"/>
    </row>
    <row r="6" spans="1:15" ht="20.25" customHeight="1" thickBot="1">
      <c r="A6" s="267">
        <v>1</v>
      </c>
      <c r="B6" s="268">
        <v>2</v>
      </c>
      <c r="C6" s="268">
        <v>3</v>
      </c>
      <c r="D6" s="268">
        <v>4</v>
      </c>
      <c r="E6" s="268">
        <v>5</v>
      </c>
      <c r="F6" s="268">
        <v>6</v>
      </c>
      <c r="G6" s="268">
        <v>7</v>
      </c>
      <c r="H6" s="268">
        <v>8</v>
      </c>
      <c r="I6" s="268">
        <v>9</v>
      </c>
      <c r="J6" s="268">
        <v>10</v>
      </c>
      <c r="K6" s="268">
        <v>11</v>
      </c>
      <c r="L6" s="268">
        <v>12</v>
      </c>
      <c r="M6" s="269">
        <v>13</v>
      </c>
      <c r="N6" s="1"/>
      <c r="O6" s="1"/>
    </row>
    <row r="7" spans="1:15" ht="40.5">
      <c r="A7" s="510">
        <v>1</v>
      </c>
      <c r="B7" s="333" t="s">
        <v>11</v>
      </c>
      <c r="C7" s="334" t="s">
        <v>154</v>
      </c>
      <c r="D7" s="333" t="s">
        <v>147</v>
      </c>
      <c r="E7" s="335"/>
      <c r="F7" s="336">
        <v>110</v>
      </c>
      <c r="G7" s="337"/>
      <c r="H7" s="338">
        <f>H12+H13</f>
        <v>0</v>
      </c>
      <c r="I7" s="338"/>
      <c r="J7" s="338">
        <f>J8</f>
        <v>0</v>
      </c>
      <c r="K7" s="338"/>
      <c r="L7" s="338">
        <f>L9+L10+L11+L12</f>
        <v>0</v>
      </c>
      <c r="M7" s="339">
        <f>L7+J7+H7</f>
        <v>0</v>
      </c>
    </row>
    <row r="8" spans="1:15">
      <c r="A8" s="508"/>
      <c r="B8" s="19"/>
      <c r="C8" s="7" t="s">
        <v>13</v>
      </c>
      <c r="D8" s="19" t="s">
        <v>14</v>
      </c>
      <c r="E8" s="11">
        <v>0.15</v>
      </c>
      <c r="F8" s="16">
        <f>E8*F7</f>
        <v>16.5</v>
      </c>
      <c r="G8" s="11"/>
      <c r="H8" s="15"/>
      <c r="I8" s="12"/>
      <c r="J8" s="15">
        <f>I8*F8</f>
        <v>0</v>
      </c>
      <c r="K8" s="13"/>
      <c r="L8" s="15"/>
      <c r="M8" s="322">
        <f>J8</f>
        <v>0</v>
      </c>
    </row>
    <row r="9" spans="1:15">
      <c r="A9" s="508"/>
      <c r="B9" s="19"/>
      <c r="C9" s="7" t="s">
        <v>15</v>
      </c>
      <c r="D9" s="19" t="s">
        <v>16</v>
      </c>
      <c r="E9" s="11">
        <v>2.1600000000000001E-2</v>
      </c>
      <c r="F9" s="6">
        <f>E9*F7</f>
        <v>2.3760000000000003</v>
      </c>
      <c r="G9" s="11"/>
      <c r="H9" s="15"/>
      <c r="I9" s="13"/>
      <c r="J9" s="15"/>
      <c r="K9" s="13"/>
      <c r="L9" s="15">
        <f>K9*F9</f>
        <v>0</v>
      </c>
      <c r="M9" s="322">
        <f>L9</f>
        <v>0</v>
      </c>
    </row>
    <row r="10" spans="1:15">
      <c r="A10" s="508"/>
      <c r="B10" s="19"/>
      <c r="C10" s="7" t="s">
        <v>17</v>
      </c>
      <c r="D10" s="19" t="s">
        <v>16</v>
      </c>
      <c r="E10" s="11">
        <v>2.7300000000000001E-2</v>
      </c>
      <c r="F10" s="6">
        <f>E10*F7</f>
        <v>3.0030000000000001</v>
      </c>
      <c r="G10" s="11"/>
      <c r="H10" s="15"/>
      <c r="I10" s="13"/>
      <c r="J10" s="15"/>
      <c r="K10" s="13"/>
      <c r="L10" s="15">
        <f t="shared" ref="L10:L12" si="0">K10*F10</f>
        <v>0</v>
      </c>
      <c r="M10" s="322">
        <f t="shared" ref="M10:M11" si="1">L10</f>
        <v>0</v>
      </c>
    </row>
    <row r="11" spans="1:15">
      <c r="A11" s="508"/>
      <c r="B11" s="19"/>
      <c r="C11" s="7" t="s">
        <v>18</v>
      </c>
      <c r="D11" s="19" t="s">
        <v>16</v>
      </c>
      <c r="E11" s="11">
        <v>9.7000000000000003E-3</v>
      </c>
      <c r="F11" s="6">
        <f>E11*F7</f>
        <v>1.0669999999999999</v>
      </c>
      <c r="G11" s="11"/>
      <c r="H11" s="15"/>
      <c r="I11" s="13"/>
      <c r="J11" s="15"/>
      <c r="K11" s="13"/>
      <c r="L11" s="15">
        <f t="shared" si="0"/>
        <v>0</v>
      </c>
      <c r="M11" s="322">
        <f t="shared" si="1"/>
        <v>0</v>
      </c>
    </row>
    <row r="12" spans="1:15" ht="15.75">
      <c r="A12" s="508"/>
      <c r="B12" s="19"/>
      <c r="C12" s="7" t="s">
        <v>19</v>
      </c>
      <c r="D12" s="19" t="s">
        <v>12</v>
      </c>
      <c r="E12" s="8">
        <v>1.22</v>
      </c>
      <c r="F12" s="15">
        <f>E12*F7</f>
        <v>134.19999999999999</v>
      </c>
      <c r="G12" s="8"/>
      <c r="H12" s="15">
        <f>G12*F12</f>
        <v>0</v>
      </c>
      <c r="I12" s="9"/>
      <c r="J12" s="15"/>
      <c r="K12" s="10"/>
      <c r="L12" s="15">
        <f t="shared" si="0"/>
        <v>0</v>
      </c>
      <c r="M12" s="322">
        <f>L12+H12</f>
        <v>0</v>
      </c>
    </row>
    <row r="13" spans="1:15" ht="15.75">
      <c r="A13" s="508"/>
      <c r="B13" s="19"/>
      <c r="C13" s="7" t="s">
        <v>20</v>
      </c>
      <c r="D13" s="19" t="s">
        <v>12</v>
      </c>
      <c r="E13" s="8">
        <v>7.0000000000000007E-2</v>
      </c>
      <c r="F13" s="15">
        <f>E13*F7</f>
        <v>7.7000000000000011</v>
      </c>
      <c r="G13" s="8"/>
      <c r="H13" s="15">
        <f>G13*F13</f>
        <v>0</v>
      </c>
      <c r="I13" s="9"/>
      <c r="J13" s="15"/>
      <c r="K13" s="9"/>
      <c r="L13" s="15"/>
      <c r="M13" s="323">
        <f>H13</f>
        <v>0</v>
      </c>
    </row>
    <row r="14" spans="1:15" ht="30.75" customHeight="1">
      <c r="A14" s="526">
        <v>2</v>
      </c>
      <c r="B14" s="187" t="s">
        <v>21</v>
      </c>
      <c r="C14" s="188" t="s">
        <v>155</v>
      </c>
      <c r="D14" s="189" t="s">
        <v>156</v>
      </c>
      <c r="E14" s="282"/>
      <c r="F14" s="286">
        <v>880</v>
      </c>
      <c r="G14" s="287"/>
      <c r="H14" s="285">
        <f>H22+H23+H24</f>
        <v>0</v>
      </c>
      <c r="I14" s="285"/>
      <c r="J14" s="285">
        <f>J15</f>
        <v>0</v>
      </c>
      <c r="K14" s="285"/>
      <c r="L14" s="285">
        <f>L16+L17+L18+L19+L20+L21+L22+L23</f>
        <v>0</v>
      </c>
      <c r="M14" s="321">
        <f>L14+J14+H14</f>
        <v>0</v>
      </c>
    </row>
    <row r="15" spans="1:15">
      <c r="A15" s="513"/>
      <c r="B15" s="19"/>
      <c r="C15" s="7" t="s">
        <v>13</v>
      </c>
      <c r="D15" s="19" t="s">
        <v>14</v>
      </c>
      <c r="E15" s="8">
        <v>3.3000000000000002E-2</v>
      </c>
      <c r="F15" s="15">
        <f>E15*F14</f>
        <v>29.040000000000003</v>
      </c>
      <c r="G15" s="8"/>
      <c r="H15" s="15"/>
      <c r="I15" s="12"/>
      <c r="J15" s="15">
        <f>I15*F15</f>
        <v>0</v>
      </c>
      <c r="K15" s="13"/>
      <c r="L15" s="15"/>
      <c r="M15" s="322">
        <f>J15</f>
        <v>0</v>
      </c>
    </row>
    <row r="16" spans="1:15">
      <c r="A16" s="513"/>
      <c r="B16" s="19"/>
      <c r="C16" s="7" t="s">
        <v>22</v>
      </c>
      <c r="D16" s="19" t="s">
        <v>16</v>
      </c>
      <c r="E16" s="8">
        <v>4.1999999999999996E-4</v>
      </c>
      <c r="F16" s="6">
        <f>E16*F14</f>
        <v>0.36959999999999998</v>
      </c>
      <c r="G16" s="8"/>
      <c r="H16" s="15"/>
      <c r="I16" s="13"/>
      <c r="J16" s="15"/>
      <c r="K16" s="13"/>
      <c r="L16" s="15">
        <f>K16*F16</f>
        <v>0</v>
      </c>
      <c r="M16" s="322">
        <f>L16</f>
        <v>0</v>
      </c>
    </row>
    <row r="17" spans="1:13">
      <c r="A17" s="513"/>
      <c r="B17" s="19"/>
      <c r="C17" s="7" t="s">
        <v>23</v>
      </c>
      <c r="D17" s="19" t="s">
        <v>16</v>
      </c>
      <c r="E17" s="8">
        <v>2.5799999999999998E-3</v>
      </c>
      <c r="F17" s="6">
        <f>E17*F14</f>
        <v>2.2704</v>
      </c>
      <c r="G17" s="8"/>
      <c r="H17" s="15"/>
      <c r="I17" s="9"/>
      <c r="J17" s="15"/>
      <c r="K17" s="13"/>
      <c r="L17" s="15">
        <f t="shared" ref="L17:L23" si="2">K17*F17</f>
        <v>0</v>
      </c>
      <c r="M17" s="322">
        <f t="shared" ref="M17:M21" si="3">L17</f>
        <v>0</v>
      </c>
    </row>
    <row r="18" spans="1:13">
      <c r="A18" s="513"/>
      <c r="B18" s="19"/>
      <c r="C18" s="7" t="s">
        <v>24</v>
      </c>
      <c r="D18" s="19" t="s">
        <v>16</v>
      </c>
      <c r="E18" s="8">
        <v>1.12E-2</v>
      </c>
      <c r="F18" s="6">
        <f>E18*F14</f>
        <v>9.8559999999999999</v>
      </c>
      <c r="G18" s="8"/>
      <c r="H18" s="15"/>
      <c r="I18" s="9"/>
      <c r="J18" s="15"/>
      <c r="K18" s="13"/>
      <c r="L18" s="15">
        <f t="shared" si="2"/>
        <v>0</v>
      </c>
      <c r="M18" s="322">
        <f t="shared" si="3"/>
        <v>0</v>
      </c>
    </row>
    <row r="19" spans="1:13">
      <c r="A19" s="513"/>
      <c r="B19" s="19"/>
      <c r="C19" s="7" t="s">
        <v>25</v>
      </c>
      <c r="D19" s="19" t="s">
        <v>16</v>
      </c>
      <c r="E19" s="8">
        <v>2.4799999999999999E-2</v>
      </c>
      <c r="F19" s="6">
        <f>E19*F14</f>
        <v>21.823999999999998</v>
      </c>
      <c r="G19" s="8"/>
      <c r="H19" s="15"/>
      <c r="I19" s="9"/>
      <c r="J19" s="15"/>
      <c r="K19" s="13"/>
      <c r="L19" s="15">
        <f t="shared" si="2"/>
        <v>0</v>
      </c>
      <c r="M19" s="322">
        <f t="shared" si="3"/>
        <v>0</v>
      </c>
    </row>
    <row r="20" spans="1:13">
      <c r="A20" s="513"/>
      <c r="B20" s="19"/>
      <c r="C20" s="7" t="s">
        <v>18</v>
      </c>
      <c r="D20" s="19" t="s">
        <v>16</v>
      </c>
      <c r="E20" s="8">
        <v>4.1399999999999996E-3</v>
      </c>
      <c r="F20" s="15">
        <f>E20*F14</f>
        <v>3.6431999999999998</v>
      </c>
      <c r="G20" s="8"/>
      <c r="H20" s="15"/>
      <c r="I20" s="9"/>
      <c r="J20" s="15"/>
      <c r="K20" s="13"/>
      <c r="L20" s="15">
        <f t="shared" si="2"/>
        <v>0</v>
      </c>
      <c r="M20" s="322">
        <f t="shared" si="3"/>
        <v>0</v>
      </c>
    </row>
    <row r="21" spans="1:13">
      <c r="A21" s="513"/>
      <c r="B21" s="19"/>
      <c r="C21" s="7" t="s">
        <v>26</v>
      </c>
      <c r="D21" s="19" t="s">
        <v>16</v>
      </c>
      <c r="E21" s="8">
        <v>5.2999999999999998E-4</v>
      </c>
      <c r="F21" s="15">
        <f>E21*F14</f>
        <v>0.46639999999999998</v>
      </c>
      <c r="G21" s="8"/>
      <c r="H21" s="15"/>
      <c r="I21" s="9"/>
      <c r="J21" s="15"/>
      <c r="K21" s="13"/>
      <c r="L21" s="15">
        <f t="shared" si="2"/>
        <v>0</v>
      </c>
      <c r="M21" s="322">
        <f t="shared" si="3"/>
        <v>0</v>
      </c>
    </row>
    <row r="22" spans="1:13" ht="15.75">
      <c r="A22" s="513"/>
      <c r="B22" s="19"/>
      <c r="C22" s="7" t="s">
        <v>27</v>
      </c>
      <c r="D22" s="19" t="s">
        <v>12</v>
      </c>
      <c r="E22" s="55">
        <f>(189-12.6*3)*0.001</f>
        <v>0.1512</v>
      </c>
      <c r="F22" s="15">
        <f>E22*F14</f>
        <v>133.05600000000001</v>
      </c>
      <c r="G22" s="3"/>
      <c r="H22" s="15">
        <f>G22*F22</f>
        <v>0</v>
      </c>
      <c r="I22" s="9"/>
      <c r="J22" s="15"/>
      <c r="K22" s="10"/>
      <c r="L22" s="15">
        <f t="shared" si="2"/>
        <v>0</v>
      </c>
      <c r="M22" s="322">
        <f>L22+H22</f>
        <v>0</v>
      </c>
    </row>
    <row r="23" spans="1:13" ht="15.75">
      <c r="A23" s="513"/>
      <c r="B23" s="19"/>
      <c r="C23" s="7" t="s">
        <v>28</v>
      </c>
      <c r="D23" s="19" t="s">
        <v>12</v>
      </c>
      <c r="E23" s="8">
        <v>1.4999999999999999E-2</v>
      </c>
      <c r="F23" s="15">
        <f>E23*F14</f>
        <v>13.2</v>
      </c>
      <c r="G23" s="3"/>
      <c r="H23" s="15">
        <f>G23*F23</f>
        <v>0</v>
      </c>
      <c r="I23" s="9"/>
      <c r="J23" s="15"/>
      <c r="K23" s="10"/>
      <c r="L23" s="15">
        <f t="shared" si="2"/>
        <v>0</v>
      </c>
      <c r="M23" s="322">
        <f>L23+H23</f>
        <v>0</v>
      </c>
    </row>
    <row r="24" spans="1:13" ht="15.75">
      <c r="A24" s="525"/>
      <c r="B24" s="19"/>
      <c r="C24" s="7" t="s">
        <v>20</v>
      </c>
      <c r="D24" s="19" t="s">
        <v>12</v>
      </c>
      <c r="E24" s="8">
        <v>0.03</v>
      </c>
      <c r="F24" s="15">
        <f>E24*F14</f>
        <v>26.4</v>
      </c>
      <c r="G24" s="8"/>
      <c r="H24" s="15">
        <f>G24*F24</f>
        <v>0</v>
      </c>
      <c r="I24" s="9"/>
      <c r="J24" s="15"/>
      <c r="K24" s="9"/>
      <c r="L24" s="15"/>
      <c r="M24" s="323">
        <f>H24</f>
        <v>0</v>
      </c>
    </row>
    <row r="25" spans="1:13" ht="40.5">
      <c r="A25" s="527" t="s">
        <v>65</v>
      </c>
      <c r="B25" s="209" t="s">
        <v>66</v>
      </c>
      <c r="C25" s="288" t="s">
        <v>157</v>
      </c>
      <c r="D25" s="163" t="s">
        <v>156</v>
      </c>
      <c r="E25" s="289"/>
      <c r="F25" s="286">
        <v>880</v>
      </c>
      <c r="G25" s="290"/>
      <c r="H25" s="176">
        <f>H31+H32+H33+H34+H35</f>
        <v>0</v>
      </c>
      <c r="I25" s="176"/>
      <c r="J25" s="176">
        <f>J26</f>
        <v>0</v>
      </c>
      <c r="K25" s="176"/>
      <c r="L25" s="176">
        <f>L27+L28+L29+L30+L31+L32</f>
        <v>0</v>
      </c>
      <c r="M25" s="324">
        <f>L25+J25+H25</f>
        <v>0</v>
      </c>
    </row>
    <row r="26" spans="1:13">
      <c r="A26" s="516"/>
      <c r="B26" s="56"/>
      <c r="C26" s="58" t="s">
        <v>13</v>
      </c>
      <c r="D26" s="56" t="s">
        <v>14</v>
      </c>
      <c r="E26" s="55">
        <v>0.182</v>
      </c>
      <c r="F26" s="59">
        <f>E26*F25</f>
        <v>160.16</v>
      </c>
      <c r="G26" s="55"/>
      <c r="H26" s="59"/>
      <c r="I26" s="60"/>
      <c r="J26" s="59">
        <f>F26*I26</f>
        <v>0</v>
      </c>
      <c r="K26" s="61"/>
      <c r="L26" s="59"/>
      <c r="M26" s="325">
        <f>J26</f>
        <v>0</v>
      </c>
    </row>
    <row r="27" spans="1:13">
      <c r="A27" s="516"/>
      <c r="B27" s="56"/>
      <c r="C27" s="58" t="s">
        <v>67</v>
      </c>
      <c r="D27" s="56" t="s">
        <v>16</v>
      </c>
      <c r="E27" s="55">
        <v>6.6E-3</v>
      </c>
      <c r="F27" s="59">
        <f>E27*F25</f>
        <v>5.8079999999999998</v>
      </c>
      <c r="G27" s="55"/>
      <c r="H27" s="59"/>
      <c r="I27" s="61"/>
      <c r="J27" s="59"/>
      <c r="K27" s="63"/>
      <c r="L27" s="59">
        <f t="shared" ref="L27:L28" si="4">K27*F27</f>
        <v>0</v>
      </c>
      <c r="M27" s="326">
        <f t="shared" ref="M27:M28" si="5">L27</f>
        <v>0</v>
      </c>
    </row>
    <row r="28" spans="1:13">
      <c r="A28" s="516"/>
      <c r="B28" s="56"/>
      <c r="C28" s="58" t="s">
        <v>68</v>
      </c>
      <c r="D28" s="56" t="s">
        <v>16</v>
      </c>
      <c r="E28" s="55">
        <v>1.8599999999999998E-2</v>
      </c>
      <c r="F28" s="59">
        <f>E28*F25</f>
        <v>16.367999999999999</v>
      </c>
      <c r="G28" s="55"/>
      <c r="H28" s="59"/>
      <c r="I28" s="61"/>
      <c r="J28" s="59"/>
      <c r="K28" s="63"/>
      <c r="L28" s="59">
        <f t="shared" si="4"/>
        <v>0</v>
      </c>
      <c r="M28" s="326">
        <f t="shared" si="5"/>
        <v>0</v>
      </c>
    </row>
    <row r="29" spans="1:13">
      <c r="A29" s="516"/>
      <c r="B29" s="56"/>
      <c r="C29" s="58" t="s">
        <v>69</v>
      </c>
      <c r="D29" s="56" t="s">
        <v>16</v>
      </c>
      <c r="E29" s="64">
        <v>6.7000000000000002E-3</v>
      </c>
      <c r="F29" s="65">
        <f>E29*F25</f>
        <v>5.8959999999999999</v>
      </c>
      <c r="G29" s="64"/>
      <c r="H29" s="59"/>
      <c r="I29" s="63"/>
      <c r="J29" s="59"/>
      <c r="K29" s="63"/>
      <c r="L29" s="59">
        <f>K29*F29</f>
        <v>0</v>
      </c>
      <c r="M29" s="326">
        <f>L29</f>
        <v>0</v>
      </c>
    </row>
    <row r="30" spans="1:13">
      <c r="A30" s="516"/>
      <c r="B30" s="56"/>
      <c r="C30" s="58" t="s">
        <v>32</v>
      </c>
      <c r="D30" s="56" t="s">
        <v>31</v>
      </c>
      <c r="E30" s="64">
        <v>2.29E-2</v>
      </c>
      <c r="F30" s="65">
        <f>E30*F25</f>
        <v>20.152000000000001</v>
      </c>
      <c r="G30" s="64"/>
      <c r="H30" s="59"/>
      <c r="I30" s="63"/>
      <c r="J30" s="59"/>
      <c r="K30" s="63"/>
      <c r="L30" s="59">
        <f>K30*F30</f>
        <v>0</v>
      </c>
      <c r="M30" s="326">
        <f>L30</f>
        <v>0</v>
      </c>
    </row>
    <row r="31" spans="1:13" ht="15.75">
      <c r="A31" s="516"/>
      <c r="B31" s="56"/>
      <c r="C31" s="58" t="s">
        <v>70</v>
      </c>
      <c r="D31" s="56" t="s">
        <v>12</v>
      </c>
      <c r="E31" s="55"/>
      <c r="F31" s="59">
        <v>180</v>
      </c>
      <c r="G31" s="55"/>
      <c r="H31" s="59">
        <f>G31*F31</f>
        <v>0</v>
      </c>
      <c r="I31" s="61"/>
      <c r="J31" s="59"/>
      <c r="K31" s="62"/>
      <c r="L31" s="59">
        <f>K31*F31</f>
        <v>0</v>
      </c>
      <c r="M31" s="325">
        <f>L31+H31</f>
        <v>0</v>
      </c>
    </row>
    <row r="32" spans="1:13">
      <c r="A32" s="516"/>
      <c r="B32" s="56"/>
      <c r="C32" s="58" t="s">
        <v>71</v>
      </c>
      <c r="D32" s="56" t="s">
        <v>72</v>
      </c>
      <c r="E32" s="55"/>
      <c r="F32" s="66">
        <v>12320</v>
      </c>
      <c r="G32" s="55"/>
      <c r="H32" s="59">
        <f>G32*F32</f>
        <v>0</v>
      </c>
      <c r="I32" s="61"/>
      <c r="J32" s="59"/>
      <c r="K32" s="63"/>
      <c r="L32" s="59">
        <f t="shared" ref="L32" si="6">K32*F32</f>
        <v>0</v>
      </c>
      <c r="M32" s="325">
        <f>L32+H32</f>
        <v>0</v>
      </c>
    </row>
    <row r="33" spans="1:13">
      <c r="A33" s="516"/>
      <c r="B33" s="56"/>
      <c r="C33" s="58" t="s">
        <v>73</v>
      </c>
      <c r="D33" s="56" t="s">
        <v>74</v>
      </c>
      <c r="E33" s="55"/>
      <c r="F33" s="59">
        <v>47.5</v>
      </c>
      <c r="G33" s="57"/>
      <c r="H33" s="59">
        <f>G33*F33</f>
        <v>0</v>
      </c>
      <c r="I33" s="61"/>
      <c r="J33" s="59"/>
      <c r="K33" s="62"/>
      <c r="L33" s="59"/>
      <c r="M33" s="325">
        <f>H33+L33</f>
        <v>0</v>
      </c>
    </row>
    <row r="34" spans="1:13">
      <c r="A34" s="516"/>
      <c r="B34" s="56"/>
      <c r="C34" s="58" t="s">
        <v>30</v>
      </c>
      <c r="D34" s="56" t="s">
        <v>29</v>
      </c>
      <c r="E34" s="55">
        <v>5.0000000000000001E-4</v>
      </c>
      <c r="F34" s="59">
        <f>E34*F25</f>
        <v>0.44</v>
      </c>
      <c r="G34" s="55"/>
      <c r="H34" s="59">
        <f t="shared" ref="H34" si="7">G34*F34</f>
        <v>0</v>
      </c>
      <c r="I34" s="61"/>
      <c r="J34" s="59"/>
      <c r="K34" s="62"/>
      <c r="L34" s="59"/>
      <c r="M34" s="325">
        <f t="shared" ref="M34" si="8">L34+H34</f>
        <v>0</v>
      </c>
    </row>
    <row r="35" spans="1:13">
      <c r="A35" s="528"/>
      <c r="B35" s="56"/>
      <c r="C35" s="58" t="s">
        <v>33</v>
      </c>
      <c r="D35" s="56" t="s">
        <v>31</v>
      </c>
      <c r="E35" s="55">
        <v>1.8499999999999999E-2</v>
      </c>
      <c r="F35" s="59">
        <f>E35*F25</f>
        <v>16.279999999999998</v>
      </c>
      <c r="G35" s="55"/>
      <c r="H35" s="59">
        <f>G35*F35</f>
        <v>0</v>
      </c>
      <c r="I35" s="61"/>
      <c r="J35" s="59"/>
      <c r="K35" s="61"/>
      <c r="L35" s="59"/>
      <c r="M35" s="325">
        <f>H35</f>
        <v>0</v>
      </c>
    </row>
    <row r="36" spans="1:13" ht="27">
      <c r="A36" s="519">
        <v>4</v>
      </c>
      <c r="B36" s="163" t="s">
        <v>76</v>
      </c>
      <c r="C36" s="162" t="s">
        <v>77</v>
      </c>
      <c r="D36" s="163" t="s">
        <v>72</v>
      </c>
      <c r="E36" s="289"/>
      <c r="F36" s="286">
        <v>176</v>
      </c>
      <c r="G36" s="291"/>
      <c r="H36" s="176">
        <f>H44+H45+H46+H47</f>
        <v>0</v>
      </c>
      <c r="I36" s="176"/>
      <c r="J36" s="176">
        <f>J37</f>
        <v>0</v>
      </c>
      <c r="K36" s="176"/>
      <c r="L36" s="176">
        <f>L38+L39+L40+L41+L42+L45</f>
        <v>0</v>
      </c>
      <c r="M36" s="324">
        <f>L36+J36+H36</f>
        <v>0</v>
      </c>
    </row>
    <row r="37" spans="1:13">
      <c r="A37" s="519"/>
      <c r="B37" s="56"/>
      <c r="C37" s="58" t="s">
        <v>13</v>
      </c>
      <c r="D37" s="56" t="s">
        <v>14</v>
      </c>
      <c r="E37" s="64">
        <v>7.6999999999999999E-2</v>
      </c>
      <c r="F37" s="59">
        <f>E37*F36</f>
        <v>13.552</v>
      </c>
      <c r="G37" s="64"/>
      <c r="H37" s="59"/>
      <c r="I37" s="73"/>
      <c r="J37" s="59">
        <f>F37*I37</f>
        <v>0</v>
      </c>
      <c r="K37" s="64"/>
      <c r="L37" s="59"/>
      <c r="M37" s="327">
        <f>J37</f>
        <v>0</v>
      </c>
    </row>
    <row r="38" spans="1:13">
      <c r="A38" s="519"/>
      <c r="B38" s="56"/>
      <c r="C38" s="58" t="s">
        <v>78</v>
      </c>
      <c r="D38" s="56" t="s">
        <v>16</v>
      </c>
      <c r="E38" s="64">
        <v>0.19400000000000001</v>
      </c>
      <c r="F38" s="59">
        <f>E38*F36</f>
        <v>34.143999999999998</v>
      </c>
      <c r="G38" s="64"/>
      <c r="H38" s="59"/>
      <c r="I38" s="63"/>
      <c r="J38" s="59"/>
      <c r="K38" s="63"/>
      <c r="L38" s="59">
        <f>K38*F38</f>
        <v>0</v>
      </c>
      <c r="M38" s="326">
        <f>L38</f>
        <v>0</v>
      </c>
    </row>
    <row r="39" spans="1:13">
      <c r="A39" s="519"/>
      <c r="B39" s="56"/>
      <c r="C39" s="58" t="s">
        <v>79</v>
      </c>
      <c r="D39" s="56" t="s">
        <v>16</v>
      </c>
      <c r="E39" s="64">
        <v>2.4199999999999999E-2</v>
      </c>
      <c r="F39" s="65">
        <f>E39*F36</f>
        <v>4.2591999999999999</v>
      </c>
      <c r="G39" s="64"/>
      <c r="H39" s="59"/>
      <c r="I39" s="63"/>
      <c r="J39" s="59"/>
      <c r="K39" s="63"/>
      <c r="L39" s="59">
        <f>K39*F39</f>
        <v>0</v>
      </c>
      <c r="M39" s="326">
        <f>L39</f>
        <v>0</v>
      </c>
    </row>
    <row r="40" spans="1:13">
      <c r="A40" s="519"/>
      <c r="B40" s="56"/>
      <c r="C40" s="58" t="s">
        <v>80</v>
      </c>
      <c r="D40" s="56" t="s">
        <v>16</v>
      </c>
      <c r="E40" s="64">
        <v>1.67E-2</v>
      </c>
      <c r="F40" s="59">
        <f>E40*F36</f>
        <v>2.9392</v>
      </c>
      <c r="G40" s="64"/>
      <c r="H40" s="59"/>
      <c r="I40" s="63"/>
      <c r="J40" s="59"/>
      <c r="K40" s="63"/>
      <c r="L40" s="59">
        <f>K40*F40</f>
        <v>0</v>
      </c>
      <c r="M40" s="326">
        <f>L40</f>
        <v>0</v>
      </c>
    </row>
    <row r="41" spans="1:13">
      <c r="A41" s="519"/>
      <c r="B41" s="56"/>
      <c r="C41" s="58" t="s">
        <v>18</v>
      </c>
      <c r="D41" s="56" t="s">
        <v>16</v>
      </c>
      <c r="E41" s="64">
        <v>8.8000000000000005E-3</v>
      </c>
      <c r="F41" s="65">
        <f>E41*F36</f>
        <v>1.5488000000000002</v>
      </c>
      <c r="G41" s="64"/>
      <c r="H41" s="59"/>
      <c r="I41" s="63"/>
      <c r="J41" s="59"/>
      <c r="K41" s="63"/>
      <c r="L41" s="59">
        <f>K41*F41</f>
        <v>0</v>
      </c>
      <c r="M41" s="326">
        <f>L41</f>
        <v>0</v>
      </c>
    </row>
    <row r="42" spans="1:13">
      <c r="A42" s="519"/>
      <c r="B42" s="56"/>
      <c r="C42" s="58" t="s">
        <v>32</v>
      </c>
      <c r="D42" s="56" t="s">
        <v>31</v>
      </c>
      <c r="E42" s="64">
        <v>6.3700000000000007E-2</v>
      </c>
      <c r="F42" s="59">
        <f>E42*F36</f>
        <v>11.211200000000002</v>
      </c>
      <c r="G42" s="64"/>
      <c r="H42" s="59"/>
      <c r="I42" s="63"/>
      <c r="J42" s="59"/>
      <c r="K42" s="63"/>
      <c r="L42" s="59">
        <f>K42*F42</f>
        <v>0</v>
      </c>
      <c r="M42" s="326">
        <f>L42</f>
        <v>0</v>
      </c>
    </row>
    <row r="43" spans="1:13">
      <c r="A43" s="519"/>
      <c r="B43" s="56"/>
      <c r="C43" s="58" t="s">
        <v>81</v>
      </c>
      <c r="D43" s="56" t="s">
        <v>29</v>
      </c>
      <c r="E43" s="64">
        <v>5.9999999999999995E-4</v>
      </c>
      <c r="F43" s="59">
        <f>E43*F36</f>
        <v>0.10559999999999999</v>
      </c>
      <c r="G43" s="64"/>
      <c r="H43" s="59"/>
      <c r="I43" s="63"/>
      <c r="J43" s="59"/>
      <c r="K43" s="63"/>
      <c r="L43" s="59"/>
      <c r="M43" s="326"/>
    </row>
    <row r="44" spans="1:13" ht="15.75">
      <c r="A44" s="519"/>
      <c r="B44" s="56"/>
      <c r="C44" s="58" t="s">
        <v>20</v>
      </c>
      <c r="D44" s="56" t="s">
        <v>12</v>
      </c>
      <c r="E44" s="55">
        <v>6.2E-2</v>
      </c>
      <c r="F44" s="59">
        <f>E44*F36</f>
        <v>10.911999999999999</v>
      </c>
      <c r="G44" s="55"/>
      <c r="H44" s="59">
        <f>G44*F44</f>
        <v>0</v>
      </c>
      <c r="I44" s="61"/>
      <c r="J44" s="59"/>
      <c r="K44" s="61"/>
      <c r="L44" s="59"/>
      <c r="M44" s="325">
        <f>H44</f>
        <v>0</v>
      </c>
    </row>
    <row r="45" spans="1:13" ht="15.75">
      <c r="A45" s="519"/>
      <c r="B45" s="56"/>
      <c r="C45" s="58" t="s">
        <v>64</v>
      </c>
      <c r="D45" s="56" t="s">
        <v>12</v>
      </c>
      <c r="E45" s="55">
        <v>0.01</v>
      </c>
      <c r="F45" s="59">
        <f>E45*F36</f>
        <v>1.76</v>
      </c>
      <c r="G45" s="57"/>
      <c r="H45" s="59">
        <f>G45*F45</f>
        <v>0</v>
      </c>
      <c r="I45" s="61"/>
      <c r="J45" s="59"/>
      <c r="K45" s="62"/>
      <c r="L45" s="59">
        <f t="shared" ref="L45" si="9">K45*F45</f>
        <v>0</v>
      </c>
      <c r="M45" s="325">
        <f t="shared" ref="M45" si="10">L45+H45</f>
        <v>0</v>
      </c>
    </row>
    <row r="46" spans="1:13">
      <c r="A46" s="519"/>
      <c r="B46" s="56"/>
      <c r="C46" s="58" t="s">
        <v>82</v>
      </c>
      <c r="D46" s="56" t="s">
        <v>29</v>
      </c>
      <c r="E46" s="64">
        <v>6.9999999999999999E-4</v>
      </c>
      <c r="F46" s="5">
        <f>E46*F36</f>
        <v>0.1232</v>
      </c>
      <c r="G46" s="74"/>
      <c r="H46" s="59">
        <f>G46*F46</f>
        <v>0</v>
      </c>
      <c r="I46" s="63"/>
      <c r="J46" s="59"/>
      <c r="K46" s="63"/>
      <c r="L46" s="59"/>
      <c r="M46" s="326">
        <f>H46+L46</f>
        <v>0</v>
      </c>
    </row>
    <row r="47" spans="1:13">
      <c r="A47" s="519"/>
      <c r="B47" s="56"/>
      <c r="C47" s="58" t="s">
        <v>33</v>
      </c>
      <c r="D47" s="56" t="s">
        <v>31</v>
      </c>
      <c r="E47" s="64">
        <v>1.78E-2</v>
      </c>
      <c r="F47" s="5">
        <f>E47*F36</f>
        <v>3.1328</v>
      </c>
      <c r="G47" s="74"/>
      <c r="H47" s="59">
        <f>G47*F47</f>
        <v>0</v>
      </c>
      <c r="I47" s="63"/>
      <c r="J47" s="59"/>
      <c r="K47" s="63"/>
      <c r="L47" s="59"/>
      <c r="M47" s="326">
        <f>H47</f>
        <v>0</v>
      </c>
    </row>
    <row r="48" spans="1:13" ht="40.5">
      <c r="A48" s="508">
        <v>5</v>
      </c>
      <c r="B48" s="189" t="s">
        <v>11</v>
      </c>
      <c r="C48" s="188" t="s">
        <v>158</v>
      </c>
      <c r="D48" s="189" t="s">
        <v>147</v>
      </c>
      <c r="E48" s="282"/>
      <c r="F48" s="283">
        <v>40</v>
      </c>
      <c r="G48" s="284"/>
      <c r="H48" s="285">
        <f>H53+H54</f>
        <v>0</v>
      </c>
      <c r="I48" s="285"/>
      <c r="J48" s="285">
        <f>J49</f>
        <v>0</v>
      </c>
      <c r="K48" s="285"/>
      <c r="L48" s="285">
        <f>L50+L51+L52+L53</f>
        <v>0</v>
      </c>
      <c r="M48" s="321">
        <f>L48+J48+H48</f>
        <v>0</v>
      </c>
    </row>
    <row r="49" spans="1:15">
      <c r="A49" s="508"/>
      <c r="B49" s="19"/>
      <c r="C49" s="7" t="s">
        <v>13</v>
      </c>
      <c r="D49" s="19" t="s">
        <v>14</v>
      </c>
      <c r="E49" s="11">
        <v>0.15</v>
      </c>
      <c r="F49" s="16">
        <f>E49*F48</f>
        <v>6</v>
      </c>
      <c r="G49" s="11"/>
      <c r="H49" s="15"/>
      <c r="I49" s="12"/>
      <c r="J49" s="15">
        <f>I49*F49</f>
        <v>0</v>
      </c>
      <c r="K49" s="13"/>
      <c r="L49" s="15"/>
      <c r="M49" s="322">
        <f>J49</f>
        <v>0</v>
      </c>
    </row>
    <row r="50" spans="1:15">
      <c r="A50" s="508"/>
      <c r="B50" s="19"/>
      <c r="C50" s="7" t="s">
        <v>15</v>
      </c>
      <c r="D50" s="19" t="s">
        <v>16</v>
      </c>
      <c r="E50" s="11">
        <v>2.1600000000000001E-2</v>
      </c>
      <c r="F50" s="6">
        <f>E50*F48</f>
        <v>0.8640000000000001</v>
      </c>
      <c r="G50" s="11"/>
      <c r="H50" s="15"/>
      <c r="I50" s="13"/>
      <c r="J50" s="15"/>
      <c r="K50" s="13"/>
      <c r="L50" s="15">
        <f>K50*F50</f>
        <v>0</v>
      </c>
      <c r="M50" s="322">
        <f>L50</f>
        <v>0</v>
      </c>
    </row>
    <row r="51" spans="1:15">
      <c r="A51" s="508"/>
      <c r="B51" s="19"/>
      <c r="C51" s="7" t="s">
        <v>17</v>
      </c>
      <c r="D51" s="19" t="s">
        <v>16</v>
      </c>
      <c r="E51" s="11">
        <v>2.7300000000000001E-2</v>
      </c>
      <c r="F51" s="6">
        <f>E51*F48</f>
        <v>1.0920000000000001</v>
      </c>
      <c r="G51" s="11"/>
      <c r="H51" s="15"/>
      <c r="I51" s="13"/>
      <c r="J51" s="15"/>
      <c r="K51" s="13"/>
      <c r="L51" s="15">
        <f t="shared" ref="L51:L53" si="11">K51*F51</f>
        <v>0</v>
      </c>
      <c r="M51" s="322">
        <f t="shared" ref="M51:M52" si="12">L51</f>
        <v>0</v>
      </c>
    </row>
    <row r="52" spans="1:15">
      <c r="A52" s="508"/>
      <c r="B52" s="19"/>
      <c r="C52" s="7" t="s">
        <v>18</v>
      </c>
      <c r="D52" s="19" t="s">
        <v>16</v>
      </c>
      <c r="E52" s="11">
        <v>9.7000000000000003E-3</v>
      </c>
      <c r="F52" s="6">
        <f>E52*F48</f>
        <v>0.38800000000000001</v>
      </c>
      <c r="G52" s="11"/>
      <c r="H52" s="15"/>
      <c r="I52" s="13"/>
      <c r="J52" s="15"/>
      <c r="K52" s="13"/>
      <c r="L52" s="15">
        <f t="shared" si="11"/>
        <v>0</v>
      </c>
      <c r="M52" s="322">
        <f t="shared" si="12"/>
        <v>0</v>
      </c>
    </row>
    <row r="53" spans="1:15" ht="15.75">
      <c r="A53" s="508"/>
      <c r="B53" s="19"/>
      <c r="C53" s="7" t="s">
        <v>19</v>
      </c>
      <c r="D53" s="19" t="s">
        <v>12</v>
      </c>
      <c r="E53" s="8">
        <v>1.22</v>
      </c>
      <c r="F53" s="15">
        <f>E53*F48</f>
        <v>48.8</v>
      </c>
      <c r="G53" s="8"/>
      <c r="H53" s="15">
        <f>G53*F53</f>
        <v>0</v>
      </c>
      <c r="I53" s="9"/>
      <c r="J53" s="15"/>
      <c r="K53" s="10"/>
      <c r="L53" s="15">
        <f t="shared" si="11"/>
        <v>0</v>
      </c>
      <c r="M53" s="322">
        <f>L53+H53</f>
        <v>0</v>
      </c>
    </row>
    <row r="54" spans="1:15" ht="16.5" thickBot="1">
      <c r="A54" s="511"/>
      <c r="B54" s="155"/>
      <c r="C54" s="292" t="s">
        <v>20</v>
      </c>
      <c r="D54" s="155" t="s">
        <v>12</v>
      </c>
      <c r="E54" s="293">
        <v>7.0000000000000007E-2</v>
      </c>
      <c r="F54" s="4">
        <f>E54*F48</f>
        <v>2.8000000000000003</v>
      </c>
      <c r="G54" s="293"/>
      <c r="H54" s="4">
        <f>G54*F54</f>
        <v>0</v>
      </c>
      <c r="I54" s="294"/>
      <c r="J54" s="4"/>
      <c r="K54" s="294"/>
      <c r="L54" s="4"/>
      <c r="M54" s="328">
        <f>H54</f>
        <v>0</v>
      </c>
    </row>
    <row r="55" spans="1:15" ht="21.75" customHeight="1" thickBot="1">
      <c r="A55" s="212"/>
      <c r="B55" s="300"/>
      <c r="C55" s="301" t="s">
        <v>8</v>
      </c>
      <c r="D55" s="302" t="s">
        <v>31</v>
      </c>
      <c r="E55" s="303"/>
      <c r="F55" s="303"/>
      <c r="G55" s="304"/>
      <c r="H55" s="303">
        <f>H48+H36+H25+H14+H7</f>
        <v>0</v>
      </c>
      <c r="I55" s="303"/>
      <c r="J55" s="303">
        <f t="shared" ref="J55:M55" si="13">J48+J36+J25+J14+J7</f>
        <v>0</v>
      </c>
      <c r="K55" s="303"/>
      <c r="L55" s="303">
        <f t="shared" si="13"/>
        <v>0</v>
      </c>
      <c r="M55" s="413">
        <f t="shared" si="13"/>
        <v>0</v>
      </c>
      <c r="N55" s="14"/>
      <c r="O55" s="18"/>
    </row>
    <row r="56" spans="1:15" ht="21.75" customHeight="1">
      <c r="A56" s="408"/>
      <c r="B56" s="295"/>
      <c r="C56" s="306" t="s">
        <v>34</v>
      </c>
      <c r="D56" s="307" t="s">
        <v>35</v>
      </c>
      <c r="E56" s="460"/>
      <c r="F56" s="387"/>
      <c r="G56" s="388"/>
      <c r="H56" s="389"/>
      <c r="I56" s="295"/>
      <c r="J56" s="389"/>
      <c r="K56" s="390"/>
      <c r="L56" s="389"/>
      <c r="M56" s="397">
        <f>M55*E56</f>
        <v>0</v>
      </c>
      <c r="N56" s="14"/>
      <c r="O56" s="14"/>
    </row>
    <row r="57" spans="1:15" ht="21.75" customHeight="1">
      <c r="A57" s="409"/>
      <c r="B57" s="23"/>
      <c r="C57" s="308" t="s">
        <v>8</v>
      </c>
      <c r="D57" s="280" t="s">
        <v>31</v>
      </c>
      <c r="E57" s="318"/>
      <c r="F57" s="281"/>
      <c r="G57" s="114"/>
      <c r="H57" s="78"/>
      <c r="I57" s="23"/>
      <c r="J57" s="78"/>
      <c r="K57" s="391"/>
      <c r="L57" s="78"/>
      <c r="M57" s="398">
        <f>M56+M55</f>
        <v>0</v>
      </c>
      <c r="N57" s="14"/>
      <c r="O57" s="14"/>
    </row>
    <row r="58" spans="1:15" ht="21.75" customHeight="1" thickBot="1">
      <c r="A58" s="410"/>
      <c r="B58" s="309"/>
      <c r="C58" s="310" t="s">
        <v>36</v>
      </c>
      <c r="D58" s="311" t="s">
        <v>35</v>
      </c>
      <c r="E58" s="461"/>
      <c r="F58" s="401"/>
      <c r="G58" s="402"/>
      <c r="H58" s="403"/>
      <c r="I58" s="309"/>
      <c r="J58" s="403"/>
      <c r="K58" s="404"/>
      <c r="L58" s="403"/>
      <c r="M58" s="412">
        <f>M57*E58</f>
        <v>0</v>
      </c>
      <c r="N58" s="14"/>
      <c r="O58" s="14"/>
    </row>
    <row r="59" spans="1:15" ht="21.75" customHeight="1" thickBot="1">
      <c r="A59" s="405"/>
      <c r="B59" s="315"/>
      <c r="C59" s="301" t="s">
        <v>8</v>
      </c>
      <c r="D59" s="315"/>
      <c r="E59" s="406"/>
      <c r="F59" s="315"/>
      <c r="G59" s="315"/>
      <c r="H59" s="216">
        <f>SUM(H57:H58)</f>
        <v>0</v>
      </c>
      <c r="I59" s="315"/>
      <c r="J59" s="216">
        <f>SUM(J57:J58)</f>
        <v>0</v>
      </c>
      <c r="K59" s="407"/>
      <c r="L59" s="216">
        <f>SUM(L57:L58)</f>
        <v>0</v>
      </c>
      <c r="M59" s="411">
        <f>M58+M57</f>
        <v>0</v>
      </c>
      <c r="N59" s="14"/>
      <c r="O59" s="14"/>
    </row>
    <row r="61" spans="1:15" ht="20.25" customHeight="1">
      <c r="C61" s="278" t="s">
        <v>151</v>
      </c>
      <c r="E61" s="279"/>
      <c r="F61" s="279"/>
      <c r="G61" s="279"/>
      <c r="H61" s="279"/>
    </row>
    <row r="62" spans="1:15" s="144" customFormat="1" ht="15.75">
      <c r="C62" s="158"/>
      <c r="D62" s="158"/>
      <c r="E62" s="463" t="s">
        <v>152</v>
      </c>
      <c r="F62" s="463"/>
      <c r="G62" s="463"/>
      <c r="H62" s="463"/>
      <c r="I62" s="158"/>
      <c r="J62" s="158"/>
      <c r="K62" s="158"/>
      <c r="L62" s="158"/>
    </row>
  </sheetData>
  <mergeCells count="18">
    <mergeCell ref="E62:H62"/>
    <mergeCell ref="B4:B5"/>
    <mergeCell ref="C4:C5"/>
    <mergeCell ref="D4:D5"/>
    <mergeCell ref="E4:F4"/>
    <mergeCell ref="G4:H4"/>
    <mergeCell ref="A1:M1"/>
    <mergeCell ref="A2:M2"/>
    <mergeCell ref="A3:M3"/>
    <mergeCell ref="A36:A47"/>
    <mergeCell ref="A48:A54"/>
    <mergeCell ref="I4:J4"/>
    <mergeCell ref="K4:L4"/>
    <mergeCell ref="M4:M5"/>
    <mergeCell ref="A7:A13"/>
    <mergeCell ref="A14:A24"/>
    <mergeCell ref="A25:A35"/>
    <mergeCell ref="A4:A5"/>
  </mergeCells>
  <pageMargins left="0.19" right="0.19" top="0.37" bottom="0.42" header="0.31496062992126" footer="0.31496062992126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კრებსითი </vt:lpstr>
      <vt:lpstr>სანიაღვრე</vt:lpstr>
      <vt:lpstr>გზა #1</vt:lpstr>
      <vt:lpstr>გზა #2</vt:lpstr>
      <vt:lpstr>გზა #3</vt:lpstr>
      <vt:lpstr>'გზა #1'!Print_Titles</vt:lpstr>
      <vt:lpstr>'გზა #2'!Print_Titles</vt:lpstr>
      <vt:lpstr>'კრებსითი '!Print_Titles</vt:lpstr>
      <vt:lpstr>სანიაღვრე!Print_Titles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Jambo</dc:creator>
  <cp:lastModifiedBy>Maia Makharashvili</cp:lastModifiedBy>
  <cp:lastPrinted>2017-01-09T13:19:13Z</cp:lastPrinted>
  <dcterms:created xsi:type="dcterms:W3CDTF">2016-08-01T05:09:43Z</dcterms:created>
  <dcterms:modified xsi:type="dcterms:W3CDTF">2017-04-03T05:47:07Z</dcterms:modified>
</cp:coreProperties>
</file>