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 tabRatio="935"/>
  </bookViews>
  <sheets>
    <sheet name="ნაკრები" sheetId="6" r:id="rId1"/>
    <sheet name="სამშენებლო" sheetId="5" r:id="rId2"/>
    <sheet name="ელ.მომარაგება" sheetId="9" r:id="rId3"/>
    <sheet name="წყალმომარაგება" sheetId="10" r:id="rId4"/>
    <sheet name="კანალიზაცია" sheetId="7" r:id="rId5"/>
  </sheets>
  <definedNames>
    <definedName name="_xlnm.Print_Area" localSheetId="2">ელ.მომარაგება!$A$1:$M$93</definedName>
    <definedName name="_xlnm.Print_Area" localSheetId="4">კანალიზაცია!$A$1:$M$118</definedName>
    <definedName name="_xlnm.Print_Area" localSheetId="0">ნაკრები!$A$1:$D$25</definedName>
    <definedName name="_xlnm.Print_Area" localSheetId="1">სამშენებლო!$A$1:$M$349</definedName>
    <definedName name="_xlnm.Print_Area" localSheetId="3">წყალმომარაგება!$A$1:$M$125</definedName>
  </definedNames>
  <calcPr calcId="152511"/>
</workbook>
</file>

<file path=xl/calcChain.xml><?xml version="1.0" encoding="utf-8"?>
<calcChain xmlns="http://schemas.openxmlformats.org/spreadsheetml/2006/main">
  <c r="O48" i="7" l="1"/>
  <c r="E109" i="10"/>
  <c r="E107" i="10"/>
  <c r="E99" i="10"/>
  <c r="E97" i="10"/>
  <c r="F52" i="10"/>
  <c r="A52" i="10"/>
  <c r="F206" i="5"/>
  <c r="F205" i="5"/>
  <c r="F190" i="5"/>
  <c r="F189" i="5"/>
  <c r="F31" i="9" l="1"/>
  <c r="F30" i="9"/>
  <c r="F29" i="9"/>
  <c r="F28" i="9"/>
  <c r="A28" i="9"/>
  <c r="A29" i="9" s="1"/>
  <c r="A30" i="9" s="1"/>
  <c r="A31" i="9" s="1"/>
  <c r="A95" i="7" l="1"/>
  <c r="A96" i="7" s="1"/>
  <c r="A97" i="7" s="1"/>
  <c r="A98" i="7" s="1"/>
  <c r="A99" i="7" s="1"/>
  <c r="F95" i="7"/>
  <c r="F96" i="7"/>
  <c r="F97" i="7"/>
  <c r="F98" i="7"/>
  <c r="F99" i="7"/>
  <c r="F36" i="7" l="1"/>
  <c r="F35" i="7"/>
  <c r="F34" i="7"/>
  <c r="F33" i="7"/>
  <c r="F32" i="7"/>
  <c r="A32" i="7"/>
  <c r="A33" i="7" s="1"/>
  <c r="A34" i="7" s="1"/>
  <c r="A35" i="7" s="1"/>
  <c r="A36" i="7" s="1"/>
  <c r="F30" i="7"/>
  <c r="F29" i="7"/>
  <c r="F28" i="7"/>
  <c r="F27" i="7"/>
  <c r="F26" i="7"/>
  <c r="A26" i="7"/>
  <c r="A27" i="7" s="1"/>
  <c r="A28" i="7" s="1"/>
  <c r="A29" i="7" s="1"/>
  <c r="A30" i="7" s="1"/>
  <c r="F72" i="7"/>
  <c r="A72" i="7"/>
  <c r="F70" i="7"/>
  <c r="F69" i="7"/>
  <c r="F68" i="7"/>
  <c r="F67" i="7"/>
  <c r="A67" i="7"/>
  <c r="A68" i="7" s="1"/>
  <c r="A69" i="7" s="1"/>
  <c r="A70" i="7" s="1"/>
  <c r="F65" i="7"/>
  <c r="F64" i="7"/>
  <c r="F63" i="7"/>
  <c r="F62" i="7"/>
  <c r="A62" i="7"/>
  <c r="A63" i="7" s="1"/>
  <c r="A64" i="7" s="1"/>
  <c r="A65" i="7" s="1"/>
  <c r="F60" i="7"/>
  <c r="F59" i="7"/>
  <c r="A59" i="7"/>
  <c r="A60" i="7" s="1"/>
  <c r="F57" i="7"/>
  <c r="F56" i="7"/>
  <c r="F55" i="7"/>
  <c r="F54" i="7"/>
  <c r="F53" i="7"/>
  <c r="A53" i="7"/>
  <c r="A54" i="7" s="1"/>
  <c r="A55" i="7" s="1"/>
  <c r="A56" i="7" s="1"/>
  <c r="A57" i="7" s="1"/>
  <c r="F51" i="7"/>
  <c r="F49" i="7"/>
  <c r="F48" i="7"/>
  <c r="F47" i="7"/>
  <c r="F46" i="7"/>
  <c r="F45" i="7"/>
  <c r="A45" i="7"/>
  <c r="A46" i="7" s="1"/>
  <c r="A47" i="7" s="1"/>
  <c r="A48" i="7" s="1"/>
  <c r="A49" i="7" s="1"/>
  <c r="A50" i="7" s="1"/>
  <c r="A51" i="7" s="1"/>
  <c r="F43" i="7"/>
  <c r="A43" i="7"/>
  <c r="F41" i="7"/>
  <c r="F40" i="7"/>
  <c r="E39" i="7"/>
  <c r="F39" i="7" s="1"/>
  <c r="F38" i="7"/>
  <c r="A38" i="7"/>
  <c r="A39" i="7" s="1"/>
  <c r="A40" i="7" s="1"/>
  <c r="A41" i="7" s="1"/>
  <c r="F24" i="7"/>
  <c r="F23" i="7"/>
  <c r="F22" i="7"/>
  <c r="F21" i="7"/>
  <c r="F20" i="7"/>
  <c r="A20" i="7"/>
  <c r="A21" i="7" s="1"/>
  <c r="A22" i="7" s="1"/>
  <c r="A23" i="7" s="1"/>
  <c r="A24" i="7" s="1"/>
  <c r="F18" i="7"/>
  <c r="F17" i="7"/>
  <c r="F16" i="7"/>
  <c r="F15" i="7"/>
  <c r="F14" i="7"/>
  <c r="A14" i="7"/>
  <c r="A15" i="7" s="1"/>
  <c r="A16" i="7" s="1"/>
  <c r="A17" i="7" s="1"/>
  <c r="A18" i="7" s="1"/>
  <c r="A116" i="10"/>
  <c r="A117" i="10" s="1"/>
  <c r="A118" i="10" s="1"/>
  <c r="F118" i="10"/>
  <c r="F114" i="10"/>
  <c r="F113" i="10"/>
  <c r="E112" i="10"/>
  <c r="F112" i="10" s="1"/>
  <c r="F111" i="10"/>
  <c r="A111" i="10"/>
  <c r="A112" i="10" s="1"/>
  <c r="A113" i="10" s="1"/>
  <c r="A114" i="10" s="1"/>
  <c r="F109" i="10"/>
  <c r="F108" i="10"/>
  <c r="F107" i="10"/>
  <c r="F106" i="10"/>
  <c r="A106" i="10"/>
  <c r="A107" i="10" s="1"/>
  <c r="A108" i="10" s="1"/>
  <c r="A109" i="10" s="1"/>
  <c r="F104" i="10"/>
  <c r="F103" i="10"/>
  <c r="F102" i="10"/>
  <c r="F101" i="10"/>
  <c r="A101" i="10"/>
  <c r="A102" i="10" s="1"/>
  <c r="A103" i="10" s="1"/>
  <c r="A104" i="10" s="1"/>
  <c r="F99" i="10"/>
  <c r="F98" i="10"/>
  <c r="F97" i="10"/>
  <c r="F96" i="10"/>
  <c r="A96" i="10"/>
  <c r="A97" i="10" s="1"/>
  <c r="A98" i="10" s="1"/>
  <c r="A99" i="10" s="1"/>
  <c r="F94" i="10"/>
  <c r="F93" i="10"/>
  <c r="F92" i="10"/>
  <c r="F91" i="10"/>
  <c r="A91" i="10"/>
  <c r="A92" i="10" s="1"/>
  <c r="A93" i="10" s="1"/>
  <c r="A94" i="10" s="1"/>
  <c r="F89" i="10"/>
  <c r="F88" i="10"/>
  <c r="F85" i="10"/>
  <c r="F84" i="10"/>
  <c r="A84" i="10"/>
  <c r="A85" i="10" s="1"/>
  <c r="A86" i="10" s="1"/>
  <c r="A87" i="10" s="1"/>
  <c r="A88" i="10" s="1"/>
  <c r="A89" i="10" s="1"/>
  <c r="E82" i="10"/>
  <c r="F82" i="10" s="1"/>
  <c r="F81" i="10"/>
  <c r="E80" i="10"/>
  <c r="F80" i="10" s="1"/>
  <c r="E79" i="10"/>
  <c r="F79" i="10" s="1"/>
  <c r="A79" i="10"/>
  <c r="A80" i="10" s="1"/>
  <c r="A81" i="10" s="1"/>
  <c r="A82" i="10" s="1"/>
  <c r="E77" i="10"/>
  <c r="F77" i="10" s="1"/>
  <c r="F76" i="10"/>
  <c r="F75" i="10"/>
  <c r="E74" i="10"/>
  <c r="F74" i="10" s="1"/>
  <c r="E73" i="10"/>
  <c r="F73" i="10" s="1"/>
  <c r="A73" i="10"/>
  <c r="A74" i="10" s="1"/>
  <c r="A75" i="10" s="1"/>
  <c r="A76" i="10" s="1"/>
  <c r="A77" i="10" s="1"/>
  <c r="E71" i="10"/>
  <c r="F71" i="10" s="1"/>
  <c r="F70" i="10"/>
  <c r="E69" i="10"/>
  <c r="F69" i="10" s="1"/>
  <c r="E68" i="10"/>
  <c r="F68" i="10" s="1"/>
  <c r="A68" i="10"/>
  <c r="A69" i="10" s="1"/>
  <c r="A70" i="10" s="1"/>
  <c r="A71" i="10" s="1"/>
  <c r="E66" i="10"/>
  <c r="F66" i="10" s="1"/>
  <c r="F65" i="10"/>
  <c r="F64" i="10"/>
  <c r="E63" i="10"/>
  <c r="F63" i="10" s="1"/>
  <c r="E62" i="10"/>
  <c r="F62" i="10" s="1"/>
  <c r="A62" i="10"/>
  <c r="A63" i="10" s="1"/>
  <c r="A64" i="10" s="1"/>
  <c r="A65" i="10" s="1"/>
  <c r="A66" i="10" s="1"/>
  <c r="F60" i="10"/>
  <c r="F59" i="10"/>
  <c r="F58" i="10"/>
  <c r="F57" i="10"/>
  <c r="A57" i="10"/>
  <c r="A58" i="10" s="1"/>
  <c r="A59" i="10" s="1"/>
  <c r="A60" i="10" s="1"/>
  <c r="F50" i="10"/>
  <c r="F49" i="10"/>
  <c r="F48" i="10"/>
  <c r="F47" i="10"/>
  <c r="F46" i="10"/>
  <c r="A46" i="10"/>
  <c r="A47" i="10" s="1"/>
  <c r="A48" i="10" s="1"/>
  <c r="A49" i="10" s="1"/>
  <c r="A50" i="10" s="1"/>
  <c r="F55" i="10"/>
  <c r="F54" i="10"/>
  <c r="F53" i="10"/>
  <c r="A53" i="10"/>
  <c r="A54" i="10" s="1"/>
  <c r="A55" i="10" s="1"/>
  <c r="F43" i="10"/>
  <c r="F42" i="10"/>
  <c r="F41" i="10"/>
  <c r="F40" i="10"/>
  <c r="A40" i="10"/>
  <c r="A41" i="10" s="1"/>
  <c r="A42" i="10" s="1"/>
  <c r="A43" i="10" s="1"/>
  <c r="F37" i="10"/>
  <c r="F36" i="10"/>
  <c r="F35" i="10"/>
  <c r="F34" i="10"/>
  <c r="A34" i="10"/>
  <c r="A35" i="10" s="1"/>
  <c r="A36" i="10" s="1"/>
  <c r="A37" i="10" s="1"/>
  <c r="F32" i="10"/>
  <c r="A32" i="10"/>
  <c r="F30" i="10"/>
  <c r="F29" i="10"/>
  <c r="F28" i="10"/>
  <c r="F27" i="10"/>
  <c r="A27" i="10"/>
  <c r="A28" i="10" s="1"/>
  <c r="A29" i="10" s="1"/>
  <c r="A30" i="10" s="1"/>
  <c r="F25" i="10"/>
  <c r="F24" i="10"/>
  <c r="A24" i="10"/>
  <c r="A25" i="10" s="1"/>
  <c r="F22" i="10"/>
  <c r="A22" i="10"/>
  <c r="F20" i="10"/>
  <c r="F19" i="10"/>
  <c r="F18" i="10"/>
  <c r="F17" i="10"/>
  <c r="F16" i="10"/>
  <c r="A16" i="10"/>
  <c r="A17" i="10" s="1"/>
  <c r="A18" i="10" s="1"/>
  <c r="A19" i="10" s="1"/>
  <c r="A20" i="10" s="1"/>
  <c r="F14" i="10"/>
  <c r="A14" i="10"/>
  <c r="F116" i="10" l="1"/>
  <c r="F117" i="10"/>
  <c r="F85" i="9" l="1"/>
  <c r="F84" i="9"/>
  <c r="A84" i="9"/>
  <c r="A85" i="9" s="1"/>
  <c r="A86" i="9" s="1"/>
  <c r="F82" i="9" l="1"/>
  <c r="F81" i="9"/>
  <c r="F80" i="9"/>
  <c r="F79" i="9"/>
  <c r="A79" i="9"/>
  <c r="A80" i="9" s="1"/>
  <c r="A81" i="9" s="1"/>
  <c r="A82" i="9" s="1"/>
  <c r="F76" i="9"/>
  <c r="F75" i="9"/>
  <c r="F74" i="9"/>
  <c r="A74" i="9"/>
  <c r="A75" i="9" s="1"/>
  <c r="A76" i="9" s="1"/>
  <c r="F72" i="9"/>
  <c r="F71" i="9"/>
  <c r="F70" i="9"/>
  <c r="A70" i="9"/>
  <c r="A71" i="9" s="1"/>
  <c r="A72" i="9" s="1"/>
  <c r="F68" i="9"/>
  <c r="F65" i="9"/>
  <c r="A65" i="9"/>
  <c r="A66" i="9" s="1"/>
  <c r="A67" i="9" s="1"/>
  <c r="A68" i="9" s="1"/>
  <c r="A52" i="9"/>
  <c r="A53" i="9" s="1"/>
  <c r="A54" i="9" s="1"/>
  <c r="A55" i="9" s="1"/>
  <c r="A56" i="9" s="1"/>
  <c r="F63" i="9"/>
  <c r="F58" i="9"/>
  <c r="A58" i="9"/>
  <c r="A59" i="9" s="1"/>
  <c r="F52" i="9"/>
  <c r="F50" i="9"/>
  <c r="F47" i="9"/>
  <c r="F46" i="9"/>
  <c r="F45" i="9"/>
  <c r="A45" i="9"/>
  <c r="A46" i="9" s="1"/>
  <c r="F43" i="9"/>
  <c r="E42" i="9"/>
  <c r="F42" i="9" s="1"/>
  <c r="A42" i="9"/>
  <c r="A43" i="9" s="1"/>
  <c r="F40" i="9"/>
  <c r="F37" i="9"/>
  <c r="F36" i="9"/>
  <c r="A36" i="9"/>
  <c r="A37" i="9" s="1"/>
  <c r="F34" i="9"/>
  <c r="F33" i="9"/>
  <c r="A33" i="9"/>
  <c r="A34" i="9" s="1"/>
  <c r="F26" i="9"/>
  <c r="F25" i="9"/>
  <c r="F24" i="9"/>
  <c r="A24" i="9"/>
  <c r="A25" i="9" s="1"/>
  <c r="A26" i="9" s="1"/>
  <c r="F22" i="9"/>
  <c r="F19" i="9"/>
  <c r="F18" i="9"/>
  <c r="F17" i="9"/>
  <c r="F16" i="9"/>
  <c r="A16" i="9"/>
  <c r="A17" i="9" s="1"/>
  <c r="A18" i="9" s="1"/>
  <c r="A19" i="9" s="1"/>
  <c r="A20" i="9" s="1"/>
  <c r="A21" i="9" s="1"/>
  <c r="A22" i="9" s="1"/>
  <c r="F14" i="9"/>
  <c r="A14" i="9"/>
  <c r="F341" i="5"/>
  <c r="A341" i="5"/>
  <c r="F339" i="5"/>
  <c r="A339" i="5"/>
  <c r="F337" i="5"/>
  <c r="F336" i="5"/>
  <c r="F335" i="5"/>
  <c r="F334" i="5"/>
  <c r="A334" i="5"/>
  <c r="A335" i="5" s="1"/>
  <c r="A336" i="5" s="1"/>
  <c r="A337" i="5" s="1"/>
  <c r="F332" i="5"/>
  <c r="F331" i="5"/>
  <c r="F330" i="5"/>
  <c r="F329" i="5"/>
  <c r="A329" i="5"/>
  <c r="A330" i="5" s="1"/>
  <c r="A331" i="5" s="1"/>
  <c r="A332" i="5" s="1"/>
  <c r="F327" i="5"/>
  <c r="F326" i="5"/>
  <c r="F325" i="5"/>
  <c r="F324" i="5"/>
  <c r="F323" i="5"/>
  <c r="F322" i="5"/>
  <c r="A322" i="5"/>
  <c r="A323" i="5" s="1"/>
  <c r="A324" i="5" s="1"/>
  <c r="A325" i="5" s="1"/>
  <c r="A326" i="5" s="1"/>
  <c r="A327" i="5" s="1"/>
  <c r="F320" i="5"/>
  <c r="F319" i="5"/>
  <c r="F317" i="5"/>
  <c r="F316" i="5"/>
  <c r="A316" i="5"/>
  <c r="A317" i="5" s="1"/>
  <c r="A318" i="5" s="1"/>
  <c r="A319" i="5" s="1"/>
  <c r="A320" i="5" s="1"/>
  <c r="F314" i="5"/>
  <c r="F313" i="5"/>
  <c r="F312" i="5"/>
  <c r="F311" i="5"/>
  <c r="F310" i="5"/>
  <c r="F309" i="5"/>
  <c r="F308" i="5"/>
  <c r="A308" i="5"/>
  <c r="A309" i="5" s="1"/>
  <c r="A310" i="5" s="1"/>
  <c r="A311" i="5" s="1"/>
  <c r="A312" i="5" s="1"/>
  <c r="A313" i="5" s="1"/>
  <c r="A314" i="5" s="1"/>
  <c r="F304" i="5"/>
  <c r="F306" i="5"/>
  <c r="F305" i="5"/>
  <c r="F301" i="5"/>
  <c r="F300" i="5"/>
  <c r="F299" i="5"/>
  <c r="A299" i="5"/>
  <c r="A300" i="5" s="1"/>
  <c r="A301" i="5" s="1"/>
  <c r="A302" i="5" s="1"/>
  <c r="A303" i="5" s="1"/>
  <c r="A304" i="5" s="1"/>
  <c r="A305" i="5" s="1"/>
  <c r="A306" i="5" s="1"/>
  <c r="F297" i="5"/>
  <c r="F296" i="5"/>
  <c r="F295" i="5"/>
  <c r="F294" i="5"/>
  <c r="F293" i="5"/>
  <c r="F292" i="5"/>
  <c r="A292" i="5"/>
  <c r="A293" i="5" s="1"/>
  <c r="A294" i="5" s="1"/>
  <c r="A295" i="5" s="1"/>
  <c r="A296" i="5" s="1"/>
  <c r="A297" i="5" s="1"/>
  <c r="F290" i="5"/>
  <c r="A290" i="5"/>
  <c r="F288" i="5"/>
  <c r="F287" i="5"/>
  <c r="F286" i="5"/>
  <c r="F285" i="5"/>
  <c r="F284" i="5"/>
  <c r="A284" i="5"/>
  <c r="A285" i="5" s="1"/>
  <c r="A286" i="5" s="1"/>
  <c r="A287" i="5" s="1"/>
  <c r="A288" i="5" s="1"/>
  <c r="F86" i="9" l="1"/>
  <c r="A60" i="9"/>
  <c r="A61" i="9" s="1"/>
  <c r="A62" i="9" s="1"/>
  <c r="A63" i="9" s="1"/>
  <c r="F56" i="9"/>
  <c r="A47" i="9"/>
  <c r="A48" i="9" s="1"/>
  <c r="A49" i="9" s="1"/>
  <c r="A50" i="9" s="1"/>
  <c r="A38" i="9"/>
  <c r="A39" i="9" s="1"/>
  <c r="A40" i="9" s="1"/>
  <c r="E282" i="5" l="1"/>
  <c r="F282" i="5" s="1"/>
  <c r="F281" i="5"/>
  <c r="F280" i="5"/>
  <c r="F279" i="5"/>
  <c r="E278" i="5"/>
  <c r="F278" i="5" s="1"/>
  <c r="E277" i="5"/>
  <c r="F277" i="5" s="1"/>
  <c r="A277" i="5"/>
  <c r="A278" i="5" s="1"/>
  <c r="A279" i="5" s="1"/>
  <c r="A280" i="5" s="1"/>
  <c r="A281" i="5" s="1"/>
  <c r="A282" i="5" s="1"/>
  <c r="F275" i="5" l="1"/>
  <c r="F274" i="5"/>
  <c r="F273" i="5"/>
  <c r="F272" i="5"/>
  <c r="A272" i="5"/>
  <c r="A273" i="5" s="1"/>
  <c r="A274" i="5" s="1"/>
  <c r="A275" i="5" s="1"/>
  <c r="F270" i="5"/>
  <c r="F269" i="5"/>
  <c r="F268" i="5"/>
  <c r="F267" i="5"/>
  <c r="A267" i="5"/>
  <c r="A268" i="5" s="1"/>
  <c r="A269" i="5" s="1"/>
  <c r="A270" i="5" s="1"/>
  <c r="F265" i="5" l="1"/>
  <c r="F263" i="5"/>
  <c r="F262" i="5"/>
  <c r="F261" i="5"/>
  <c r="F260" i="5"/>
  <c r="F259" i="5"/>
  <c r="A259" i="5"/>
  <c r="A260" i="5" s="1"/>
  <c r="A261" i="5" s="1"/>
  <c r="A262" i="5" s="1"/>
  <c r="A263" i="5" s="1"/>
  <c r="A264" i="5" s="1"/>
  <c r="A265" i="5" s="1"/>
  <c r="F257" i="5"/>
  <c r="F255" i="5"/>
  <c r="F254" i="5"/>
  <c r="F253" i="5"/>
  <c r="F252" i="5"/>
  <c r="F251" i="5"/>
  <c r="A251" i="5"/>
  <c r="A252" i="5" s="1"/>
  <c r="A253" i="5" s="1"/>
  <c r="A254" i="5" s="1"/>
  <c r="A255" i="5" s="1"/>
  <c r="A256" i="5" s="1"/>
  <c r="A257" i="5" s="1"/>
  <c r="F249" i="5"/>
  <c r="F248" i="5"/>
  <c r="F247" i="5"/>
  <c r="F246" i="5"/>
  <c r="A246" i="5"/>
  <c r="A247" i="5" s="1"/>
  <c r="A248" i="5" s="1"/>
  <c r="A249" i="5" s="1"/>
  <c r="F244" i="5"/>
  <c r="A244" i="5"/>
  <c r="F242" i="5"/>
  <c r="F241" i="5"/>
  <c r="A241" i="5"/>
  <c r="A242" i="5" s="1"/>
  <c r="F238" i="5"/>
  <c r="F237" i="5"/>
  <c r="F236" i="5"/>
  <c r="F235" i="5"/>
  <c r="A235" i="5"/>
  <c r="A236" i="5" s="1"/>
  <c r="A237" i="5" s="1"/>
  <c r="A238" i="5" s="1"/>
  <c r="F233" i="5"/>
  <c r="F232" i="5"/>
  <c r="F231" i="5"/>
  <c r="F230" i="5"/>
  <c r="A230" i="5"/>
  <c r="A231" i="5" s="1"/>
  <c r="A232" i="5" s="1"/>
  <c r="A233" i="5" s="1"/>
  <c r="F228" i="5"/>
  <c r="F227" i="5"/>
  <c r="F226" i="5"/>
  <c r="F225" i="5"/>
  <c r="F224" i="5"/>
  <c r="F223" i="5"/>
  <c r="A223" i="5"/>
  <c r="A224" i="5" s="1"/>
  <c r="A225" i="5" s="1"/>
  <c r="A226" i="5" s="1"/>
  <c r="A227" i="5" s="1"/>
  <c r="A228" i="5" s="1"/>
  <c r="F221" i="5"/>
  <c r="F220" i="5"/>
  <c r="F219" i="5"/>
  <c r="F218" i="5"/>
  <c r="A218" i="5"/>
  <c r="A219" i="5" s="1"/>
  <c r="A220" i="5" s="1"/>
  <c r="A221" i="5" s="1"/>
  <c r="F216" i="5"/>
  <c r="F215" i="5"/>
  <c r="F214" i="5"/>
  <c r="F213" i="5"/>
  <c r="A213" i="5"/>
  <c r="A214" i="5" s="1"/>
  <c r="A215" i="5" s="1"/>
  <c r="A216" i="5" s="1"/>
  <c r="F211" i="5"/>
  <c r="F210" i="5"/>
  <c r="F209" i="5"/>
  <c r="A209" i="5"/>
  <c r="A210" i="5" s="1"/>
  <c r="A211" i="5" s="1"/>
  <c r="F207" i="5"/>
  <c r="F204" i="5"/>
  <c r="F203" i="5"/>
  <c r="F202" i="5"/>
  <c r="A202" i="5"/>
  <c r="A203" i="5" s="1"/>
  <c r="A204" i="5" s="1"/>
  <c r="A205" i="5" s="1"/>
  <c r="A206" i="5" s="1"/>
  <c r="A207" i="5" s="1"/>
  <c r="F200" i="5"/>
  <c r="F199" i="5"/>
  <c r="F198" i="5"/>
  <c r="F197" i="5"/>
  <c r="F196" i="5"/>
  <c r="F195" i="5"/>
  <c r="F194" i="5"/>
  <c r="A194" i="5"/>
  <c r="A195" i="5" s="1"/>
  <c r="A196" i="5" s="1"/>
  <c r="A197" i="5" s="1"/>
  <c r="A198" i="5" s="1"/>
  <c r="A199" i="5" s="1"/>
  <c r="A200" i="5" s="1"/>
  <c r="F192" i="5"/>
  <c r="F191" i="5"/>
  <c r="F188" i="5"/>
  <c r="F187" i="5"/>
  <c r="A187" i="5"/>
  <c r="A188" i="5" s="1"/>
  <c r="A189" i="5" s="1"/>
  <c r="A190" i="5" s="1"/>
  <c r="A191" i="5" s="1"/>
  <c r="A192" i="5" s="1"/>
  <c r="F185" i="5"/>
  <c r="F184" i="5"/>
  <c r="F183" i="5"/>
  <c r="F182" i="5"/>
  <c r="F181" i="5"/>
  <c r="A181" i="5"/>
  <c r="A182" i="5" s="1"/>
  <c r="A183" i="5" s="1"/>
  <c r="A184" i="5" s="1"/>
  <c r="A185" i="5" s="1"/>
  <c r="F179" i="5"/>
  <c r="F176" i="5"/>
  <c r="F175" i="5"/>
  <c r="F174" i="5"/>
  <c r="F173" i="5"/>
  <c r="F172" i="5"/>
  <c r="A172" i="5"/>
  <c r="A173" i="5" s="1"/>
  <c r="A174" i="5" s="1"/>
  <c r="A175" i="5" s="1"/>
  <c r="A176" i="5" s="1"/>
  <c r="A177" i="5" s="1"/>
  <c r="A178" i="5" s="1"/>
  <c r="A179" i="5" s="1"/>
  <c r="F170" i="5"/>
  <c r="F169" i="5"/>
  <c r="A169" i="5"/>
  <c r="A170" i="5" s="1"/>
  <c r="F167" i="5"/>
  <c r="F166" i="5"/>
  <c r="A166" i="5"/>
  <c r="A167" i="5" s="1"/>
  <c r="F164" i="5"/>
  <c r="F162" i="5"/>
  <c r="F161" i="5"/>
  <c r="F160" i="5"/>
  <c r="F159" i="5"/>
  <c r="A159" i="5"/>
  <c r="A160" i="5" s="1"/>
  <c r="A161" i="5" s="1"/>
  <c r="A162" i="5" s="1"/>
  <c r="A163" i="5" s="1"/>
  <c r="A164" i="5" s="1"/>
  <c r="F157" i="5"/>
  <c r="F155" i="5"/>
  <c r="F154" i="5"/>
  <c r="F153" i="5"/>
  <c r="F152" i="5"/>
  <c r="A152" i="5"/>
  <c r="A153" i="5" s="1"/>
  <c r="A154" i="5" s="1"/>
  <c r="A155" i="5" s="1"/>
  <c r="A156" i="5" s="1"/>
  <c r="A157" i="5" s="1"/>
  <c r="F150" i="5"/>
  <c r="F148" i="5"/>
  <c r="F147" i="5"/>
  <c r="F146" i="5"/>
  <c r="F145" i="5"/>
  <c r="A145" i="5"/>
  <c r="A146" i="5" s="1"/>
  <c r="A147" i="5" s="1"/>
  <c r="A148" i="5" s="1"/>
  <c r="A149" i="5" s="1"/>
  <c r="A150" i="5" s="1"/>
  <c r="F143" i="5"/>
  <c r="F142" i="5"/>
  <c r="A142" i="5"/>
  <c r="A143" i="5" s="1"/>
  <c r="F139" i="5" l="1"/>
  <c r="F138" i="5"/>
  <c r="F137" i="5"/>
  <c r="A137" i="5"/>
  <c r="A138" i="5" s="1"/>
  <c r="A139" i="5" s="1"/>
  <c r="A140" i="5" s="1"/>
  <c r="F135" i="5"/>
  <c r="F134" i="5"/>
  <c r="F133" i="5"/>
  <c r="F132" i="5"/>
  <c r="A132" i="5"/>
  <c r="A133" i="5" s="1"/>
  <c r="A134" i="5" s="1"/>
  <c r="A135" i="5" s="1"/>
  <c r="F130" i="5"/>
  <c r="F129" i="5"/>
  <c r="F128" i="5"/>
  <c r="F127" i="5"/>
  <c r="F126" i="5"/>
  <c r="A126" i="5"/>
  <c r="A127" i="5" s="1"/>
  <c r="A128" i="5" s="1"/>
  <c r="A129" i="5" s="1"/>
  <c r="A130" i="5" s="1"/>
  <c r="F124" i="5"/>
  <c r="F123" i="5"/>
  <c r="F122" i="5"/>
  <c r="F121" i="5"/>
  <c r="F120" i="5"/>
  <c r="F119" i="5"/>
  <c r="A119" i="5"/>
  <c r="A120" i="5" s="1"/>
  <c r="A121" i="5" s="1"/>
  <c r="A122" i="5" s="1"/>
  <c r="A123" i="5" s="1"/>
  <c r="A124" i="5" s="1"/>
  <c r="F117" i="5"/>
  <c r="F116" i="5"/>
  <c r="F115" i="5"/>
  <c r="A115" i="5"/>
  <c r="A116" i="5" s="1"/>
  <c r="A117" i="5" s="1"/>
  <c r="F113" i="5"/>
  <c r="F112" i="5"/>
  <c r="F111" i="5"/>
  <c r="A111" i="5"/>
  <c r="A112" i="5" s="1"/>
  <c r="A113" i="5" s="1"/>
  <c r="F109" i="5"/>
  <c r="F108" i="5"/>
  <c r="F106" i="5"/>
  <c r="F105" i="5"/>
  <c r="A105" i="5"/>
  <c r="A106" i="5" s="1"/>
  <c r="A107" i="5" s="1"/>
  <c r="A108" i="5" s="1"/>
  <c r="A109" i="5" s="1"/>
  <c r="F103" i="5"/>
  <c r="F102" i="5"/>
  <c r="F101" i="5"/>
  <c r="F100" i="5"/>
  <c r="A100" i="5"/>
  <c r="A101" i="5" s="1"/>
  <c r="A102" i="5" s="1"/>
  <c r="A103" i="5" s="1"/>
  <c r="F98" i="5"/>
  <c r="F97" i="5"/>
  <c r="F96" i="5"/>
  <c r="F95" i="5"/>
  <c r="F94" i="5"/>
  <c r="F93" i="5"/>
  <c r="F92" i="5"/>
  <c r="A92" i="5"/>
  <c r="A93" i="5" s="1"/>
  <c r="A94" i="5" s="1"/>
  <c r="A95" i="5" s="1"/>
  <c r="A96" i="5" s="1"/>
  <c r="A97" i="5" s="1"/>
  <c r="A98" i="5" s="1"/>
  <c r="F90" i="5"/>
  <c r="F89" i="5"/>
  <c r="F88" i="5"/>
  <c r="F87" i="5"/>
  <c r="F85" i="5"/>
  <c r="F84" i="5"/>
  <c r="A84" i="5"/>
  <c r="A85" i="5" s="1"/>
  <c r="A86" i="5" s="1"/>
  <c r="A87" i="5" s="1"/>
  <c r="A88" i="5" s="1"/>
  <c r="A89" i="5" s="1"/>
  <c r="A90" i="5" s="1"/>
  <c r="F82" i="5"/>
  <c r="F79" i="5"/>
  <c r="F78" i="5"/>
  <c r="F77" i="5"/>
  <c r="F76" i="5"/>
  <c r="F75" i="5"/>
  <c r="A75" i="5"/>
  <c r="A76" i="5" s="1"/>
  <c r="A77" i="5" s="1"/>
  <c r="A78" i="5" s="1"/>
  <c r="A79" i="5" s="1"/>
  <c r="A80" i="5" s="1"/>
  <c r="A81" i="5" s="1"/>
  <c r="A82" i="5" s="1"/>
  <c r="F73" i="5"/>
  <c r="F72" i="5"/>
  <c r="F71" i="5"/>
  <c r="F70" i="5"/>
  <c r="F69" i="5"/>
  <c r="A69" i="5"/>
  <c r="A70" i="5" s="1"/>
  <c r="A71" i="5" s="1"/>
  <c r="A72" i="5" s="1"/>
  <c r="A73" i="5" s="1"/>
  <c r="F67" i="5" l="1"/>
  <c r="E66" i="5"/>
  <c r="F66" i="5" s="1"/>
  <c r="F65" i="5"/>
  <c r="F64" i="5"/>
  <c r="F63" i="5"/>
  <c r="A63" i="5"/>
  <c r="A64" i="5" s="1"/>
  <c r="A65" i="5" s="1"/>
  <c r="A66" i="5" s="1"/>
  <c r="A67" i="5" s="1"/>
  <c r="E61" i="5"/>
  <c r="F61" i="5" s="1"/>
  <c r="E58" i="5"/>
  <c r="F58" i="5" s="1"/>
  <c r="E57" i="5"/>
  <c r="F57" i="5" s="1"/>
  <c r="F59" i="5"/>
  <c r="A57" i="5"/>
  <c r="A58" i="5" s="1"/>
  <c r="A59" i="5" s="1"/>
  <c r="A61" i="5" s="1"/>
  <c r="F55" i="5"/>
  <c r="F54" i="5"/>
  <c r="F53" i="5"/>
  <c r="F52" i="5"/>
  <c r="A52" i="5"/>
  <c r="A53" i="5" s="1"/>
  <c r="A54" i="5" s="1"/>
  <c r="A55" i="5" s="1"/>
  <c r="F50" i="5"/>
  <c r="F47" i="5"/>
  <c r="F46" i="5"/>
  <c r="F45" i="5"/>
  <c r="F44" i="5"/>
  <c r="F43" i="5"/>
  <c r="A43" i="5"/>
  <c r="A44" i="5" s="1"/>
  <c r="A45" i="5" s="1"/>
  <c r="A46" i="5" s="1"/>
  <c r="A47" i="5" s="1"/>
  <c r="A48" i="5" s="1"/>
  <c r="A49" i="5" s="1"/>
  <c r="A50" i="5" s="1"/>
  <c r="F41" i="5"/>
  <c r="E40" i="5"/>
  <c r="F40" i="5" s="1"/>
  <c r="F39" i="5"/>
  <c r="F38" i="5"/>
  <c r="F37" i="5"/>
  <c r="A37" i="5"/>
  <c r="A38" i="5" s="1"/>
  <c r="A39" i="5" s="1"/>
  <c r="A40" i="5" s="1"/>
  <c r="A41" i="5" s="1"/>
  <c r="F35" i="5"/>
  <c r="F32" i="5"/>
  <c r="F31" i="5"/>
  <c r="F30" i="5"/>
  <c r="F29" i="5"/>
  <c r="F28" i="5"/>
  <c r="A28" i="5"/>
  <c r="A29" i="5" s="1"/>
  <c r="A30" i="5" s="1"/>
  <c r="A31" i="5" s="1"/>
  <c r="A32" i="5" s="1"/>
  <c r="A33" i="5" s="1"/>
  <c r="A34" i="5" s="1"/>
  <c r="A35" i="5" s="1"/>
  <c r="F26" i="5"/>
  <c r="F25" i="5"/>
  <c r="F24" i="5"/>
  <c r="F23" i="5"/>
  <c r="A23" i="5"/>
  <c r="A24" i="5" s="1"/>
  <c r="A25" i="5" s="1"/>
  <c r="A26" i="5" s="1"/>
  <c r="F21" i="5"/>
  <c r="A21" i="5"/>
  <c r="F18" i="5"/>
  <c r="F17" i="5"/>
  <c r="A17" i="5"/>
  <c r="A18" i="5" s="1"/>
  <c r="F15" i="5"/>
  <c r="F14" i="5"/>
  <c r="A14" i="5"/>
  <c r="A15" i="5" s="1"/>
  <c r="A60" i="5" l="1"/>
  <c r="F111" i="7" l="1"/>
  <c r="A111" i="7"/>
  <c r="F109" i="7"/>
  <c r="F108" i="7"/>
  <c r="F107" i="7"/>
  <c r="F106" i="7"/>
  <c r="A106" i="7"/>
  <c r="A107" i="7" s="1"/>
  <c r="A108" i="7" s="1"/>
  <c r="A109" i="7" s="1"/>
  <c r="F104" i="7"/>
  <c r="F103" i="7"/>
  <c r="F102" i="7"/>
  <c r="F101" i="7"/>
  <c r="A101" i="7"/>
  <c r="A102" i="7" s="1"/>
  <c r="A103" i="7" s="1"/>
  <c r="A104" i="7" s="1"/>
  <c r="F91" i="7"/>
  <c r="F87" i="7"/>
  <c r="A87" i="7"/>
  <c r="A88" i="7" s="1"/>
  <c r="A89" i="7" s="1"/>
  <c r="A90" i="7" s="1"/>
  <c r="A91" i="7" s="1"/>
  <c r="A92" i="7" s="1"/>
  <c r="A93" i="7" s="1"/>
  <c r="F85" i="7"/>
  <c r="F84" i="7"/>
  <c r="F83" i="7"/>
  <c r="F82" i="7"/>
  <c r="A82" i="7"/>
  <c r="A83" i="7" s="1"/>
  <c r="A84" i="7" s="1"/>
  <c r="A85" i="7" s="1"/>
  <c r="F80" i="7"/>
  <c r="A80" i="7"/>
  <c r="F77" i="7"/>
  <c r="F76" i="7"/>
  <c r="F75" i="7"/>
  <c r="A75" i="7"/>
  <c r="A76" i="7" s="1"/>
  <c r="A77" i="7" s="1"/>
  <c r="L6" i="10" l="1"/>
  <c r="L6" i="7" l="1"/>
  <c r="L6" i="5"/>
  <c r="L6" i="9"/>
  <c r="L5" i="7" l="1"/>
  <c r="L5" i="5"/>
  <c r="L5" i="10"/>
  <c r="L5" i="9" l="1"/>
</calcChain>
</file>

<file path=xl/sharedStrings.xml><?xml version="1.0" encoding="utf-8"?>
<sst xmlns="http://schemas.openxmlformats.org/spreadsheetml/2006/main" count="1530" uniqueCount="443">
  <si>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</si>
  <si>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</si>
  <si>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</si>
  <si>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</si>
  <si>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</si>
  <si>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</si>
  <si>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</si>
  <si>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</si>
  <si>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</si>
  <si>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</si>
  <si>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</si>
  <si>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</si>
  <si>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</si>
  <si>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</si>
  <si>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</si>
  <si>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</si>
  <si>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</si>
  <si>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</si>
  <si>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სხვა მანქანა</t>
  </si>
  <si>
    <t>საბ.ფასი</t>
  </si>
  <si>
    <t>ც</t>
  </si>
  <si>
    <t>ტ</t>
  </si>
  <si>
    <t>სატრანსპორტო ხარჯები მასალებზე</t>
  </si>
  <si>
    <t>გეგმიური დაგროვება</t>
  </si>
  <si>
    <t>/ობიექტის, სამუშაოს და დანახარჯების დასახელება/</t>
  </si>
  <si>
    <t>გ/მ</t>
  </si>
  <si>
    <t>1. სადემონტაჟო სამუშაოები</t>
  </si>
  <si>
    <t>სხვა მასალა</t>
  </si>
  <si>
    <t>ცალი</t>
  </si>
  <si>
    <t>ქვიშა</t>
  </si>
  <si>
    <t>კომპ.</t>
  </si>
  <si>
    <t>გრუნტის უკუმიყრა ხელით</t>
  </si>
  <si>
    <t>დაერთება დენის წყაროსთან</t>
  </si>
  <si>
    <t>წერტ.</t>
  </si>
  <si>
    <t>მ²</t>
  </si>
  <si>
    <t>მშენებლობის ღირებულების ნაკრები სახარჯთაღრიცხვო ანგარიში</t>
  </si>
  <si>
    <t>__________________________________________________________________________________________________________</t>
  </si>
  <si>
    <t xml:space="preserve">(მშენებლობის დასახელება) </t>
  </si>
  <si>
    <t>სამუშაოთა დასახელება</t>
  </si>
  <si>
    <t>საერთო სახარჯთაღრიცხვო ღირებულება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</si>
  <si>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</si>
  <si>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</si>
  <si>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ობიექტური ხარჯთაღრიცხვა (ელ.მომარაგება)</t>
  </si>
  <si>
    <t xml:space="preserve">სხვა მანქანა </t>
  </si>
  <si>
    <t>ცემენტის ხსნარი</t>
  </si>
  <si>
    <t>კგ</t>
  </si>
  <si>
    <t>ხელფასი</t>
  </si>
  <si>
    <t>შრომის დანახარჯი</t>
  </si>
  <si>
    <t>მან/სთ</t>
  </si>
  <si>
    <t>პროექტ.</t>
  </si>
  <si>
    <t>ელ.მომარაგება</t>
  </si>
  <si>
    <t>1. ელ.მომარაგება</t>
  </si>
  <si>
    <t>2. სამშენებლო სამუშაოები</t>
  </si>
  <si>
    <t>რკ/ბეტონის ლენტური საძირკვლის მოწყობა</t>
  </si>
  <si>
    <t>1. წყალმომარაგება</t>
  </si>
  <si>
    <t>1.  კანალიზაცია</t>
  </si>
  <si>
    <t>გრუნტის ტრანსპორტირება 3 კმ მანძილზე</t>
  </si>
  <si>
    <t>ობიექტური ხარჯთაღრიცხვა (სამშენებლო სამუშაოები)</t>
  </si>
  <si>
    <t>ობიექტური ხარჯთაღრიცხვა (წყალმომარაგება)</t>
  </si>
  <si>
    <t>ობიექტური ხარჯთაღრიცხვა (კანალიზაცია)</t>
  </si>
  <si>
    <t>პლასტმასის ყუთის მოწყობა ვენტილისთვის დასაწყისში და დაბოლოვებაში</t>
  </si>
  <si>
    <t xml:space="preserve"> მ³</t>
  </si>
  <si>
    <t>СниП IV-2-82 1-81-3</t>
  </si>
  <si>
    <t>ბეტონის ბლოკი 19X19X39 სმ</t>
  </si>
  <si>
    <t>მოლარტყვის ცეცხლდაცვა</t>
  </si>
  <si>
    <t>მოლარტყვის ანტისეპტირება</t>
  </si>
  <si>
    <t>მ/სთ</t>
  </si>
  <si>
    <t>ხსნარის ტუმბო</t>
  </si>
  <si>
    <t>ქვიშა-ცემენტის ხსნარი</t>
  </si>
  <si>
    <t>ჭერის თბოიზოლაცია მინაბამბით</t>
  </si>
  <si>
    <t>სამშენებლო ნარჩენების ტრანსპორტირება ნაგავსაყრელზე 10კმ რადიუსში</t>
  </si>
  <si>
    <t>СниП IV-2-82 21-18-1</t>
  </si>
  <si>
    <t>გამანაწილებელი კოლოფი</t>
  </si>
  <si>
    <t>СниП IV-2-82 21-24-1</t>
  </si>
  <si>
    <t xml:space="preserve">ერთფაზა ავტომატი ამომრთველი 25ამპ </t>
  </si>
  <si>
    <t>СниП IV-2-82 21-25-5</t>
  </si>
  <si>
    <t>СниП IV-2-82 21-23-3.</t>
  </si>
  <si>
    <t>СниП IV-2-82 21-23-8</t>
  </si>
  <si>
    <t>СниП IV-2-82
21-11</t>
  </si>
  <si>
    <t>ვენტილატორის მონტაჟი დ-100</t>
  </si>
  <si>
    <t>ვენტილატორი დ-100</t>
  </si>
  <si>
    <t xml:space="preserve"> ჯამი</t>
  </si>
  <si>
    <t>СниП IV-2-82 23-1-1</t>
  </si>
  <si>
    <t>СниП IV-2-82 22-8-1</t>
  </si>
  <si>
    <t>პოლიეთილენის მილი დ-32</t>
  </si>
  <si>
    <t xml:space="preserve">შრომის დანახარჯები </t>
  </si>
  <si>
    <t xml:space="preserve">სხვა მანქანა  </t>
  </si>
  <si>
    <t>СниП IV-2-82 26-13-7</t>
  </si>
  <si>
    <t>СниП IV-2-82 16-12-1</t>
  </si>
  <si>
    <t xml:space="preserve">შრომის დანახარჯები  </t>
  </si>
  <si>
    <t xml:space="preserve">პოლიეთილენის ვენტილი დ=32მმ  </t>
  </si>
  <si>
    <t>პოლიეთილენის ვენტილი დ=32მმ</t>
  </si>
  <si>
    <t>СниП IV-2-82 16-11-1</t>
  </si>
  <si>
    <t>გრუნტის უკუჩაყრა ხელით და ზედმეტი გრუნტის ადგილზე გასწორება</t>
  </si>
  <si>
    <t>СниП IV-2-82 17-4-2</t>
  </si>
  <si>
    <t>უნიტაზი ჩამრეცხი ავზით</t>
  </si>
  <si>
    <t>სხვა მასალები</t>
  </si>
  <si>
    <t xml:space="preserve">  უნიტაზის მოწყობა ჩამრეცხი ავზით</t>
  </si>
  <si>
    <t>СниП IV-2-82  16-22</t>
  </si>
  <si>
    <t>მილგაყვანილობის ჰიდრავლიკური  გამოცდა</t>
  </si>
  <si>
    <t>ხელსაბანი სიფონით</t>
  </si>
  <si>
    <t xml:space="preserve">СниП IV-2-82 17-3-3      </t>
  </si>
  <si>
    <t xml:space="preserve"> ცივი და ცხელი წყლის შემრევების მოწყობა</t>
  </si>
  <si>
    <t xml:space="preserve"> ლატუნის შემრევი</t>
  </si>
  <si>
    <t>СниП IV-2-82 18-4-1</t>
  </si>
  <si>
    <t>კანალიზაციის დ-50მმ მილების მოწყობა შენობაში ფითინგების გათვალისწინებით</t>
  </si>
  <si>
    <t>დ-50მმ ტრაპის მოწყობა</t>
  </si>
  <si>
    <t>СниП IV-2-84 1-23-6</t>
  </si>
  <si>
    <t>ექსკავატორის ექსპლუატაცია</t>
  </si>
  <si>
    <t>СниП IV-2-84 1-79-3</t>
  </si>
  <si>
    <t xml:space="preserve"> III კატ. გრუნტის შემდგომი დამუშავება  ხელით </t>
  </si>
  <si>
    <t>ლითონის მილი დ=200მმ</t>
  </si>
  <si>
    <t>СниП IV-2-84 22-8-6.</t>
  </si>
  <si>
    <t>კანალიზაცია</t>
  </si>
  <si>
    <t>წყალმომარაგება</t>
  </si>
  <si>
    <t>СниП IV-2-84 8-4-7</t>
  </si>
  <si>
    <t>კაც/სტ</t>
  </si>
  <si>
    <t>ბიტუმის მასტიკა</t>
  </si>
  <si>
    <t>შშმ პირთათვის ადაპტირებული  უნიტაზის მოწყობა ჩამრეცხი ავზით</t>
  </si>
  <si>
    <t>უნიტაზი შშმ პირისთვის</t>
  </si>
  <si>
    <t>შშმ პირთათვის ადაპტირებული ხელსაბანი ნიჟარების მოწყობა</t>
  </si>
  <si>
    <t>შშმ პირის ხელსაბანი სიფონით</t>
  </si>
  <si>
    <t>კომპ</t>
  </si>
  <si>
    <t>ლედ სანათი 15 ვტ</t>
  </si>
  <si>
    <t xml:space="preserve">ჩაფლული ტიპის ჩამრთველის მონტაჟი </t>
  </si>
  <si>
    <t>ჩამრთველი ერთკლავიშიანი</t>
  </si>
  <si>
    <t xml:space="preserve">ჩამრთველი ორკლავიშიანი </t>
  </si>
  <si>
    <t>СниП IV-2-82  17-8-1</t>
  </si>
  <si>
    <t>ტუმბო ჰიდროფორით</t>
  </si>
  <si>
    <t>სამშენებლო სამუშაოები</t>
  </si>
  <si>
    <t>СниП IV-2-84   8-3-2.</t>
  </si>
  <si>
    <t>ღორღი</t>
  </si>
  <si>
    <t>გამოსასვლელი ლითონის კარის დემონტაჟი</t>
  </si>
  <si>
    <t>გრუნტის გათხრა ხელით ლენტური საძირკვლის მოსაწყობად</t>
  </si>
  <si>
    <t>ღორღის საფუძვლის მოწყობა საძირკვლისთვის სისქით 10სმ</t>
  </si>
  <si>
    <t>ტიხრების ამოშენება წვრილი ბლოკით</t>
  </si>
  <si>
    <t>თუნუქის გოფრირებული ფილებით სახურავის ბურულის მოწყობა</t>
  </si>
  <si>
    <t>შიდა კედლების შელესვა ქვიშა ცემენტის ხსნარით</t>
  </si>
  <si>
    <t>უნარშეზღუდული პირისვის მ.დ.ფ_ის სპეც.კარის მოწყობა ორმაგი გაღების ფუნქციით</t>
  </si>
  <si>
    <t>კედლების მოპირკეთება კერამიკული ფილებით სიმაღლით 1,7მ</t>
  </si>
  <si>
    <t>კედლების დარჩენილი ნაწილის შეღებვა ზეთოვანი საღებავით</t>
  </si>
  <si>
    <t>იატაკზე ხაოიანი კერამოგრანიტის ფილების დაგება</t>
  </si>
  <si>
    <t>პლასტმასის შეკიდული ჭერის მოწყობა</t>
  </si>
  <si>
    <t>ფასადის კედლების შელესვა ქვიშა-ცემენტის ხსნარით</t>
  </si>
  <si>
    <t>ღორღის საფუძვლის მოწყობა სარინელისთვის სისქით 5სმ</t>
  </si>
  <si>
    <t>ბეტონის სარინელის მოწყობა სისქით 10 სმ</t>
  </si>
  <si>
    <t>საჰაერო 2X16 ალუმინის კაბელის მოწყობა</t>
  </si>
  <si>
    <t>ელ.გამანაწილებელი ფარის მოწყობა</t>
  </si>
  <si>
    <t>კაბელის მოწყობა დახურული ელ.გაყვანილობისთვის გოფრირებულ მილში გატარებით</t>
  </si>
  <si>
    <t>საშტეფსელო როზეტის მოწყობა</t>
  </si>
  <si>
    <t>სავენტილაციო ცხაურების მოწყობა</t>
  </si>
  <si>
    <t>გრუნტის გათხრა ხელით არსებულ ქსელთან მისაერთებლად</t>
  </si>
  <si>
    <t>დაერთება არსებულ ქსელზე დ-32მმ მილით</t>
  </si>
  <si>
    <t>დ-32მმ პოლიეთილენის მილის მოწყობა გარე ქსელი</t>
  </si>
  <si>
    <t>1ტ სამარაგო ავზის მოწყობა საქვაბეში ავტომატური ჩამკეტის გათვალისწინებით</t>
  </si>
  <si>
    <t>ხელსაბანი ნიჟარას მოწყობა სიფონით</t>
  </si>
  <si>
    <t>კანალიზაციის დ-100მმ მილების მოწყობა შენობაში ფითინგების გათვალისწინებით</t>
  </si>
  <si>
    <t>გრუნტის გათხრა ხელით გარე ქსელისა და საკანალიზაციო ჭის მოსაწყობად</t>
  </si>
  <si>
    <t>ღორღის საფუძვლის მოწყობა ჭებისთვის სისქით 15 სმ</t>
  </si>
  <si>
    <t>СниП IV-2-82 23-12-1.</t>
  </si>
  <si>
    <t>საკანალიზაციო გამწმენდი ჭების მოწყობა რ/ბ რგოლების  Ø150სმ_x000D_ H=1მ</t>
  </si>
  <si>
    <t>შრომითი რესურსები</t>
  </si>
  <si>
    <t>ანაკრები რ/ბ რგოლები დ=150 სმ</t>
  </si>
  <si>
    <t>ანაკრები რ/ბ რგოლები დრენაჟის ხვრელებით დ=150 სმ</t>
  </si>
  <si>
    <t>ძირის რკ/ბეტონის ანაკრები ფილა სისქით 15 სმ</t>
  </si>
  <si>
    <t>ბეტონი ~მ200~</t>
  </si>
  <si>
    <t>გადახურვის ფილა სისქ.20სმ თუჯის ხუფით</t>
  </si>
  <si>
    <t>გოფრირებული მილი დ-200</t>
  </si>
  <si>
    <t>СниП IV-2-84 15-55-9.</t>
  </si>
  <si>
    <t>საკანალიზაციო ჭების გადაბმის წერტილების შელესვა ცემენტის ხსნარით</t>
  </si>
  <si>
    <t xml:space="preserve">მონოლითურ ფილაზე  ვერტიკლური ლითონის მილის მოწყობა დ=200მმ </t>
  </si>
  <si>
    <t>სეპტიკის კედლების ძირისა და ჭერის ჰიდროიზოლაცია ბიტუმით</t>
  </si>
  <si>
    <t>სეპტიკი</t>
  </si>
  <si>
    <t>პანდუსის მოწყობა</t>
  </si>
  <si>
    <t>ა-III კლასის არმატურა დ-12მმ 6 რიგი</t>
  </si>
  <si>
    <t>ა-Iკლასის არმატურა დ-6მმ</t>
  </si>
  <si>
    <t>ცოკოლის ამოშენება ბლოკით ორი რიგი H=40 სმ</t>
  </si>
  <si>
    <t>ა-III კლასის არმატურა დ-12მმ 4 რიგი</t>
  </si>
  <si>
    <t>ცოკოლის შევსება ქვიშა-ხრეშოვანი ნარევით დატკეპნით H=60 სმ, საქვაბეში 10 სმ</t>
  </si>
  <si>
    <t>ა-III კლასის არმატურა დ-8მმ  ბიჯით 20სმ</t>
  </si>
  <si>
    <t>ა-I კლასის არმატურა დ-6მმ</t>
  </si>
  <si>
    <t>მ.დ.ფ-ის ცენტრალური კარის ბლოკის მოწყობა</t>
  </si>
  <si>
    <t>მეტალოპლასტმასის კარის ბლოკების მოწყობა 5ც</t>
  </si>
  <si>
    <t>კაბინებში მ.დ.ფ-ის კარის ბლოკების მოწყობა 4ც</t>
  </si>
  <si>
    <t>მეტალოპლასტმასის ფანჯრის ბლოკების მოწყობა 3ც</t>
  </si>
  <si>
    <t>მეტალოპლასტმასის სარკმელის მოწყობა 3ც</t>
  </si>
  <si>
    <t>ა-III კლასის არმატურა დ-10მმ 4 რიგი</t>
  </si>
  <si>
    <t>შიდა და გარე კედლების ამოშენება ბლოკით ფრონტონების გათვალისწინებით</t>
  </si>
  <si>
    <t>პანდუსისა და კიბის მოპირკეთება ბაზალტით</t>
  </si>
  <si>
    <t>ლითონის დ-100 სვეტების მოწყობა და მათთვის წერტილოვანი საძირკვლების მოწყობა</t>
  </si>
  <si>
    <t>გადახურვის ხის კონსტრუქციების მოწყობა</t>
  </si>
  <si>
    <t>სახურავის ბურული მოწყობა თუნუქით</t>
  </si>
  <si>
    <t>გადახურვის და პანდუსის ლითონის კონსტრუქციების შეღებვა ანტიკოროზიული საღებავით</t>
  </si>
  <si>
    <t>გადახურვის ძირზე პლასტმასის შეკიდული ჭერის მოწყობა</t>
  </si>
  <si>
    <t>ღორღის საფუძვლის მოწყობა პანდუსისთვის და კიბისთვის</t>
  </si>
  <si>
    <t>ა-III კლასის არმატურა დ-10მმ ბიჯი 15სმ</t>
  </si>
  <si>
    <t>რკ/ბეტონის პანდუსის სავალი ნაწილის და კედლების მოწყობა</t>
  </si>
  <si>
    <t>რკ/ბეტონის კიბის ზედაპირის და კედლების მოწყობა</t>
  </si>
  <si>
    <t>პანდუსისა და კიბის გვერდების შელესვა ქვიშა-ცემენტის ხსნარით</t>
  </si>
  <si>
    <t>გრუნტის გათხრა ხელით გადახურვის წერტილოვანი საძირკვლების მოსაწყობად 9X0,6X0,5X0,5მ</t>
  </si>
  <si>
    <t>მილკვადრატი 100X100X3მმ</t>
  </si>
  <si>
    <t xml:space="preserve">გრუნტის გათხრა ხელით ელ.გადამცემი ბოძების მოსაწყობად </t>
  </si>
  <si>
    <t>ელ.გადამცემი ბოძების მოწყობა და მათთვის წერტილოვანი საძირკვლების მოწყობა 2ც</t>
  </si>
  <si>
    <t>ავტომატური ამომრთველების მოწყობა 10ა-6ც, შემსვლელზე 32ა-1ც, საქვაბისთვის 25ა-1ც</t>
  </si>
  <si>
    <t>ტრანშეის გათხრა ხელით წყლის მილის მოსაწყობად 80X0,5X0,3მ</t>
  </si>
  <si>
    <t>დგარების შეფუთვა ნესტგამძლე თაბაშირმუყაოს ფილებით</t>
  </si>
  <si>
    <t>ჭის კედლებისა და ძირის შელესვა სულფატომედეგი ხსნარით</t>
  </si>
  <si>
    <t>ბალიშის მოწყობა ქვიშით საკანალიზაციო მილის მოსაწყობად  18X0,5X0,3მ</t>
  </si>
  <si>
    <t>СниП IV-2-82 46-23-2</t>
  </si>
  <si>
    <t>СниП IV-2-82 46-32-3</t>
  </si>
  <si>
    <t>СниП IV-2-82 1-80-3</t>
  </si>
  <si>
    <t>СниП IV-2-82   8-3-2.</t>
  </si>
  <si>
    <t>СниП IV-2-82 6-1-22.</t>
  </si>
  <si>
    <t>ბეტონი ~m250~</t>
  </si>
  <si>
    <t>ყალიბის ფარი</t>
  </si>
  <si>
    <t>ყალიბის ფიცარი IIIხ. 40მმ-იანი</t>
  </si>
  <si>
    <t>СниП IV-2-82 8-15-1.</t>
  </si>
  <si>
    <t>СниП IV-2-84 6-15-9.</t>
  </si>
  <si>
    <t>რკ/ბეტონის სარტყველის მოწყობა სისქით  20 სმ</t>
  </si>
  <si>
    <t>ბეტონი ~მ300~</t>
  </si>
  <si>
    <t>ყალიბის ფიცარი IIხ. 40მმ-იანი და მეტი</t>
  </si>
  <si>
    <t>ელექტროდი</t>
  </si>
  <si>
    <t>ა-I კლასის არმატურა დ-6</t>
  </si>
  <si>
    <t>პროექტ</t>
  </si>
  <si>
    <t>СниП IV-2-82 8-3-2.</t>
  </si>
  <si>
    <t>ხრეში</t>
  </si>
  <si>
    <t>СниП IV-2-82  11-8-3</t>
  </si>
  <si>
    <t>ბეტონი "მ-250"</t>
  </si>
  <si>
    <t>შრომითი დანახარჯები კ=X2</t>
  </si>
  <si>
    <t>სხვა მანქანა  კ=X2</t>
  </si>
  <si>
    <t>სხვა მასალა  კ=X2</t>
  </si>
  <si>
    <t>СниП IV-2-84 8-15-1.გამ</t>
  </si>
  <si>
    <t>შრომითი დანახარჯები =X2</t>
  </si>
  <si>
    <t>სხვა მანქანა=X2</t>
  </si>
  <si>
    <t>ცემენტის ხსნარი=X2</t>
  </si>
  <si>
    <t>ბეტონის ბლოკი 10X19X39 სმ</t>
  </si>
  <si>
    <t>სხვა მასალა=X2</t>
  </si>
  <si>
    <t>СниП IV-2-84 10-9-2.</t>
  </si>
  <si>
    <t>ანტისეპტიკური პასტა</t>
  </si>
  <si>
    <t>სამშენებლო ნაჭედი, ცალუღი</t>
  </si>
  <si>
    <t>ხამუთი</t>
  </si>
  <si>
    <t>ხის კოჭი ზომით 10X20სმ</t>
  </si>
  <si>
    <t>СниП IV-2-84 10-11-1.</t>
  </si>
  <si>
    <t>ლურსმანი</t>
  </si>
  <si>
    <t>გლინულა</t>
  </si>
  <si>
    <t>СниП IV-2-82 10-37-1</t>
  </si>
  <si>
    <t>ხის სანივნივე სისტემის ცეცხლდაცვა</t>
  </si>
  <si>
    <t xml:space="preserve">ლარი </t>
  </si>
  <si>
    <t>ცეცხლდამცავი ხსნარი</t>
  </si>
  <si>
    <t>13</t>
  </si>
  <si>
    <t>СниП IV-2-84 10-36-5.</t>
  </si>
  <si>
    <t>ხის მოლარტყვის მოწყობა სისქ.2.5სმ</t>
  </si>
  <si>
    <t>СниП IV-2-84 10-39-5.</t>
  </si>
  <si>
    <t>პასტა ანტისეპტიკური</t>
  </si>
  <si>
    <t>СниП IV-2-82 10-37-3</t>
  </si>
  <si>
    <t>СниП IV-2-84 9-4-1.</t>
  </si>
  <si>
    <t>გოფრირებული თუნუქის სისქით 0.55მმ</t>
  </si>
  <si>
    <t>სამონტაჟო ელემენტები</t>
  </si>
  <si>
    <t>ჭანჭიკი უხეში, ნორმ. და მაღალი სიზუსტის</t>
  </si>
  <si>
    <t>ჭანჭიკი</t>
  </si>
  <si>
    <t>СниП IV-2-82  12-8-4</t>
  </si>
  <si>
    <t>შეკიდული ტიპის წყალსადინარი ღარების მოწყობა</t>
  </si>
  <si>
    <t>წყალსადინარი ღარები</t>
  </si>
  <si>
    <t>ღარის დამჭერი</t>
  </si>
  <si>
    <t>СниП IV-2-82   16-17-1</t>
  </si>
  <si>
    <t>წყალმიმღები ძაბრის მოწყობა</t>
  </si>
  <si>
    <t>წყალმიმღები ძაბრი</t>
  </si>
  <si>
    <t>СниП IV-2-82 12-8-4</t>
  </si>
  <si>
    <t>წყალსაწრეტი მილების დაყენება დიამეტრით 100მმ</t>
  </si>
  <si>
    <t>მილი თუნუქის დ-100  0,5მმ ქარხნული</t>
  </si>
  <si>
    <t>სამაგრი სისქ. 5მმ ქარხნული</t>
  </si>
  <si>
    <t>მუხლი სისქ. 0.5მმ ქარხნული</t>
  </si>
  <si>
    <t>СниП IV-2-82 9-14-5გამ</t>
  </si>
  <si>
    <t>კარის ბლოკის ღირებულება</t>
  </si>
  <si>
    <t>СниП IV-2-82 10-20-3გამ</t>
  </si>
  <si>
    <t>`მდფ~-ის კარი</t>
  </si>
  <si>
    <t>ნალიჩნიკები</t>
  </si>
  <si>
    <t>კარის რკინა-კავეული</t>
  </si>
  <si>
    <t>СниП IV-2-84 9-14-5</t>
  </si>
  <si>
    <t>ფანჯრის ბლოკის ღირებულება</t>
  </si>
  <si>
    <t>მეტალოპლასტმასის სარკმელი</t>
  </si>
  <si>
    <t>СниП IV-2-82 6-15-11.</t>
  </si>
  <si>
    <t>მონ. რ/ბ ზღუდარების მოწყობა</t>
  </si>
  <si>
    <t>ბეტონი ~m300~</t>
  </si>
  <si>
    <t>ფიცარი ყალიბის IIხ. 40მმ-იანი</t>
  </si>
  <si>
    <t>СниП IV-2-82 15-55-9</t>
  </si>
  <si>
    <t>СниП IV-2-82 15-14-1.</t>
  </si>
  <si>
    <t xml:space="preserve">შრომითი დანახარჯები </t>
  </si>
  <si>
    <t>კერამიკული ფილა</t>
  </si>
  <si>
    <t>წებო-ცემენტი</t>
  </si>
  <si>
    <t>СниП IV-2-84 15-160-6</t>
  </si>
  <si>
    <t xml:space="preserve">ზეთის საგრუნტი </t>
  </si>
  <si>
    <t>ზეთის საღებავი</t>
  </si>
  <si>
    <t>საფითხნი</t>
  </si>
  <si>
    <t>ოლიფა</t>
  </si>
  <si>
    <t>კერამოგრანიტის ფილა</t>
  </si>
  <si>
    <t>СниП IV-2-82 11-20-3</t>
  </si>
  <si>
    <t>СниП IV-2-82 11-7-3</t>
  </si>
  <si>
    <t>მინაბამბა</t>
  </si>
  <si>
    <t>СниП IV-2-84 34-58გამ</t>
  </si>
  <si>
    <t>შეკიდული ჭერი პლასტმასის (კომპლექსში)</t>
  </si>
  <si>
    <t>СниП IV-2-82 15-52-1.</t>
  </si>
  <si>
    <t>ხსნარტუმბო</t>
  </si>
  <si>
    <t>СниП IV-2-82 15-52-1</t>
  </si>
  <si>
    <t>ფასადის კედლების დამუშავება ფითხით და ფასადის საღებავით შეღებვა</t>
  </si>
  <si>
    <t>საგრუნტი</t>
  </si>
  <si>
    <t>წყალმდეგი საღრებავი</t>
  </si>
  <si>
    <t>СниП IV-2-82 15-160-6</t>
  </si>
  <si>
    <t>СниП IV-2-82   8-3-2</t>
  </si>
  <si>
    <t>არსებული ბეტონის ბაქანის დემონტაჟი</t>
  </si>
  <si>
    <t>არსებული ბეტონის კიბის და ბაქანის დემონტაჟი</t>
  </si>
  <si>
    <t>გრუნტის დამუშავება ხელით პანდუსისა და კიბის მოსაწყობად</t>
  </si>
  <si>
    <t>СниП IV-2-82 6-11-4</t>
  </si>
  <si>
    <t>მოაჯირი</t>
  </si>
  <si>
    <t>ღორღი წვრილმარცვლოვანი</t>
  </si>
  <si>
    <t>ფასადის საღებავი</t>
  </si>
  <si>
    <t>СниП IV-2-84 11-30-7.</t>
  </si>
  <si>
    <t>ბაზალტის ფილა სისქით 40მმ</t>
  </si>
  <si>
    <t>СниП IV-2-82 1-80-7</t>
  </si>
  <si>
    <t>СниП IV-2-82 6-1-2.</t>
  </si>
  <si>
    <t>СниП IV-2-84 9-11-7.</t>
  </si>
  <si>
    <t>გადახურვის ლითონის ელემენტების მოწყობა</t>
  </si>
  <si>
    <t xml:space="preserve"> ჭანჭიკები</t>
  </si>
  <si>
    <t xml:space="preserve">ამწე </t>
  </si>
  <si>
    <t>ლითონის შველერი #10 (სქელკედლ.)</t>
  </si>
  <si>
    <t>ნივნინვა 8X16სმ</t>
  </si>
  <si>
    <t>ხის მოლარტყვის მოწყობა სისქ.2.5სმ ბიჯით 40სმ</t>
  </si>
  <si>
    <t>ლარტყა 15x2,5სმ</t>
  </si>
  <si>
    <t>СниП IV-2-82 10-36-5</t>
  </si>
  <si>
    <t>СниП IV-2-82
15-164-7</t>
  </si>
  <si>
    <t>ანტიკოროზიული საღებავი</t>
  </si>
  <si>
    <t>СниП IV-2-82 34-58გამ</t>
  </si>
  <si>
    <t>18</t>
  </si>
  <si>
    <t>ЕниР             Е20-1-255</t>
  </si>
  <si>
    <t>მშენებლობის პროცესში წარმოქმნილი სამშენებლო ნარჩენების მოგროვება</t>
  </si>
  <si>
    <t>ЕниР               Е1-22-1</t>
  </si>
  <si>
    <t>სამშენებლო ნარჩენების დატვირთვა ავტოთვითმცლელზე ხელით</t>
  </si>
  <si>
    <t>20</t>
  </si>
  <si>
    <t>СниП IV-2-82 9-17-5 მის</t>
  </si>
  <si>
    <t>ლითონის მილებით ანძების
დამზადება</t>
  </si>
  <si>
    <t xml:space="preserve">  ჭანჭიკები</t>
  </si>
  <si>
    <t xml:space="preserve">სხვა მასალა </t>
  </si>
  <si>
    <t>ლითონის  მილი  დ-108x3</t>
  </si>
  <si>
    <t>ფურც.ფოლადი სისქით 4მმ</t>
  </si>
  <si>
    <t>СниП IV-2-82 33-254-1 მიყ.</t>
  </si>
  <si>
    <t>ვიბრატორი</t>
  </si>
  <si>
    <t>СниП IV-2-82 21-7</t>
  </si>
  <si>
    <t xml:space="preserve">СниП IV-2-82  33-115-1 </t>
  </si>
  <si>
    <t>კმ</t>
  </si>
  <si>
    <t>სხვა  მანქანები</t>
  </si>
  <si>
    <t>ალუმინის კაბელი СИП  -2X16</t>
  </si>
  <si>
    <t>კაბელის დამჭერი (ბოძების მიხედ)</t>
  </si>
  <si>
    <t>ლითონის სვეტების შეღებვა</t>
  </si>
  <si>
    <t>СниП IV-2-82 21-27-2</t>
  </si>
  <si>
    <t>გამანაწილებელი კარადა</t>
  </si>
  <si>
    <t>СниП IV-2-82                                                 33-124-1</t>
  </si>
  <si>
    <t>დამიწების კონტურის მოწყობა  გამანაწილებელი კარადისათვის</t>
  </si>
  <si>
    <t>შემდუღებელი აგრეგატი</t>
  </si>
  <si>
    <t>მოთუთიებული დამიწების უგოლნიკი 50X50X5X1500მმ</t>
  </si>
  <si>
    <t>მოთუთიებული დამიწების ზოლი 40X3მმ.</t>
  </si>
  <si>
    <t xml:space="preserve">ერთფაზა ავტომატი ამომრთველი 32ამპ </t>
  </si>
  <si>
    <t xml:space="preserve">ერთფაზა ავტომატი ამომრთველი 10ამპ </t>
  </si>
  <si>
    <t>გოფრირებული მილი დ-26მმ</t>
  </si>
  <si>
    <t>10</t>
  </si>
  <si>
    <t>საშტეფცელო როზეტი დამიწების კონტაქტით 10 ამპ</t>
  </si>
  <si>
    <t>СниП IV-2-82  20-7-1</t>
  </si>
  <si>
    <t>ცხაური ჰაერის 25X25სმ</t>
  </si>
  <si>
    <t>ლედ სანათი 15ვტ. მოწყობა</t>
  </si>
  <si>
    <t>ჭანჭიკი ქანჩით</t>
  </si>
  <si>
    <t>ქვიშის ბალიშის მოწყობა მილისთვის სისქით 10სმ</t>
  </si>
  <si>
    <t>8</t>
  </si>
  <si>
    <t xml:space="preserve">უკუსარქველი  დ=32მმ </t>
  </si>
  <si>
    <t>СниП IV-2-82 18-8-1</t>
  </si>
  <si>
    <t>რკინის ფლიანეცი</t>
  </si>
  <si>
    <t>ტუმბოს მოწყობა ჰიდროფორით  წარმადობა 3,3-5მ³/სთ H=6მ</t>
  </si>
  <si>
    <t>ავზის თბოიზოლაცია ფოლგიანი მინაბამბით</t>
  </si>
  <si>
    <t>მოცულობითი თბომცვლელი 200ლტ</t>
  </si>
  <si>
    <t>СниП IV-2-82 16-6-1 მისად</t>
  </si>
  <si>
    <t>პოლიპროპილენის მინაბოჭკოვანი მილი  Ø25X4.2, PN20  ფასონური ნაწილებით</t>
  </si>
  <si>
    <t>შრომითი დანახრჯები კ=0,5</t>
  </si>
  <si>
    <t>სხვა მანქანა კ=0,5</t>
  </si>
  <si>
    <t>პლასტ. მინაბოჭკოვანი მილი დ-25</t>
  </si>
  <si>
    <t>სამაგრები</t>
  </si>
  <si>
    <t>სხვა მასალა კ=0,5</t>
  </si>
  <si>
    <t>Ø25 მილის 19mm_იანი კაუჩუკის თბოიზოლაცია</t>
  </si>
  <si>
    <t>შრომის დანახარჯები კ=0,5</t>
  </si>
  <si>
    <t>Ø25 მილის კაუჩუკის თბოიზოლაცია</t>
  </si>
  <si>
    <t>პოლიპროპილენის მინაბოჭკოვანი მილი  Ø32X5.4, PN20 ფასონური ნაწილებით</t>
  </si>
  <si>
    <t>პლასტ. მინაბოჭკოვანი მილი დ-32</t>
  </si>
  <si>
    <t>Ø32 მილის 19mm_იანი კაუჩუკის თბოიზოლაცია</t>
  </si>
  <si>
    <t>Ø32 მილის კაუჩუკის თბოიზოლაცია</t>
  </si>
  <si>
    <t>ვენტილების მოწყობა</t>
  </si>
  <si>
    <t>ვენტილი DN32</t>
  </si>
  <si>
    <t>ვენტილი DN25</t>
  </si>
  <si>
    <t xml:space="preserve">წყლის ხარჯი </t>
  </si>
  <si>
    <t xml:space="preserve">СниП IV-2-82 16-6-1    </t>
  </si>
  <si>
    <t>კანალიზაციის მილი დ-50 მმ</t>
  </si>
  <si>
    <t>СниП IV-2-82 16-6-2</t>
  </si>
  <si>
    <t xml:space="preserve">კანალიზაციის მილი დ-100მმ </t>
  </si>
  <si>
    <t xml:space="preserve">СниП IV-2-82 17-1-9      </t>
  </si>
  <si>
    <t>ტრაპი ნიკელის დ-50მმ</t>
  </si>
  <si>
    <t>ძირის რკ/ბეტონის ფილა</t>
  </si>
  <si>
    <t>გადახურვის ფილა თუჯის ხუფით</t>
  </si>
  <si>
    <t>სულფატომედეგი ხსნარი</t>
  </si>
  <si>
    <t>СниП IV-2-82 22-8-5</t>
  </si>
  <si>
    <t>მან.</t>
  </si>
  <si>
    <t>მილი დ=150მმ SN-8</t>
  </si>
  <si>
    <t>კანალიზაციის გოფრირებული მილის დ=150მმ  SN-8 მოწყობა</t>
  </si>
  <si>
    <t>СниП IV-2-82 22-27-1</t>
  </si>
  <si>
    <t>პლასტმასის მილი დ-150</t>
  </si>
  <si>
    <t>დ-150 მმ მილის დაერთება სეპტიკზე</t>
  </si>
  <si>
    <t>სჭვალი თაბაშირმუყაოს</t>
  </si>
  <si>
    <t>ნესტგამძლე თაბაშირმუყაო (კომპლექტი)</t>
  </si>
  <si>
    <t>რეზერვი გაუთვალისწინებელ ხარჯებზე 5%</t>
  </si>
  <si>
    <t>დუშეთის მუნიციპალიტეტის სოფელ ლამოვანის საჯარო სკოლაში სველი წერტილების მოწყობის  ხარჯთაღრიცხვა</t>
  </si>
  <si>
    <t>იატაკზე რკ/ბეტონის მოჭიმვის მოწყობა სისქით 10სმ ერთი რიგი არმირებით</t>
  </si>
  <si>
    <t>ხის ლარტყა 15X2,5სმ ბიჯით 40სმ</t>
  </si>
  <si>
    <t>ჰაერსატარი გოფრირებული ვენტილატორისთვის</t>
  </si>
  <si>
    <t>ზედნადები ხარჯები მუშა-მოსამსახურის ძირითადი ხელფასიდან</t>
  </si>
  <si>
    <t>ზედნადები ხარჯები პირდაპირი დანახარჯებიდან</t>
  </si>
  <si>
    <t>მილტუჩი</t>
  </si>
  <si>
    <t>წყლის ბაკი 1000 ლტ ავტომატური ჩამკეტი კლაპანით გავსებისას</t>
  </si>
  <si>
    <t>СниП IV-2-82 10-6-2გამ</t>
  </si>
  <si>
    <t>კანალიზაციის დ-100მმ მილებით დგარების მოწყობა სახურავში აყვანა 2 დგარი</t>
  </si>
  <si>
    <t>III კატ. გრუნტის მოხსნა ექსკავატორით სეპტიკის მოსაწყობად ზედმეტი გრუნტის ავტოთვითმცლელბზე დატვირთვით</t>
  </si>
  <si>
    <t>საკანალიზაციო ჭის მოწყობა რევიზიისთვის H=1,5  R=0,5მ</t>
  </si>
  <si>
    <t>ანაკრები რ/ბ რგოლები დ=1000მმ</t>
  </si>
  <si>
    <t>ხის ნივნივა ბიჯით 80სმ</t>
  </si>
  <si>
    <t>სახურავის ხის კონსტრუქციის მოწყობა  ნივნივა 7X16სმ ბიჯით 80სმ</t>
  </si>
  <si>
    <t>ჭერის ხის კოჭების მოწყობა ბიჯით 20სმ</t>
  </si>
  <si>
    <t xml:space="preserve">s.n.R. 1969w    </t>
  </si>
  <si>
    <t>7-58-1,</t>
  </si>
  <si>
    <t>СниП IV-2-82 17-1-5</t>
  </si>
  <si>
    <r>
      <t xml:space="preserve">პანდუსისა და კიბის ლითონის მოაჯირების მოწყობა H=90სმ, </t>
    </r>
    <r>
      <rPr>
        <sz val="9"/>
        <color theme="1"/>
        <rFont val="Sylfaen"/>
        <family val="1"/>
      </rPr>
      <t>(მასალა ლითონის მილი დ-50X3მმ)</t>
    </r>
  </si>
  <si>
    <r>
      <t xml:space="preserve">პანდუსისა და კიბის გვერდების დაშხეფვა </t>
    </r>
    <r>
      <rPr>
        <sz val="9"/>
        <color theme="1"/>
        <rFont val="Sylfaen"/>
        <family val="1"/>
      </rPr>
      <t>(წვრილმარცვლოვანი ღორღით შერეული ფასადის საღებავში)</t>
    </r>
  </si>
  <si>
    <r>
      <t>მ</t>
    </r>
    <r>
      <rPr>
        <sz val="9"/>
        <color theme="1"/>
        <rFont val="Calibri"/>
        <family val="2"/>
      </rPr>
      <t>³</t>
    </r>
  </si>
  <si>
    <r>
      <t>მ</t>
    </r>
    <r>
      <rPr>
        <sz val="9"/>
        <rFont val="Calibri"/>
        <family val="2"/>
        <charset val="204"/>
      </rPr>
      <t>²</t>
    </r>
  </si>
  <si>
    <r>
      <t>მ</t>
    </r>
    <r>
      <rPr>
        <b/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</si>
  <si>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3</t>
    </r>
  </si>
  <si>
    <r>
      <t>სპილენძის სამძარღვა კაბელი NYM3X2,5მმ</t>
    </r>
    <r>
      <rPr>
        <vertAlign val="superscript"/>
        <sz val="9"/>
        <rFont val="Sylfaen"/>
        <family val="1"/>
        <charset val="204"/>
      </rPr>
      <t>2</t>
    </r>
  </si>
  <si>
    <r>
      <t>სპილენძის კაბელი PПВ  3X1,5მმ</t>
    </r>
    <r>
      <rPr>
        <vertAlign val="superscript"/>
        <sz val="9"/>
        <rFont val="Sylfaen"/>
        <family val="1"/>
        <charset val="204"/>
      </rPr>
      <t>2</t>
    </r>
  </si>
  <si>
    <r>
      <t>მ</t>
    </r>
    <r>
      <rPr>
        <b/>
        <sz val="9"/>
        <color theme="1"/>
        <rFont val="Sylfaen"/>
        <family val="1"/>
      </rPr>
      <t>²</t>
    </r>
  </si>
  <si>
    <r>
      <t xml:space="preserve">მოცულობითი თბომცვლელი </t>
    </r>
    <r>
      <rPr>
        <sz val="9"/>
        <rFont val="Sylfaen"/>
        <family val="1"/>
        <charset val="204"/>
      </rPr>
      <t xml:space="preserve">(ბოილერი) </t>
    </r>
    <r>
      <rPr>
        <b/>
        <sz val="9"/>
        <rFont val="Sylfaen"/>
        <family val="1"/>
      </rPr>
      <t>200 ლტ ტევადობით</t>
    </r>
    <r>
      <rPr>
        <b/>
        <sz val="9"/>
        <rFont val="Sylfaen"/>
        <family val="1"/>
        <charset val="204"/>
      </rPr>
      <t xml:space="preserve"> ჩამონტაჟებული წყალგამაცხელებელი სპირალებით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</si>
</sst>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;[Red]0.00"/>
    <numFmt numFmtId="168" formatCode="0.000;[Red]0.000"/>
    <numFmt numFmtId="169" formatCode="_-* #,##0.00_р_._-;\-* #,##0.00_р_._-;_-* &quot;-&quot;??_р_.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9"/>
      <name val="Sylfaen"/>
      <family val="1"/>
      <charset val="204"/>
    </font>
    <font>
      <sz val="11"/>
      <color indexed="8"/>
      <name val="Calibri"/>
      <family val="2"/>
      <charset val="204"/>
    </font>
    <font>
      <sz val="9"/>
      <color rgb="FF000000"/>
      <name val="Sylfaen"/>
      <family val="1"/>
      <charset val="204"/>
    </font>
    <font>
      <b/>
      <sz val="9"/>
      <name val="Sylfaen"/>
      <family val="1"/>
      <charset val="204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sz val="9"/>
      <name val="Sylfaen"/>
      <family val="1"/>
    </font>
    <font>
      <i/>
      <sz val="9"/>
      <name val="Sylfaen"/>
      <family val="1"/>
      <charset val="204"/>
    </font>
    <font>
      <sz val="9"/>
      <name val="LitNusx"/>
      <family val="2"/>
      <charset val="204"/>
    </font>
    <font>
      <sz val="9"/>
      <name val="AKAD NUSX"/>
      <charset val="204"/>
    </font>
    <font>
      <b/>
      <sz val="9"/>
      <name val="LitNusx"/>
    </font>
    <font>
      <b/>
      <sz val="9"/>
      <name val="LitNusx"/>
      <family val="2"/>
      <charset val="204"/>
    </font>
    <font>
      <sz val="9"/>
      <name val="AcadMtavr"/>
    </font>
    <font>
      <b/>
      <sz val="9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</font>
    <font>
      <b/>
      <sz val="9"/>
      <color indexed="8"/>
      <name val="Sylfaen"/>
      <family val="1"/>
      <charset val="204"/>
    </font>
    <font>
      <b/>
      <i/>
      <sz val="9"/>
      <name val="Sylfaen"/>
      <family val="1"/>
      <charset val="204"/>
    </font>
    <font>
      <b/>
      <sz val="9"/>
      <color theme="1"/>
      <name val="Sylfaen"/>
      <family val="1"/>
    </font>
    <font>
      <b/>
      <sz val="9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sz val="9"/>
      <name val="Sylfaen"/>
      <family val="1"/>
    </font>
    <font>
      <sz val="9"/>
      <color theme="1"/>
      <name val="Sylfaen"/>
      <family val="1"/>
    </font>
    <font>
      <b/>
      <sz val="9"/>
      <name val="AcadNusx"/>
    </font>
    <font>
      <sz val="9"/>
      <name val="AcadNusx"/>
    </font>
    <font>
      <sz val="9"/>
      <color indexed="8"/>
      <name val="Sylfaen"/>
      <family val="1"/>
      <charset val="204"/>
    </font>
    <font>
      <sz val="9"/>
      <color theme="1"/>
      <name val="Calibri"/>
      <family val="2"/>
    </font>
    <font>
      <sz val="9"/>
      <color indexed="8"/>
      <name val="Sylfaen"/>
      <family val="1"/>
    </font>
    <font>
      <b/>
      <sz val="9"/>
      <color theme="1"/>
      <name val="Calibri"/>
      <family val="2"/>
      <scheme val="minor"/>
    </font>
    <font>
      <b/>
      <sz val="9"/>
      <color rgb="FF000000"/>
      <name val="Sylfaen"/>
      <family val="1"/>
      <charset val="204"/>
    </font>
    <font>
      <sz val="9"/>
      <name val="Calibri"/>
      <family val="2"/>
      <charset val="204"/>
    </font>
    <font>
      <b/>
      <vertAlign val="superscript"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9"/>
      <color rgb="FFFF0000"/>
      <name val="Sylfaen"/>
      <family val="1"/>
      <charset val="204"/>
    </font>
    <font>
      <b/>
      <i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6" fillId="4" borderId="16" applyNumberFormat="0" applyAlignment="0" applyProtection="0"/>
    <xf numFmtId="0" fontId="2" fillId="0" borderId="0"/>
    <xf numFmtId="0" fontId="3" fillId="0" borderId="0"/>
    <xf numFmtId="169" fontId="8" fillId="0" borderId="0" applyFont="0" applyFill="0" applyBorder="0" applyAlignment="0" applyProtection="0"/>
    <xf numFmtId="0" fontId="1" fillId="0" borderId="0"/>
    <xf numFmtId="169" fontId="8" fillId="0" borderId="0" applyFont="0" applyFill="0" applyBorder="0" applyAlignment="0" applyProtection="0"/>
    <xf numFmtId="0" fontId="3" fillId="0" borderId="0"/>
  </cellStyleXfs>
  <cellXfs count="524">
    <xf numFmtId="0" fontId="0" fillId="0" borderId="0" xfId="0"/>
    <xf numFmtId="2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/>
    <xf numFmtId="0" fontId="16" fillId="0" borderId="0" xfId="0" applyFont="1"/>
    <xf numFmtId="0" fontId="15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66" fontId="23" fillId="0" borderId="5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26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 wrapText="1"/>
    </xf>
    <xf numFmtId="166" fontId="21" fillId="0" borderId="5" xfId="1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 wrapText="1"/>
    </xf>
    <xf numFmtId="166" fontId="26" fillId="0" borderId="0" xfId="3" applyNumberFormat="1" applyFont="1" applyFill="1" applyBorder="1" applyAlignment="1">
      <alignment horizontal="center" vertical="center" wrapText="1"/>
    </xf>
    <xf numFmtId="166" fontId="21" fillId="0" borderId="5" xfId="3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1" fillId="0" borderId="7" xfId="2" applyNumberFormat="1" applyFont="1" applyFill="1" applyBorder="1" applyAlignment="1">
      <alignment horizontal="center" vertical="center" wrapText="1"/>
    </xf>
    <xf numFmtId="2" fontId="26" fillId="0" borderId="7" xfId="3" applyNumberFormat="1" applyFont="1" applyFill="1" applyBorder="1" applyAlignment="1">
      <alignment horizontal="center" vertical="center" wrapText="1"/>
    </xf>
    <xf numFmtId="166" fontId="21" fillId="0" borderId="8" xfId="3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6" fillId="0" borderId="9" xfId="2" applyNumberFormat="1" applyFont="1" applyFill="1" applyBorder="1" applyAlignment="1">
      <alignment horizontal="center" vertical="center" wrapText="1"/>
    </xf>
    <xf numFmtId="0" fontId="21" fillId="0" borderId="9" xfId="2" applyNumberFormat="1" applyFont="1" applyFill="1" applyBorder="1" applyAlignment="1">
      <alignment horizontal="center" vertical="center" wrapText="1"/>
    </xf>
    <xf numFmtId="166" fontId="21" fillId="0" borderId="9" xfId="2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7" fillId="2" borderId="9" xfId="2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5" fillId="0" borderId="9" xfId="2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28" fillId="0" borderId="9" xfId="0" applyNumberFormat="1" applyFont="1" applyFill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164" fontId="28" fillId="0" borderId="9" xfId="0" applyNumberFormat="1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2" fontId="28" fillId="0" borderId="9" xfId="4" applyNumberFormat="1" applyFont="1" applyFill="1" applyBorder="1" applyAlignment="1">
      <alignment horizontal="center" vertical="center"/>
    </xf>
    <xf numFmtId="2" fontId="28" fillId="0" borderId="9" xfId="4" applyNumberFormat="1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1" fontId="10" fillId="0" borderId="9" xfId="6" applyNumberFormat="1" applyFont="1" applyBorder="1" applyAlignment="1">
      <alignment horizontal="center" vertical="center" wrapText="1"/>
    </xf>
    <xf numFmtId="49" fontId="10" fillId="0" borderId="9" xfId="6" applyNumberFormat="1" applyFont="1" applyBorder="1" applyAlignment="1">
      <alignment horizontal="center" vertical="center" wrapText="1"/>
    </xf>
    <xf numFmtId="0" fontId="10" fillId="0" borderId="9" xfId="6" applyFont="1" applyBorder="1" applyAlignment="1">
      <alignment horizontal="center" vertical="center" wrapText="1"/>
    </xf>
    <xf numFmtId="165" fontId="10" fillId="0" borderId="9" xfId="6" applyNumberFormat="1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9" xfId="6" applyFont="1" applyBorder="1" applyAlignment="1">
      <alignment horizontal="center" vertical="center" wrapText="1"/>
    </xf>
    <xf numFmtId="165" fontId="7" fillId="0" borderId="9" xfId="6" applyNumberFormat="1" applyFont="1" applyBorder="1" applyAlignment="1">
      <alignment horizontal="center" vertical="center" wrapText="1"/>
    </xf>
    <xf numFmtId="2" fontId="7" fillId="0" borderId="9" xfId="6" applyNumberFormat="1" applyFont="1" applyBorder="1" applyAlignment="1">
      <alignment horizontal="center" vertical="center" wrapText="1"/>
    </xf>
    <xf numFmtId="0" fontId="26" fillId="0" borderId="9" xfId="2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9" xfId="0" applyFont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2" fontId="28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4" fontId="28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2" fontId="28" fillId="3" borderId="9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166" fontId="10" fillId="3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1" fontId="10" fillId="3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11" applyFont="1" applyBorder="1" applyAlignment="1">
      <alignment horizontal="center" vertical="center"/>
    </xf>
    <xf numFmtId="166" fontId="28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/>
    </xf>
    <xf numFmtId="2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2" fontId="34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9" fontId="14" fillId="0" borderId="9" xfId="0" applyNumberFormat="1" applyFont="1" applyFill="1" applyBorder="1" applyAlignment="1">
      <alignment horizontal="center" vertical="center" wrapText="1"/>
    </xf>
    <xf numFmtId="2" fontId="26" fillId="0" borderId="9" xfId="2" applyNumberFormat="1" applyFont="1" applyFill="1" applyBorder="1" applyAlignment="1">
      <alignment horizontal="center" vertical="center" wrapText="1"/>
    </xf>
    <xf numFmtId="2" fontId="14" fillId="3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9" fontId="14" fillId="0" borderId="9" xfId="0" applyNumberFormat="1" applyFont="1" applyFill="1" applyBorder="1" applyAlignment="1">
      <alignment horizontal="center" vertical="center"/>
    </xf>
    <xf numFmtId="164" fontId="28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35" fillId="0" borderId="0" xfId="0" applyFont="1"/>
    <xf numFmtId="0" fontId="11" fillId="0" borderId="0" xfId="0" applyFont="1" applyFill="1"/>
    <xf numFmtId="49" fontId="29" fillId="0" borderId="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2" fontId="36" fillId="0" borderId="18" xfId="0" applyNumberFormat="1" applyFont="1" applyFill="1" applyBorder="1" applyAlignment="1" applyProtection="1">
      <alignment horizontal="center" vertical="center" shrinkToFit="1"/>
      <protection hidden="1"/>
    </xf>
    <xf numFmtId="2" fontId="9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18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2" fontId="9" fillId="0" borderId="18" xfId="0" applyNumberFormat="1" applyFont="1" applyBorder="1" applyAlignment="1" applyProtection="1">
      <alignment horizontal="center" vertical="center" shrinkToFi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36" fillId="0" borderId="9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2" fontId="9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10" fillId="3" borderId="9" xfId="14" applyFont="1" applyFill="1" applyBorder="1" applyAlignment="1">
      <alignment horizontal="center" vertical="center" wrapText="1"/>
    </xf>
    <xf numFmtId="49" fontId="10" fillId="3" borderId="9" xfId="14" applyNumberFormat="1" applyFont="1" applyFill="1" applyBorder="1" applyAlignment="1">
      <alignment horizontal="center" vertical="center" wrapText="1"/>
    </xf>
    <xf numFmtId="2" fontId="10" fillId="0" borderId="9" xfId="15" applyNumberFormat="1" applyFont="1" applyFill="1" applyBorder="1" applyAlignment="1">
      <alignment horizontal="center" vertical="center" wrapText="1"/>
    </xf>
    <xf numFmtId="0" fontId="10" fillId="0" borderId="9" xfId="12" applyNumberFormat="1" applyFont="1" applyFill="1" applyBorder="1" applyAlignment="1">
      <alignment horizontal="center" vertical="center" wrapText="1"/>
    </xf>
    <xf numFmtId="0" fontId="7" fillId="3" borderId="9" xfId="14" applyFont="1" applyFill="1" applyBorder="1" applyAlignment="1">
      <alignment horizontal="center" vertical="center" wrapText="1"/>
    </xf>
    <xf numFmtId="0" fontId="7" fillId="3" borderId="9" xfId="15" applyFont="1" applyFill="1" applyBorder="1" applyAlignment="1">
      <alignment horizontal="center" vertical="center" wrapText="1"/>
    </xf>
    <xf numFmtId="0" fontId="7" fillId="0" borderId="9" xfId="15" applyFont="1" applyFill="1" applyBorder="1" applyAlignment="1">
      <alignment horizontal="center" vertical="center" wrapText="1"/>
    </xf>
    <xf numFmtId="0" fontId="7" fillId="0" borderId="9" xfId="12" applyNumberFormat="1" applyFont="1" applyFill="1" applyBorder="1" applyAlignment="1">
      <alignment horizontal="center" vertical="center" wrapText="1"/>
    </xf>
    <xf numFmtId="2" fontId="7" fillId="0" borderId="9" xfId="12" applyNumberFormat="1" applyFont="1" applyFill="1" applyBorder="1" applyAlignment="1">
      <alignment horizontal="center" vertical="center" wrapText="1"/>
    </xf>
    <xf numFmtId="0" fontId="7" fillId="0" borderId="9" xfId="14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26" fillId="0" borderId="9" xfId="0" applyFont="1" applyBorder="1" applyAlignment="1">
      <alignment horizontal="center" vertical="center"/>
    </xf>
    <xf numFmtId="49" fontId="10" fillId="0" borderId="9" xfId="16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12" applyNumberFormat="1" applyFont="1" applyFill="1" applyBorder="1" applyAlignment="1">
      <alignment horizontal="center" vertical="center" wrapText="1"/>
    </xf>
    <xf numFmtId="0" fontId="32" fillId="0" borderId="0" xfId="0" applyFont="1"/>
    <xf numFmtId="0" fontId="10" fillId="0" borderId="9" xfId="13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2" fontId="36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6" fillId="0" borderId="19" xfId="0" applyFont="1" applyBorder="1" applyAlignment="1" applyProtection="1">
      <alignment horizontal="center" vertical="center" wrapText="1"/>
      <protection hidden="1"/>
    </xf>
    <xf numFmtId="2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hidden="1"/>
    </xf>
    <xf numFmtId="2" fontId="10" fillId="3" borderId="9" xfId="15" applyNumberFormat="1" applyFont="1" applyFill="1" applyBorder="1" applyAlignment="1">
      <alignment horizontal="center" vertical="center" wrapText="1"/>
    </xf>
    <xf numFmtId="43" fontId="10" fillId="0" borderId="9" xfId="12" applyFont="1" applyFill="1" applyBorder="1" applyAlignment="1">
      <alignment horizontal="center" vertical="center" wrapText="1"/>
    </xf>
    <xf numFmtId="49" fontId="10" fillId="3" borderId="9" xfId="14" applyNumberFormat="1" applyFont="1" applyFill="1" applyBorder="1" applyAlignment="1">
      <alignment vertical="center" wrapText="1"/>
    </xf>
    <xf numFmtId="2" fontId="7" fillId="3" borderId="9" xfId="15" applyNumberFormat="1" applyFont="1" applyFill="1" applyBorder="1" applyAlignment="1">
      <alignment horizontal="center" vertical="center" wrapText="1"/>
    </xf>
    <xf numFmtId="2" fontId="7" fillId="0" borderId="9" xfId="15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Border="1" applyAlignment="1">
      <alignment horizontal="center" vertical="center"/>
    </xf>
    <xf numFmtId="0" fontId="7" fillId="0" borderId="9" xfId="13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/>
    </xf>
    <xf numFmtId="1" fontId="26" fillId="0" borderId="9" xfId="0" applyNumberFormat="1" applyFont="1" applyBorder="1" applyAlignment="1">
      <alignment horizontal="center" vertical="center"/>
    </xf>
    <xf numFmtId="166" fontId="26" fillId="0" borderId="9" xfId="0" applyNumberFormat="1" applyFont="1" applyBorder="1" applyAlignment="1">
      <alignment horizontal="center" vertical="center" wrapText="1"/>
    </xf>
    <xf numFmtId="166" fontId="26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21" fillId="0" borderId="9" xfId="0" applyNumberFormat="1" applyFont="1" applyBorder="1" applyAlignment="1">
      <alignment horizontal="center" vertical="center"/>
    </xf>
    <xf numFmtId="166" fontId="21" fillId="0" borderId="9" xfId="0" applyNumberFormat="1" applyFont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4" fontId="21" fillId="0" borderId="9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7" fontId="7" fillId="0" borderId="9" xfId="0" applyNumberFormat="1" applyFont="1" applyBorder="1" applyAlignment="1">
      <alignment horizontal="center" vertical="center"/>
    </xf>
    <xf numFmtId="167" fontId="7" fillId="0" borderId="9" xfId="12" applyNumberFormat="1" applyFont="1" applyFill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 wrapText="1"/>
    </xf>
    <xf numFmtId="168" fontId="7" fillId="0" borderId="9" xfId="12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2" fontId="29" fillId="0" borderId="9" xfId="12" applyNumberFormat="1" applyFont="1" applyFill="1" applyBorder="1" applyAlignment="1">
      <alignment horizontal="center" vertical="center"/>
    </xf>
    <xf numFmtId="2" fontId="21" fillId="0" borderId="9" xfId="12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6" fillId="0" borderId="9" xfId="12" applyNumberFormat="1" applyFont="1" applyFill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 wrapText="1"/>
    </xf>
    <xf numFmtId="164" fontId="26" fillId="0" borderId="9" xfId="0" applyNumberFormat="1" applyFont="1" applyBorder="1" applyAlignment="1">
      <alignment horizontal="center" vertical="center"/>
    </xf>
    <xf numFmtId="49" fontId="35" fillId="0" borderId="0" xfId="0" applyNumberFormat="1" applyFont="1"/>
    <xf numFmtId="2" fontId="21" fillId="0" borderId="9" xfId="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0" fillId="0" borderId="9" xfId="6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2" fontId="10" fillId="0" borderId="9" xfId="5" applyNumberFormat="1" applyFont="1" applyBorder="1" applyAlignment="1">
      <alignment horizontal="center" vertical="center" wrapText="1"/>
    </xf>
    <xf numFmtId="0" fontId="7" fillId="0" borderId="0" xfId="6" applyFont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0" borderId="0" xfId="0" applyFont="1"/>
    <xf numFmtId="2" fontId="10" fillId="3" borderId="9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2" fontId="21" fillId="0" borderId="5" xfId="1" applyNumberFormat="1" applyFont="1" applyFill="1" applyBorder="1" applyAlignment="1">
      <alignment horizontal="center" vertical="center" wrapText="1"/>
    </xf>
    <xf numFmtId="2" fontId="21" fillId="0" borderId="5" xfId="3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2" fontId="21" fillId="0" borderId="8" xfId="3" applyNumberFormat="1" applyFont="1" applyFill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/>
    </xf>
    <xf numFmtId="0" fontId="26" fillId="0" borderId="9" xfId="11" applyFont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7" fillId="0" borderId="9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2" fontId="25" fillId="0" borderId="10" xfId="0" quotePrefix="1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166" fontId="28" fillId="0" borderId="9" xfId="0" applyNumberFormat="1" applyFont="1" applyBorder="1" applyAlignment="1">
      <alignment horizontal="center" vertical="top" wrapText="1"/>
    </xf>
    <xf numFmtId="2" fontId="25" fillId="0" borderId="9" xfId="0" quotePrefix="1" applyNumberFormat="1" applyFont="1" applyBorder="1" applyAlignment="1">
      <alignment horizontal="center" vertical="center" wrapText="1"/>
    </xf>
    <xf numFmtId="2" fontId="29" fillId="0" borderId="9" xfId="0" applyNumberFormat="1" applyFont="1" applyBorder="1" applyAlignment="1">
      <alignment horizontal="center" vertical="center" wrapText="1"/>
    </xf>
    <xf numFmtId="2" fontId="29" fillId="0" borderId="9" xfId="0" applyNumberFormat="1" applyFont="1" applyBorder="1" applyAlignment="1">
      <alignment horizontal="center" vertical="center"/>
    </xf>
    <xf numFmtId="1" fontId="13" fillId="0" borderId="9" xfId="6" applyNumberFormat="1" applyFont="1" applyBorder="1" applyAlignment="1">
      <alignment horizontal="center" vertical="center" wrapText="1"/>
    </xf>
    <xf numFmtId="49" fontId="13" fillId="0" borderId="9" xfId="6" applyNumberFormat="1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165" fontId="13" fillId="0" borderId="9" xfId="6" applyNumberFormat="1" applyFont="1" applyBorder="1" applyAlignment="1">
      <alignment horizontal="center" vertical="center" wrapText="1"/>
    </xf>
    <xf numFmtId="2" fontId="13" fillId="0" borderId="9" xfId="6" applyNumberFormat="1" applyFont="1" applyBorder="1" applyAlignment="1">
      <alignment horizontal="center" vertical="center" wrapText="1"/>
    </xf>
    <xf numFmtId="0" fontId="28" fillId="0" borderId="9" xfId="6" applyFont="1" applyBorder="1" applyAlignment="1">
      <alignment horizontal="center" vertical="center" wrapText="1"/>
    </xf>
    <xf numFmtId="165" fontId="28" fillId="0" borderId="9" xfId="6" applyNumberFormat="1" applyFont="1" applyBorder="1" applyAlignment="1">
      <alignment horizontal="center" vertical="center" wrapText="1"/>
    </xf>
    <xf numFmtId="2" fontId="28" fillId="0" borderId="9" xfId="6" applyNumberFormat="1" applyFont="1" applyBorder="1" applyAlignment="1">
      <alignment horizontal="center" vertical="center" wrapText="1"/>
    </xf>
    <xf numFmtId="2" fontId="28" fillId="3" borderId="9" xfId="0" applyNumberFormat="1" applyFont="1" applyFill="1" applyBorder="1" applyAlignment="1">
      <alignment horizontal="center" vertical="center"/>
    </xf>
    <xf numFmtId="0" fontId="11" fillId="0" borderId="0" xfId="0" applyNumberFormat="1" applyFont="1"/>
    <xf numFmtId="2" fontId="11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9" xfId="2" applyNumberFormat="1" applyFont="1" applyFill="1" applyBorder="1" applyAlignment="1">
      <alignment horizontal="center" vertical="center" wrapText="1"/>
    </xf>
    <xf numFmtId="166" fontId="21" fillId="0" borderId="9" xfId="2" applyNumberFormat="1" applyFont="1" applyFill="1" applyBorder="1" applyAlignment="1">
      <alignment horizontal="center" vertical="center" wrapText="1"/>
    </xf>
    <xf numFmtId="0" fontId="21" fillId="0" borderId="10" xfId="2" applyNumberFormat="1" applyFont="1" applyFill="1" applyBorder="1" applyAlignment="1">
      <alignment horizontal="center" vertical="center" textRotation="90" wrapText="1"/>
    </xf>
    <xf numFmtId="0" fontId="21" fillId="0" borderId="12" xfId="2" applyNumberFormat="1" applyFont="1" applyFill="1" applyBorder="1" applyAlignment="1">
      <alignment horizontal="center" vertical="center" textRotation="90" wrapText="1"/>
    </xf>
    <xf numFmtId="0" fontId="21" fillId="0" borderId="11" xfId="2" applyNumberFormat="1" applyFont="1" applyFill="1" applyBorder="1" applyAlignment="1">
      <alignment horizontal="center" vertical="center" textRotation="90" wrapText="1"/>
    </xf>
    <xf numFmtId="0" fontId="21" fillId="0" borderId="1" xfId="2" applyNumberFormat="1" applyFont="1" applyFill="1" applyBorder="1" applyAlignment="1">
      <alignment horizontal="center" vertical="center" wrapText="1"/>
    </xf>
    <xf numFmtId="0" fontId="21" fillId="0" borderId="3" xfId="2" applyNumberFormat="1" applyFont="1" applyFill="1" applyBorder="1" applyAlignment="1">
      <alignment horizontal="center" vertical="center" wrapText="1"/>
    </xf>
    <xf numFmtId="0" fontId="21" fillId="0" borderId="6" xfId="2" applyNumberFormat="1" applyFont="1" applyFill="1" applyBorder="1" applyAlignment="1">
      <alignment horizontal="center" vertical="center" wrapText="1"/>
    </xf>
    <xf numFmtId="0" fontId="21" fillId="0" borderId="8" xfId="2" applyNumberFormat="1" applyFont="1" applyFill="1" applyBorder="1" applyAlignment="1">
      <alignment horizontal="center" vertical="center" wrapText="1"/>
    </xf>
    <xf numFmtId="0" fontId="21" fillId="0" borderId="7" xfId="2" applyNumberFormat="1" applyFont="1" applyFill="1" applyBorder="1" applyAlignment="1">
      <alignment horizontal="center" vertical="center" wrapText="1"/>
    </xf>
    <xf numFmtId="0" fontId="21" fillId="0" borderId="7" xfId="3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 wrapText="1"/>
    </xf>
    <xf numFmtId="0" fontId="21" fillId="0" borderId="5" xfId="1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5" fillId="0" borderId="10" xfId="2" applyNumberFormat="1" applyFont="1" applyFill="1" applyBorder="1" applyAlignment="1">
      <alignment horizontal="center" vertical="center" textRotation="90" wrapText="1"/>
    </xf>
    <xf numFmtId="0" fontId="25" fillId="0" borderId="11" xfId="2" applyNumberFormat="1" applyFont="1" applyFill="1" applyBorder="1" applyAlignment="1">
      <alignment horizontal="center" vertical="center" textRotation="90" wrapText="1"/>
    </xf>
    <xf numFmtId="0" fontId="25" fillId="0" borderId="12" xfId="2" applyNumberFormat="1" applyFont="1" applyFill="1" applyBorder="1" applyAlignment="1">
      <alignment horizontal="center" vertical="center" textRotation="90" wrapText="1"/>
    </xf>
    <xf numFmtId="2" fontId="21" fillId="0" borderId="9" xfId="2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Alignment="1">
      <alignment horizontal="center" vertical="center" wrapText="1"/>
    </xf>
    <xf numFmtId="49" fontId="22" fillId="3" borderId="4" xfId="0" applyNumberFormat="1" applyFont="1" applyFill="1" applyBorder="1" applyAlignment="1">
      <alignment horizontal="center" vertical="center" wrapText="1"/>
    </xf>
    <xf numFmtId="0" fontId="23" fillId="3" borderId="0" xfId="0" applyNumberFormat="1" applyFont="1" applyFill="1" applyBorder="1" applyAlignment="1">
      <alignment horizontal="center" vertical="center" wrapText="1"/>
    </xf>
    <xf numFmtId="0" fontId="24" fillId="3" borderId="0" xfId="0" applyNumberFormat="1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 wrapText="1"/>
    </xf>
    <xf numFmtId="49" fontId="25" fillId="3" borderId="4" xfId="0" applyNumberFormat="1" applyFont="1" applyFill="1" applyBorder="1" applyAlignment="1">
      <alignment horizontal="center" vertical="center" wrapText="1"/>
    </xf>
    <xf numFmtId="0" fontId="21" fillId="3" borderId="0" xfId="1" applyNumberFormat="1" applyFont="1" applyFill="1" applyBorder="1" applyAlignment="1">
      <alignment horizontal="center" vertical="center" wrapText="1"/>
    </xf>
    <xf numFmtId="0" fontId="21" fillId="3" borderId="5" xfId="1" applyNumberFormat="1" applyFont="1" applyFill="1" applyBorder="1" applyAlignment="1">
      <alignment horizontal="center" vertical="center" wrapText="1"/>
    </xf>
    <xf numFmtId="0" fontId="26" fillId="3" borderId="0" xfId="1" applyNumberFormat="1" applyFont="1" applyFill="1" applyBorder="1" applyAlignment="1">
      <alignment horizontal="center" vertical="center" wrapText="1"/>
    </xf>
    <xf numFmtId="0" fontId="21" fillId="3" borderId="0" xfId="1" applyNumberFormat="1" applyFont="1" applyFill="1" applyBorder="1" applyAlignment="1">
      <alignment horizontal="center" vertical="center" wrapText="1"/>
    </xf>
    <xf numFmtId="166" fontId="21" fillId="3" borderId="5" xfId="1" applyNumberFormat="1" applyFont="1" applyFill="1" applyBorder="1" applyAlignment="1">
      <alignment horizontal="center" vertical="center" wrapText="1"/>
    </xf>
    <xf numFmtId="0" fontId="21" fillId="3" borderId="0" xfId="2" applyNumberFormat="1" applyFont="1" applyFill="1" applyBorder="1" applyAlignment="1">
      <alignment horizontal="center" vertical="center" wrapText="1"/>
    </xf>
    <xf numFmtId="0" fontId="21" fillId="3" borderId="0" xfId="2" applyNumberFormat="1" applyFont="1" applyFill="1" applyBorder="1" applyAlignment="1">
      <alignment horizontal="center" vertical="center" wrapText="1"/>
    </xf>
    <xf numFmtId="0" fontId="21" fillId="3" borderId="0" xfId="3" applyNumberFormat="1" applyFont="1" applyFill="1" applyBorder="1" applyAlignment="1">
      <alignment horizontal="center" vertical="center" wrapText="1"/>
    </xf>
    <xf numFmtId="166" fontId="26" fillId="3" borderId="0" xfId="3" applyNumberFormat="1" applyFont="1" applyFill="1" applyBorder="1" applyAlignment="1">
      <alignment horizontal="center" vertical="center" wrapText="1"/>
    </xf>
    <xf numFmtId="166" fontId="21" fillId="3" borderId="5" xfId="3" applyNumberFormat="1" applyFont="1" applyFill="1" applyBorder="1" applyAlignment="1">
      <alignment horizontal="center" vertical="center" wrapText="1"/>
    </xf>
    <xf numFmtId="49" fontId="25" fillId="3" borderId="6" xfId="0" applyNumberFormat="1" applyFont="1" applyFill="1" applyBorder="1" applyAlignment="1">
      <alignment horizontal="center" vertical="center" wrapText="1"/>
    </xf>
    <xf numFmtId="0" fontId="21" fillId="3" borderId="7" xfId="2" applyNumberFormat="1" applyFont="1" applyFill="1" applyBorder="1" applyAlignment="1">
      <alignment horizontal="center" vertical="center" wrapText="1"/>
    </xf>
    <xf numFmtId="0" fontId="21" fillId="3" borderId="7" xfId="2" applyNumberFormat="1" applyFont="1" applyFill="1" applyBorder="1" applyAlignment="1">
      <alignment horizontal="center" vertical="center" wrapText="1"/>
    </xf>
    <xf numFmtId="0" fontId="21" fillId="3" borderId="7" xfId="3" applyNumberFormat="1" applyFont="1" applyFill="1" applyBorder="1" applyAlignment="1">
      <alignment horizontal="center" vertical="center" wrapText="1"/>
    </xf>
    <xf numFmtId="2" fontId="26" fillId="3" borderId="7" xfId="3" applyNumberFormat="1" applyFont="1" applyFill="1" applyBorder="1" applyAlignment="1">
      <alignment horizontal="center" vertical="center" wrapText="1"/>
    </xf>
    <xf numFmtId="166" fontId="21" fillId="3" borderId="8" xfId="3" applyNumberFormat="1" applyFont="1" applyFill="1" applyBorder="1" applyAlignment="1">
      <alignment horizontal="center" vertical="center" wrapText="1"/>
    </xf>
    <xf numFmtId="49" fontId="25" fillId="3" borderId="9" xfId="0" applyNumberFormat="1" applyFont="1" applyFill="1" applyBorder="1" applyAlignment="1">
      <alignment horizontal="center" vertical="center" wrapText="1"/>
    </xf>
    <xf numFmtId="0" fontId="26" fillId="3" borderId="10" xfId="2" applyNumberFormat="1" applyFont="1" applyFill="1" applyBorder="1" applyAlignment="1">
      <alignment horizontal="center" vertical="center" textRotation="90" wrapText="1"/>
    </xf>
    <xf numFmtId="0" fontId="21" fillId="3" borderId="9" xfId="2" applyNumberFormat="1" applyFont="1" applyFill="1" applyBorder="1" applyAlignment="1">
      <alignment horizontal="center" vertical="center" wrapText="1"/>
    </xf>
    <xf numFmtId="0" fontId="21" fillId="3" borderId="10" xfId="2" applyNumberFormat="1" applyFont="1" applyFill="1" applyBorder="1" applyAlignment="1">
      <alignment horizontal="center" vertical="center" textRotation="90" wrapText="1"/>
    </xf>
    <xf numFmtId="0" fontId="21" fillId="3" borderId="1" xfId="2" applyNumberFormat="1" applyFont="1" applyFill="1" applyBorder="1" applyAlignment="1">
      <alignment horizontal="center" vertical="center" wrapText="1"/>
    </xf>
    <xf numFmtId="0" fontId="21" fillId="3" borderId="3" xfId="2" applyNumberFormat="1" applyFont="1" applyFill="1" applyBorder="1" applyAlignment="1">
      <alignment horizontal="center" vertical="center" wrapText="1"/>
    </xf>
    <xf numFmtId="166" fontId="21" fillId="3" borderId="9" xfId="2" applyNumberFormat="1" applyFont="1" applyFill="1" applyBorder="1" applyAlignment="1">
      <alignment horizontal="center" vertical="center" wrapText="1"/>
    </xf>
    <xf numFmtId="0" fontId="26" fillId="3" borderId="11" xfId="2" applyNumberFormat="1" applyFont="1" applyFill="1" applyBorder="1" applyAlignment="1">
      <alignment horizontal="center" vertical="center" textRotation="90" wrapText="1"/>
    </xf>
    <xf numFmtId="0" fontId="21" fillId="3" borderId="11" xfId="2" applyNumberFormat="1" applyFont="1" applyFill="1" applyBorder="1" applyAlignment="1">
      <alignment horizontal="center" vertical="center" textRotation="90" wrapText="1"/>
    </xf>
    <xf numFmtId="0" fontId="21" fillId="3" borderId="6" xfId="2" applyNumberFormat="1" applyFont="1" applyFill="1" applyBorder="1" applyAlignment="1">
      <alignment horizontal="center" vertical="center" wrapText="1"/>
    </xf>
    <xf numFmtId="0" fontId="21" fillId="3" borderId="8" xfId="2" applyNumberFormat="1" applyFont="1" applyFill="1" applyBorder="1" applyAlignment="1">
      <alignment horizontal="center" vertical="center" wrapText="1"/>
    </xf>
    <xf numFmtId="0" fontId="26" fillId="3" borderId="12" xfId="2" applyNumberFormat="1" applyFont="1" applyFill="1" applyBorder="1" applyAlignment="1">
      <alignment horizontal="center" vertical="center" textRotation="90" wrapText="1"/>
    </xf>
    <xf numFmtId="0" fontId="21" fillId="3" borderId="12" xfId="2" applyNumberFormat="1" applyFont="1" applyFill="1" applyBorder="1" applyAlignment="1">
      <alignment horizontal="center" vertical="center" textRotation="90" wrapText="1"/>
    </xf>
    <xf numFmtId="49" fontId="25" fillId="3" borderId="9" xfId="0" applyNumberFormat="1" applyFont="1" applyFill="1" applyBorder="1" applyAlignment="1">
      <alignment horizontal="center" vertical="center" wrapText="1"/>
    </xf>
    <xf numFmtId="0" fontId="26" fillId="3" borderId="9" xfId="2" applyNumberFormat="1" applyFont="1" applyFill="1" applyBorder="1" applyAlignment="1">
      <alignment horizontal="center" vertical="center" wrapText="1"/>
    </xf>
    <xf numFmtId="0" fontId="21" fillId="3" borderId="9" xfId="2" applyNumberFormat="1" applyFont="1" applyFill="1" applyBorder="1" applyAlignment="1">
      <alignment horizontal="center" vertical="center" wrapText="1"/>
    </xf>
    <xf numFmtId="166" fontId="21" fillId="3" borderId="9" xfId="2" applyNumberFormat="1" applyFont="1" applyFill="1" applyBorder="1" applyAlignment="1">
      <alignment horizontal="center" vertical="center" wrapText="1"/>
    </xf>
    <xf numFmtId="0" fontId="26" fillId="3" borderId="13" xfId="0" applyNumberFormat="1" applyFont="1" applyFill="1" applyBorder="1" applyAlignment="1">
      <alignment horizontal="center" vertical="center" wrapText="1"/>
    </xf>
    <xf numFmtId="0" fontId="27" fillId="3" borderId="9" xfId="2" applyNumberFormat="1" applyFont="1" applyFill="1" applyBorder="1" applyAlignment="1">
      <alignment horizontal="center" vertical="center" wrapText="1"/>
    </xf>
    <xf numFmtId="0" fontId="25" fillId="3" borderId="9" xfId="2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>
      <alignment horizontal="center" vertical="center"/>
    </xf>
    <xf numFmtId="2" fontId="13" fillId="3" borderId="9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 wrapText="1"/>
    </xf>
    <xf numFmtId="164" fontId="28" fillId="3" borderId="9" xfId="0" applyNumberFormat="1" applyFont="1" applyFill="1" applyBorder="1" applyAlignment="1">
      <alignment horizontal="center" vertical="center"/>
    </xf>
    <xf numFmtId="2" fontId="28" fillId="3" borderId="9" xfId="4" applyNumberFormat="1" applyFont="1" applyFill="1" applyBorder="1" applyAlignment="1">
      <alignment horizontal="center" vertical="center"/>
    </xf>
    <xf numFmtId="165" fontId="28" fillId="3" borderId="9" xfId="0" applyNumberFormat="1" applyFont="1" applyFill="1" applyBorder="1" applyAlignment="1">
      <alignment horizontal="center" vertical="center"/>
    </xf>
    <xf numFmtId="1" fontId="10" fillId="3" borderId="9" xfId="6" applyNumberFormat="1" applyFont="1" applyFill="1" applyBorder="1" applyAlignment="1">
      <alignment horizontal="center" vertical="center" wrapText="1"/>
    </xf>
    <xf numFmtId="49" fontId="10" fillId="3" borderId="9" xfId="6" applyNumberFormat="1" applyFont="1" applyFill="1" applyBorder="1" applyAlignment="1">
      <alignment horizontal="center" vertical="center" wrapText="1"/>
    </xf>
    <xf numFmtId="0" fontId="10" fillId="3" borderId="9" xfId="6" applyFont="1" applyFill="1" applyBorder="1" applyAlignment="1">
      <alignment horizontal="center" vertical="center" wrapText="1"/>
    </xf>
    <xf numFmtId="165" fontId="10" fillId="3" borderId="9" xfId="6" applyNumberFormat="1" applyFont="1" applyFill="1" applyBorder="1" applyAlignment="1">
      <alignment horizontal="center" vertical="center" wrapText="1"/>
    </xf>
    <xf numFmtId="2" fontId="10" fillId="3" borderId="9" xfId="6" applyNumberFormat="1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/>
    </xf>
    <xf numFmtId="0" fontId="7" fillId="3" borderId="9" xfId="6" applyFont="1" applyFill="1" applyBorder="1" applyAlignment="1">
      <alignment horizontal="center" vertical="center" wrapText="1"/>
    </xf>
    <xf numFmtId="165" fontId="7" fillId="3" borderId="9" xfId="6" applyNumberFormat="1" applyFont="1" applyFill="1" applyBorder="1" applyAlignment="1">
      <alignment horizontal="center" vertical="center" wrapText="1"/>
    </xf>
    <xf numFmtId="2" fontId="7" fillId="3" borderId="9" xfId="6" applyNumberFormat="1" applyFont="1" applyFill="1" applyBorder="1" applyAlignment="1">
      <alignment horizontal="center" vertical="center" wrapText="1"/>
    </xf>
    <xf numFmtId="0" fontId="29" fillId="3" borderId="9" xfId="2" applyNumberFormat="1" applyFont="1" applyFill="1" applyBorder="1" applyAlignment="1">
      <alignment horizontal="center" vertical="center" wrapText="1"/>
    </xf>
    <xf numFmtId="0" fontId="26" fillId="3" borderId="9" xfId="2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21" fillId="3" borderId="9" xfId="0" applyFont="1" applyFill="1" applyBorder="1"/>
    <xf numFmtId="2" fontId="26" fillId="3" borderId="9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26" fillId="3" borderId="9" xfId="0" applyFont="1" applyFill="1" applyBorder="1"/>
    <xf numFmtId="2" fontId="21" fillId="3" borderId="9" xfId="0" applyNumberFormat="1" applyFont="1" applyFill="1" applyBorder="1" applyAlignment="1">
      <alignment horizontal="center" vertical="center"/>
    </xf>
    <xf numFmtId="2" fontId="28" fillId="3" borderId="9" xfId="4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164" fontId="28" fillId="3" borderId="9" xfId="0" applyNumberFormat="1" applyFont="1" applyFill="1" applyBorder="1" applyAlignment="1">
      <alignment horizontal="center" vertical="center" wrapText="1"/>
    </xf>
    <xf numFmtId="2" fontId="29" fillId="3" borderId="9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5" fillId="3" borderId="9" xfId="0" applyFont="1" applyFill="1" applyBorder="1" applyAlignment="1">
      <alignment horizontal="center" vertical="center" wrapText="1"/>
    </xf>
    <xf numFmtId="165" fontId="28" fillId="3" borderId="9" xfId="0" applyNumberFormat="1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 wrapText="1"/>
    </xf>
    <xf numFmtId="2" fontId="25" fillId="3" borderId="9" xfId="0" applyNumberFormat="1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1" fontId="7" fillId="3" borderId="9" xfId="0" applyNumberFormat="1" applyFont="1" applyFill="1" applyBorder="1" applyAlignment="1">
      <alignment horizontal="center" vertical="center" wrapText="1"/>
    </xf>
    <xf numFmtId="1" fontId="23" fillId="3" borderId="9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9" fontId="26" fillId="3" borderId="9" xfId="0" applyNumberFormat="1" applyFont="1" applyFill="1" applyBorder="1" applyAlignment="1">
      <alignment horizontal="center" vertical="center" wrapText="1"/>
    </xf>
    <xf numFmtId="2" fontId="23" fillId="3" borderId="9" xfId="0" applyNumberFormat="1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top" wrapText="1"/>
    </xf>
    <xf numFmtId="2" fontId="32" fillId="3" borderId="9" xfId="0" applyNumberFormat="1" applyFont="1" applyFill="1" applyBorder="1" applyAlignment="1">
      <alignment horizontal="center" vertical="center" wrapText="1"/>
    </xf>
    <xf numFmtId="9" fontId="21" fillId="3" borderId="9" xfId="0" applyNumberFormat="1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/>
    </xf>
    <xf numFmtId="2" fontId="28" fillId="3" borderId="14" xfId="0" applyNumberFormat="1" applyFont="1" applyFill="1" applyBorder="1" applyAlignment="1">
      <alignment horizontal="center" vertical="center"/>
    </xf>
    <xf numFmtId="0" fontId="25" fillId="3" borderId="9" xfId="11" applyFont="1" applyFill="1" applyBorder="1" applyAlignment="1">
      <alignment horizontal="center" vertical="center"/>
    </xf>
    <xf numFmtId="166" fontId="28" fillId="3" borderId="9" xfId="0" applyNumberFormat="1" applyFont="1" applyFill="1" applyBorder="1" applyAlignment="1">
      <alignment horizontal="center" vertical="center"/>
    </xf>
    <xf numFmtId="2" fontId="13" fillId="3" borderId="9" xfId="4" applyNumberFormat="1" applyFont="1" applyFill="1" applyBorder="1" applyAlignment="1">
      <alignment horizontal="center" vertical="center" wrapText="1"/>
    </xf>
    <xf numFmtId="0" fontId="25" fillId="3" borderId="9" xfId="0" applyFont="1" applyFill="1" applyBorder="1"/>
    <xf numFmtId="0" fontId="29" fillId="3" borderId="9" xfId="0" applyFont="1" applyFill="1" applyBorder="1"/>
    <xf numFmtId="0" fontId="29" fillId="3" borderId="0" xfId="0" applyFont="1" applyFill="1"/>
    <xf numFmtId="0" fontId="29" fillId="3" borderId="9" xfId="0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2" fontId="7" fillId="3" borderId="9" xfId="4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0" fontId="25" fillId="3" borderId="9" xfId="2" applyFont="1" applyFill="1" applyBorder="1" applyAlignment="1">
      <alignment horizontal="center" vertical="center" wrapText="1"/>
    </xf>
    <xf numFmtId="0" fontId="21" fillId="3" borderId="9" xfId="2" applyFont="1" applyFill="1" applyBorder="1" applyAlignment="1">
      <alignment horizontal="center" vertical="center" wrapText="1"/>
    </xf>
    <xf numFmtId="0" fontId="25" fillId="3" borderId="13" xfId="0" applyNumberFormat="1" applyFont="1" applyFill="1" applyBorder="1" applyAlignment="1">
      <alignment horizontal="center" vertical="center" wrapText="1"/>
    </xf>
    <xf numFmtId="0" fontId="29" fillId="3" borderId="0" xfId="0" applyNumberFormat="1" applyFont="1" applyFill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2" fontId="22" fillId="3" borderId="9" xfId="0" applyNumberFormat="1" applyFont="1" applyFill="1" applyBorder="1" applyAlignment="1">
      <alignment horizontal="center" vertical="center"/>
    </xf>
    <xf numFmtId="2" fontId="34" fillId="3" borderId="9" xfId="0" applyNumberFormat="1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2" fontId="13" fillId="3" borderId="9" xfId="4" applyNumberFormat="1" applyFont="1" applyFill="1" applyBorder="1" applyAlignment="1">
      <alignment horizontal="center" vertical="center"/>
    </xf>
    <xf numFmtId="166" fontId="13" fillId="3" borderId="9" xfId="0" applyNumberFormat="1" applyFont="1" applyFill="1" applyBorder="1" applyAlignment="1">
      <alignment horizontal="center" vertical="center"/>
    </xf>
    <xf numFmtId="0" fontId="21" fillId="3" borderId="0" xfId="0" applyNumberFormat="1" applyFont="1" applyFill="1" applyAlignment="1">
      <alignment wrapText="1"/>
    </xf>
    <xf numFmtId="0" fontId="29" fillId="3" borderId="9" xfId="0" applyNumberFormat="1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>
      <alignment horizontal="center" vertical="center" wrapText="1"/>
    </xf>
    <xf numFmtId="9" fontId="14" fillId="3" borderId="9" xfId="0" applyNumberFormat="1" applyFont="1" applyFill="1" applyBorder="1" applyAlignment="1">
      <alignment horizontal="center" vertical="center" wrapText="1"/>
    </xf>
    <xf numFmtId="2" fontId="26" fillId="3" borderId="9" xfId="2" applyNumberFormat="1" applyFont="1" applyFill="1" applyBorder="1" applyAlignment="1">
      <alignment horizontal="center" vertical="center" wrapText="1"/>
    </xf>
    <xf numFmtId="2" fontId="26" fillId="3" borderId="9" xfId="0" applyNumberFormat="1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9" fontId="14" fillId="3" borderId="9" xfId="0" applyNumberFormat="1" applyFont="1" applyFill="1" applyBorder="1" applyAlignment="1">
      <alignment horizontal="center" vertical="center"/>
    </xf>
    <xf numFmtId="166" fontId="14" fillId="3" borderId="9" xfId="0" applyNumberFormat="1" applyFont="1" applyFill="1" applyBorder="1" applyAlignment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 wrapText="1"/>
    </xf>
    <xf numFmtId="0" fontId="28" fillId="3" borderId="9" xfId="0" applyNumberFormat="1" applyFont="1" applyFill="1" applyBorder="1" applyAlignment="1">
      <alignment horizontal="center" vertical="center"/>
    </xf>
    <xf numFmtId="0" fontId="28" fillId="3" borderId="0" xfId="0" applyNumberFormat="1" applyFont="1" applyFill="1" applyAlignment="1">
      <alignment horizontal="center" vertical="center"/>
    </xf>
    <xf numFmtId="0" fontId="35" fillId="3" borderId="0" xfId="0" applyFont="1" applyFill="1"/>
    <xf numFmtId="2" fontId="9" fillId="3" borderId="18" xfId="0" applyNumberFormat="1" applyFont="1" applyFill="1" applyBorder="1" applyAlignment="1" applyProtection="1">
      <alignment horizontal="center" vertical="center" shrinkToFit="1"/>
      <protection hidden="1"/>
    </xf>
    <xf numFmtId="2" fontId="9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9" xfId="12" applyNumberFormat="1" applyFont="1" applyFill="1" applyBorder="1" applyAlignment="1">
      <alignment horizontal="center" vertical="center" wrapText="1"/>
    </xf>
    <xf numFmtId="2" fontId="7" fillId="3" borderId="9" xfId="12" applyNumberFormat="1" applyFont="1" applyFill="1" applyBorder="1" applyAlignment="1">
      <alignment horizontal="center" vertical="center" wrapText="1"/>
    </xf>
    <xf numFmtId="0" fontId="7" fillId="3" borderId="9" xfId="12" applyNumberFormat="1" applyFont="1" applyFill="1" applyBorder="1" applyAlignment="1">
      <alignment horizontal="center" vertical="center" wrapText="1"/>
    </xf>
    <xf numFmtId="0" fontId="7" fillId="3" borderId="9" xfId="12" applyNumberFormat="1" applyFont="1" applyFill="1" applyBorder="1" applyAlignment="1">
      <alignment horizontal="center" vertical="center"/>
    </xf>
    <xf numFmtId="2" fontId="32" fillId="3" borderId="9" xfId="0" applyNumberFormat="1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2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8" xfId="0" applyNumberFormat="1" applyFont="1" applyFill="1" applyBorder="1" applyAlignment="1" applyProtection="1">
      <alignment horizontal="center" vertical="center" shrinkToFit="1"/>
      <protection locked="0"/>
    </xf>
    <xf numFmtId="43" fontId="10" fillId="3" borderId="9" xfId="12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horizontal="center"/>
    </xf>
    <xf numFmtId="2" fontId="21" fillId="3" borderId="10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2" fontId="21" fillId="3" borderId="12" xfId="0" applyNumberFormat="1" applyFont="1" applyFill="1" applyBorder="1" applyAlignment="1">
      <alignment horizontal="center" vertical="center" wrapText="1"/>
    </xf>
    <xf numFmtId="2" fontId="29" fillId="3" borderId="9" xfId="12" applyNumberFormat="1" applyFont="1" applyFill="1" applyBorder="1" applyAlignment="1">
      <alignment horizontal="center" vertical="center"/>
    </xf>
    <xf numFmtId="2" fontId="21" fillId="3" borderId="9" xfId="12" applyNumberFormat="1" applyFont="1" applyFill="1" applyBorder="1" applyAlignment="1">
      <alignment horizontal="center" vertical="center"/>
    </xf>
    <xf numFmtId="2" fontId="40" fillId="3" borderId="9" xfId="12" applyNumberFormat="1" applyFont="1" applyFill="1" applyBorder="1" applyAlignment="1">
      <alignment horizontal="center" vertical="center"/>
    </xf>
    <xf numFmtId="49" fontId="23" fillId="3" borderId="0" xfId="0" applyNumberFormat="1" applyFont="1" applyFill="1" applyBorder="1" applyAlignment="1">
      <alignment horizontal="center" vertical="center" wrapText="1"/>
    </xf>
    <xf numFmtId="49" fontId="26" fillId="3" borderId="0" xfId="1" applyNumberFormat="1" applyFont="1" applyFill="1" applyBorder="1" applyAlignment="1">
      <alignment horizontal="center" vertical="center" wrapText="1"/>
    </xf>
    <xf numFmtId="49" fontId="21" fillId="3" borderId="9" xfId="0" applyNumberFormat="1" applyFont="1" applyFill="1" applyBorder="1" applyAlignment="1">
      <alignment horizontal="center" vertical="center" wrapText="1"/>
    </xf>
    <xf numFmtId="49" fontId="26" fillId="3" borderId="10" xfId="2" applyNumberFormat="1" applyFont="1" applyFill="1" applyBorder="1" applyAlignment="1">
      <alignment horizontal="center" vertical="center" textRotation="90" wrapText="1"/>
    </xf>
    <xf numFmtId="49" fontId="26" fillId="3" borderId="11" xfId="2" applyNumberFormat="1" applyFont="1" applyFill="1" applyBorder="1" applyAlignment="1">
      <alignment horizontal="center" vertical="center" textRotation="90" wrapText="1"/>
    </xf>
    <xf numFmtId="49" fontId="26" fillId="3" borderId="12" xfId="2" applyNumberFormat="1" applyFont="1" applyFill="1" applyBorder="1" applyAlignment="1">
      <alignment horizontal="center" vertical="center" textRotation="90" wrapText="1"/>
    </xf>
    <xf numFmtId="49" fontId="21" fillId="3" borderId="9" xfId="0" applyNumberFormat="1" applyFont="1" applyFill="1" applyBorder="1" applyAlignment="1">
      <alignment horizontal="center" vertical="center" wrapText="1"/>
    </xf>
    <xf numFmtId="49" fontId="26" fillId="3" borderId="9" xfId="2" applyNumberFormat="1" applyFont="1" applyFill="1" applyBorder="1" applyAlignment="1">
      <alignment horizontal="center" vertical="center" wrapText="1"/>
    </xf>
    <xf numFmtId="49" fontId="26" fillId="3" borderId="13" xfId="0" applyNumberFormat="1" applyFont="1" applyFill="1" applyBorder="1" applyAlignment="1">
      <alignment horizontal="center" vertical="center" wrapText="1"/>
    </xf>
    <xf numFmtId="2" fontId="21" fillId="3" borderId="9" xfId="2" applyNumberFormat="1" applyFont="1" applyFill="1" applyBorder="1" applyAlignment="1">
      <alignment horizontal="center" vertical="center" wrapText="1"/>
    </xf>
    <xf numFmtId="0" fontId="10" fillId="3" borderId="13" xfId="0" quotePrefix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2" fontId="10" fillId="3" borderId="9" xfId="5" applyNumberFormat="1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2" fontId="7" fillId="3" borderId="9" xfId="0" applyNumberFormat="1" applyFont="1" applyFill="1" applyBorder="1" applyAlignment="1">
      <alignment horizontal="left" vertical="top" wrapText="1"/>
    </xf>
    <xf numFmtId="2" fontId="14" fillId="3" borderId="9" xfId="0" applyNumberFormat="1" applyFont="1" applyFill="1" applyBorder="1" applyAlignment="1">
      <alignment horizontal="left" vertical="top" wrapText="1"/>
    </xf>
    <xf numFmtId="2" fontId="7" fillId="3" borderId="9" xfId="0" applyNumberFormat="1" applyFont="1" applyFill="1" applyBorder="1" applyAlignment="1">
      <alignment horizontal="center" vertical="top" wrapText="1"/>
    </xf>
    <xf numFmtId="0" fontId="10" fillId="3" borderId="9" xfId="0" quotePrefix="1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vertical="center"/>
    </xf>
    <xf numFmtId="0" fontId="7" fillId="3" borderId="9" xfId="0" applyFont="1" applyFill="1" applyBorder="1"/>
    <xf numFmtId="166" fontId="7" fillId="3" borderId="9" xfId="0" applyNumberFormat="1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4" fontId="7" fillId="3" borderId="9" xfId="0" applyNumberFormat="1" applyFont="1" applyFill="1" applyBorder="1" applyAlignment="1">
      <alignment horizontal="center" vertical="center" wrapText="1"/>
    </xf>
    <xf numFmtId="1" fontId="10" fillId="3" borderId="9" xfId="17" applyNumberFormat="1" applyFont="1" applyFill="1" applyBorder="1" applyAlignment="1">
      <alignment horizontal="center" vertical="center" wrapText="1"/>
    </xf>
    <xf numFmtId="49" fontId="10" fillId="3" borderId="9" xfId="18" applyNumberFormat="1" applyFont="1" applyFill="1" applyBorder="1" applyAlignment="1" applyProtection="1">
      <alignment horizontal="center" vertical="center" wrapText="1"/>
      <protection locked="0"/>
    </xf>
    <xf numFmtId="0" fontId="26" fillId="3" borderId="9" xfId="19" applyFont="1" applyFill="1" applyBorder="1" applyAlignment="1">
      <alignment horizontal="center" vertical="center" wrapText="1"/>
    </xf>
    <xf numFmtId="0" fontId="10" fillId="3" borderId="9" xfId="17" applyFont="1" applyFill="1" applyBorder="1" applyAlignment="1">
      <alignment horizontal="center" vertical="center"/>
    </xf>
    <xf numFmtId="2" fontId="10" fillId="3" borderId="9" xfId="17" applyNumberFormat="1" applyFont="1" applyFill="1" applyBorder="1" applyAlignment="1">
      <alignment horizontal="center" vertical="center" wrapText="1"/>
    </xf>
    <xf numFmtId="49" fontId="10" fillId="3" borderId="9" xfId="18" applyNumberFormat="1" applyFont="1" applyFill="1" applyBorder="1" applyAlignment="1" applyProtection="1">
      <alignment vertical="center" wrapText="1"/>
      <protection locked="0"/>
    </xf>
    <xf numFmtId="0" fontId="7" fillId="3" borderId="9" xfId="17" applyFont="1" applyFill="1" applyBorder="1" applyAlignment="1">
      <alignment horizontal="center" vertical="center" wrapText="1"/>
    </xf>
    <xf numFmtId="2" fontId="7" fillId="3" borderId="9" xfId="17" applyNumberFormat="1" applyFont="1" applyFill="1" applyBorder="1" applyAlignment="1">
      <alignment horizontal="center" vertical="center" wrapText="1"/>
    </xf>
    <xf numFmtId="2" fontId="7" fillId="3" borderId="9" xfId="12" applyNumberFormat="1" applyFont="1" applyFill="1" applyBorder="1" applyAlignment="1">
      <alignment horizontal="center" vertical="center"/>
    </xf>
    <xf numFmtId="0" fontId="7" fillId="3" borderId="9" xfId="17" applyFont="1" applyFill="1" applyBorder="1" applyAlignment="1">
      <alignment horizontal="center" vertical="center"/>
    </xf>
    <xf numFmtId="0" fontId="10" fillId="3" borderId="9" xfId="0" quotePrefix="1" applyFont="1" applyFill="1" applyBorder="1" applyAlignment="1">
      <alignment horizontal="center" vertical="center" wrapText="1"/>
    </xf>
    <xf numFmtId="0" fontId="21" fillId="3" borderId="9" xfId="19" applyFont="1" applyFill="1" applyBorder="1" applyAlignment="1">
      <alignment horizontal="center" vertical="center" wrapText="1"/>
    </xf>
    <xf numFmtId="0" fontId="7" fillId="3" borderId="9" xfId="19" applyFont="1" applyFill="1" applyBorder="1" applyAlignment="1">
      <alignment horizontal="center" vertical="center"/>
    </xf>
    <xf numFmtId="3" fontId="7" fillId="3" borderId="9" xfId="19" applyNumberFormat="1" applyFont="1" applyFill="1" applyBorder="1" applyAlignment="1">
      <alignment horizontal="center" vertical="center"/>
    </xf>
    <xf numFmtId="2" fontId="21" fillId="3" borderId="9" xfId="0" applyNumberFormat="1" applyFont="1" applyFill="1" applyBorder="1"/>
    <xf numFmtId="2" fontId="14" fillId="3" borderId="9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 wrapText="1"/>
    </xf>
    <xf numFmtId="43" fontId="21" fillId="3" borderId="12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2" fontId="7" fillId="3" borderId="9" xfId="5" applyNumberFormat="1" applyFont="1" applyFill="1" applyBorder="1" applyAlignment="1">
      <alignment horizontal="center" vertical="center"/>
    </xf>
    <xf numFmtId="2" fontId="29" fillId="3" borderId="10" xfId="0" applyNumberFormat="1" applyFont="1" applyFill="1" applyBorder="1" applyAlignment="1">
      <alignment horizontal="center" vertical="center"/>
    </xf>
    <xf numFmtId="2" fontId="13" fillId="3" borderId="9" xfId="6" applyNumberFormat="1" applyFont="1" applyFill="1" applyBorder="1" applyAlignment="1">
      <alignment horizontal="center" vertical="center" wrapText="1"/>
    </xf>
    <xf numFmtId="2" fontId="28" fillId="3" borderId="9" xfId="6" applyNumberFormat="1" applyFont="1" applyFill="1" applyBorder="1" applyAlignment="1">
      <alignment horizontal="center" vertical="center" wrapText="1"/>
    </xf>
  </cellXfs>
  <cellStyles count="20">
    <cellStyle name="Comma" xfId="12" builtinId="3"/>
    <cellStyle name="Normal" xfId="0" builtinId="0"/>
    <cellStyle name="Normal 10" xfId="9"/>
    <cellStyle name="Normal 14_anakia II etapi.xls sm. defeqturi 2" xfId="7"/>
    <cellStyle name="Normal 2" xfId="6"/>
    <cellStyle name="Normal 2 2" xfId="11"/>
    <cellStyle name="Normal 3" xfId="8"/>
    <cellStyle name="Normal 4 3" xfId="14"/>
    <cellStyle name="Normal 5" xfId="15"/>
    <cellStyle name="Normal_E-237EstAPSmmm" xfId="19"/>
    <cellStyle name="Normal_gare wyalsadfenigagarini 10" xfId="4"/>
    <cellStyle name="Normal_gare wyalsadfenigagarini 2 2" xfId="2"/>
    <cellStyle name="Normal_sida wyalsadeni 2 2" xfId="3"/>
    <cellStyle name="Output" xfId="13" builtinId="21"/>
    <cellStyle name="Обычный 3" xfId="17"/>
    <cellStyle name="Обычный 4" xfId="10"/>
    <cellStyle name="Обычный 5 2" xfId="1"/>
    <cellStyle name="Обычный_დემონტაჟი" xfId="5"/>
    <cellStyle name="Финансовый 2" xfId="18"/>
    <cellStyle name="მძიმე 2" xfId="16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Normal="100" zoomScaleSheetLayoutView="100" workbookViewId="0">
      <selection activeCell="E17" sqref="E17"/>
    </sheetView>
  </sheetViews>
  <sheetFormatPr defaultRowHeight="12"/>
  <cols>
    <col min="1" max="1" width="9.140625" style="2"/>
    <col min="2" max="2" width="80.28515625" style="2" customWidth="1"/>
    <col min="3" max="3" width="26.85546875" style="2" customWidth="1"/>
    <col min="4" max="4" width="21.5703125" style="2" customWidth="1"/>
    <col min="5" max="16384" width="9.140625" style="2"/>
  </cols>
  <sheetData>
    <row r="1" spans="1:5" ht="12.75">
      <c r="A1" s="272"/>
      <c r="B1" s="272"/>
      <c r="C1" s="272"/>
      <c r="D1" s="272"/>
    </row>
    <row r="2" spans="1:5" ht="12.75">
      <c r="A2" s="273" t="s">
        <v>35</v>
      </c>
      <c r="B2" s="273"/>
      <c r="C2" s="273"/>
      <c r="D2" s="273"/>
    </row>
    <row r="3" spans="1:5" ht="12.75">
      <c r="A3" s="3"/>
      <c r="B3" s="3"/>
      <c r="C3" s="3"/>
      <c r="D3" s="3"/>
    </row>
    <row r="4" spans="1:5" ht="12.75">
      <c r="A4" s="274" t="s">
        <v>36</v>
      </c>
      <c r="B4" s="274"/>
      <c r="C4" s="274"/>
      <c r="D4" s="274"/>
    </row>
    <row r="5" spans="1:5" ht="12.75">
      <c r="A5" s="275" t="s">
        <v>37</v>
      </c>
      <c r="B5" s="275"/>
      <c r="C5" s="275"/>
      <c r="D5" s="275"/>
    </row>
    <row r="6" spans="1:5" ht="12.75">
      <c r="A6" s="4"/>
      <c r="B6" s="4"/>
      <c r="C6" s="4"/>
      <c r="D6" s="4"/>
    </row>
    <row r="7" spans="1:5">
      <c r="A7" s="276" t="s">
        <v>3</v>
      </c>
      <c r="B7" s="278" t="s">
        <v>38</v>
      </c>
      <c r="C7" s="279" t="s">
        <v>2</v>
      </c>
      <c r="D7" s="279" t="s">
        <v>39</v>
      </c>
    </row>
    <row r="8" spans="1:5">
      <c r="A8" s="277"/>
      <c r="B8" s="277"/>
      <c r="C8" s="279"/>
      <c r="D8" s="279"/>
    </row>
    <row r="9" spans="1:5" ht="21.75" customHeight="1">
      <c r="A9" s="5">
        <v>1</v>
      </c>
      <c r="B9" s="6" t="s">
        <v>57</v>
      </c>
      <c r="C9" s="6"/>
      <c r="D9" s="6"/>
    </row>
    <row r="10" spans="1:5" ht="21" customHeight="1">
      <c r="A10" s="5">
        <v>2</v>
      </c>
      <c r="B10" s="6" t="s">
        <v>42</v>
      </c>
      <c r="C10" s="6"/>
      <c r="D10" s="6"/>
    </row>
    <row r="11" spans="1:5" ht="21.75" customHeight="1">
      <c r="A11" s="5">
        <v>3</v>
      </c>
      <c r="B11" s="6" t="s">
        <v>58</v>
      </c>
      <c r="C11" s="6"/>
      <c r="D11" s="6"/>
    </row>
    <row r="12" spans="1:5" ht="21.75" customHeight="1">
      <c r="A12" s="5">
        <v>4</v>
      </c>
      <c r="B12" s="6" t="s">
        <v>59</v>
      </c>
      <c r="C12" s="6"/>
      <c r="D12" s="6"/>
    </row>
    <row r="13" spans="1:5" ht="18" customHeight="1">
      <c r="A13" s="5"/>
      <c r="B13" s="7" t="s">
        <v>10</v>
      </c>
      <c r="C13" s="7"/>
      <c r="D13" s="8"/>
    </row>
    <row r="14" spans="1:5" ht="20.25" customHeight="1">
      <c r="A14" s="5"/>
      <c r="B14" s="281" t="s">
        <v>413</v>
      </c>
      <c r="C14" s="282"/>
      <c r="D14" s="9"/>
    </row>
    <row r="15" spans="1:5" ht="18.75" customHeight="1">
      <c r="A15" s="10"/>
      <c r="B15" s="283" t="s">
        <v>10</v>
      </c>
      <c r="C15" s="284"/>
      <c r="D15" s="7"/>
    </row>
    <row r="16" spans="1:5" ht="21" customHeight="1">
      <c r="A16" s="10"/>
      <c r="B16" s="281" t="s">
        <v>40</v>
      </c>
      <c r="C16" s="282"/>
      <c r="D16" s="9"/>
      <c r="E16" s="11"/>
    </row>
    <row r="17" spans="1:5" s="13" customFormat="1" ht="22.5" customHeight="1">
      <c r="A17" s="10"/>
      <c r="B17" s="283" t="s">
        <v>41</v>
      </c>
      <c r="C17" s="284"/>
      <c r="D17" s="7"/>
      <c r="E17" s="12"/>
    </row>
    <row r="18" spans="1:5" s="13" customFormat="1">
      <c r="A18" s="14"/>
      <c r="B18" s="15"/>
      <c r="C18" s="16"/>
      <c r="D18" s="17"/>
    </row>
    <row r="19" spans="1:5">
      <c r="A19" s="280"/>
      <c r="B19" s="280"/>
      <c r="C19" s="280"/>
      <c r="D19" s="280"/>
    </row>
    <row r="20" spans="1:5">
      <c r="A20" s="280"/>
      <c r="B20" s="280"/>
      <c r="C20" s="280"/>
      <c r="D20" s="280"/>
    </row>
    <row r="21" spans="1:5" ht="25.5" customHeight="1">
      <c r="B21" s="18"/>
      <c r="C21" s="285"/>
      <c r="D21" s="285"/>
    </row>
    <row r="22" spans="1:5">
      <c r="A22" s="280"/>
      <c r="B22" s="280"/>
      <c r="C22" s="280"/>
      <c r="D22" s="280"/>
    </row>
  </sheetData>
  <mergeCells count="16">
    <mergeCell ref="A22:D22"/>
    <mergeCell ref="B14:C14"/>
    <mergeCell ref="B15:C15"/>
    <mergeCell ref="B16:C16"/>
    <mergeCell ref="B17:C17"/>
    <mergeCell ref="A19:D19"/>
    <mergeCell ref="A20:D20"/>
    <mergeCell ref="C21:D21"/>
    <mergeCell ref="A1:D1"/>
    <mergeCell ref="A2:D2"/>
    <mergeCell ref="A4:D4"/>
    <mergeCell ref="A5:D5"/>
    <mergeCell ref="A7:A8"/>
    <mergeCell ref="B7:B8"/>
    <mergeCell ref="C7:C8"/>
    <mergeCell ref="D7:D8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49"/>
  <sheetViews>
    <sheetView view="pageBreakPreview" topLeftCell="A336" zoomScaleNormal="100" zoomScaleSheetLayoutView="100" workbookViewId="0">
      <selection activeCell="D346" sqref="D346"/>
    </sheetView>
  </sheetViews>
  <sheetFormatPr defaultRowHeight="12"/>
  <cols>
    <col min="1" max="1" width="4.85546875" style="397" customWidth="1"/>
    <col min="2" max="2" width="12.28515625" style="452" customWidth="1"/>
    <col min="3" max="3" width="34.42578125" style="397" customWidth="1"/>
    <col min="4" max="4" width="9.28515625" style="397" bestFit="1" customWidth="1"/>
    <col min="5" max="5" width="7.85546875" style="397" customWidth="1"/>
    <col min="6" max="6" width="8.85546875" style="397" customWidth="1"/>
    <col min="7" max="7" width="8.5703125" style="397" customWidth="1"/>
    <col min="8" max="8" width="10" style="397" customWidth="1"/>
    <col min="9" max="9" width="8.5703125" style="397" customWidth="1"/>
    <col min="10" max="10" width="9.7109375" style="397" customWidth="1"/>
    <col min="11" max="11" width="8.42578125" style="397" customWidth="1"/>
    <col min="12" max="12" width="10" style="397" customWidth="1"/>
    <col min="13" max="13" width="9.85546875" style="397" customWidth="1"/>
    <col min="14" max="16384" width="9.140625" style="397"/>
  </cols>
  <sheetData>
    <row r="1" spans="1:13" s="315" customFormat="1" ht="12.75">
      <c r="A1" s="312" t="s">
        <v>414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4"/>
    </row>
    <row r="2" spans="1:13" s="315" customFormat="1" ht="12.75">
      <c r="A2" s="316"/>
      <c r="B2" s="317"/>
      <c r="C2" s="317"/>
      <c r="D2" s="318" t="s">
        <v>129</v>
      </c>
      <c r="E2" s="318"/>
      <c r="F2" s="318"/>
      <c r="G2" s="318"/>
      <c r="H2" s="318"/>
      <c r="I2" s="317"/>
      <c r="J2" s="317"/>
      <c r="K2" s="317"/>
      <c r="L2" s="317"/>
      <c r="M2" s="319"/>
    </row>
    <row r="3" spans="1:13" s="315" customFormat="1" ht="12.75">
      <c r="A3" s="320"/>
      <c r="B3" s="321" t="s">
        <v>24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2"/>
    </row>
    <row r="4" spans="1:13" s="315" customFormat="1" ht="12.75">
      <c r="A4" s="320"/>
      <c r="B4" s="323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5"/>
    </row>
    <row r="5" spans="1:13" s="315" customFormat="1" ht="12.75">
      <c r="A5" s="320"/>
      <c r="B5" s="326"/>
      <c r="C5" s="326"/>
      <c r="D5" s="327"/>
      <c r="E5" s="327"/>
      <c r="F5" s="327"/>
      <c r="G5" s="327"/>
      <c r="H5" s="328" t="s">
        <v>0</v>
      </c>
      <c r="I5" s="328"/>
      <c r="J5" s="328"/>
      <c r="K5" s="328"/>
      <c r="L5" s="329">
        <f>M349</f>
        <v>0</v>
      </c>
      <c r="M5" s="330" t="s">
        <v>1</v>
      </c>
    </row>
    <row r="6" spans="1:13" s="315" customFormat="1" ht="12.75">
      <c r="A6" s="331"/>
      <c r="B6" s="332"/>
      <c r="C6" s="332"/>
      <c r="D6" s="333"/>
      <c r="E6" s="333"/>
      <c r="F6" s="333"/>
      <c r="G6" s="333"/>
      <c r="H6" s="334" t="s">
        <v>2</v>
      </c>
      <c r="I6" s="334"/>
      <c r="J6" s="334"/>
      <c r="K6" s="334"/>
      <c r="L6" s="335">
        <f>J343</f>
        <v>0</v>
      </c>
      <c r="M6" s="336" t="s">
        <v>1</v>
      </c>
    </row>
    <row r="7" spans="1:13" s="315" customFormat="1" ht="12.75">
      <c r="A7" s="337" t="s">
        <v>3</v>
      </c>
      <c r="B7" s="338" t="s">
        <v>4</v>
      </c>
      <c r="C7" s="339" t="s">
        <v>5</v>
      </c>
      <c r="D7" s="340" t="s">
        <v>6</v>
      </c>
      <c r="E7" s="341" t="s">
        <v>7</v>
      </c>
      <c r="F7" s="342"/>
      <c r="G7" s="339" t="s">
        <v>8</v>
      </c>
      <c r="H7" s="339"/>
      <c r="I7" s="339" t="s">
        <v>46</v>
      </c>
      <c r="J7" s="339"/>
      <c r="K7" s="339" t="s">
        <v>9</v>
      </c>
      <c r="L7" s="339"/>
      <c r="M7" s="343" t="s">
        <v>10</v>
      </c>
    </row>
    <row r="8" spans="1:13" s="315" customFormat="1" ht="12.75">
      <c r="A8" s="337"/>
      <c r="B8" s="344"/>
      <c r="C8" s="339"/>
      <c r="D8" s="345"/>
      <c r="E8" s="346"/>
      <c r="F8" s="347"/>
      <c r="G8" s="339"/>
      <c r="H8" s="339"/>
      <c r="I8" s="339"/>
      <c r="J8" s="339"/>
      <c r="K8" s="339"/>
      <c r="L8" s="339"/>
      <c r="M8" s="343"/>
    </row>
    <row r="9" spans="1:13" s="315" customFormat="1" ht="12.75">
      <c r="A9" s="337"/>
      <c r="B9" s="344"/>
      <c r="C9" s="339"/>
      <c r="D9" s="345"/>
      <c r="E9" s="340" t="s">
        <v>6</v>
      </c>
      <c r="F9" s="340" t="s">
        <v>11</v>
      </c>
      <c r="G9" s="339" t="s">
        <v>12</v>
      </c>
      <c r="H9" s="339" t="s">
        <v>13</v>
      </c>
      <c r="I9" s="339" t="s">
        <v>14</v>
      </c>
      <c r="J9" s="339" t="s">
        <v>13</v>
      </c>
      <c r="K9" s="339" t="s">
        <v>14</v>
      </c>
      <c r="L9" s="339" t="s">
        <v>13</v>
      </c>
      <c r="M9" s="343"/>
    </row>
    <row r="10" spans="1:13" s="315" customFormat="1" ht="12.75">
      <c r="A10" s="337"/>
      <c r="B10" s="348"/>
      <c r="C10" s="339"/>
      <c r="D10" s="349"/>
      <c r="E10" s="349"/>
      <c r="F10" s="349"/>
      <c r="G10" s="339"/>
      <c r="H10" s="339"/>
      <c r="I10" s="339"/>
      <c r="J10" s="339"/>
      <c r="K10" s="339"/>
      <c r="L10" s="339"/>
      <c r="M10" s="343"/>
    </row>
    <row r="11" spans="1:13" s="315" customFormat="1" ht="12.75">
      <c r="A11" s="350">
        <v>1</v>
      </c>
      <c r="B11" s="351">
        <v>2</v>
      </c>
      <c r="C11" s="352">
        <v>3</v>
      </c>
      <c r="D11" s="352">
        <v>4</v>
      </c>
      <c r="E11" s="352">
        <v>5</v>
      </c>
      <c r="F11" s="352">
        <v>6</v>
      </c>
      <c r="G11" s="352">
        <v>7</v>
      </c>
      <c r="H11" s="352">
        <v>8</v>
      </c>
      <c r="I11" s="352">
        <v>9</v>
      </c>
      <c r="J11" s="352">
        <v>10</v>
      </c>
      <c r="K11" s="352">
        <v>11</v>
      </c>
      <c r="L11" s="352">
        <v>12</v>
      </c>
      <c r="M11" s="353">
        <v>13</v>
      </c>
    </row>
    <row r="12" spans="1:13" s="315" customFormat="1" ht="12.75">
      <c r="A12" s="350"/>
      <c r="B12" s="354"/>
      <c r="C12" s="355" t="s">
        <v>26</v>
      </c>
      <c r="D12" s="351"/>
      <c r="E12" s="352"/>
      <c r="F12" s="351"/>
      <c r="G12" s="352"/>
      <c r="H12" s="352"/>
      <c r="I12" s="352"/>
      <c r="J12" s="352"/>
      <c r="K12" s="352"/>
      <c r="L12" s="352"/>
      <c r="M12" s="353"/>
    </row>
    <row r="13" spans="1:13" s="360" customFormat="1" ht="25.5">
      <c r="A13" s="81">
        <v>1</v>
      </c>
      <c r="B13" s="81" t="s">
        <v>208</v>
      </c>
      <c r="C13" s="356" t="s">
        <v>309</v>
      </c>
      <c r="D13" s="357" t="s">
        <v>15</v>
      </c>
      <c r="E13" s="358"/>
      <c r="F13" s="359">
        <v>6</v>
      </c>
      <c r="G13" s="269"/>
      <c r="H13" s="269"/>
      <c r="I13" s="269"/>
      <c r="J13" s="269"/>
      <c r="K13" s="269"/>
      <c r="L13" s="269"/>
      <c r="M13" s="269"/>
    </row>
    <row r="14" spans="1:13" s="360" customFormat="1" ht="12.75">
      <c r="A14" s="361">
        <f>A13+0.1</f>
        <v>1.1000000000000001</v>
      </c>
      <c r="B14" s="81"/>
      <c r="C14" s="362" t="s">
        <v>16</v>
      </c>
      <c r="D14" s="361" t="s">
        <v>17</v>
      </c>
      <c r="E14" s="363">
        <v>14</v>
      </c>
      <c r="F14" s="269">
        <f>F13*E14</f>
        <v>84</v>
      </c>
      <c r="G14" s="361"/>
      <c r="H14" s="361"/>
      <c r="I14" s="269"/>
      <c r="J14" s="269"/>
      <c r="K14" s="364"/>
      <c r="L14" s="364"/>
      <c r="M14" s="269"/>
    </row>
    <row r="15" spans="1:13" s="360" customFormat="1" ht="12.75">
      <c r="A15" s="361">
        <f>A14+0.1</f>
        <v>1.2000000000000002</v>
      </c>
      <c r="B15" s="81"/>
      <c r="C15" s="362" t="s">
        <v>18</v>
      </c>
      <c r="D15" s="361" t="s">
        <v>1</v>
      </c>
      <c r="E15" s="363">
        <v>9.6300000000000008</v>
      </c>
      <c r="F15" s="269">
        <f>F13*E15</f>
        <v>57.78</v>
      </c>
      <c r="G15" s="269"/>
      <c r="H15" s="269"/>
      <c r="I15" s="269"/>
      <c r="J15" s="269"/>
      <c r="K15" s="269"/>
      <c r="L15" s="269"/>
      <c r="M15" s="269"/>
    </row>
    <row r="16" spans="1:13" s="360" customFormat="1" ht="25.5">
      <c r="A16" s="81">
        <v>2</v>
      </c>
      <c r="B16" s="81" t="s">
        <v>209</v>
      </c>
      <c r="C16" s="356" t="s">
        <v>132</v>
      </c>
      <c r="D16" s="357" t="s">
        <v>34</v>
      </c>
      <c r="E16" s="358"/>
      <c r="F16" s="359">
        <v>3.6</v>
      </c>
      <c r="G16" s="269"/>
      <c r="H16" s="269"/>
      <c r="I16" s="364"/>
      <c r="J16" s="364"/>
      <c r="K16" s="364"/>
      <c r="L16" s="364"/>
      <c r="M16" s="269"/>
    </row>
    <row r="17" spans="1:13" s="360" customFormat="1" ht="12.75">
      <c r="A17" s="361">
        <f>A16+0.1</f>
        <v>2.1</v>
      </c>
      <c r="B17" s="81"/>
      <c r="C17" s="362" t="s">
        <v>16</v>
      </c>
      <c r="D17" s="361" t="s">
        <v>17</v>
      </c>
      <c r="E17" s="363">
        <v>0.88700000000000001</v>
      </c>
      <c r="F17" s="269">
        <f>F16*E17</f>
        <v>3.1932</v>
      </c>
      <c r="G17" s="361"/>
      <c r="H17" s="361"/>
      <c r="I17" s="269"/>
      <c r="J17" s="269"/>
      <c r="K17" s="364"/>
      <c r="L17" s="364"/>
      <c r="M17" s="269"/>
    </row>
    <row r="18" spans="1:13" s="360" customFormat="1" ht="12.75">
      <c r="A18" s="361">
        <f>A17+0.1</f>
        <v>2.2000000000000002</v>
      </c>
      <c r="B18" s="81"/>
      <c r="C18" s="362" t="s">
        <v>18</v>
      </c>
      <c r="D18" s="361" t="s">
        <v>1</v>
      </c>
      <c r="E18" s="365">
        <v>9.8400000000000001E-2</v>
      </c>
      <c r="F18" s="269">
        <f>F16*E18</f>
        <v>0.35424</v>
      </c>
      <c r="G18" s="269"/>
      <c r="H18" s="269"/>
      <c r="I18" s="269"/>
      <c r="J18" s="269"/>
      <c r="K18" s="269"/>
      <c r="L18" s="269"/>
      <c r="M18" s="269"/>
    </row>
    <row r="19" spans="1:13" s="315" customFormat="1" ht="12.75">
      <c r="A19" s="350"/>
      <c r="B19" s="354"/>
      <c r="C19" s="355" t="s">
        <v>52</v>
      </c>
      <c r="D19" s="351"/>
      <c r="E19" s="352"/>
      <c r="F19" s="351"/>
      <c r="G19" s="352"/>
      <c r="H19" s="352"/>
      <c r="I19" s="352"/>
      <c r="J19" s="352"/>
      <c r="K19" s="352"/>
      <c r="L19" s="352"/>
      <c r="M19" s="269"/>
    </row>
    <row r="20" spans="1:13" s="247" customFormat="1" ht="25.5">
      <c r="A20" s="366">
        <v>1</v>
      </c>
      <c r="B20" s="367" t="s">
        <v>210</v>
      </c>
      <c r="C20" s="356" t="s">
        <v>133</v>
      </c>
      <c r="D20" s="368" t="s">
        <v>61</v>
      </c>
      <c r="E20" s="369"/>
      <c r="F20" s="351">
        <v>9.4</v>
      </c>
      <c r="G20" s="370"/>
      <c r="H20" s="370"/>
      <c r="I20" s="371"/>
      <c r="J20" s="222"/>
      <c r="K20" s="371"/>
      <c r="L20" s="371"/>
      <c r="M20" s="269"/>
    </row>
    <row r="21" spans="1:13" s="247" customFormat="1" ht="12.75">
      <c r="A21" s="361">
        <f>A20+0.1</f>
        <v>1.1000000000000001</v>
      </c>
      <c r="B21" s="367"/>
      <c r="C21" s="372" t="s">
        <v>16</v>
      </c>
      <c r="D21" s="372" t="s">
        <v>17</v>
      </c>
      <c r="E21" s="373">
        <v>2.06</v>
      </c>
      <c r="F21" s="374">
        <f>E21*F20</f>
        <v>19.364000000000001</v>
      </c>
      <c r="G21" s="374"/>
      <c r="H21" s="374"/>
      <c r="I21" s="371"/>
      <c r="J21" s="222"/>
      <c r="K21" s="371"/>
      <c r="L21" s="371"/>
      <c r="M21" s="269"/>
    </row>
    <row r="22" spans="1:13" s="360" customFormat="1" ht="25.5">
      <c r="A22" s="81">
        <v>2</v>
      </c>
      <c r="B22" s="81" t="s">
        <v>211</v>
      </c>
      <c r="C22" s="356" t="s">
        <v>134</v>
      </c>
      <c r="D22" s="357" t="s">
        <v>15</v>
      </c>
      <c r="E22" s="358"/>
      <c r="F22" s="359">
        <v>1.6</v>
      </c>
      <c r="G22" s="364"/>
      <c r="H22" s="364"/>
      <c r="I22" s="364"/>
      <c r="J22" s="364"/>
      <c r="K22" s="364"/>
      <c r="L22" s="364"/>
      <c r="M22" s="364"/>
    </row>
    <row r="23" spans="1:13" s="360" customFormat="1" ht="12.75">
      <c r="A23" s="361">
        <f>A22+0.1</f>
        <v>2.1</v>
      </c>
      <c r="B23" s="81"/>
      <c r="C23" s="362" t="s">
        <v>16</v>
      </c>
      <c r="D23" s="361" t="s">
        <v>17</v>
      </c>
      <c r="E23" s="363">
        <v>0.89</v>
      </c>
      <c r="F23" s="269">
        <f>F22*E23</f>
        <v>1.4240000000000002</v>
      </c>
      <c r="G23" s="361"/>
      <c r="H23" s="361"/>
      <c r="I23" s="269"/>
      <c r="J23" s="269"/>
      <c r="K23" s="364"/>
      <c r="L23" s="364"/>
      <c r="M23" s="269"/>
    </row>
    <row r="24" spans="1:13" s="360" customFormat="1" ht="12.75">
      <c r="A24" s="361">
        <f>A23+0.1</f>
        <v>2.2000000000000002</v>
      </c>
      <c r="B24" s="81"/>
      <c r="C24" s="362" t="s">
        <v>18</v>
      </c>
      <c r="D24" s="361" t="s">
        <v>1</v>
      </c>
      <c r="E24" s="363">
        <v>0.37</v>
      </c>
      <c r="F24" s="269">
        <f>F22*E24</f>
        <v>0.59199999999999997</v>
      </c>
      <c r="G24" s="364"/>
      <c r="H24" s="364"/>
      <c r="I24" s="364"/>
      <c r="J24" s="364"/>
      <c r="K24" s="269"/>
      <c r="L24" s="269"/>
      <c r="M24" s="269"/>
    </row>
    <row r="25" spans="1:13" s="360" customFormat="1" ht="12.75">
      <c r="A25" s="361">
        <f>A24+0.1</f>
        <v>2.3000000000000003</v>
      </c>
      <c r="B25" s="81"/>
      <c r="C25" s="362" t="s">
        <v>131</v>
      </c>
      <c r="D25" s="361" t="s">
        <v>15</v>
      </c>
      <c r="E25" s="363">
        <v>1.1499999999999999</v>
      </c>
      <c r="F25" s="269">
        <f>F22*E25</f>
        <v>1.8399999999999999</v>
      </c>
      <c r="G25" s="269"/>
      <c r="H25" s="269"/>
      <c r="I25" s="361"/>
      <c r="J25" s="361"/>
      <c r="K25" s="364"/>
      <c r="L25" s="364"/>
      <c r="M25" s="269"/>
    </row>
    <row r="26" spans="1:13" s="360" customFormat="1" ht="12.75">
      <c r="A26" s="361">
        <f>A25+0.1</f>
        <v>2.4000000000000004</v>
      </c>
      <c r="B26" s="81"/>
      <c r="C26" s="362" t="s">
        <v>27</v>
      </c>
      <c r="D26" s="361" t="s">
        <v>1</v>
      </c>
      <c r="E26" s="363">
        <v>0.02</v>
      </c>
      <c r="F26" s="269">
        <f>F22*E26</f>
        <v>3.2000000000000001E-2</v>
      </c>
      <c r="G26" s="269"/>
      <c r="H26" s="269"/>
      <c r="I26" s="361"/>
      <c r="J26" s="361"/>
      <c r="K26" s="364"/>
      <c r="L26" s="364"/>
      <c r="M26" s="269"/>
    </row>
    <row r="27" spans="1:13" s="360" customFormat="1" ht="25.5">
      <c r="A27" s="81">
        <v>3</v>
      </c>
      <c r="B27" s="81" t="s">
        <v>212</v>
      </c>
      <c r="C27" s="356" t="s">
        <v>53</v>
      </c>
      <c r="D27" s="81" t="s">
        <v>15</v>
      </c>
      <c r="E27" s="358"/>
      <c r="F27" s="359">
        <v>8</v>
      </c>
      <c r="G27" s="364"/>
      <c r="H27" s="364"/>
      <c r="I27" s="364"/>
      <c r="J27" s="364"/>
      <c r="K27" s="364"/>
      <c r="L27" s="364"/>
      <c r="M27" s="269"/>
    </row>
    <row r="28" spans="1:13" s="360" customFormat="1" ht="12.75">
      <c r="A28" s="361">
        <f>A27+0.1</f>
        <v>3.1</v>
      </c>
      <c r="B28" s="81"/>
      <c r="C28" s="362" t="s">
        <v>16</v>
      </c>
      <c r="D28" s="361" t="s">
        <v>17</v>
      </c>
      <c r="E28" s="363">
        <v>3.78</v>
      </c>
      <c r="F28" s="269">
        <f>F27*E28</f>
        <v>30.24</v>
      </c>
      <c r="G28" s="361"/>
      <c r="H28" s="361"/>
      <c r="I28" s="269"/>
      <c r="J28" s="269"/>
      <c r="K28" s="364"/>
      <c r="L28" s="364"/>
      <c r="M28" s="269"/>
    </row>
    <row r="29" spans="1:13" s="360" customFormat="1" ht="12.75">
      <c r="A29" s="361">
        <f>A28+0.1</f>
        <v>3.2</v>
      </c>
      <c r="B29" s="81"/>
      <c r="C29" s="362" t="s">
        <v>18</v>
      </c>
      <c r="D29" s="361" t="s">
        <v>1</v>
      </c>
      <c r="E29" s="363">
        <v>0.92</v>
      </c>
      <c r="F29" s="269">
        <f>F27*E29</f>
        <v>7.36</v>
      </c>
      <c r="G29" s="364"/>
      <c r="H29" s="364"/>
      <c r="I29" s="364"/>
      <c r="J29" s="364"/>
      <c r="K29" s="269"/>
      <c r="L29" s="269"/>
      <c r="M29" s="269"/>
    </row>
    <row r="30" spans="1:13" s="360" customFormat="1" ht="12.75">
      <c r="A30" s="361">
        <f t="shared" ref="A30:A35" si="0">A29+0.1</f>
        <v>3.3000000000000003</v>
      </c>
      <c r="B30" s="81"/>
      <c r="C30" s="362" t="s">
        <v>213</v>
      </c>
      <c r="D30" s="362" t="s">
        <v>15</v>
      </c>
      <c r="E30" s="363">
        <v>1.0149999999999999</v>
      </c>
      <c r="F30" s="269">
        <f>F27*E30</f>
        <v>8.1199999999999992</v>
      </c>
      <c r="G30" s="269"/>
      <c r="H30" s="269"/>
      <c r="I30" s="361"/>
      <c r="J30" s="361"/>
      <c r="K30" s="364"/>
      <c r="L30" s="364"/>
      <c r="M30" s="269"/>
    </row>
    <row r="31" spans="1:13" s="360" customFormat="1" ht="12.75">
      <c r="A31" s="361">
        <f t="shared" si="0"/>
        <v>3.4000000000000004</v>
      </c>
      <c r="B31" s="81"/>
      <c r="C31" s="362" t="s">
        <v>214</v>
      </c>
      <c r="D31" s="361" t="s">
        <v>34</v>
      </c>
      <c r="E31" s="363">
        <v>0.70299999999999996</v>
      </c>
      <c r="F31" s="269">
        <f>F27*E31</f>
        <v>5.6239999999999997</v>
      </c>
      <c r="G31" s="269"/>
      <c r="H31" s="269"/>
      <c r="I31" s="361"/>
      <c r="J31" s="361"/>
      <c r="K31" s="364"/>
      <c r="L31" s="364"/>
      <c r="M31" s="269"/>
    </row>
    <row r="32" spans="1:13" s="360" customFormat="1" ht="12.75">
      <c r="A32" s="361">
        <f t="shared" si="0"/>
        <v>3.5000000000000004</v>
      </c>
      <c r="B32" s="81"/>
      <c r="C32" s="362" t="s">
        <v>215</v>
      </c>
      <c r="D32" s="362" t="s">
        <v>15</v>
      </c>
      <c r="E32" s="365">
        <v>1.14E-2</v>
      </c>
      <c r="F32" s="269">
        <f>F27*E32</f>
        <v>9.1200000000000003E-2</v>
      </c>
      <c r="G32" s="269"/>
      <c r="H32" s="269"/>
      <c r="I32" s="361"/>
      <c r="J32" s="361"/>
      <c r="K32" s="364"/>
      <c r="L32" s="364"/>
      <c r="M32" s="269"/>
    </row>
    <row r="33" spans="1:13" s="360" customFormat="1" ht="12.75">
      <c r="A33" s="361">
        <f t="shared" si="0"/>
        <v>3.6000000000000005</v>
      </c>
      <c r="B33" s="81"/>
      <c r="C33" s="375" t="s">
        <v>175</v>
      </c>
      <c r="D33" s="361" t="s">
        <v>45</v>
      </c>
      <c r="E33" s="363" t="s">
        <v>49</v>
      </c>
      <c r="F33" s="269">
        <v>42</v>
      </c>
      <c r="G33" s="269"/>
      <c r="H33" s="269"/>
      <c r="I33" s="361"/>
      <c r="J33" s="361"/>
      <c r="K33" s="364"/>
      <c r="L33" s="364"/>
      <c r="M33" s="269"/>
    </row>
    <row r="34" spans="1:13" s="360" customFormat="1" ht="12.75">
      <c r="A34" s="361">
        <f t="shared" si="0"/>
        <v>3.7000000000000006</v>
      </c>
      <c r="B34" s="81"/>
      <c r="C34" s="375" t="s">
        <v>174</v>
      </c>
      <c r="D34" s="361" t="s">
        <v>45</v>
      </c>
      <c r="E34" s="363" t="s">
        <v>49</v>
      </c>
      <c r="F34" s="269">
        <v>170</v>
      </c>
      <c r="G34" s="269"/>
      <c r="H34" s="269"/>
      <c r="I34" s="361"/>
      <c r="J34" s="361"/>
      <c r="K34" s="364"/>
      <c r="L34" s="364"/>
      <c r="M34" s="269"/>
    </row>
    <row r="35" spans="1:13" s="360" customFormat="1" ht="12.75">
      <c r="A35" s="361">
        <f t="shared" si="0"/>
        <v>3.8000000000000007</v>
      </c>
      <c r="B35" s="81"/>
      <c r="C35" s="362" t="s">
        <v>27</v>
      </c>
      <c r="D35" s="361" t="s">
        <v>1</v>
      </c>
      <c r="E35" s="363">
        <v>0.6</v>
      </c>
      <c r="F35" s="269">
        <f>F27*E35</f>
        <v>4.8</v>
      </c>
      <c r="G35" s="269"/>
      <c r="H35" s="269"/>
      <c r="I35" s="361"/>
      <c r="J35" s="361"/>
      <c r="K35" s="364"/>
      <c r="L35" s="364"/>
      <c r="M35" s="269"/>
    </row>
    <row r="36" spans="1:13" s="360" customFormat="1" ht="25.5">
      <c r="A36" s="81">
        <v>4</v>
      </c>
      <c r="B36" s="81" t="s">
        <v>216</v>
      </c>
      <c r="C36" s="356" t="s">
        <v>176</v>
      </c>
      <c r="D36" s="357" t="s">
        <v>15</v>
      </c>
      <c r="E36" s="358"/>
      <c r="F36" s="359">
        <v>4.2</v>
      </c>
      <c r="G36" s="364"/>
      <c r="H36" s="364"/>
      <c r="I36" s="269"/>
      <c r="J36" s="269"/>
      <c r="K36" s="364"/>
      <c r="L36" s="364"/>
      <c r="M36" s="269"/>
    </row>
    <row r="37" spans="1:13" s="360" customFormat="1" ht="12.75">
      <c r="A37" s="361">
        <f>A36+0.1</f>
        <v>4.0999999999999996</v>
      </c>
      <c r="B37" s="81"/>
      <c r="C37" s="362" t="s">
        <v>16</v>
      </c>
      <c r="D37" s="361" t="s">
        <v>17</v>
      </c>
      <c r="E37" s="363">
        <v>3.36</v>
      </c>
      <c r="F37" s="269">
        <f>F36*E37</f>
        <v>14.112</v>
      </c>
      <c r="G37" s="361"/>
      <c r="H37" s="361"/>
      <c r="I37" s="269"/>
      <c r="J37" s="269"/>
      <c r="K37" s="364"/>
      <c r="L37" s="364"/>
      <c r="M37" s="269"/>
    </row>
    <row r="38" spans="1:13" s="360" customFormat="1" ht="12.75">
      <c r="A38" s="361">
        <f>A37+0.1</f>
        <v>4.1999999999999993</v>
      </c>
      <c r="B38" s="81"/>
      <c r="C38" s="362" t="s">
        <v>18</v>
      </c>
      <c r="D38" s="361" t="s">
        <v>1</v>
      </c>
      <c r="E38" s="363">
        <v>0.92</v>
      </c>
      <c r="F38" s="269">
        <f>F36*E38</f>
        <v>3.8640000000000003</v>
      </c>
      <c r="G38" s="364"/>
      <c r="H38" s="364"/>
      <c r="I38" s="364"/>
      <c r="J38" s="364"/>
      <c r="K38" s="269"/>
      <c r="L38" s="269"/>
      <c r="M38" s="269"/>
    </row>
    <row r="39" spans="1:13" s="360" customFormat="1" ht="12.75">
      <c r="A39" s="361">
        <f>A38+0.1</f>
        <v>4.2999999999999989</v>
      </c>
      <c r="B39" s="81"/>
      <c r="C39" s="362" t="s">
        <v>44</v>
      </c>
      <c r="D39" s="361" t="s">
        <v>15</v>
      </c>
      <c r="E39" s="363">
        <v>0.11</v>
      </c>
      <c r="F39" s="269">
        <f>F36*E39</f>
        <v>0.46200000000000002</v>
      </c>
      <c r="G39" s="269"/>
      <c r="H39" s="269"/>
      <c r="I39" s="361"/>
      <c r="J39" s="361"/>
      <c r="K39" s="364"/>
      <c r="L39" s="364"/>
      <c r="M39" s="269"/>
    </row>
    <row r="40" spans="1:13" s="360" customFormat="1" ht="12.75">
      <c r="A40" s="361">
        <f>A39+0.1</f>
        <v>4.3999999999999986</v>
      </c>
      <c r="B40" s="81"/>
      <c r="C40" s="362" t="s">
        <v>63</v>
      </c>
      <c r="D40" s="361" t="s">
        <v>20</v>
      </c>
      <c r="E40" s="363">
        <f>0.92/0.014</f>
        <v>65.714285714285722</v>
      </c>
      <c r="F40" s="269">
        <f>F36*E40</f>
        <v>276.00000000000006</v>
      </c>
      <c r="G40" s="269"/>
      <c r="H40" s="269"/>
      <c r="I40" s="361"/>
      <c r="J40" s="361"/>
      <c r="K40" s="364"/>
      <c r="L40" s="364"/>
      <c r="M40" s="269"/>
    </row>
    <row r="41" spans="1:13" s="360" customFormat="1" ht="12.75">
      <c r="A41" s="361">
        <f>A40+0.1</f>
        <v>4.4999999999999982</v>
      </c>
      <c r="B41" s="81"/>
      <c r="C41" s="362" t="s">
        <v>27</v>
      </c>
      <c r="D41" s="361" t="s">
        <v>1</v>
      </c>
      <c r="E41" s="363">
        <v>0.16</v>
      </c>
      <c r="F41" s="269">
        <f>F36*E41</f>
        <v>0.67200000000000004</v>
      </c>
      <c r="G41" s="269"/>
      <c r="H41" s="269"/>
      <c r="I41" s="361"/>
      <c r="J41" s="361"/>
      <c r="K41" s="364"/>
      <c r="L41" s="364"/>
      <c r="M41" s="269"/>
    </row>
    <row r="42" spans="1:13" s="360" customFormat="1" ht="25.5">
      <c r="A42" s="81">
        <v>5</v>
      </c>
      <c r="B42" s="81" t="s">
        <v>217</v>
      </c>
      <c r="C42" s="376" t="s">
        <v>218</v>
      </c>
      <c r="D42" s="357" t="s">
        <v>15</v>
      </c>
      <c r="E42" s="358"/>
      <c r="F42" s="359">
        <v>2.1</v>
      </c>
      <c r="G42" s="364"/>
      <c r="H42" s="364"/>
      <c r="I42" s="364"/>
      <c r="J42" s="364"/>
      <c r="K42" s="269"/>
      <c r="L42" s="269"/>
      <c r="M42" s="269"/>
    </row>
    <row r="43" spans="1:13" s="360" customFormat="1" ht="12.75">
      <c r="A43" s="361">
        <f>A42+0.1</f>
        <v>5.0999999999999996</v>
      </c>
      <c r="B43" s="81"/>
      <c r="C43" s="361" t="s">
        <v>16</v>
      </c>
      <c r="D43" s="361" t="s">
        <v>17</v>
      </c>
      <c r="E43" s="363">
        <v>8.5399999999999991</v>
      </c>
      <c r="F43" s="269">
        <f>F42*E43</f>
        <v>17.933999999999997</v>
      </c>
      <c r="G43" s="361"/>
      <c r="H43" s="361"/>
      <c r="I43" s="269"/>
      <c r="J43" s="269"/>
      <c r="K43" s="364"/>
      <c r="L43" s="364"/>
      <c r="M43" s="269"/>
    </row>
    <row r="44" spans="1:13" s="360" customFormat="1" ht="12.75">
      <c r="A44" s="361">
        <f>A43+0.1</f>
        <v>5.1999999999999993</v>
      </c>
      <c r="B44" s="81"/>
      <c r="C44" s="361" t="s">
        <v>18</v>
      </c>
      <c r="D44" s="361" t="s">
        <v>1</v>
      </c>
      <c r="E44" s="363">
        <v>1.06</v>
      </c>
      <c r="F44" s="269">
        <f>F42*E44</f>
        <v>2.2260000000000004</v>
      </c>
      <c r="G44" s="364"/>
      <c r="H44" s="364"/>
      <c r="I44" s="364"/>
      <c r="J44" s="269"/>
      <c r="K44" s="269"/>
      <c r="L44" s="269"/>
      <c r="M44" s="269"/>
    </row>
    <row r="45" spans="1:13" s="360" customFormat="1" ht="12.75">
      <c r="A45" s="361">
        <f t="shared" ref="A45:A50" si="1">A44+0.1</f>
        <v>5.2999999999999989</v>
      </c>
      <c r="B45" s="81"/>
      <c r="C45" s="361" t="s">
        <v>219</v>
      </c>
      <c r="D45" s="361" t="s">
        <v>15</v>
      </c>
      <c r="E45" s="363">
        <v>1.0149999999999999</v>
      </c>
      <c r="F45" s="269">
        <f>F42*E45</f>
        <v>2.1315</v>
      </c>
      <c r="G45" s="269"/>
      <c r="H45" s="269"/>
      <c r="I45" s="361"/>
      <c r="J45" s="269"/>
      <c r="K45" s="364"/>
      <c r="L45" s="269"/>
      <c r="M45" s="269"/>
    </row>
    <row r="46" spans="1:13" s="360" customFormat="1" ht="12.75">
      <c r="A46" s="361">
        <f t="shared" si="1"/>
        <v>5.3999999999999986</v>
      </c>
      <c r="B46" s="81"/>
      <c r="C46" s="361" t="s">
        <v>214</v>
      </c>
      <c r="D46" s="361" t="s">
        <v>34</v>
      </c>
      <c r="E46" s="363">
        <v>1.4</v>
      </c>
      <c r="F46" s="269">
        <f>F42*E46</f>
        <v>2.94</v>
      </c>
      <c r="G46" s="269"/>
      <c r="H46" s="269"/>
      <c r="I46" s="361"/>
      <c r="J46" s="269"/>
      <c r="K46" s="364"/>
      <c r="L46" s="269"/>
      <c r="M46" s="269"/>
    </row>
    <row r="47" spans="1:13" s="360" customFormat="1" ht="12.75">
      <c r="A47" s="361">
        <f t="shared" si="1"/>
        <v>5.4999999999999982</v>
      </c>
      <c r="B47" s="81"/>
      <c r="C47" s="361" t="s">
        <v>220</v>
      </c>
      <c r="D47" s="361" t="s">
        <v>15</v>
      </c>
      <c r="E47" s="365">
        <v>1.4500000000000001E-2</v>
      </c>
      <c r="F47" s="269">
        <f>F42*E47</f>
        <v>3.0450000000000001E-2</v>
      </c>
      <c r="G47" s="269"/>
      <c r="H47" s="269"/>
      <c r="I47" s="361"/>
      <c r="J47" s="269"/>
      <c r="K47" s="364"/>
      <c r="L47" s="269"/>
      <c r="M47" s="269"/>
    </row>
    <row r="48" spans="1:13" s="360" customFormat="1" ht="12.75">
      <c r="A48" s="361">
        <f t="shared" si="1"/>
        <v>5.5999999999999979</v>
      </c>
      <c r="B48" s="81"/>
      <c r="C48" s="361" t="s">
        <v>222</v>
      </c>
      <c r="D48" s="361" t="s">
        <v>45</v>
      </c>
      <c r="E48" s="363" t="s">
        <v>223</v>
      </c>
      <c r="F48" s="269">
        <v>18</v>
      </c>
      <c r="G48" s="269"/>
      <c r="H48" s="269"/>
      <c r="I48" s="361"/>
      <c r="J48" s="269"/>
      <c r="K48" s="364"/>
      <c r="L48" s="269"/>
      <c r="M48" s="269"/>
    </row>
    <row r="49" spans="1:13" s="360" customFormat="1" ht="12.75">
      <c r="A49" s="361">
        <f t="shared" si="1"/>
        <v>5.6999999999999975</v>
      </c>
      <c r="B49" s="81"/>
      <c r="C49" s="375" t="s">
        <v>177</v>
      </c>
      <c r="D49" s="361" t="s">
        <v>45</v>
      </c>
      <c r="E49" s="363" t="s">
        <v>223</v>
      </c>
      <c r="F49" s="269">
        <v>95</v>
      </c>
      <c r="G49" s="269"/>
      <c r="H49" s="269"/>
      <c r="I49" s="361"/>
      <c r="J49" s="269"/>
      <c r="K49" s="364"/>
      <c r="L49" s="269"/>
      <c r="M49" s="269"/>
    </row>
    <row r="50" spans="1:13" s="360" customFormat="1" ht="12.75">
      <c r="A50" s="361">
        <f t="shared" si="1"/>
        <v>5.7999999999999972</v>
      </c>
      <c r="B50" s="81"/>
      <c r="C50" s="361" t="s">
        <v>27</v>
      </c>
      <c r="D50" s="361" t="s">
        <v>1</v>
      </c>
      <c r="E50" s="363">
        <v>0.74</v>
      </c>
      <c r="F50" s="269">
        <f>F42*E50</f>
        <v>1.554</v>
      </c>
      <c r="G50" s="269"/>
      <c r="H50" s="269"/>
      <c r="I50" s="361"/>
      <c r="J50" s="269"/>
      <c r="K50" s="364"/>
      <c r="L50" s="269"/>
      <c r="M50" s="269"/>
    </row>
    <row r="51" spans="1:13" s="360" customFormat="1" ht="38.25">
      <c r="A51" s="81">
        <v>6</v>
      </c>
      <c r="B51" s="81" t="s">
        <v>224</v>
      </c>
      <c r="C51" s="356" t="s">
        <v>178</v>
      </c>
      <c r="D51" s="357" t="s">
        <v>15</v>
      </c>
      <c r="E51" s="358"/>
      <c r="F51" s="359">
        <v>23</v>
      </c>
      <c r="G51" s="364"/>
      <c r="H51" s="364"/>
      <c r="I51" s="364"/>
      <c r="J51" s="364"/>
      <c r="K51" s="364"/>
      <c r="L51" s="364"/>
      <c r="M51" s="269"/>
    </row>
    <row r="52" spans="1:13" s="360" customFormat="1" ht="12.75">
      <c r="A52" s="361">
        <f>A51+0.1</f>
        <v>6.1</v>
      </c>
      <c r="B52" s="81"/>
      <c r="C52" s="362" t="s">
        <v>16</v>
      </c>
      <c r="D52" s="361" t="s">
        <v>17</v>
      </c>
      <c r="E52" s="363">
        <v>0.89</v>
      </c>
      <c r="F52" s="269">
        <f>F51*E52</f>
        <v>20.47</v>
      </c>
      <c r="G52" s="361"/>
      <c r="H52" s="361"/>
      <c r="I52" s="269"/>
      <c r="J52" s="269"/>
      <c r="K52" s="364"/>
      <c r="L52" s="364"/>
      <c r="M52" s="269"/>
    </row>
    <row r="53" spans="1:13" s="360" customFormat="1" ht="12.75">
      <c r="A53" s="361">
        <f>A52+0.1</f>
        <v>6.1999999999999993</v>
      </c>
      <c r="B53" s="81"/>
      <c r="C53" s="362" t="s">
        <v>18</v>
      </c>
      <c r="D53" s="361" t="s">
        <v>1</v>
      </c>
      <c r="E53" s="363">
        <v>0.37</v>
      </c>
      <c r="F53" s="269">
        <f>F51*E53</f>
        <v>8.51</v>
      </c>
      <c r="G53" s="364"/>
      <c r="H53" s="364"/>
      <c r="I53" s="364"/>
      <c r="J53" s="364"/>
      <c r="K53" s="269"/>
      <c r="L53" s="269"/>
      <c r="M53" s="269"/>
    </row>
    <row r="54" spans="1:13" s="360" customFormat="1" ht="12.75">
      <c r="A54" s="361">
        <f>A53+0.1</f>
        <v>6.2999999999999989</v>
      </c>
      <c r="B54" s="81"/>
      <c r="C54" s="362" t="s">
        <v>225</v>
      </c>
      <c r="D54" s="361" t="s">
        <v>15</v>
      </c>
      <c r="E54" s="363">
        <v>1.1499999999999999</v>
      </c>
      <c r="F54" s="269">
        <f>F51*E54</f>
        <v>26.45</v>
      </c>
      <c r="G54" s="269"/>
      <c r="H54" s="269"/>
      <c r="I54" s="361"/>
      <c r="J54" s="361"/>
      <c r="K54" s="364"/>
      <c r="L54" s="364"/>
      <c r="M54" s="269"/>
    </row>
    <row r="55" spans="1:13" s="360" customFormat="1" ht="12.75">
      <c r="A55" s="361">
        <f>A54+0.1</f>
        <v>6.3999999999999986</v>
      </c>
      <c r="B55" s="81"/>
      <c r="C55" s="362" t="s">
        <v>27</v>
      </c>
      <c r="D55" s="361" t="s">
        <v>1</v>
      </c>
      <c r="E55" s="363">
        <v>0.02</v>
      </c>
      <c r="F55" s="269">
        <f>F51*E55</f>
        <v>0.46</v>
      </c>
      <c r="G55" s="269"/>
      <c r="H55" s="269"/>
      <c r="I55" s="361"/>
      <c r="J55" s="361"/>
      <c r="K55" s="364"/>
      <c r="L55" s="364"/>
      <c r="M55" s="269"/>
    </row>
    <row r="56" spans="1:13" s="381" customFormat="1" ht="38.25">
      <c r="A56" s="81">
        <v>7</v>
      </c>
      <c r="B56" s="81" t="s">
        <v>226</v>
      </c>
      <c r="C56" s="377" t="s">
        <v>415</v>
      </c>
      <c r="D56" s="378" t="s">
        <v>34</v>
      </c>
      <c r="E56" s="379"/>
      <c r="F56" s="380">
        <v>41</v>
      </c>
      <c r="G56" s="379"/>
      <c r="H56" s="269"/>
      <c r="I56" s="379"/>
      <c r="J56" s="269"/>
      <c r="K56" s="379"/>
      <c r="L56" s="269"/>
      <c r="M56" s="269"/>
    </row>
    <row r="57" spans="1:13" s="381" customFormat="1" ht="12.75">
      <c r="A57" s="361">
        <f>A56+0.1</f>
        <v>7.1</v>
      </c>
      <c r="B57" s="382"/>
      <c r="C57" s="371" t="s">
        <v>228</v>
      </c>
      <c r="D57" s="371" t="s">
        <v>17</v>
      </c>
      <c r="E57" s="371">
        <f>2*0.3676</f>
        <v>0.73519999999999996</v>
      </c>
      <c r="F57" s="371">
        <f>E57*F56</f>
        <v>30.1432</v>
      </c>
      <c r="G57" s="383"/>
      <c r="H57" s="269"/>
      <c r="I57" s="383"/>
      <c r="J57" s="269"/>
      <c r="K57" s="383"/>
      <c r="L57" s="269"/>
      <c r="M57" s="269"/>
    </row>
    <row r="58" spans="1:13" s="381" customFormat="1" ht="12.75">
      <c r="A58" s="361">
        <f>A57+0.1</f>
        <v>7.1999999999999993</v>
      </c>
      <c r="B58" s="382"/>
      <c r="C58" s="371" t="s">
        <v>229</v>
      </c>
      <c r="D58" s="371" t="s">
        <v>1</v>
      </c>
      <c r="E58" s="371">
        <f>2*0.056</f>
        <v>0.112</v>
      </c>
      <c r="F58" s="371">
        <f>E58*F56</f>
        <v>4.5920000000000005</v>
      </c>
      <c r="G58" s="383"/>
      <c r="H58" s="269"/>
      <c r="I58" s="383"/>
      <c r="J58" s="269"/>
      <c r="K58" s="383"/>
      <c r="L58" s="269"/>
      <c r="M58" s="269"/>
    </row>
    <row r="59" spans="1:13" s="381" customFormat="1" ht="12.75">
      <c r="A59" s="361">
        <f>A58+0.1</f>
        <v>7.2999999999999989</v>
      </c>
      <c r="B59" s="382"/>
      <c r="C59" s="371" t="s">
        <v>227</v>
      </c>
      <c r="D59" s="361" t="s">
        <v>15</v>
      </c>
      <c r="E59" s="371">
        <v>0.10199999999999999</v>
      </c>
      <c r="F59" s="371">
        <f>E59*F56</f>
        <v>4.1819999999999995</v>
      </c>
      <c r="G59" s="383"/>
      <c r="H59" s="269"/>
      <c r="I59" s="383"/>
      <c r="J59" s="269"/>
      <c r="K59" s="383"/>
      <c r="L59" s="269"/>
      <c r="M59" s="269"/>
    </row>
    <row r="60" spans="1:13" s="360" customFormat="1" ht="25.5">
      <c r="A60" s="361">
        <f t="shared" ref="A60" si="2">A59+0.1</f>
        <v>7.3999999999999986</v>
      </c>
      <c r="B60" s="81"/>
      <c r="C60" s="375" t="s">
        <v>179</v>
      </c>
      <c r="D60" s="361" t="s">
        <v>45</v>
      </c>
      <c r="E60" s="363" t="s">
        <v>223</v>
      </c>
      <c r="F60" s="269">
        <v>170</v>
      </c>
      <c r="G60" s="269"/>
      <c r="H60" s="269"/>
      <c r="I60" s="361"/>
      <c r="J60" s="269"/>
      <c r="K60" s="364"/>
      <c r="L60" s="269"/>
      <c r="M60" s="269"/>
    </row>
    <row r="61" spans="1:13" s="381" customFormat="1" ht="12.75">
      <c r="A61" s="361">
        <f>A59+0.1</f>
        <v>7.3999999999999986</v>
      </c>
      <c r="B61" s="382"/>
      <c r="C61" s="371" t="s">
        <v>230</v>
      </c>
      <c r="D61" s="379" t="s">
        <v>1</v>
      </c>
      <c r="E61" s="371">
        <f>2*0.0636</f>
        <v>0.12720000000000001</v>
      </c>
      <c r="F61" s="371">
        <f>E61*F56</f>
        <v>5.2152000000000003</v>
      </c>
      <c r="G61" s="383"/>
      <c r="H61" s="269"/>
      <c r="I61" s="383"/>
      <c r="J61" s="269"/>
      <c r="K61" s="383"/>
      <c r="L61" s="269"/>
      <c r="M61" s="269"/>
    </row>
    <row r="62" spans="1:13" s="360" customFormat="1" ht="38.25">
      <c r="A62" s="81">
        <v>8</v>
      </c>
      <c r="B62" s="81" t="s">
        <v>216</v>
      </c>
      <c r="C62" s="356" t="s">
        <v>187</v>
      </c>
      <c r="D62" s="357" t="s">
        <v>15</v>
      </c>
      <c r="E62" s="358"/>
      <c r="F62" s="359">
        <v>29</v>
      </c>
      <c r="G62" s="364"/>
      <c r="H62" s="364"/>
      <c r="I62" s="269"/>
      <c r="J62" s="269"/>
      <c r="K62" s="364"/>
      <c r="L62" s="364"/>
      <c r="M62" s="269"/>
    </row>
    <row r="63" spans="1:13" s="360" customFormat="1" ht="12.75">
      <c r="A63" s="361">
        <f>A62+0.1</f>
        <v>8.1</v>
      </c>
      <c r="B63" s="81"/>
      <c r="C63" s="362" t="s">
        <v>16</v>
      </c>
      <c r="D63" s="361" t="s">
        <v>17</v>
      </c>
      <c r="E63" s="363">
        <v>3.36</v>
      </c>
      <c r="F63" s="269">
        <f>F62*E63</f>
        <v>97.44</v>
      </c>
      <c r="G63" s="361"/>
      <c r="H63" s="361"/>
      <c r="I63" s="269"/>
      <c r="J63" s="269"/>
      <c r="K63" s="364"/>
      <c r="L63" s="364"/>
      <c r="M63" s="269"/>
    </row>
    <row r="64" spans="1:13" s="360" customFormat="1" ht="12.75">
      <c r="A64" s="361">
        <f>A63+0.1</f>
        <v>8.1999999999999993</v>
      </c>
      <c r="B64" s="81"/>
      <c r="C64" s="362" t="s">
        <v>18</v>
      </c>
      <c r="D64" s="361" t="s">
        <v>1</v>
      </c>
      <c r="E64" s="363">
        <v>0.92</v>
      </c>
      <c r="F64" s="269">
        <f>F62*E64</f>
        <v>26.68</v>
      </c>
      <c r="G64" s="364"/>
      <c r="H64" s="364"/>
      <c r="I64" s="364"/>
      <c r="J64" s="364"/>
      <c r="K64" s="269"/>
      <c r="L64" s="269"/>
      <c r="M64" s="269"/>
    </row>
    <row r="65" spans="1:13" s="360" customFormat="1" ht="12.75">
      <c r="A65" s="361">
        <f>A64+0.1</f>
        <v>8.2999999999999989</v>
      </c>
      <c r="B65" s="81"/>
      <c r="C65" s="362" t="s">
        <v>44</v>
      </c>
      <c r="D65" s="361" t="s">
        <v>15</v>
      </c>
      <c r="E65" s="363">
        <v>0.11</v>
      </c>
      <c r="F65" s="269">
        <f>F62*E65</f>
        <v>3.19</v>
      </c>
      <c r="G65" s="269"/>
      <c r="H65" s="269"/>
      <c r="I65" s="361"/>
      <c r="J65" s="361"/>
      <c r="K65" s="364"/>
      <c r="L65" s="364"/>
      <c r="M65" s="269"/>
    </row>
    <row r="66" spans="1:13" s="360" customFormat="1" ht="12.75">
      <c r="A66" s="361">
        <f>A65+0.1</f>
        <v>8.3999999999999986</v>
      </c>
      <c r="B66" s="81"/>
      <c r="C66" s="362" t="s">
        <v>63</v>
      </c>
      <c r="D66" s="361" t="s">
        <v>20</v>
      </c>
      <c r="E66" s="363">
        <f>0.92/0.014</f>
        <v>65.714285714285722</v>
      </c>
      <c r="F66" s="269">
        <f>F62*E66</f>
        <v>1905.714285714286</v>
      </c>
      <c r="G66" s="269"/>
      <c r="H66" s="269"/>
      <c r="I66" s="361"/>
      <c r="J66" s="361"/>
      <c r="K66" s="364"/>
      <c r="L66" s="364"/>
      <c r="M66" s="269"/>
    </row>
    <row r="67" spans="1:13" s="360" customFormat="1" ht="12.75">
      <c r="A67" s="361">
        <f>A66+0.1</f>
        <v>8.4999999999999982</v>
      </c>
      <c r="B67" s="81"/>
      <c r="C67" s="362" t="s">
        <v>27</v>
      </c>
      <c r="D67" s="361" t="s">
        <v>1</v>
      </c>
      <c r="E67" s="363">
        <v>0.16</v>
      </c>
      <c r="F67" s="269">
        <f>F62*E67</f>
        <v>4.6399999999999997</v>
      </c>
      <c r="G67" s="269"/>
      <c r="H67" s="269"/>
      <c r="I67" s="361"/>
      <c r="J67" s="361"/>
      <c r="K67" s="364"/>
      <c r="L67" s="364"/>
      <c r="M67" s="269"/>
    </row>
    <row r="68" spans="1:13" s="360" customFormat="1" ht="38.25">
      <c r="A68" s="81">
        <v>9</v>
      </c>
      <c r="B68" s="81" t="s">
        <v>231</v>
      </c>
      <c r="C68" s="356" t="s">
        <v>135</v>
      </c>
      <c r="D68" s="357" t="s">
        <v>15</v>
      </c>
      <c r="E68" s="358"/>
      <c r="F68" s="359">
        <v>1.6</v>
      </c>
      <c r="G68" s="364"/>
      <c r="H68" s="364"/>
      <c r="I68" s="269"/>
      <c r="J68" s="269"/>
      <c r="K68" s="364"/>
      <c r="L68" s="364"/>
      <c r="M68" s="269"/>
    </row>
    <row r="69" spans="1:13" s="360" customFormat="1" ht="12.75">
      <c r="A69" s="361">
        <f>A68+0.1</f>
        <v>9.1</v>
      </c>
      <c r="B69" s="81"/>
      <c r="C69" s="362" t="s">
        <v>232</v>
      </c>
      <c r="D69" s="361" t="s">
        <v>17</v>
      </c>
      <c r="E69" s="363">
        <v>6.72</v>
      </c>
      <c r="F69" s="269">
        <f>F68*E69</f>
        <v>10.752000000000001</v>
      </c>
      <c r="G69" s="361"/>
      <c r="H69" s="361"/>
      <c r="I69" s="269"/>
      <c r="J69" s="269"/>
      <c r="K69" s="364"/>
      <c r="L69" s="364"/>
      <c r="M69" s="269"/>
    </row>
    <row r="70" spans="1:13" s="360" customFormat="1" ht="12.75">
      <c r="A70" s="361">
        <f>A69+0.1</f>
        <v>9.1999999999999993</v>
      </c>
      <c r="B70" s="81"/>
      <c r="C70" s="362" t="s">
        <v>233</v>
      </c>
      <c r="D70" s="361" t="s">
        <v>1</v>
      </c>
      <c r="E70" s="363">
        <v>1.84</v>
      </c>
      <c r="F70" s="269">
        <f>F68*E70</f>
        <v>2.9440000000000004</v>
      </c>
      <c r="G70" s="364"/>
      <c r="H70" s="364"/>
      <c r="I70" s="364"/>
      <c r="J70" s="364"/>
      <c r="K70" s="269"/>
      <c r="L70" s="269"/>
      <c r="M70" s="269"/>
    </row>
    <row r="71" spans="1:13" s="360" customFormat="1" ht="12.75">
      <c r="A71" s="361">
        <f>A70+0.1</f>
        <v>9.2999999999999989</v>
      </c>
      <c r="B71" s="81"/>
      <c r="C71" s="362" t="s">
        <v>234</v>
      </c>
      <c r="D71" s="361" t="s">
        <v>15</v>
      </c>
      <c r="E71" s="363">
        <v>0.22</v>
      </c>
      <c r="F71" s="269">
        <f>F68*E71</f>
        <v>0.35200000000000004</v>
      </c>
      <c r="G71" s="269"/>
      <c r="H71" s="269"/>
      <c r="I71" s="361"/>
      <c r="J71" s="361"/>
      <c r="K71" s="364"/>
      <c r="L71" s="364"/>
      <c r="M71" s="269"/>
    </row>
    <row r="72" spans="1:13" s="360" customFormat="1" ht="12.75">
      <c r="A72" s="361">
        <f>A71+0.1</f>
        <v>9.3999999999999986</v>
      </c>
      <c r="B72" s="81"/>
      <c r="C72" s="362" t="s">
        <v>235</v>
      </c>
      <c r="D72" s="361" t="s">
        <v>20</v>
      </c>
      <c r="E72" s="269">
        <v>131.4</v>
      </c>
      <c r="F72" s="269">
        <f>F68*E72</f>
        <v>210.24</v>
      </c>
      <c r="G72" s="269"/>
      <c r="H72" s="269"/>
      <c r="I72" s="361"/>
      <c r="J72" s="361"/>
      <c r="K72" s="364"/>
      <c r="L72" s="364"/>
      <c r="M72" s="269"/>
    </row>
    <row r="73" spans="1:13" s="360" customFormat="1" ht="12.75">
      <c r="A73" s="361">
        <f>A72+0.1</f>
        <v>9.4999999999999982</v>
      </c>
      <c r="B73" s="81"/>
      <c r="C73" s="362" t="s">
        <v>236</v>
      </c>
      <c r="D73" s="361" t="s">
        <v>1</v>
      </c>
      <c r="E73" s="363">
        <v>0.32</v>
      </c>
      <c r="F73" s="269">
        <f>F68*E73</f>
        <v>0.51200000000000001</v>
      </c>
      <c r="G73" s="269"/>
      <c r="H73" s="269"/>
      <c r="I73" s="361"/>
      <c r="J73" s="361"/>
      <c r="K73" s="364"/>
      <c r="L73" s="364"/>
      <c r="M73" s="269"/>
    </row>
    <row r="74" spans="1:13" s="360" customFormat="1" ht="25.5">
      <c r="A74" s="81">
        <v>10</v>
      </c>
      <c r="B74" s="81" t="s">
        <v>217</v>
      </c>
      <c r="C74" s="376" t="s">
        <v>218</v>
      </c>
      <c r="D74" s="357" t="s">
        <v>15</v>
      </c>
      <c r="E74" s="358"/>
      <c r="F74" s="359">
        <v>2.2000000000000002</v>
      </c>
      <c r="G74" s="364"/>
      <c r="H74" s="364"/>
      <c r="I74" s="364"/>
      <c r="J74" s="364"/>
      <c r="K74" s="269"/>
      <c r="L74" s="269"/>
      <c r="M74" s="269"/>
    </row>
    <row r="75" spans="1:13" s="360" customFormat="1" ht="12.75">
      <c r="A75" s="361">
        <f>A74+0.1</f>
        <v>10.1</v>
      </c>
      <c r="B75" s="81"/>
      <c r="C75" s="361" t="s">
        <v>16</v>
      </c>
      <c r="D75" s="361" t="s">
        <v>17</v>
      </c>
      <c r="E75" s="363">
        <v>8.5399999999999991</v>
      </c>
      <c r="F75" s="269">
        <f>F74*E75</f>
        <v>18.788</v>
      </c>
      <c r="G75" s="361"/>
      <c r="H75" s="361"/>
      <c r="I75" s="269"/>
      <c r="J75" s="269"/>
      <c r="K75" s="364"/>
      <c r="L75" s="364"/>
      <c r="M75" s="269"/>
    </row>
    <row r="76" spans="1:13" s="360" customFormat="1" ht="12.75">
      <c r="A76" s="361">
        <f>A75+0.1</f>
        <v>10.199999999999999</v>
      </c>
      <c r="B76" s="81"/>
      <c r="C76" s="361" t="s">
        <v>18</v>
      </c>
      <c r="D76" s="361" t="s">
        <v>1</v>
      </c>
      <c r="E76" s="363">
        <v>1.06</v>
      </c>
      <c r="F76" s="269">
        <f>F74*E76</f>
        <v>2.3320000000000003</v>
      </c>
      <c r="G76" s="364"/>
      <c r="H76" s="364"/>
      <c r="I76" s="364"/>
      <c r="J76" s="269"/>
      <c r="K76" s="269"/>
      <c r="L76" s="269"/>
      <c r="M76" s="269"/>
    </row>
    <row r="77" spans="1:13" s="360" customFormat="1" ht="12.75">
      <c r="A77" s="361">
        <f t="shared" ref="A77:A82" si="3">A76+0.1</f>
        <v>10.299999999999999</v>
      </c>
      <c r="B77" s="81"/>
      <c r="C77" s="361" t="s">
        <v>219</v>
      </c>
      <c r="D77" s="361" t="s">
        <v>15</v>
      </c>
      <c r="E77" s="363">
        <v>1.0149999999999999</v>
      </c>
      <c r="F77" s="269">
        <f>F74*E77</f>
        <v>2.2330000000000001</v>
      </c>
      <c r="G77" s="269"/>
      <c r="H77" s="269"/>
      <c r="I77" s="361"/>
      <c r="J77" s="269"/>
      <c r="K77" s="364"/>
      <c r="L77" s="269"/>
      <c r="M77" s="269"/>
    </row>
    <row r="78" spans="1:13" s="360" customFormat="1" ht="12.75">
      <c r="A78" s="361">
        <f t="shared" si="3"/>
        <v>10.399999999999999</v>
      </c>
      <c r="B78" s="81"/>
      <c r="C78" s="361" t="s">
        <v>214</v>
      </c>
      <c r="D78" s="361" t="s">
        <v>34</v>
      </c>
      <c r="E78" s="363">
        <v>1.4</v>
      </c>
      <c r="F78" s="269">
        <f>F74*E78</f>
        <v>3.08</v>
      </c>
      <c r="G78" s="269"/>
      <c r="H78" s="269"/>
      <c r="I78" s="361"/>
      <c r="J78" s="269"/>
      <c r="K78" s="364"/>
      <c r="L78" s="269"/>
      <c r="M78" s="269"/>
    </row>
    <row r="79" spans="1:13" s="360" customFormat="1" ht="12.75">
      <c r="A79" s="361">
        <f t="shared" si="3"/>
        <v>10.499999999999998</v>
      </c>
      <c r="B79" s="81"/>
      <c r="C79" s="361" t="s">
        <v>220</v>
      </c>
      <c r="D79" s="361" t="s">
        <v>15</v>
      </c>
      <c r="E79" s="365">
        <v>1.4500000000000001E-2</v>
      </c>
      <c r="F79" s="269">
        <f>F74*E79</f>
        <v>3.1900000000000005E-2</v>
      </c>
      <c r="G79" s="269"/>
      <c r="H79" s="269"/>
      <c r="I79" s="361"/>
      <c r="J79" s="269"/>
      <c r="K79" s="364"/>
      <c r="L79" s="269"/>
      <c r="M79" s="269"/>
    </row>
    <row r="80" spans="1:13" s="360" customFormat="1" ht="12.75">
      <c r="A80" s="361">
        <f t="shared" si="3"/>
        <v>10.599999999999998</v>
      </c>
      <c r="B80" s="81"/>
      <c r="C80" s="361" t="s">
        <v>222</v>
      </c>
      <c r="D80" s="361" t="s">
        <v>45</v>
      </c>
      <c r="E80" s="363" t="s">
        <v>223</v>
      </c>
      <c r="F80" s="375">
        <v>35</v>
      </c>
      <c r="G80" s="269"/>
      <c r="H80" s="269"/>
      <c r="I80" s="361"/>
      <c r="J80" s="269"/>
      <c r="K80" s="364"/>
      <c r="L80" s="269"/>
      <c r="M80" s="269"/>
    </row>
    <row r="81" spans="1:13" s="360" customFormat="1" ht="12.75">
      <c r="A81" s="361">
        <f t="shared" si="3"/>
        <v>10.699999999999998</v>
      </c>
      <c r="B81" s="81"/>
      <c r="C81" s="375" t="s">
        <v>177</v>
      </c>
      <c r="D81" s="361" t="s">
        <v>45</v>
      </c>
      <c r="E81" s="363" t="s">
        <v>223</v>
      </c>
      <c r="F81" s="375">
        <v>215</v>
      </c>
      <c r="G81" s="269"/>
      <c r="H81" s="269"/>
      <c r="I81" s="361"/>
      <c r="J81" s="269"/>
      <c r="K81" s="364"/>
      <c r="L81" s="269"/>
      <c r="M81" s="269"/>
    </row>
    <row r="82" spans="1:13" s="360" customFormat="1" ht="12.75">
      <c r="A82" s="361">
        <f t="shared" si="3"/>
        <v>10.799999999999997</v>
      </c>
      <c r="B82" s="81"/>
      <c r="C82" s="361" t="s">
        <v>27</v>
      </c>
      <c r="D82" s="361" t="s">
        <v>1</v>
      </c>
      <c r="E82" s="363">
        <v>0.74</v>
      </c>
      <c r="F82" s="269">
        <f>F74*E82</f>
        <v>1.6280000000000001</v>
      </c>
      <c r="G82" s="269"/>
      <c r="H82" s="269"/>
      <c r="I82" s="361"/>
      <c r="J82" s="269"/>
      <c r="K82" s="364"/>
      <c r="L82" s="269"/>
      <c r="M82" s="269"/>
    </row>
    <row r="83" spans="1:13" s="360" customFormat="1" ht="25.5">
      <c r="A83" s="81">
        <v>11</v>
      </c>
      <c r="B83" s="81" t="s">
        <v>237</v>
      </c>
      <c r="C83" s="356" t="s">
        <v>429</v>
      </c>
      <c r="D83" s="357" t="s">
        <v>34</v>
      </c>
      <c r="E83" s="357"/>
      <c r="F83" s="359">
        <v>41</v>
      </c>
      <c r="G83" s="364"/>
      <c r="H83" s="364"/>
      <c r="I83" s="269"/>
      <c r="J83" s="269"/>
      <c r="K83" s="364"/>
      <c r="L83" s="364"/>
      <c r="M83" s="269"/>
    </row>
    <row r="84" spans="1:13" s="360" customFormat="1" ht="12.75">
      <c r="A84" s="361">
        <f t="shared" ref="A84:A90" si="4">A83+0.1</f>
        <v>11.1</v>
      </c>
      <c r="B84" s="81"/>
      <c r="C84" s="361" t="s">
        <v>16</v>
      </c>
      <c r="D84" s="361" t="s">
        <v>17</v>
      </c>
      <c r="E84" s="363">
        <v>1.3</v>
      </c>
      <c r="F84" s="269">
        <f>F83*E84</f>
        <v>53.300000000000004</v>
      </c>
      <c r="G84" s="361"/>
      <c r="H84" s="361"/>
      <c r="I84" s="269"/>
      <c r="J84" s="269"/>
      <c r="K84" s="364"/>
      <c r="L84" s="364"/>
      <c r="M84" s="269"/>
    </row>
    <row r="85" spans="1:13" s="360" customFormat="1" ht="12.75">
      <c r="A85" s="361">
        <f t="shared" si="4"/>
        <v>11.2</v>
      </c>
      <c r="B85" s="81"/>
      <c r="C85" s="361" t="s">
        <v>18</v>
      </c>
      <c r="D85" s="361" t="s">
        <v>1</v>
      </c>
      <c r="E85" s="365">
        <v>0.16600000000000001</v>
      </c>
      <c r="F85" s="269">
        <f>F83*E85</f>
        <v>6.806</v>
      </c>
      <c r="G85" s="364"/>
      <c r="H85" s="364"/>
      <c r="I85" s="364"/>
      <c r="J85" s="364"/>
      <c r="K85" s="269"/>
      <c r="L85" s="269"/>
      <c r="M85" s="269"/>
    </row>
    <row r="86" spans="1:13" s="360" customFormat="1" ht="12.75">
      <c r="A86" s="361">
        <f t="shared" si="4"/>
        <v>11.299999999999999</v>
      </c>
      <c r="B86" s="81"/>
      <c r="C86" s="361" t="s">
        <v>241</v>
      </c>
      <c r="D86" s="361" t="s">
        <v>15</v>
      </c>
      <c r="E86" s="361" t="s">
        <v>49</v>
      </c>
      <c r="F86" s="269">
        <v>1.35</v>
      </c>
      <c r="G86" s="269"/>
      <c r="H86" s="269"/>
      <c r="I86" s="361"/>
      <c r="J86" s="361"/>
      <c r="K86" s="364"/>
      <c r="L86" s="364"/>
      <c r="M86" s="269"/>
    </row>
    <row r="87" spans="1:13" s="360" customFormat="1" ht="12.75">
      <c r="A87" s="361">
        <f t="shared" si="4"/>
        <v>11.399999999999999</v>
      </c>
      <c r="B87" s="81"/>
      <c r="C87" s="361" t="s">
        <v>238</v>
      </c>
      <c r="D87" s="361" t="s">
        <v>45</v>
      </c>
      <c r="E87" s="361">
        <v>0.17499999999999999</v>
      </c>
      <c r="F87" s="269">
        <f>F83*E87</f>
        <v>7.1749999999999998</v>
      </c>
      <c r="G87" s="269"/>
      <c r="H87" s="269"/>
      <c r="I87" s="361"/>
      <c r="J87" s="361"/>
      <c r="K87" s="364"/>
      <c r="L87" s="364"/>
      <c r="M87" s="269"/>
    </row>
    <row r="88" spans="1:13" s="360" customFormat="1" ht="12.75">
      <c r="A88" s="361">
        <f t="shared" si="4"/>
        <v>11.499999999999998</v>
      </c>
      <c r="B88" s="81"/>
      <c r="C88" s="361" t="s">
        <v>239</v>
      </c>
      <c r="D88" s="361" t="s">
        <v>45</v>
      </c>
      <c r="E88" s="361">
        <v>1.1000000000000001</v>
      </c>
      <c r="F88" s="269">
        <f>F83*E88</f>
        <v>45.1</v>
      </c>
      <c r="G88" s="269"/>
      <c r="H88" s="269"/>
      <c r="I88" s="361"/>
      <c r="J88" s="361"/>
      <c r="K88" s="364"/>
      <c r="L88" s="364"/>
      <c r="M88" s="269"/>
    </row>
    <row r="89" spans="1:13" s="360" customFormat="1" ht="12.75">
      <c r="A89" s="361">
        <f t="shared" si="4"/>
        <v>11.599999999999998</v>
      </c>
      <c r="B89" s="81"/>
      <c r="C89" s="361" t="s">
        <v>240</v>
      </c>
      <c r="D89" s="361" t="s">
        <v>45</v>
      </c>
      <c r="E89" s="361">
        <v>0.26</v>
      </c>
      <c r="F89" s="269">
        <f>E89*F83</f>
        <v>10.66</v>
      </c>
      <c r="G89" s="364"/>
      <c r="H89" s="364"/>
      <c r="I89" s="269"/>
      <c r="J89" s="269"/>
      <c r="K89" s="364"/>
      <c r="L89" s="364"/>
      <c r="M89" s="269"/>
    </row>
    <row r="90" spans="1:13" s="360" customFormat="1" ht="12.75">
      <c r="A90" s="361">
        <f t="shared" si="4"/>
        <v>11.699999999999998</v>
      </c>
      <c r="B90" s="81"/>
      <c r="C90" s="361" t="s">
        <v>27</v>
      </c>
      <c r="D90" s="361" t="s">
        <v>1</v>
      </c>
      <c r="E90" s="365">
        <v>7.9399999999999998E-2</v>
      </c>
      <c r="F90" s="269">
        <f>F83*E90</f>
        <v>3.2553999999999998</v>
      </c>
      <c r="G90" s="269"/>
      <c r="H90" s="269"/>
      <c r="I90" s="361"/>
      <c r="J90" s="361"/>
      <c r="K90" s="364"/>
      <c r="L90" s="364"/>
      <c r="M90" s="269"/>
    </row>
    <row r="91" spans="1:13" s="385" customFormat="1" ht="38.25">
      <c r="A91" s="81">
        <v>12</v>
      </c>
      <c r="B91" s="81" t="s">
        <v>242</v>
      </c>
      <c r="C91" s="356" t="s">
        <v>428</v>
      </c>
      <c r="D91" s="81" t="s">
        <v>15</v>
      </c>
      <c r="E91" s="81"/>
      <c r="F91" s="83">
        <v>1.7</v>
      </c>
      <c r="G91" s="384"/>
      <c r="H91" s="384"/>
      <c r="I91" s="384"/>
      <c r="J91" s="384"/>
      <c r="K91" s="82"/>
      <c r="L91" s="82"/>
      <c r="M91" s="82"/>
    </row>
    <row r="92" spans="1:13" s="385" customFormat="1" ht="12.75">
      <c r="A92" s="361">
        <f t="shared" ref="A92:A98" si="5">A91+0.1</f>
        <v>12.1</v>
      </c>
      <c r="B92" s="81"/>
      <c r="C92" s="362" t="s">
        <v>16</v>
      </c>
      <c r="D92" s="362" t="s">
        <v>17</v>
      </c>
      <c r="E92" s="386">
        <v>23.8</v>
      </c>
      <c r="F92" s="82">
        <f>F91*E92</f>
        <v>40.46</v>
      </c>
      <c r="G92" s="362"/>
      <c r="H92" s="362"/>
      <c r="I92" s="82"/>
      <c r="J92" s="82"/>
      <c r="K92" s="384"/>
      <c r="L92" s="384"/>
      <c r="M92" s="82"/>
    </row>
    <row r="93" spans="1:13" s="385" customFormat="1" ht="12.75">
      <c r="A93" s="361">
        <f t="shared" si="5"/>
        <v>12.2</v>
      </c>
      <c r="B93" s="81"/>
      <c r="C93" s="362" t="s">
        <v>18</v>
      </c>
      <c r="D93" s="362" t="s">
        <v>1</v>
      </c>
      <c r="E93" s="386">
        <v>2.1</v>
      </c>
      <c r="F93" s="82">
        <f>F91*E93</f>
        <v>3.57</v>
      </c>
      <c r="G93" s="384"/>
      <c r="H93" s="384"/>
      <c r="I93" s="384"/>
      <c r="J93" s="384"/>
      <c r="K93" s="82"/>
      <c r="L93" s="82"/>
      <c r="M93" s="82"/>
    </row>
    <row r="94" spans="1:13" s="385" customFormat="1" ht="12.75">
      <c r="A94" s="361">
        <f t="shared" si="5"/>
        <v>12.299999999999999</v>
      </c>
      <c r="B94" s="81"/>
      <c r="C94" s="362" t="s">
        <v>427</v>
      </c>
      <c r="D94" s="362" t="s">
        <v>15</v>
      </c>
      <c r="E94" s="82">
        <v>1.05</v>
      </c>
      <c r="F94" s="82">
        <f>F91*E94</f>
        <v>1.7849999999999999</v>
      </c>
      <c r="G94" s="82"/>
      <c r="H94" s="82"/>
      <c r="I94" s="362"/>
      <c r="J94" s="362"/>
      <c r="K94" s="384"/>
      <c r="L94" s="384"/>
      <c r="M94" s="82"/>
    </row>
    <row r="95" spans="1:13" s="385" customFormat="1" ht="12.75">
      <c r="A95" s="361">
        <f t="shared" si="5"/>
        <v>12.399999999999999</v>
      </c>
      <c r="B95" s="81"/>
      <c r="C95" s="362" t="s">
        <v>243</v>
      </c>
      <c r="D95" s="362" t="s">
        <v>45</v>
      </c>
      <c r="E95" s="362">
        <v>7.2</v>
      </c>
      <c r="F95" s="82">
        <f>F91*E95</f>
        <v>12.24</v>
      </c>
      <c r="G95" s="82"/>
      <c r="H95" s="82"/>
      <c r="I95" s="362"/>
      <c r="J95" s="362"/>
      <c r="K95" s="384"/>
      <c r="L95" s="384"/>
      <c r="M95" s="82"/>
    </row>
    <row r="96" spans="1:13" s="385" customFormat="1" ht="12.75">
      <c r="A96" s="361">
        <f t="shared" si="5"/>
        <v>12.499999999999998</v>
      </c>
      <c r="B96" s="81"/>
      <c r="C96" s="362" t="s">
        <v>244</v>
      </c>
      <c r="D96" s="362" t="s">
        <v>45</v>
      </c>
      <c r="E96" s="362">
        <v>4.38</v>
      </c>
      <c r="F96" s="82">
        <f>F91*E96</f>
        <v>7.4459999999999997</v>
      </c>
      <c r="G96" s="82"/>
      <c r="H96" s="82"/>
      <c r="I96" s="362"/>
      <c r="J96" s="362"/>
      <c r="K96" s="384"/>
      <c r="L96" s="384"/>
      <c r="M96" s="82"/>
    </row>
    <row r="97" spans="1:13" s="385" customFormat="1" ht="12.75">
      <c r="A97" s="361">
        <f t="shared" si="5"/>
        <v>12.599999999999998</v>
      </c>
      <c r="B97" s="81"/>
      <c r="C97" s="362" t="s">
        <v>238</v>
      </c>
      <c r="D97" s="362" t="s">
        <v>45</v>
      </c>
      <c r="E97" s="362">
        <v>1.96</v>
      </c>
      <c r="F97" s="82">
        <f>F91*E97</f>
        <v>3.3319999999999999</v>
      </c>
      <c r="G97" s="82"/>
      <c r="H97" s="82"/>
      <c r="I97" s="362"/>
      <c r="J97" s="362"/>
      <c r="K97" s="384"/>
      <c r="L97" s="384"/>
      <c r="M97" s="82"/>
    </row>
    <row r="98" spans="1:13" s="385" customFormat="1" ht="12.75">
      <c r="A98" s="361">
        <f t="shared" si="5"/>
        <v>12.699999999999998</v>
      </c>
      <c r="B98" s="81"/>
      <c r="C98" s="362" t="s">
        <v>27</v>
      </c>
      <c r="D98" s="362" t="s">
        <v>1</v>
      </c>
      <c r="E98" s="386">
        <v>3.44</v>
      </c>
      <c r="F98" s="82">
        <f>F91*E98</f>
        <v>5.8479999999999999</v>
      </c>
      <c r="G98" s="82"/>
      <c r="H98" s="82"/>
      <c r="I98" s="362"/>
      <c r="J98" s="362"/>
      <c r="K98" s="384"/>
      <c r="L98" s="384"/>
      <c r="M98" s="82"/>
    </row>
    <row r="99" spans="1:13" s="388" customFormat="1" ht="25.5">
      <c r="A99" s="244" t="s">
        <v>249</v>
      </c>
      <c r="B99" s="80" t="s">
        <v>245</v>
      </c>
      <c r="C99" s="81" t="s">
        <v>246</v>
      </c>
      <c r="D99" s="81" t="s">
        <v>15</v>
      </c>
      <c r="E99" s="83"/>
      <c r="F99" s="83">
        <v>1.8</v>
      </c>
      <c r="G99" s="83"/>
      <c r="H99" s="82"/>
      <c r="I99" s="387"/>
      <c r="J99" s="82"/>
      <c r="K99" s="387"/>
      <c r="L99" s="82"/>
      <c r="M99" s="82"/>
    </row>
    <row r="100" spans="1:13" s="388" customFormat="1" ht="12.75">
      <c r="A100" s="361">
        <f>A99+0.1</f>
        <v>13.1</v>
      </c>
      <c r="B100" s="80"/>
      <c r="C100" s="84" t="s">
        <v>16</v>
      </c>
      <c r="D100" s="84" t="s">
        <v>17</v>
      </c>
      <c r="E100" s="85">
        <v>0.87</v>
      </c>
      <c r="F100" s="85">
        <f>E100*F99</f>
        <v>1.5660000000000001</v>
      </c>
      <c r="G100" s="83"/>
      <c r="H100" s="82"/>
      <c r="I100" s="387"/>
      <c r="J100" s="82"/>
      <c r="K100" s="387"/>
      <c r="L100" s="82"/>
      <c r="M100" s="82"/>
    </row>
    <row r="101" spans="1:13" s="388" customFormat="1" ht="12.75">
      <c r="A101" s="361">
        <f>A100+0.1</f>
        <v>13.2</v>
      </c>
      <c r="B101" s="80"/>
      <c r="C101" s="84" t="s">
        <v>18</v>
      </c>
      <c r="D101" s="84" t="s">
        <v>247</v>
      </c>
      <c r="E101" s="85">
        <v>0.13</v>
      </c>
      <c r="F101" s="85">
        <f>E101*F99</f>
        <v>0.23400000000000001</v>
      </c>
      <c r="G101" s="83"/>
      <c r="H101" s="82"/>
      <c r="I101" s="387"/>
      <c r="J101" s="82"/>
      <c r="K101" s="387"/>
      <c r="L101" s="82"/>
      <c r="M101" s="82"/>
    </row>
    <row r="102" spans="1:13" s="388" customFormat="1" ht="12.75">
      <c r="A102" s="361">
        <f>A101+0.1</f>
        <v>13.299999999999999</v>
      </c>
      <c r="B102" s="389"/>
      <c r="C102" s="362" t="s">
        <v>248</v>
      </c>
      <c r="D102" s="362" t="s">
        <v>45</v>
      </c>
      <c r="E102" s="82">
        <v>10.06</v>
      </c>
      <c r="F102" s="82">
        <f>E102*F99</f>
        <v>18.108000000000001</v>
      </c>
      <c r="G102" s="82"/>
      <c r="H102" s="82"/>
      <c r="I102" s="387"/>
      <c r="J102" s="82"/>
      <c r="K102" s="387"/>
      <c r="L102" s="387"/>
      <c r="M102" s="82"/>
    </row>
    <row r="103" spans="1:13" s="388" customFormat="1" ht="12.75">
      <c r="A103" s="361">
        <f>A102+0.1</f>
        <v>13.399999999999999</v>
      </c>
      <c r="B103" s="389"/>
      <c r="C103" s="362" t="s">
        <v>27</v>
      </c>
      <c r="D103" s="362" t="s">
        <v>1</v>
      </c>
      <c r="E103" s="82">
        <v>0.1</v>
      </c>
      <c r="F103" s="82">
        <f>E103*F99</f>
        <v>0.18000000000000002</v>
      </c>
      <c r="G103" s="82"/>
      <c r="H103" s="82"/>
      <c r="I103" s="387"/>
      <c r="J103" s="82"/>
      <c r="K103" s="387"/>
      <c r="L103" s="387"/>
      <c r="M103" s="82"/>
    </row>
    <row r="104" spans="1:13" s="385" customFormat="1" ht="25.5">
      <c r="A104" s="81">
        <v>14</v>
      </c>
      <c r="B104" s="81" t="s">
        <v>250</v>
      </c>
      <c r="C104" s="81" t="s">
        <v>251</v>
      </c>
      <c r="D104" s="81" t="s">
        <v>34</v>
      </c>
      <c r="E104" s="81"/>
      <c r="F104" s="83">
        <v>53</v>
      </c>
      <c r="G104" s="384"/>
      <c r="H104" s="384"/>
      <c r="I104" s="384"/>
      <c r="J104" s="384"/>
      <c r="K104" s="82"/>
      <c r="L104" s="82"/>
      <c r="M104" s="82"/>
    </row>
    <row r="105" spans="1:13" s="385" customFormat="1" ht="12.75">
      <c r="A105" s="361">
        <f>A104+0.1</f>
        <v>14.1</v>
      </c>
      <c r="B105" s="81"/>
      <c r="C105" s="362" t="s">
        <v>16</v>
      </c>
      <c r="D105" s="362" t="s">
        <v>17</v>
      </c>
      <c r="E105" s="386">
        <v>0.22700000000000001</v>
      </c>
      <c r="F105" s="82">
        <f>F104*E105</f>
        <v>12.031000000000001</v>
      </c>
      <c r="G105" s="362"/>
      <c r="H105" s="362"/>
      <c r="I105" s="82"/>
      <c r="J105" s="82"/>
      <c r="K105" s="384"/>
      <c r="L105" s="384"/>
      <c r="M105" s="82"/>
    </row>
    <row r="106" spans="1:13" s="385" customFormat="1" ht="12.75">
      <c r="A106" s="361">
        <f>A105+0.1</f>
        <v>14.2</v>
      </c>
      <c r="B106" s="81"/>
      <c r="C106" s="362" t="s">
        <v>18</v>
      </c>
      <c r="D106" s="362" t="s">
        <v>1</v>
      </c>
      <c r="E106" s="386">
        <v>2.76E-2</v>
      </c>
      <c r="F106" s="82">
        <f>F104*E106</f>
        <v>1.4627999999999999</v>
      </c>
      <c r="G106" s="384"/>
      <c r="H106" s="384"/>
      <c r="I106" s="82"/>
      <c r="J106" s="82"/>
      <c r="K106" s="82"/>
      <c r="L106" s="82"/>
      <c r="M106" s="82"/>
    </row>
    <row r="107" spans="1:13" s="385" customFormat="1" ht="12.75">
      <c r="A107" s="361">
        <f>A106+0.1</f>
        <v>14.299999999999999</v>
      </c>
      <c r="B107" s="81"/>
      <c r="C107" s="362" t="s">
        <v>416</v>
      </c>
      <c r="D107" s="362" t="s">
        <v>15</v>
      </c>
      <c r="E107" s="390" t="s">
        <v>49</v>
      </c>
      <c r="F107" s="82">
        <v>0.45</v>
      </c>
      <c r="G107" s="82"/>
      <c r="H107" s="82"/>
      <c r="I107" s="362"/>
      <c r="J107" s="362"/>
      <c r="K107" s="384"/>
      <c r="L107" s="384"/>
      <c r="M107" s="82"/>
    </row>
    <row r="108" spans="1:13" s="385" customFormat="1" ht="12.75">
      <c r="A108" s="361">
        <f>A107+0.1</f>
        <v>14.399999999999999</v>
      </c>
      <c r="B108" s="81"/>
      <c r="C108" s="362" t="s">
        <v>243</v>
      </c>
      <c r="D108" s="362" t="s">
        <v>45</v>
      </c>
      <c r="E108" s="362">
        <v>7.0000000000000007E-2</v>
      </c>
      <c r="F108" s="82">
        <f>F104*E108</f>
        <v>3.7100000000000004</v>
      </c>
      <c r="G108" s="82"/>
      <c r="H108" s="82"/>
      <c r="I108" s="362"/>
      <c r="J108" s="362"/>
      <c r="K108" s="384"/>
      <c r="L108" s="384"/>
      <c r="M108" s="82"/>
    </row>
    <row r="109" spans="1:13" s="385" customFormat="1" ht="12.75">
      <c r="A109" s="361">
        <f>A108+0.1</f>
        <v>14.499999999999998</v>
      </c>
      <c r="B109" s="81"/>
      <c r="C109" s="362" t="s">
        <v>27</v>
      </c>
      <c r="D109" s="362" t="s">
        <v>1</v>
      </c>
      <c r="E109" s="390">
        <v>4.4400000000000002E-2</v>
      </c>
      <c r="F109" s="82">
        <f>F104*E109</f>
        <v>2.3532000000000002</v>
      </c>
      <c r="G109" s="82"/>
      <c r="H109" s="82"/>
      <c r="I109" s="362"/>
      <c r="J109" s="362"/>
      <c r="K109" s="384"/>
      <c r="L109" s="384"/>
      <c r="M109" s="82"/>
    </row>
    <row r="110" spans="1:13" s="385" customFormat="1" ht="25.5">
      <c r="A110" s="81">
        <v>15</v>
      </c>
      <c r="B110" s="81" t="s">
        <v>252</v>
      </c>
      <c r="C110" s="81" t="s">
        <v>65</v>
      </c>
      <c r="D110" s="81" t="s">
        <v>34</v>
      </c>
      <c r="E110" s="391"/>
      <c r="F110" s="83">
        <v>53</v>
      </c>
      <c r="G110" s="384"/>
      <c r="H110" s="384"/>
      <c r="I110" s="384"/>
      <c r="J110" s="384"/>
      <c r="K110" s="82"/>
      <c r="L110" s="82"/>
      <c r="M110" s="82"/>
    </row>
    <row r="111" spans="1:13" s="385" customFormat="1" ht="12.75">
      <c r="A111" s="361">
        <f>A110+0.1</f>
        <v>15.1</v>
      </c>
      <c r="B111" s="81"/>
      <c r="C111" s="362" t="s">
        <v>16</v>
      </c>
      <c r="D111" s="362" t="s">
        <v>17</v>
      </c>
      <c r="E111" s="390">
        <v>6.1000000000000004E-3</v>
      </c>
      <c r="F111" s="82">
        <f>F110*E111</f>
        <v>0.32330000000000003</v>
      </c>
      <c r="G111" s="362"/>
      <c r="H111" s="362"/>
      <c r="I111" s="82"/>
      <c r="J111" s="82"/>
      <c r="K111" s="384"/>
      <c r="L111" s="384"/>
      <c r="M111" s="82"/>
    </row>
    <row r="112" spans="1:13" s="385" customFormat="1" ht="12.75">
      <c r="A112" s="361">
        <f>A111+0.1</f>
        <v>15.2</v>
      </c>
      <c r="B112" s="81"/>
      <c r="C112" s="362" t="s">
        <v>18</v>
      </c>
      <c r="D112" s="362" t="s">
        <v>1</v>
      </c>
      <c r="E112" s="390">
        <v>2.0000000000000001E-4</v>
      </c>
      <c r="F112" s="82">
        <f>F110*E112</f>
        <v>1.06E-2</v>
      </c>
      <c r="G112" s="82"/>
      <c r="H112" s="82"/>
      <c r="I112" s="82"/>
      <c r="J112" s="82"/>
      <c r="K112" s="82"/>
      <c r="L112" s="82"/>
      <c r="M112" s="82"/>
    </row>
    <row r="113" spans="1:244" s="385" customFormat="1" ht="12.75">
      <c r="A113" s="361">
        <f>A112+0.1</f>
        <v>15.299999999999999</v>
      </c>
      <c r="B113" s="81"/>
      <c r="C113" s="362" t="s">
        <v>253</v>
      </c>
      <c r="D113" s="362" t="s">
        <v>45</v>
      </c>
      <c r="E113" s="386">
        <v>0.04</v>
      </c>
      <c r="F113" s="82">
        <f>F110*E113</f>
        <v>2.12</v>
      </c>
      <c r="G113" s="82"/>
      <c r="H113" s="82"/>
      <c r="I113" s="362"/>
      <c r="J113" s="82"/>
      <c r="K113" s="384"/>
      <c r="L113" s="82"/>
      <c r="M113" s="82"/>
    </row>
    <row r="114" spans="1:244" s="388" customFormat="1" ht="25.5">
      <c r="A114" s="378">
        <v>16</v>
      </c>
      <c r="B114" s="80" t="s">
        <v>254</v>
      </c>
      <c r="C114" s="81" t="s">
        <v>64</v>
      </c>
      <c r="D114" s="81" t="s">
        <v>34</v>
      </c>
      <c r="E114" s="82"/>
      <c r="F114" s="83">
        <v>53</v>
      </c>
      <c r="G114" s="82"/>
      <c r="H114" s="82"/>
      <c r="I114" s="387"/>
      <c r="J114" s="82"/>
      <c r="K114" s="387"/>
      <c r="L114" s="392"/>
      <c r="M114" s="82"/>
    </row>
    <row r="115" spans="1:244" s="388" customFormat="1" ht="12.75">
      <c r="A115" s="361">
        <f>A114+0.1</f>
        <v>16.100000000000001</v>
      </c>
      <c r="B115" s="80"/>
      <c r="C115" s="84" t="s">
        <v>16</v>
      </c>
      <c r="D115" s="84" t="s">
        <v>17</v>
      </c>
      <c r="E115" s="82">
        <v>3.0300000000000001E-2</v>
      </c>
      <c r="F115" s="85">
        <f>E115*F114</f>
        <v>1.6059000000000001</v>
      </c>
      <c r="G115" s="82"/>
      <c r="H115" s="82"/>
      <c r="I115" s="387"/>
      <c r="J115" s="82"/>
      <c r="K115" s="387"/>
      <c r="L115" s="392"/>
      <c r="M115" s="82"/>
    </row>
    <row r="116" spans="1:244" s="388" customFormat="1" ht="12.75">
      <c r="A116" s="361">
        <f>A115+0.1</f>
        <v>16.200000000000003</v>
      </c>
      <c r="B116" s="389"/>
      <c r="C116" s="362" t="s">
        <v>18</v>
      </c>
      <c r="D116" s="362" t="s">
        <v>1</v>
      </c>
      <c r="E116" s="386">
        <v>4.0000000000000001E-3</v>
      </c>
      <c r="F116" s="82">
        <f>E116*F114</f>
        <v>0.21199999999999999</v>
      </c>
      <c r="G116" s="82"/>
      <c r="H116" s="82"/>
      <c r="I116" s="82"/>
      <c r="J116" s="82"/>
      <c r="K116" s="387"/>
      <c r="L116" s="387"/>
      <c r="M116" s="82"/>
    </row>
    <row r="117" spans="1:244" s="388" customFormat="1" ht="12.75">
      <c r="A117" s="361">
        <f>A116+0.1</f>
        <v>16.300000000000004</v>
      </c>
      <c r="B117" s="389"/>
      <c r="C117" s="362" t="s">
        <v>248</v>
      </c>
      <c r="D117" s="362" t="s">
        <v>45</v>
      </c>
      <c r="E117" s="386">
        <v>0.32400000000000001</v>
      </c>
      <c r="F117" s="82">
        <f>E117*F114</f>
        <v>17.172000000000001</v>
      </c>
      <c r="G117" s="82"/>
      <c r="H117" s="82"/>
      <c r="I117" s="82"/>
      <c r="J117" s="82"/>
      <c r="K117" s="387"/>
      <c r="L117" s="387"/>
      <c r="M117" s="82"/>
    </row>
    <row r="118" spans="1:244" s="385" customFormat="1" ht="38.25">
      <c r="A118" s="81">
        <v>17</v>
      </c>
      <c r="B118" s="393" t="s">
        <v>430</v>
      </c>
      <c r="C118" s="356" t="s">
        <v>136</v>
      </c>
      <c r="D118" s="81" t="s">
        <v>34</v>
      </c>
      <c r="E118" s="391"/>
      <c r="F118" s="83">
        <v>53</v>
      </c>
      <c r="G118" s="384"/>
      <c r="H118" s="384"/>
      <c r="I118" s="384"/>
      <c r="J118" s="384"/>
      <c r="K118" s="82"/>
      <c r="L118" s="82"/>
      <c r="M118" s="82"/>
    </row>
    <row r="119" spans="1:244" s="385" customFormat="1" ht="12.75">
      <c r="A119" s="361">
        <f t="shared" ref="A119:A124" si="6">A118+0.1</f>
        <v>17.100000000000001</v>
      </c>
      <c r="B119" s="81"/>
      <c r="C119" s="362" t="s">
        <v>16</v>
      </c>
      <c r="D119" s="362" t="s">
        <v>17</v>
      </c>
      <c r="E119" s="394">
        <v>0.69899999999999995</v>
      </c>
      <c r="F119" s="82">
        <f>F118*E119</f>
        <v>37.046999999999997</v>
      </c>
      <c r="G119" s="362"/>
      <c r="H119" s="362"/>
      <c r="I119" s="82"/>
      <c r="J119" s="82"/>
      <c r="K119" s="384"/>
      <c r="L119" s="384"/>
      <c r="M119" s="82"/>
    </row>
    <row r="120" spans="1:244" s="385" customFormat="1" ht="12.75">
      <c r="A120" s="361">
        <f t="shared" si="6"/>
        <v>17.200000000000003</v>
      </c>
      <c r="B120" s="81"/>
      <c r="C120" s="362" t="s">
        <v>18</v>
      </c>
      <c r="D120" s="362" t="s">
        <v>1</v>
      </c>
      <c r="E120" s="394">
        <v>1.2999999999999999E-2</v>
      </c>
      <c r="F120" s="82">
        <f>F118*E120</f>
        <v>0.68899999999999995</v>
      </c>
      <c r="G120" s="384"/>
      <c r="H120" s="384"/>
      <c r="I120" s="82"/>
      <c r="J120" s="82"/>
      <c r="K120" s="82"/>
      <c r="L120" s="82"/>
      <c r="M120" s="82"/>
    </row>
    <row r="121" spans="1:244" s="385" customFormat="1" ht="12.75">
      <c r="A121" s="361">
        <f t="shared" si="6"/>
        <v>17.300000000000004</v>
      </c>
      <c r="B121" s="81"/>
      <c r="C121" s="362" t="s">
        <v>256</v>
      </c>
      <c r="D121" s="362" t="s">
        <v>34</v>
      </c>
      <c r="E121" s="386">
        <v>1.2</v>
      </c>
      <c r="F121" s="82">
        <f>F118*E121</f>
        <v>63.599999999999994</v>
      </c>
      <c r="G121" s="82"/>
      <c r="H121" s="82"/>
      <c r="I121" s="362"/>
      <c r="J121" s="362"/>
      <c r="K121" s="384"/>
      <c r="L121" s="384"/>
      <c r="M121" s="82"/>
    </row>
    <row r="122" spans="1:244" s="385" customFormat="1" ht="12.75">
      <c r="A122" s="361">
        <f t="shared" si="6"/>
        <v>17.400000000000006</v>
      </c>
      <c r="B122" s="81"/>
      <c r="C122" s="362" t="s">
        <v>257</v>
      </c>
      <c r="D122" s="362" t="s">
        <v>45</v>
      </c>
      <c r="E122" s="386">
        <v>0.05</v>
      </c>
      <c r="F122" s="82">
        <f>F118*E122</f>
        <v>2.6500000000000004</v>
      </c>
      <c r="G122" s="82"/>
      <c r="H122" s="82"/>
      <c r="I122" s="362"/>
      <c r="J122" s="362"/>
      <c r="K122" s="384"/>
      <c r="L122" s="384"/>
      <c r="M122" s="82"/>
    </row>
    <row r="123" spans="1:244" s="385" customFormat="1" ht="12.75">
      <c r="A123" s="361">
        <f t="shared" si="6"/>
        <v>17.500000000000007</v>
      </c>
      <c r="B123" s="81"/>
      <c r="C123" s="362" t="s">
        <v>259</v>
      </c>
      <c r="D123" s="362" t="s">
        <v>45</v>
      </c>
      <c r="E123" s="386">
        <v>0.02</v>
      </c>
      <c r="F123" s="82">
        <f>F118*E123</f>
        <v>1.06</v>
      </c>
      <c r="G123" s="82"/>
      <c r="H123" s="82"/>
      <c r="I123" s="362"/>
      <c r="J123" s="362"/>
      <c r="K123" s="384"/>
      <c r="L123" s="384"/>
      <c r="M123" s="82"/>
    </row>
    <row r="124" spans="1:244" s="385" customFormat="1" ht="12.75">
      <c r="A124" s="361">
        <f t="shared" si="6"/>
        <v>17.600000000000009</v>
      </c>
      <c r="B124" s="81"/>
      <c r="C124" s="362" t="s">
        <v>27</v>
      </c>
      <c r="D124" s="362" t="s">
        <v>1</v>
      </c>
      <c r="E124" s="394">
        <v>7.8E-2</v>
      </c>
      <c r="F124" s="82">
        <f>F118*E124</f>
        <v>4.1340000000000003</v>
      </c>
      <c r="G124" s="82"/>
      <c r="H124" s="82"/>
      <c r="I124" s="362"/>
      <c r="J124" s="362"/>
      <c r="K124" s="384"/>
      <c r="L124" s="384"/>
      <c r="M124" s="82"/>
    </row>
    <row r="125" spans="1:244" s="395" customFormat="1" ht="25.5">
      <c r="A125" s="97">
        <v>18</v>
      </c>
      <c r="B125" s="244" t="s">
        <v>260</v>
      </c>
      <c r="C125" s="221" t="s">
        <v>261</v>
      </c>
      <c r="D125" s="221" t="s">
        <v>25</v>
      </c>
      <c r="E125" s="88"/>
      <c r="F125" s="89">
        <v>11</v>
      </c>
      <c r="G125" s="224"/>
      <c r="H125" s="92"/>
      <c r="I125" s="84"/>
      <c r="J125" s="92"/>
      <c r="K125" s="84"/>
      <c r="L125" s="92"/>
      <c r="M125" s="92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</row>
    <row r="126" spans="1:244" s="395" customFormat="1" ht="12.75">
      <c r="A126" s="396">
        <f>A125+0.1</f>
        <v>18.100000000000001</v>
      </c>
      <c r="B126" s="244"/>
      <c r="C126" s="84" t="s">
        <v>16</v>
      </c>
      <c r="D126" s="84" t="s">
        <v>17</v>
      </c>
      <c r="E126" s="237">
        <v>0.28599999999999998</v>
      </c>
      <c r="F126" s="237">
        <f>E126*F125</f>
        <v>3.1459999999999999</v>
      </c>
      <c r="G126" s="85"/>
      <c r="H126" s="92"/>
      <c r="I126" s="85"/>
      <c r="J126" s="92"/>
      <c r="K126" s="85"/>
      <c r="L126" s="92"/>
      <c r="M126" s="92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</row>
    <row r="127" spans="1:244" s="395" customFormat="1" ht="12.75">
      <c r="A127" s="396">
        <f>A126+0.1</f>
        <v>18.200000000000003</v>
      </c>
      <c r="B127" s="244"/>
      <c r="C127" s="84" t="s">
        <v>262</v>
      </c>
      <c r="D127" s="84" t="s">
        <v>25</v>
      </c>
      <c r="E127" s="237">
        <v>1.03</v>
      </c>
      <c r="F127" s="237">
        <f>E127*F125</f>
        <v>11.33</v>
      </c>
      <c r="G127" s="85"/>
      <c r="H127" s="92"/>
      <c r="I127" s="85"/>
      <c r="J127" s="92"/>
      <c r="K127" s="85"/>
      <c r="L127" s="92"/>
      <c r="M127" s="92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</row>
    <row r="128" spans="1:244" s="395" customFormat="1" ht="12.75">
      <c r="A128" s="396">
        <f>A127+0.1</f>
        <v>18.300000000000004</v>
      </c>
      <c r="B128" s="244"/>
      <c r="C128" s="84" t="s">
        <v>243</v>
      </c>
      <c r="D128" s="84" t="s">
        <v>45</v>
      </c>
      <c r="E128" s="237">
        <v>3.7999999999999999E-2</v>
      </c>
      <c r="F128" s="237">
        <f>E128*F125</f>
        <v>0.41799999999999998</v>
      </c>
      <c r="G128" s="85"/>
      <c r="H128" s="92"/>
      <c r="I128" s="85"/>
      <c r="J128" s="92"/>
      <c r="K128" s="85"/>
      <c r="L128" s="92"/>
      <c r="M128" s="92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</row>
    <row r="129" spans="1:244" ht="12.75">
      <c r="A129" s="396">
        <f>A128+0.1</f>
        <v>18.400000000000006</v>
      </c>
      <c r="B129" s="244"/>
      <c r="C129" s="84" t="s">
        <v>259</v>
      </c>
      <c r="D129" s="84" t="s">
        <v>45</v>
      </c>
      <c r="E129" s="237">
        <v>3.7999999999999999E-2</v>
      </c>
      <c r="F129" s="237">
        <f>E129*F125</f>
        <v>0.41799999999999998</v>
      </c>
      <c r="G129" s="85"/>
      <c r="H129" s="92"/>
      <c r="I129" s="85"/>
      <c r="J129" s="92"/>
      <c r="K129" s="85"/>
      <c r="L129" s="92"/>
      <c r="M129" s="92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</row>
    <row r="130" spans="1:244" ht="12.75">
      <c r="A130" s="396">
        <f>A129+0.1</f>
        <v>18.500000000000007</v>
      </c>
      <c r="B130" s="244"/>
      <c r="C130" s="84" t="s">
        <v>263</v>
      </c>
      <c r="D130" s="84" t="s">
        <v>28</v>
      </c>
      <c r="E130" s="85">
        <v>0.8</v>
      </c>
      <c r="F130" s="398">
        <f>E130*F125</f>
        <v>8.8000000000000007</v>
      </c>
      <c r="G130" s="85"/>
      <c r="H130" s="92"/>
      <c r="I130" s="85"/>
      <c r="J130" s="92"/>
      <c r="K130" s="85"/>
      <c r="L130" s="92"/>
      <c r="M130" s="92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</row>
    <row r="131" spans="1:244" ht="25.5">
      <c r="A131" s="97">
        <v>19</v>
      </c>
      <c r="B131" s="244" t="s">
        <v>264</v>
      </c>
      <c r="C131" s="221" t="s">
        <v>265</v>
      </c>
      <c r="D131" s="221" t="s">
        <v>20</v>
      </c>
      <c r="E131" s="88"/>
      <c r="F131" s="97">
        <v>3</v>
      </c>
      <c r="G131" s="224"/>
      <c r="H131" s="92"/>
      <c r="I131" s="84"/>
      <c r="J131" s="92"/>
      <c r="K131" s="84"/>
      <c r="L131" s="92"/>
      <c r="M131" s="92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</row>
    <row r="132" spans="1:244" ht="12.75">
      <c r="A132" s="396">
        <f>A131+0.1</f>
        <v>19.100000000000001</v>
      </c>
      <c r="B132" s="244"/>
      <c r="C132" s="84" t="s">
        <v>16</v>
      </c>
      <c r="D132" s="84" t="s">
        <v>17</v>
      </c>
      <c r="E132" s="85">
        <v>2.7</v>
      </c>
      <c r="F132" s="396">
        <f>E132*F131</f>
        <v>8.1000000000000014</v>
      </c>
      <c r="G132" s="85"/>
      <c r="H132" s="92"/>
      <c r="I132" s="84"/>
      <c r="J132" s="92"/>
      <c r="K132" s="84"/>
      <c r="L132" s="92"/>
      <c r="M132" s="92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</row>
    <row r="133" spans="1:244" ht="12.75">
      <c r="A133" s="396">
        <f>A132+0.1</f>
        <v>19.200000000000003</v>
      </c>
      <c r="B133" s="244"/>
      <c r="C133" s="84" t="s">
        <v>18</v>
      </c>
      <c r="D133" s="84" t="s">
        <v>1</v>
      </c>
      <c r="E133" s="237">
        <v>0.45</v>
      </c>
      <c r="F133" s="85">
        <f>E133*F131</f>
        <v>1.35</v>
      </c>
      <c r="G133" s="85"/>
      <c r="H133" s="92"/>
      <c r="I133" s="84"/>
      <c r="J133" s="92"/>
      <c r="K133" s="84"/>
      <c r="L133" s="92"/>
      <c r="M133" s="92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25"/>
      <c r="DB133" s="225"/>
      <c r="DC133" s="225"/>
      <c r="DD133" s="225"/>
      <c r="DE133" s="225"/>
      <c r="DF133" s="225"/>
      <c r="DG133" s="225"/>
      <c r="DH133" s="225"/>
      <c r="DI133" s="225"/>
      <c r="DJ133" s="225"/>
      <c r="DK133" s="225"/>
      <c r="DL133" s="225"/>
      <c r="DM133" s="225"/>
      <c r="DN133" s="225"/>
      <c r="DO133" s="225"/>
      <c r="DP133" s="225"/>
      <c r="DQ133" s="225"/>
      <c r="DR133" s="225"/>
      <c r="DS133" s="225"/>
      <c r="DT133" s="225"/>
      <c r="DU133" s="225"/>
      <c r="DV133" s="225"/>
      <c r="DW133" s="225"/>
      <c r="DX133" s="225"/>
      <c r="DY133" s="225"/>
      <c r="DZ133" s="225"/>
      <c r="EA133" s="225"/>
      <c r="EB133" s="225"/>
      <c r="EC133" s="225"/>
      <c r="ED133" s="225"/>
      <c r="EE133" s="225"/>
      <c r="EF133" s="225"/>
      <c r="EG133" s="225"/>
      <c r="EH133" s="225"/>
      <c r="EI133" s="225"/>
      <c r="EJ133" s="225"/>
      <c r="EK133" s="225"/>
      <c r="EL133" s="225"/>
      <c r="EM133" s="225"/>
      <c r="EN133" s="225"/>
      <c r="EO133" s="225"/>
      <c r="EP133" s="225"/>
      <c r="EQ133" s="225"/>
      <c r="ER133" s="225"/>
      <c r="ES133" s="225"/>
      <c r="ET133" s="225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5"/>
      <c r="FI133" s="225"/>
      <c r="FJ133" s="225"/>
      <c r="FK133" s="225"/>
      <c r="FL133" s="225"/>
      <c r="FM133" s="225"/>
      <c r="FN133" s="225"/>
      <c r="FO133" s="225"/>
      <c r="FP133" s="225"/>
      <c r="FQ133" s="225"/>
      <c r="FR133" s="225"/>
      <c r="FS133" s="225"/>
      <c r="FT133" s="225"/>
      <c r="FU133" s="225"/>
      <c r="FV133" s="225"/>
      <c r="FW133" s="225"/>
      <c r="FX133" s="225"/>
      <c r="FY133" s="225"/>
      <c r="FZ133" s="225"/>
      <c r="GA133" s="225"/>
      <c r="GB133" s="225"/>
      <c r="GC133" s="225"/>
      <c r="GD133" s="225"/>
      <c r="GE133" s="225"/>
      <c r="GF133" s="225"/>
      <c r="GG133" s="225"/>
      <c r="GH133" s="225"/>
      <c r="GI133" s="225"/>
      <c r="GJ133" s="225"/>
      <c r="GK133" s="225"/>
      <c r="GL133" s="225"/>
      <c r="GM133" s="225"/>
      <c r="GN133" s="225"/>
      <c r="GO133" s="225"/>
      <c r="GP133" s="225"/>
      <c r="GQ133" s="225"/>
      <c r="GR133" s="225"/>
      <c r="GS133" s="225"/>
      <c r="GT133" s="225"/>
      <c r="GU133" s="225"/>
      <c r="GV133" s="225"/>
      <c r="GW133" s="225"/>
      <c r="GX133" s="225"/>
      <c r="GY133" s="225"/>
      <c r="GZ133" s="225"/>
      <c r="HA133" s="225"/>
      <c r="HB133" s="225"/>
      <c r="HC133" s="225"/>
      <c r="HD133" s="225"/>
      <c r="HE133" s="225"/>
      <c r="HF133" s="225"/>
      <c r="HG133" s="225"/>
      <c r="HH133" s="225"/>
      <c r="HI133" s="225"/>
      <c r="HJ133" s="225"/>
      <c r="HK133" s="225"/>
      <c r="HL133" s="225"/>
      <c r="HM133" s="225"/>
      <c r="HN133" s="225"/>
      <c r="HO133" s="225"/>
      <c r="HP133" s="225"/>
      <c r="HQ133" s="225"/>
      <c r="HR133" s="225"/>
      <c r="HS133" s="225"/>
      <c r="HT133" s="225"/>
      <c r="HU133" s="225"/>
      <c r="HV133" s="225"/>
      <c r="HW133" s="225"/>
      <c r="HX133" s="225"/>
      <c r="HY133" s="225"/>
      <c r="HZ133" s="225"/>
      <c r="IA133" s="225"/>
      <c r="IB133" s="225"/>
      <c r="IC133" s="225"/>
      <c r="ID133" s="225"/>
      <c r="IE133" s="225"/>
      <c r="IF133" s="225"/>
      <c r="IG133" s="225"/>
      <c r="IH133" s="225"/>
      <c r="II133" s="225"/>
      <c r="IJ133" s="225"/>
    </row>
    <row r="134" spans="1:244" ht="12.75">
      <c r="A134" s="396">
        <f>A133+0.1</f>
        <v>19.300000000000004</v>
      </c>
      <c r="B134" s="244"/>
      <c r="C134" s="84" t="s">
        <v>266</v>
      </c>
      <c r="D134" s="84" t="s">
        <v>20</v>
      </c>
      <c r="E134" s="396">
        <v>1</v>
      </c>
      <c r="F134" s="396">
        <f>E134*F131</f>
        <v>3</v>
      </c>
      <c r="G134" s="396"/>
      <c r="H134" s="92"/>
      <c r="I134" s="84"/>
      <c r="J134" s="92"/>
      <c r="K134" s="84"/>
      <c r="L134" s="92"/>
      <c r="M134" s="92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5"/>
      <c r="DB134" s="225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225"/>
      <c r="DY134" s="225"/>
      <c r="DZ134" s="225"/>
      <c r="EA134" s="225"/>
      <c r="EB134" s="225"/>
      <c r="EC134" s="225"/>
      <c r="ED134" s="225"/>
      <c r="EE134" s="225"/>
      <c r="EF134" s="225"/>
      <c r="EG134" s="225"/>
      <c r="EH134" s="225"/>
      <c r="EI134" s="225"/>
      <c r="EJ134" s="225"/>
      <c r="EK134" s="225"/>
      <c r="EL134" s="225"/>
      <c r="EM134" s="225"/>
      <c r="EN134" s="225"/>
      <c r="EO134" s="225"/>
      <c r="EP134" s="225"/>
      <c r="EQ134" s="225"/>
      <c r="ER134" s="225"/>
      <c r="ES134" s="225"/>
      <c r="ET134" s="225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5"/>
      <c r="FI134" s="225"/>
      <c r="FJ134" s="225"/>
      <c r="FK134" s="225"/>
      <c r="FL134" s="225"/>
      <c r="FM134" s="225"/>
      <c r="FN134" s="225"/>
      <c r="FO134" s="225"/>
      <c r="FP134" s="225"/>
      <c r="FQ134" s="225"/>
      <c r="FR134" s="225"/>
      <c r="FS134" s="225"/>
      <c r="FT134" s="225"/>
      <c r="FU134" s="225"/>
      <c r="FV134" s="225"/>
      <c r="FW134" s="225"/>
      <c r="FX134" s="225"/>
      <c r="FY134" s="225"/>
      <c r="FZ134" s="225"/>
      <c r="GA134" s="225"/>
      <c r="GB134" s="225"/>
      <c r="GC134" s="225"/>
      <c r="GD134" s="225"/>
      <c r="GE134" s="225"/>
      <c r="GF134" s="225"/>
      <c r="GG134" s="225"/>
      <c r="GH134" s="225"/>
      <c r="GI134" s="225"/>
      <c r="GJ134" s="225"/>
      <c r="GK134" s="225"/>
      <c r="GL134" s="225"/>
      <c r="GM134" s="225"/>
      <c r="GN134" s="225"/>
      <c r="GO134" s="225"/>
      <c r="GP134" s="225"/>
      <c r="GQ134" s="225"/>
      <c r="GR134" s="225"/>
      <c r="GS134" s="225"/>
      <c r="GT134" s="225"/>
      <c r="GU134" s="225"/>
      <c r="GV134" s="225"/>
      <c r="GW134" s="225"/>
      <c r="GX134" s="225"/>
      <c r="GY134" s="225"/>
      <c r="GZ134" s="225"/>
      <c r="HA134" s="225"/>
      <c r="HB134" s="225"/>
      <c r="HC134" s="225"/>
      <c r="HD134" s="225"/>
      <c r="HE134" s="225"/>
      <c r="HF134" s="225"/>
      <c r="HG134" s="225"/>
      <c r="HH134" s="225"/>
      <c r="HI134" s="225"/>
      <c r="HJ134" s="225"/>
      <c r="HK134" s="225"/>
      <c r="HL134" s="225"/>
      <c r="HM134" s="225"/>
      <c r="HN134" s="225"/>
      <c r="HO134" s="225"/>
      <c r="HP134" s="225"/>
      <c r="HQ134" s="225"/>
      <c r="HR134" s="225"/>
      <c r="HS134" s="225"/>
      <c r="HT134" s="225"/>
      <c r="HU134" s="225"/>
      <c r="HV134" s="225"/>
      <c r="HW134" s="225"/>
      <c r="HX134" s="225"/>
      <c r="HY134" s="225"/>
      <c r="HZ134" s="225"/>
      <c r="IA134" s="225"/>
      <c r="IB134" s="225"/>
      <c r="IC134" s="225"/>
      <c r="ID134" s="225"/>
      <c r="IE134" s="225"/>
      <c r="IF134" s="225"/>
      <c r="IG134" s="225"/>
      <c r="IH134" s="225"/>
      <c r="II134" s="225"/>
      <c r="IJ134" s="225"/>
    </row>
    <row r="135" spans="1:244" ht="12.75">
      <c r="A135" s="396">
        <f>A134+0.1</f>
        <v>19.400000000000006</v>
      </c>
      <c r="B135" s="244"/>
      <c r="C135" s="84" t="s">
        <v>27</v>
      </c>
      <c r="D135" s="84" t="s">
        <v>1</v>
      </c>
      <c r="E135" s="237">
        <v>0.14000000000000001</v>
      </c>
      <c r="F135" s="85">
        <f>E135*F131</f>
        <v>0.42000000000000004</v>
      </c>
      <c r="G135" s="85"/>
      <c r="H135" s="92"/>
      <c r="I135" s="84"/>
      <c r="J135" s="92"/>
      <c r="K135" s="84"/>
      <c r="L135" s="92"/>
      <c r="M135" s="92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5"/>
      <c r="DE135" s="225"/>
      <c r="DF135" s="225"/>
      <c r="DG135" s="225"/>
      <c r="DH135" s="225"/>
      <c r="DI135" s="225"/>
      <c r="DJ135" s="225"/>
      <c r="DK135" s="225"/>
      <c r="DL135" s="225"/>
      <c r="DM135" s="225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5"/>
      <c r="EM135" s="225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5"/>
      <c r="FM135" s="225"/>
      <c r="FN135" s="225"/>
      <c r="FO135" s="225"/>
      <c r="FP135" s="225"/>
      <c r="FQ135" s="225"/>
      <c r="FR135" s="225"/>
      <c r="FS135" s="225"/>
      <c r="FT135" s="225"/>
      <c r="FU135" s="225"/>
      <c r="FV135" s="225"/>
      <c r="FW135" s="225"/>
      <c r="FX135" s="225"/>
      <c r="FY135" s="225"/>
      <c r="FZ135" s="225"/>
      <c r="GA135" s="225"/>
      <c r="GB135" s="225"/>
      <c r="GC135" s="225"/>
      <c r="GD135" s="225"/>
      <c r="GE135" s="225"/>
      <c r="GF135" s="225"/>
      <c r="GG135" s="225"/>
      <c r="GH135" s="225"/>
      <c r="GI135" s="225"/>
      <c r="GJ135" s="225"/>
      <c r="GK135" s="225"/>
      <c r="GL135" s="225"/>
      <c r="GM135" s="225"/>
      <c r="GN135" s="225"/>
      <c r="GO135" s="225"/>
      <c r="GP135" s="225"/>
      <c r="GQ135" s="225"/>
      <c r="GR135" s="225"/>
      <c r="GS135" s="225"/>
      <c r="GT135" s="225"/>
      <c r="GU135" s="225"/>
      <c r="GV135" s="225"/>
      <c r="GW135" s="225"/>
      <c r="GX135" s="225"/>
      <c r="GY135" s="225"/>
      <c r="GZ135" s="225"/>
      <c r="HA135" s="225"/>
      <c r="HB135" s="225"/>
      <c r="HC135" s="225"/>
      <c r="HD135" s="225"/>
      <c r="HE135" s="225"/>
      <c r="HF135" s="225"/>
      <c r="HG135" s="225"/>
      <c r="HH135" s="225"/>
      <c r="HI135" s="225"/>
      <c r="HJ135" s="225"/>
      <c r="HK135" s="225"/>
      <c r="HL135" s="225"/>
      <c r="HM135" s="225"/>
      <c r="HN135" s="225"/>
      <c r="HO135" s="225"/>
      <c r="HP135" s="225"/>
      <c r="HQ135" s="225"/>
      <c r="HR135" s="225"/>
      <c r="HS135" s="225"/>
      <c r="HT135" s="225"/>
      <c r="HU135" s="225"/>
      <c r="HV135" s="225"/>
      <c r="HW135" s="225"/>
      <c r="HX135" s="225"/>
      <c r="HY135" s="225"/>
      <c r="HZ135" s="225"/>
      <c r="IA135" s="225"/>
      <c r="IB135" s="225"/>
      <c r="IC135" s="225"/>
      <c r="ID135" s="225"/>
      <c r="IE135" s="225"/>
      <c r="IF135" s="225"/>
      <c r="IG135" s="225"/>
      <c r="IH135" s="225"/>
      <c r="II135" s="225"/>
      <c r="IJ135" s="225"/>
    </row>
    <row r="136" spans="1:244" ht="25.5">
      <c r="A136" s="399">
        <v>20</v>
      </c>
      <c r="B136" s="400" t="s">
        <v>267</v>
      </c>
      <c r="C136" s="377" t="s">
        <v>268</v>
      </c>
      <c r="D136" s="401" t="s">
        <v>25</v>
      </c>
      <c r="E136" s="402"/>
      <c r="F136" s="402">
        <v>9</v>
      </c>
      <c r="G136" s="402"/>
      <c r="H136" s="92"/>
      <c r="I136" s="403"/>
      <c r="J136" s="92"/>
      <c r="K136" s="403"/>
      <c r="L136" s="403"/>
      <c r="M136" s="92"/>
      <c r="N136" s="395"/>
      <c r="O136" s="395"/>
      <c r="P136" s="395"/>
      <c r="Q136" s="395"/>
      <c r="R136" s="395"/>
      <c r="S136" s="395"/>
      <c r="T136" s="395"/>
      <c r="U136" s="395"/>
      <c r="V136" s="395"/>
      <c r="W136" s="395"/>
      <c r="X136" s="395"/>
      <c r="Y136" s="395"/>
      <c r="Z136" s="395"/>
      <c r="AA136" s="395"/>
      <c r="AB136" s="395"/>
      <c r="AC136" s="395"/>
      <c r="AD136" s="395"/>
      <c r="AE136" s="395"/>
      <c r="AF136" s="395"/>
      <c r="AG136" s="395"/>
      <c r="AH136" s="395"/>
      <c r="AI136" s="395"/>
      <c r="AJ136" s="395"/>
      <c r="AK136" s="395"/>
      <c r="AL136" s="395"/>
      <c r="AM136" s="395"/>
      <c r="AN136" s="395"/>
      <c r="AO136" s="395"/>
      <c r="AP136" s="395"/>
      <c r="AQ136" s="395"/>
      <c r="AR136" s="395"/>
      <c r="AS136" s="395"/>
      <c r="AT136" s="395"/>
      <c r="AU136" s="395"/>
      <c r="AV136" s="395"/>
      <c r="AW136" s="395"/>
      <c r="AX136" s="395"/>
      <c r="AY136" s="395"/>
      <c r="AZ136" s="395"/>
      <c r="BA136" s="395"/>
      <c r="BB136" s="395"/>
      <c r="BC136" s="395"/>
      <c r="BD136" s="395"/>
      <c r="BE136" s="395"/>
      <c r="BF136" s="395"/>
      <c r="BG136" s="395"/>
      <c r="BH136" s="395"/>
      <c r="BI136" s="395"/>
      <c r="BJ136" s="395"/>
      <c r="BK136" s="395"/>
      <c r="BL136" s="395"/>
      <c r="BM136" s="395"/>
      <c r="BN136" s="395"/>
      <c r="BO136" s="395"/>
      <c r="BP136" s="395"/>
      <c r="BQ136" s="395"/>
      <c r="BR136" s="395"/>
      <c r="BS136" s="395"/>
      <c r="BT136" s="395"/>
      <c r="BU136" s="395"/>
      <c r="BV136" s="395"/>
      <c r="BW136" s="395"/>
      <c r="BX136" s="395"/>
      <c r="BY136" s="395"/>
      <c r="BZ136" s="395"/>
      <c r="CA136" s="395"/>
      <c r="CB136" s="395"/>
      <c r="CC136" s="395"/>
      <c r="CD136" s="395"/>
      <c r="CE136" s="395"/>
      <c r="CF136" s="395"/>
      <c r="CG136" s="395"/>
      <c r="CH136" s="395"/>
      <c r="CI136" s="395"/>
      <c r="CJ136" s="395"/>
      <c r="CK136" s="395"/>
      <c r="CL136" s="395"/>
      <c r="CM136" s="395"/>
      <c r="CN136" s="395"/>
      <c r="CO136" s="395"/>
      <c r="CP136" s="395"/>
      <c r="CQ136" s="395"/>
      <c r="CR136" s="395"/>
      <c r="CS136" s="395"/>
      <c r="CT136" s="395"/>
      <c r="CU136" s="395"/>
      <c r="CV136" s="395"/>
      <c r="CW136" s="395"/>
      <c r="CX136" s="395"/>
      <c r="CY136" s="395"/>
      <c r="CZ136" s="395"/>
      <c r="DA136" s="395"/>
      <c r="DB136" s="395"/>
      <c r="DC136" s="395"/>
      <c r="DD136" s="395"/>
      <c r="DE136" s="395"/>
      <c r="DF136" s="395"/>
      <c r="DG136" s="395"/>
      <c r="DH136" s="395"/>
      <c r="DI136" s="395"/>
      <c r="DJ136" s="395"/>
      <c r="DK136" s="395"/>
      <c r="DL136" s="395"/>
      <c r="DM136" s="395"/>
      <c r="DN136" s="395"/>
      <c r="DO136" s="395"/>
      <c r="DP136" s="395"/>
      <c r="DQ136" s="395"/>
      <c r="DR136" s="395"/>
      <c r="DS136" s="395"/>
      <c r="DT136" s="395"/>
      <c r="DU136" s="395"/>
      <c r="DV136" s="395"/>
      <c r="DW136" s="395"/>
      <c r="DX136" s="395"/>
      <c r="DY136" s="395"/>
      <c r="DZ136" s="395"/>
      <c r="EA136" s="395"/>
      <c r="EB136" s="395"/>
      <c r="EC136" s="395"/>
      <c r="ED136" s="395"/>
      <c r="EE136" s="395"/>
      <c r="EF136" s="395"/>
      <c r="EG136" s="395"/>
      <c r="EH136" s="395"/>
      <c r="EI136" s="395"/>
      <c r="EJ136" s="395"/>
      <c r="EK136" s="395"/>
      <c r="EL136" s="395"/>
      <c r="EM136" s="395"/>
      <c r="EN136" s="395"/>
      <c r="EO136" s="395"/>
      <c r="EP136" s="395"/>
      <c r="EQ136" s="395"/>
      <c r="ER136" s="395"/>
      <c r="ES136" s="395"/>
      <c r="ET136" s="395"/>
      <c r="EU136" s="395"/>
      <c r="EV136" s="395"/>
      <c r="EW136" s="395"/>
      <c r="EX136" s="395"/>
      <c r="EY136" s="395"/>
      <c r="EZ136" s="395"/>
      <c r="FA136" s="395"/>
      <c r="FB136" s="395"/>
      <c r="FC136" s="395"/>
      <c r="FD136" s="395"/>
      <c r="FE136" s="395"/>
      <c r="FF136" s="395"/>
      <c r="FG136" s="395"/>
      <c r="FH136" s="395"/>
      <c r="FI136" s="395"/>
      <c r="FJ136" s="395"/>
      <c r="FK136" s="395"/>
      <c r="FL136" s="395"/>
      <c r="FM136" s="395"/>
      <c r="FN136" s="395"/>
      <c r="FO136" s="395"/>
      <c r="FP136" s="395"/>
      <c r="FQ136" s="395"/>
      <c r="FR136" s="395"/>
      <c r="FS136" s="395"/>
      <c r="FT136" s="395"/>
      <c r="FU136" s="395"/>
      <c r="FV136" s="395"/>
      <c r="FW136" s="395"/>
      <c r="FX136" s="395"/>
      <c r="FY136" s="395"/>
      <c r="FZ136" s="395"/>
      <c r="GA136" s="395"/>
      <c r="GB136" s="395"/>
      <c r="GC136" s="395"/>
      <c r="GD136" s="395"/>
      <c r="GE136" s="395"/>
      <c r="GF136" s="395"/>
      <c r="GG136" s="395"/>
      <c r="GH136" s="395"/>
      <c r="GI136" s="395"/>
      <c r="GJ136" s="395"/>
      <c r="GK136" s="395"/>
      <c r="GL136" s="395"/>
      <c r="GM136" s="395"/>
      <c r="GN136" s="395"/>
      <c r="GO136" s="395"/>
      <c r="GP136" s="395"/>
      <c r="GQ136" s="395"/>
      <c r="GR136" s="395"/>
      <c r="GS136" s="395"/>
      <c r="GT136" s="395"/>
      <c r="GU136" s="395"/>
      <c r="GV136" s="395"/>
      <c r="GW136" s="395"/>
      <c r="GX136" s="395"/>
      <c r="GY136" s="395"/>
      <c r="GZ136" s="395"/>
      <c r="HA136" s="395"/>
      <c r="HB136" s="395"/>
      <c r="HC136" s="395"/>
      <c r="HD136" s="395"/>
      <c r="HE136" s="395"/>
      <c r="HF136" s="395"/>
      <c r="HG136" s="395"/>
      <c r="HH136" s="395"/>
      <c r="HI136" s="395"/>
      <c r="HJ136" s="395"/>
      <c r="HK136" s="395"/>
      <c r="HL136" s="395"/>
      <c r="HM136" s="395"/>
      <c r="HN136" s="395"/>
      <c r="HO136" s="395"/>
      <c r="HP136" s="395"/>
      <c r="HQ136" s="395"/>
      <c r="HR136" s="395"/>
      <c r="HS136" s="395"/>
      <c r="HT136" s="395"/>
      <c r="HU136" s="395"/>
      <c r="HV136" s="395"/>
      <c r="HW136" s="395"/>
      <c r="HX136" s="395"/>
      <c r="HY136" s="395"/>
      <c r="HZ136" s="395"/>
      <c r="IA136" s="395"/>
      <c r="IB136" s="395"/>
      <c r="IC136" s="395"/>
      <c r="ID136" s="395"/>
      <c r="IE136" s="395"/>
      <c r="IF136" s="395"/>
      <c r="IG136" s="395"/>
      <c r="IH136" s="395"/>
      <c r="II136" s="395"/>
      <c r="IJ136" s="395"/>
    </row>
    <row r="137" spans="1:244" ht="12.75">
      <c r="A137" s="396">
        <f>A136+0.1</f>
        <v>20.100000000000001</v>
      </c>
      <c r="B137" s="400"/>
      <c r="C137" s="404" t="s">
        <v>16</v>
      </c>
      <c r="D137" s="405" t="s">
        <v>17</v>
      </c>
      <c r="E137" s="406">
        <v>0.28599999999999998</v>
      </c>
      <c r="F137" s="406">
        <f>E137*F136</f>
        <v>2.5739999999999998</v>
      </c>
      <c r="G137" s="406"/>
      <c r="H137" s="92"/>
      <c r="I137" s="403"/>
      <c r="J137" s="92"/>
      <c r="K137" s="403"/>
      <c r="L137" s="403"/>
      <c r="M137" s="92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95"/>
      <c r="AF137" s="395"/>
      <c r="AG137" s="395"/>
      <c r="AH137" s="395"/>
      <c r="AI137" s="395"/>
      <c r="AJ137" s="395"/>
      <c r="AK137" s="395"/>
      <c r="AL137" s="395"/>
      <c r="AM137" s="395"/>
      <c r="AN137" s="395"/>
      <c r="AO137" s="395"/>
      <c r="AP137" s="395"/>
      <c r="AQ137" s="395"/>
      <c r="AR137" s="395"/>
      <c r="AS137" s="395"/>
      <c r="AT137" s="395"/>
      <c r="AU137" s="395"/>
      <c r="AV137" s="395"/>
      <c r="AW137" s="395"/>
      <c r="AX137" s="395"/>
      <c r="AY137" s="395"/>
      <c r="AZ137" s="395"/>
      <c r="BA137" s="395"/>
      <c r="BB137" s="395"/>
      <c r="BC137" s="395"/>
      <c r="BD137" s="395"/>
      <c r="BE137" s="395"/>
      <c r="BF137" s="395"/>
      <c r="BG137" s="395"/>
      <c r="BH137" s="395"/>
      <c r="BI137" s="395"/>
      <c r="BJ137" s="395"/>
      <c r="BK137" s="395"/>
      <c r="BL137" s="395"/>
      <c r="BM137" s="395"/>
      <c r="BN137" s="395"/>
      <c r="BO137" s="395"/>
      <c r="BP137" s="395"/>
      <c r="BQ137" s="395"/>
      <c r="BR137" s="395"/>
      <c r="BS137" s="395"/>
      <c r="BT137" s="395"/>
      <c r="BU137" s="395"/>
      <c r="BV137" s="395"/>
      <c r="BW137" s="395"/>
      <c r="BX137" s="395"/>
      <c r="BY137" s="395"/>
      <c r="BZ137" s="395"/>
      <c r="CA137" s="395"/>
      <c r="CB137" s="395"/>
      <c r="CC137" s="395"/>
      <c r="CD137" s="395"/>
      <c r="CE137" s="395"/>
      <c r="CF137" s="395"/>
      <c r="CG137" s="395"/>
      <c r="CH137" s="395"/>
      <c r="CI137" s="395"/>
      <c r="CJ137" s="395"/>
      <c r="CK137" s="395"/>
      <c r="CL137" s="395"/>
      <c r="CM137" s="395"/>
      <c r="CN137" s="395"/>
      <c r="CO137" s="395"/>
      <c r="CP137" s="395"/>
      <c r="CQ137" s="395"/>
      <c r="CR137" s="395"/>
      <c r="CS137" s="395"/>
      <c r="CT137" s="395"/>
      <c r="CU137" s="395"/>
      <c r="CV137" s="395"/>
      <c r="CW137" s="395"/>
      <c r="CX137" s="395"/>
      <c r="CY137" s="395"/>
      <c r="CZ137" s="395"/>
      <c r="DA137" s="395"/>
      <c r="DB137" s="395"/>
      <c r="DC137" s="395"/>
      <c r="DD137" s="395"/>
      <c r="DE137" s="395"/>
      <c r="DF137" s="395"/>
      <c r="DG137" s="395"/>
      <c r="DH137" s="395"/>
      <c r="DI137" s="395"/>
      <c r="DJ137" s="395"/>
      <c r="DK137" s="395"/>
      <c r="DL137" s="395"/>
      <c r="DM137" s="395"/>
      <c r="DN137" s="395"/>
      <c r="DO137" s="395"/>
      <c r="DP137" s="395"/>
      <c r="DQ137" s="395"/>
      <c r="DR137" s="395"/>
      <c r="DS137" s="395"/>
      <c r="DT137" s="395"/>
      <c r="DU137" s="395"/>
      <c r="DV137" s="395"/>
      <c r="DW137" s="395"/>
      <c r="DX137" s="395"/>
      <c r="DY137" s="395"/>
      <c r="DZ137" s="395"/>
      <c r="EA137" s="395"/>
      <c r="EB137" s="395"/>
      <c r="EC137" s="395"/>
      <c r="ED137" s="395"/>
      <c r="EE137" s="395"/>
      <c r="EF137" s="395"/>
      <c r="EG137" s="395"/>
      <c r="EH137" s="395"/>
      <c r="EI137" s="395"/>
      <c r="EJ137" s="395"/>
      <c r="EK137" s="395"/>
      <c r="EL137" s="395"/>
      <c r="EM137" s="395"/>
      <c r="EN137" s="395"/>
      <c r="EO137" s="395"/>
      <c r="EP137" s="395"/>
      <c r="EQ137" s="395"/>
      <c r="ER137" s="395"/>
      <c r="ES137" s="395"/>
      <c r="ET137" s="395"/>
      <c r="EU137" s="395"/>
      <c r="EV137" s="395"/>
      <c r="EW137" s="395"/>
      <c r="EX137" s="395"/>
      <c r="EY137" s="395"/>
      <c r="EZ137" s="395"/>
      <c r="FA137" s="395"/>
      <c r="FB137" s="395"/>
      <c r="FC137" s="395"/>
      <c r="FD137" s="395"/>
      <c r="FE137" s="395"/>
      <c r="FF137" s="395"/>
      <c r="FG137" s="395"/>
      <c r="FH137" s="395"/>
      <c r="FI137" s="395"/>
      <c r="FJ137" s="395"/>
      <c r="FK137" s="395"/>
      <c r="FL137" s="395"/>
      <c r="FM137" s="395"/>
      <c r="FN137" s="395"/>
      <c r="FO137" s="395"/>
      <c r="FP137" s="395"/>
      <c r="FQ137" s="395"/>
      <c r="FR137" s="395"/>
      <c r="FS137" s="395"/>
      <c r="FT137" s="395"/>
      <c r="FU137" s="395"/>
      <c r="FV137" s="395"/>
      <c r="FW137" s="395"/>
      <c r="FX137" s="395"/>
      <c r="FY137" s="395"/>
      <c r="FZ137" s="395"/>
      <c r="GA137" s="395"/>
      <c r="GB137" s="395"/>
      <c r="GC137" s="395"/>
      <c r="GD137" s="395"/>
      <c r="GE137" s="395"/>
      <c r="GF137" s="395"/>
      <c r="GG137" s="395"/>
      <c r="GH137" s="395"/>
      <c r="GI137" s="395"/>
      <c r="GJ137" s="395"/>
      <c r="GK137" s="395"/>
      <c r="GL137" s="395"/>
      <c r="GM137" s="395"/>
      <c r="GN137" s="395"/>
      <c r="GO137" s="395"/>
      <c r="GP137" s="395"/>
      <c r="GQ137" s="395"/>
      <c r="GR137" s="395"/>
      <c r="GS137" s="395"/>
      <c r="GT137" s="395"/>
      <c r="GU137" s="395"/>
      <c r="GV137" s="395"/>
      <c r="GW137" s="395"/>
      <c r="GX137" s="395"/>
      <c r="GY137" s="395"/>
      <c r="GZ137" s="395"/>
      <c r="HA137" s="395"/>
      <c r="HB137" s="395"/>
      <c r="HC137" s="395"/>
      <c r="HD137" s="395"/>
      <c r="HE137" s="395"/>
      <c r="HF137" s="395"/>
      <c r="HG137" s="395"/>
      <c r="HH137" s="395"/>
      <c r="HI137" s="395"/>
      <c r="HJ137" s="395"/>
      <c r="HK137" s="395"/>
      <c r="HL137" s="395"/>
      <c r="HM137" s="395"/>
      <c r="HN137" s="395"/>
      <c r="HO137" s="395"/>
      <c r="HP137" s="395"/>
      <c r="HQ137" s="395"/>
      <c r="HR137" s="395"/>
      <c r="HS137" s="395"/>
      <c r="HT137" s="395"/>
      <c r="HU137" s="395"/>
      <c r="HV137" s="395"/>
      <c r="HW137" s="395"/>
      <c r="HX137" s="395"/>
      <c r="HY137" s="395"/>
      <c r="HZ137" s="395"/>
      <c r="IA137" s="395"/>
      <c r="IB137" s="395"/>
      <c r="IC137" s="395"/>
      <c r="ID137" s="395"/>
      <c r="IE137" s="395"/>
      <c r="IF137" s="395"/>
      <c r="IG137" s="395"/>
      <c r="IH137" s="395"/>
      <c r="II137" s="395"/>
      <c r="IJ137" s="395"/>
    </row>
    <row r="138" spans="1:244" ht="12.75">
      <c r="A138" s="396">
        <f>A137+0.1</f>
        <v>20.200000000000003</v>
      </c>
      <c r="B138" s="400"/>
      <c r="C138" s="404" t="s">
        <v>269</v>
      </c>
      <c r="D138" s="407" t="s">
        <v>25</v>
      </c>
      <c r="E138" s="406">
        <v>1.03</v>
      </c>
      <c r="F138" s="406">
        <f>E138*F136</f>
        <v>9.27</v>
      </c>
      <c r="G138" s="406"/>
      <c r="H138" s="92"/>
      <c r="I138" s="403"/>
      <c r="J138" s="92"/>
      <c r="K138" s="403"/>
      <c r="L138" s="403"/>
      <c r="M138" s="92"/>
      <c r="N138" s="395"/>
      <c r="O138" s="395"/>
      <c r="P138" s="395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95"/>
      <c r="AF138" s="395"/>
      <c r="AG138" s="395"/>
      <c r="AH138" s="395"/>
      <c r="AI138" s="395"/>
      <c r="AJ138" s="395"/>
      <c r="AK138" s="395"/>
      <c r="AL138" s="395"/>
      <c r="AM138" s="395"/>
      <c r="AN138" s="395"/>
      <c r="AO138" s="395"/>
      <c r="AP138" s="395"/>
      <c r="AQ138" s="395"/>
      <c r="AR138" s="395"/>
      <c r="AS138" s="395"/>
      <c r="AT138" s="395"/>
      <c r="AU138" s="395"/>
      <c r="AV138" s="395"/>
      <c r="AW138" s="395"/>
      <c r="AX138" s="395"/>
      <c r="AY138" s="395"/>
      <c r="AZ138" s="395"/>
      <c r="BA138" s="395"/>
      <c r="BB138" s="395"/>
      <c r="BC138" s="395"/>
      <c r="BD138" s="395"/>
      <c r="BE138" s="395"/>
      <c r="BF138" s="395"/>
      <c r="BG138" s="395"/>
      <c r="BH138" s="395"/>
      <c r="BI138" s="395"/>
      <c r="BJ138" s="395"/>
      <c r="BK138" s="395"/>
      <c r="BL138" s="395"/>
      <c r="BM138" s="395"/>
      <c r="BN138" s="395"/>
      <c r="BO138" s="395"/>
      <c r="BP138" s="395"/>
      <c r="BQ138" s="395"/>
      <c r="BR138" s="395"/>
      <c r="BS138" s="395"/>
      <c r="BT138" s="395"/>
      <c r="BU138" s="395"/>
      <c r="BV138" s="395"/>
      <c r="BW138" s="395"/>
      <c r="BX138" s="395"/>
      <c r="BY138" s="395"/>
      <c r="BZ138" s="395"/>
      <c r="CA138" s="395"/>
      <c r="CB138" s="395"/>
      <c r="CC138" s="395"/>
      <c r="CD138" s="395"/>
      <c r="CE138" s="395"/>
      <c r="CF138" s="395"/>
      <c r="CG138" s="395"/>
      <c r="CH138" s="395"/>
      <c r="CI138" s="395"/>
      <c r="CJ138" s="395"/>
      <c r="CK138" s="395"/>
      <c r="CL138" s="395"/>
      <c r="CM138" s="395"/>
      <c r="CN138" s="395"/>
      <c r="CO138" s="395"/>
      <c r="CP138" s="395"/>
      <c r="CQ138" s="395"/>
      <c r="CR138" s="395"/>
      <c r="CS138" s="395"/>
      <c r="CT138" s="395"/>
      <c r="CU138" s="395"/>
      <c r="CV138" s="395"/>
      <c r="CW138" s="395"/>
      <c r="CX138" s="395"/>
      <c r="CY138" s="395"/>
      <c r="CZ138" s="395"/>
      <c r="DA138" s="395"/>
      <c r="DB138" s="395"/>
      <c r="DC138" s="395"/>
      <c r="DD138" s="395"/>
      <c r="DE138" s="395"/>
      <c r="DF138" s="395"/>
      <c r="DG138" s="395"/>
      <c r="DH138" s="395"/>
      <c r="DI138" s="395"/>
      <c r="DJ138" s="395"/>
      <c r="DK138" s="395"/>
      <c r="DL138" s="395"/>
      <c r="DM138" s="395"/>
      <c r="DN138" s="395"/>
      <c r="DO138" s="395"/>
      <c r="DP138" s="395"/>
      <c r="DQ138" s="395"/>
      <c r="DR138" s="395"/>
      <c r="DS138" s="395"/>
      <c r="DT138" s="395"/>
      <c r="DU138" s="395"/>
      <c r="DV138" s="395"/>
      <c r="DW138" s="395"/>
      <c r="DX138" s="395"/>
      <c r="DY138" s="395"/>
      <c r="DZ138" s="395"/>
      <c r="EA138" s="395"/>
      <c r="EB138" s="395"/>
      <c r="EC138" s="395"/>
      <c r="ED138" s="395"/>
      <c r="EE138" s="395"/>
      <c r="EF138" s="395"/>
      <c r="EG138" s="395"/>
      <c r="EH138" s="395"/>
      <c r="EI138" s="395"/>
      <c r="EJ138" s="395"/>
      <c r="EK138" s="395"/>
      <c r="EL138" s="395"/>
      <c r="EM138" s="395"/>
      <c r="EN138" s="395"/>
      <c r="EO138" s="395"/>
      <c r="EP138" s="395"/>
      <c r="EQ138" s="395"/>
      <c r="ER138" s="395"/>
      <c r="ES138" s="395"/>
      <c r="ET138" s="395"/>
      <c r="EU138" s="395"/>
      <c r="EV138" s="395"/>
      <c r="EW138" s="395"/>
      <c r="EX138" s="395"/>
      <c r="EY138" s="395"/>
      <c r="EZ138" s="395"/>
      <c r="FA138" s="395"/>
      <c r="FB138" s="395"/>
      <c r="FC138" s="395"/>
      <c r="FD138" s="395"/>
      <c r="FE138" s="395"/>
      <c r="FF138" s="395"/>
      <c r="FG138" s="395"/>
      <c r="FH138" s="395"/>
      <c r="FI138" s="395"/>
      <c r="FJ138" s="395"/>
      <c r="FK138" s="395"/>
      <c r="FL138" s="395"/>
      <c r="FM138" s="395"/>
      <c r="FN138" s="395"/>
      <c r="FO138" s="395"/>
      <c r="FP138" s="395"/>
      <c r="FQ138" s="395"/>
      <c r="FR138" s="395"/>
      <c r="FS138" s="395"/>
      <c r="FT138" s="395"/>
      <c r="FU138" s="395"/>
      <c r="FV138" s="395"/>
      <c r="FW138" s="395"/>
      <c r="FX138" s="395"/>
      <c r="FY138" s="395"/>
      <c r="FZ138" s="395"/>
      <c r="GA138" s="395"/>
      <c r="GB138" s="395"/>
      <c r="GC138" s="395"/>
      <c r="GD138" s="395"/>
      <c r="GE138" s="395"/>
      <c r="GF138" s="395"/>
      <c r="GG138" s="395"/>
      <c r="GH138" s="395"/>
      <c r="GI138" s="395"/>
      <c r="GJ138" s="395"/>
      <c r="GK138" s="395"/>
      <c r="GL138" s="395"/>
      <c r="GM138" s="395"/>
      <c r="GN138" s="395"/>
      <c r="GO138" s="395"/>
      <c r="GP138" s="395"/>
      <c r="GQ138" s="395"/>
      <c r="GR138" s="395"/>
      <c r="GS138" s="395"/>
      <c r="GT138" s="395"/>
      <c r="GU138" s="395"/>
      <c r="GV138" s="395"/>
      <c r="GW138" s="395"/>
      <c r="GX138" s="395"/>
      <c r="GY138" s="395"/>
      <c r="GZ138" s="395"/>
      <c r="HA138" s="395"/>
      <c r="HB138" s="395"/>
      <c r="HC138" s="395"/>
      <c r="HD138" s="395"/>
      <c r="HE138" s="395"/>
      <c r="HF138" s="395"/>
      <c r="HG138" s="395"/>
      <c r="HH138" s="395"/>
      <c r="HI138" s="395"/>
      <c r="HJ138" s="395"/>
      <c r="HK138" s="395"/>
      <c r="HL138" s="395"/>
      <c r="HM138" s="395"/>
      <c r="HN138" s="395"/>
      <c r="HO138" s="395"/>
      <c r="HP138" s="395"/>
      <c r="HQ138" s="395"/>
      <c r="HR138" s="395"/>
      <c r="HS138" s="395"/>
      <c r="HT138" s="395"/>
      <c r="HU138" s="395"/>
      <c r="HV138" s="395"/>
      <c r="HW138" s="395"/>
      <c r="HX138" s="395"/>
      <c r="HY138" s="395"/>
      <c r="HZ138" s="395"/>
      <c r="IA138" s="395"/>
      <c r="IB138" s="395"/>
      <c r="IC138" s="395"/>
      <c r="ID138" s="395"/>
      <c r="IE138" s="395"/>
      <c r="IF138" s="395"/>
      <c r="IG138" s="395"/>
      <c r="IH138" s="395"/>
      <c r="II138" s="395"/>
      <c r="IJ138" s="395"/>
    </row>
    <row r="139" spans="1:244" ht="12.75">
      <c r="A139" s="396">
        <f>A138+0.1</f>
        <v>20.300000000000004</v>
      </c>
      <c r="B139" s="400"/>
      <c r="C139" s="404" t="s">
        <v>270</v>
      </c>
      <c r="D139" s="407" t="s">
        <v>20</v>
      </c>
      <c r="E139" s="406">
        <v>0.8</v>
      </c>
      <c r="F139" s="406">
        <f>E139*F136</f>
        <v>7.2</v>
      </c>
      <c r="G139" s="406"/>
      <c r="H139" s="92"/>
      <c r="I139" s="403"/>
      <c r="J139" s="92"/>
      <c r="K139" s="403"/>
      <c r="L139" s="403"/>
      <c r="M139" s="92"/>
      <c r="N139" s="395"/>
      <c r="O139" s="395"/>
      <c r="P139" s="395"/>
      <c r="Q139" s="395"/>
      <c r="R139" s="395"/>
      <c r="S139" s="395"/>
      <c r="T139" s="395"/>
      <c r="U139" s="395"/>
      <c r="V139" s="395"/>
      <c r="W139" s="395"/>
      <c r="X139" s="395"/>
      <c r="Y139" s="395"/>
      <c r="Z139" s="395"/>
      <c r="AA139" s="395"/>
      <c r="AB139" s="395"/>
      <c r="AC139" s="395"/>
      <c r="AD139" s="395"/>
      <c r="AE139" s="395"/>
      <c r="AF139" s="395"/>
      <c r="AG139" s="395"/>
      <c r="AH139" s="395"/>
      <c r="AI139" s="395"/>
      <c r="AJ139" s="395"/>
      <c r="AK139" s="395"/>
      <c r="AL139" s="395"/>
      <c r="AM139" s="395"/>
      <c r="AN139" s="395"/>
      <c r="AO139" s="395"/>
      <c r="AP139" s="395"/>
      <c r="AQ139" s="395"/>
      <c r="AR139" s="395"/>
      <c r="AS139" s="395"/>
      <c r="AT139" s="395"/>
      <c r="AU139" s="395"/>
      <c r="AV139" s="395"/>
      <c r="AW139" s="395"/>
      <c r="AX139" s="395"/>
      <c r="AY139" s="395"/>
      <c r="AZ139" s="395"/>
      <c r="BA139" s="395"/>
      <c r="BB139" s="395"/>
      <c r="BC139" s="395"/>
      <c r="BD139" s="395"/>
      <c r="BE139" s="395"/>
      <c r="BF139" s="395"/>
      <c r="BG139" s="395"/>
      <c r="BH139" s="395"/>
      <c r="BI139" s="395"/>
      <c r="BJ139" s="395"/>
      <c r="BK139" s="395"/>
      <c r="BL139" s="395"/>
      <c r="BM139" s="395"/>
      <c r="BN139" s="395"/>
      <c r="BO139" s="395"/>
      <c r="BP139" s="395"/>
      <c r="BQ139" s="395"/>
      <c r="BR139" s="395"/>
      <c r="BS139" s="395"/>
      <c r="BT139" s="395"/>
      <c r="BU139" s="395"/>
      <c r="BV139" s="395"/>
      <c r="BW139" s="395"/>
      <c r="BX139" s="395"/>
      <c r="BY139" s="395"/>
      <c r="BZ139" s="395"/>
      <c r="CA139" s="395"/>
      <c r="CB139" s="395"/>
      <c r="CC139" s="395"/>
      <c r="CD139" s="395"/>
      <c r="CE139" s="395"/>
      <c r="CF139" s="395"/>
      <c r="CG139" s="395"/>
      <c r="CH139" s="395"/>
      <c r="CI139" s="395"/>
      <c r="CJ139" s="395"/>
      <c r="CK139" s="395"/>
      <c r="CL139" s="395"/>
      <c r="CM139" s="395"/>
      <c r="CN139" s="395"/>
      <c r="CO139" s="395"/>
      <c r="CP139" s="395"/>
      <c r="CQ139" s="395"/>
      <c r="CR139" s="395"/>
      <c r="CS139" s="395"/>
      <c r="CT139" s="395"/>
      <c r="CU139" s="395"/>
      <c r="CV139" s="395"/>
      <c r="CW139" s="395"/>
      <c r="CX139" s="395"/>
      <c r="CY139" s="395"/>
      <c r="CZ139" s="395"/>
      <c r="DA139" s="395"/>
      <c r="DB139" s="395"/>
      <c r="DC139" s="395"/>
      <c r="DD139" s="395"/>
      <c r="DE139" s="395"/>
      <c r="DF139" s="395"/>
      <c r="DG139" s="395"/>
      <c r="DH139" s="395"/>
      <c r="DI139" s="395"/>
      <c r="DJ139" s="395"/>
      <c r="DK139" s="395"/>
      <c r="DL139" s="395"/>
      <c r="DM139" s="395"/>
      <c r="DN139" s="395"/>
      <c r="DO139" s="395"/>
      <c r="DP139" s="395"/>
      <c r="DQ139" s="395"/>
      <c r="DR139" s="395"/>
      <c r="DS139" s="395"/>
      <c r="DT139" s="395"/>
      <c r="DU139" s="395"/>
      <c r="DV139" s="395"/>
      <c r="DW139" s="395"/>
      <c r="DX139" s="395"/>
      <c r="DY139" s="395"/>
      <c r="DZ139" s="395"/>
      <c r="EA139" s="395"/>
      <c r="EB139" s="395"/>
      <c r="EC139" s="395"/>
      <c r="ED139" s="395"/>
      <c r="EE139" s="395"/>
      <c r="EF139" s="395"/>
      <c r="EG139" s="395"/>
      <c r="EH139" s="395"/>
      <c r="EI139" s="395"/>
      <c r="EJ139" s="395"/>
      <c r="EK139" s="395"/>
      <c r="EL139" s="395"/>
      <c r="EM139" s="395"/>
      <c r="EN139" s="395"/>
      <c r="EO139" s="395"/>
      <c r="EP139" s="395"/>
      <c r="EQ139" s="395"/>
      <c r="ER139" s="395"/>
      <c r="ES139" s="395"/>
      <c r="ET139" s="395"/>
      <c r="EU139" s="395"/>
      <c r="EV139" s="395"/>
      <c r="EW139" s="395"/>
      <c r="EX139" s="395"/>
      <c r="EY139" s="395"/>
      <c r="EZ139" s="395"/>
      <c r="FA139" s="395"/>
      <c r="FB139" s="395"/>
      <c r="FC139" s="395"/>
      <c r="FD139" s="395"/>
      <c r="FE139" s="395"/>
      <c r="FF139" s="395"/>
      <c r="FG139" s="395"/>
      <c r="FH139" s="395"/>
      <c r="FI139" s="395"/>
      <c r="FJ139" s="395"/>
      <c r="FK139" s="395"/>
      <c r="FL139" s="395"/>
      <c r="FM139" s="395"/>
      <c r="FN139" s="395"/>
      <c r="FO139" s="395"/>
      <c r="FP139" s="395"/>
      <c r="FQ139" s="395"/>
      <c r="FR139" s="395"/>
      <c r="FS139" s="395"/>
      <c r="FT139" s="395"/>
      <c r="FU139" s="395"/>
      <c r="FV139" s="395"/>
      <c r="FW139" s="395"/>
      <c r="FX139" s="395"/>
      <c r="FY139" s="395"/>
      <c r="FZ139" s="395"/>
      <c r="GA139" s="395"/>
      <c r="GB139" s="395"/>
      <c r="GC139" s="395"/>
      <c r="GD139" s="395"/>
      <c r="GE139" s="395"/>
      <c r="GF139" s="395"/>
      <c r="GG139" s="395"/>
      <c r="GH139" s="395"/>
      <c r="GI139" s="395"/>
      <c r="GJ139" s="395"/>
      <c r="GK139" s="395"/>
      <c r="GL139" s="395"/>
      <c r="GM139" s="395"/>
      <c r="GN139" s="395"/>
      <c r="GO139" s="395"/>
      <c r="GP139" s="395"/>
      <c r="GQ139" s="395"/>
      <c r="GR139" s="395"/>
      <c r="GS139" s="395"/>
      <c r="GT139" s="395"/>
      <c r="GU139" s="395"/>
      <c r="GV139" s="395"/>
      <c r="GW139" s="395"/>
      <c r="GX139" s="395"/>
      <c r="GY139" s="395"/>
      <c r="GZ139" s="395"/>
      <c r="HA139" s="395"/>
      <c r="HB139" s="395"/>
      <c r="HC139" s="395"/>
      <c r="HD139" s="395"/>
      <c r="HE139" s="395"/>
      <c r="HF139" s="395"/>
      <c r="HG139" s="395"/>
      <c r="HH139" s="395"/>
      <c r="HI139" s="395"/>
      <c r="HJ139" s="395"/>
      <c r="HK139" s="395"/>
      <c r="HL139" s="395"/>
      <c r="HM139" s="395"/>
      <c r="HN139" s="395"/>
      <c r="HO139" s="395"/>
      <c r="HP139" s="395"/>
      <c r="HQ139" s="395"/>
      <c r="HR139" s="395"/>
      <c r="HS139" s="395"/>
      <c r="HT139" s="395"/>
      <c r="HU139" s="395"/>
      <c r="HV139" s="395"/>
      <c r="HW139" s="395"/>
      <c r="HX139" s="395"/>
      <c r="HY139" s="395"/>
      <c r="HZ139" s="395"/>
      <c r="IA139" s="395"/>
      <c r="IB139" s="395"/>
      <c r="IC139" s="395"/>
      <c r="ID139" s="395"/>
      <c r="IE139" s="395"/>
      <c r="IF139" s="395"/>
      <c r="IG139" s="395"/>
      <c r="IH139" s="395"/>
      <c r="II139" s="395"/>
      <c r="IJ139" s="395"/>
    </row>
    <row r="140" spans="1:244" ht="12.75">
      <c r="A140" s="396">
        <f>A139+0.1</f>
        <v>20.400000000000006</v>
      </c>
      <c r="B140" s="400"/>
      <c r="C140" s="404" t="s">
        <v>271</v>
      </c>
      <c r="D140" s="407" t="s">
        <v>20</v>
      </c>
      <c r="E140" s="406" t="s">
        <v>49</v>
      </c>
      <c r="F140" s="406">
        <v>3</v>
      </c>
      <c r="G140" s="406"/>
      <c r="H140" s="92"/>
      <c r="I140" s="403"/>
      <c r="J140" s="92"/>
      <c r="K140" s="403"/>
      <c r="L140" s="403"/>
      <c r="M140" s="92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  <c r="AD140" s="395"/>
      <c r="AE140" s="395"/>
      <c r="AF140" s="395"/>
      <c r="AG140" s="395"/>
      <c r="AH140" s="395"/>
      <c r="AI140" s="395"/>
      <c r="AJ140" s="395"/>
      <c r="AK140" s="395"/>
      <c r="AL140" s="395"/>
      <c r="AM140" s="395"/>
      <c r="AN140" s="395"/>
      <c r="AO140" s="395"/>
      <c r="AP140" s="395"/>
      <c r="AQ140" s="395"/>
      <c r="AR140" s="395"/>
      <c r="AS140" s="395"/>
      <c r="AT140" s="395"/>
      <c r="AU140" s="395"/>
      <c r="AV140" s="395"/>
      <c r="AW140" s="395"/>
      <c r="AX140" s="395"/>
      <c r="AY140" s="395"/>
      <c r="AZ140" s="395"/>
      <c r="BA140" s="395"/>
      <c r="BB140" s="395"/>
      <c r="BC140" s="395"/>
      <c r="BD140" s="395"/>
      <c r="BE140" s="395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 s="395"/>
      <c r="BP140" s="395"/>
      <c r="BQ140" s="395"/>
      <c r="BR140" s="395"/>
      <c r="BS140" s="395"/>
      <c r="BT140" s="395"/>
      <c r="BU140" s="395"/>
      <c r="BV140" s="395"/>
      <c r="BW140" s="395"/>
      <c r="BX140" s="395"/>
      <c r="BY140" s="395"/>
      <c r="BZ140" s="395"/>
      <c r="CA140" s="395"/>
      <c r="CB140" s="395"/>
      <c r="CC140" s="395"/>
      <c r="CD140" s="395"/>
      <c r="CE140" s="395"/>
      <c r="CF140" s="395"/>
      <c r="CG140" s="395"/>
      <c r="CH140" s="395"/>
      <c r="CI140" s="395"/>
      <c r="CJ140" s="395"/>
      <c r="CK140" s="395"/>
      <c r="CL140" s="395"/>
      <c r="CM140" s="395"/>
      <c r="CN140" s="395"/>
      <c r="CO140" s="395"/>
      <c r="CP140" s="395"/>
      <c r="CQ140" s="395"/>
      <c r="CR140" s="395"/>
      <c r="CS140" s="395"/>
      <c r="CT140" s="395"/>
      <c r="CU140" s="395"/>
      <c r="CV140" s="395"/>
      <c r="CW140" s="395"/>
      <c r="CX140" s="395"/>
      <c r="CY140" s="395"/>
      <c r="CZ140" s="395"/>
      <c r="DA140" s="395"/>
      <c r="DB140" s="395"/>
      <c r="DC140" s="395"/>
      <c r="DD140" s="395"/>
      <c r="DE140" s="395"/>
      <c r="DF140" s="395"/>
      <c r="DG140" s="395"/>
      <c r="DH140" s="395"/>
      <c r="DI140" s="395"/>
      <c r="DJ140" s="395"/>
      <c r="DK140" s="395"/>
      <c r="DL140" s="395"/>
      <c r="DM140" s="395"/>
      <c r="DN140" s="395"/>
      <c r="DO140" s="395"/>
      <c r="DP140" s="395"/>
      <c r="DQ140" s="395"/>
      <c r="DR140" s="395"/>
      <c r="DS140" s="395"/>
      <c r="DT140" s="395"/>
      <c r="DU140" s="395"/>
      <c r="DV140" s="395"/>
      <c r="DW140" s="395"/>
      <c r="DX140" s="395"/>
      <c r="DY140" s="395"/>
      <c r="DZ140" s="395"/>
      <c r="EA140" s="395"/>
      <c r="EB140" s="395"/>
      <c r="EC140" s="395"/>
      <c r="ED140" s="395"/>
      <c r="EE140" s="395"/>
      <c r="EF140" s="395"/>
      <c r="EG140" s="395"/>
      <c r="EH140" s="395"/>
      <c r="EI140" s="395"/>
      <c r="EJ140" s="395"/>
      <c r="EK140" s="395"/>
      <c r="EL140" s="395"/>
      <c r="EM140" s="395"/>
      <c r="EN140" s="395"/>
      <c r="EO140" s="395"/>
      <c r="EP140" s="395"/>
      <c r="EQ140" s="395"/>
      <c r="ER140" s="395"/>
      <c r="ES140" s="395"/>
      <c r="ET140" s="395"/>
      <c r="EU140" s="395"/>
      <c r="EV140" s="395"/>
      <c r="EW140" s="395"/>
      <c r="EX140" s="395"/>
      <c r="EY140" s="395"/>
      <c r="EZ140" s="395"/>
      <c r="FA140" s="395"/>
      <c r="FB140" s="395"/>
      <c r="FC140" s="395"/>
      <c r="FD140" s="395"/>
      <c r="FE140" s="395"/>
      <c r="FF140" s="395"/>
      <c r="FG140" s="395"/>
      <c r="FH140" s="395"/>
      <c r="FI140" s="395"/>
      <c r="FJ140" s="395"/>
      <c r="FK140" s="395"/>
      <c r="FL140" s="395"/>
      <c r="FM140" s="395"/>
      <c r="FN140" s="395"/>
      <c r="FO140" s="395"/>
      <c r="FP140" s="395"/>
      <c r="FQ140" s="395"/>
      <c r="FR140" s="395"/>
      <c r="FS140" s="395"/>
      <c r="FT140" s="395"/>
      <c r="FU140" s="395"/>
      <c r="FV140" s="395"/>
      <c r="FW140" s="395"/>
      <c r="FX140" s="395"/>
      <c r="FY140" s="395"/>
      <c r="FZ140" s="395"/>
      <c r="GA140" s="395"/>
      <c r="GB140" s="395"/>
      <c r="GC140" s="395"/>
      <c r="GD140" s="395"/>
      <c r="GE140" s="395"/>
      <c r="GF140" s="395"/>
      <c r="GG140" s="395"/>
      <c r="GH140" s="395"/>
      <c r="GI140" s="395"/>
      <c r="GJ140" s="395"/>
      <c r="GK140" s="395"/>
      <c r="GL140" s="395"/>
      <c r="GM140" s="395"/>
      <c r="GN140" s="395"/>
      <c r="GO140" s="395"/>
      <c r="GP140" s="395"/>
      <c r="GQ140" s="395"/>
      <c r="GR140" s="395"/>
      <c r="GS140" s="395"/>
      <c r="GT140" s="395"/>
      <c r="GU140" s="395"/>
      <c r="GV140" s="395"/>
      <c r="GW140" s="395"/>
      <c r="GX140" s="395"/>
      <c r="GY140" s="395"/>
      <c r="GZ140" s="395"/>
      <c r="HA140" s="395"/>
      <c r="HB140" s="395"/>
      <c r="HC140" s="395"/>
      <c r="HD140" s="395"/>
      <c r="HE140" s="395"/>
      <c r="HF140" s="395"/>
      <c r="HG140" s="395"/>
      <c r="HH140" s="395"/>
      <c r="HI140" s="395"/>
      <c r="HJ140" s="395"/>
      <c r="HK140" s="395"/>
      <c r="HL140" s="395"/>
      <c r="HM140" s="395"/>
      <c r="HN140" s="395"/>
      <c r="HO140" s="395"/>
      <c r="HP140" s="395"/>
      <c r="HQ140" s="395"/>
      <c r="HR140" s="395"/>
      <c r="HS140" s="395"/>
      <c r="HT140" s="395"/>
      <c r="HU140" s="395"/>
      <c r="HV140" s="395"/>
      <c r="HW140" s="395"/>
      <c r="HX140" s="395"/>
      <c r="HY140" s="395"/>
      <c r="HZ140" s="395"/>
      <c r="IA140" s="395"/>
      <c r="IB140" s="395"/>
      <c r="IC140" s="395"/>
      <c r="ID140" s="395"/>
      <c r="IE140" s="395"/>
      <c r="IF140" s="395"/>
      <c r="IG140" s="395"/>
      <c r="IH140" s="395"/>
      <c r="II140" s="395"/>
      <c r="IJ140" s="395"/>
    </row>
    <row r="141" spans="1:244" s="360" customFormat="1" ht="25.5">
      <c r="A141" s="81">
        <v>21</v>
      </c>
      <c r="B141" s="81" t="s">
        <v>272</v>
      </c>
      <c r="C141" s="356" t="s">
        <v>182</v>
      </c>
      <c r="D141" s="357" t="s">
        <v>34</v>
      </c>
      <c r="E141" s="358"/>
      <c r="F141" s="359">
        <v>9.1</v>
      </c>
      <c r="G141" s="364"/>
      <c r="H141" s="364"/>
      <c r="I141" s="364"/>
      <c r="J141" s="364"/>
      <c r="K141" s="364"/>
      <c r="L141" s="364"/>
      <c r="M141" s="269"/>
    </row>
    <row r="142" spans="1:244" s="360" customFormat="1" ht="12.75">
      <c r="A142" s="361">
        <f>A141+0.1</f>
        <v>21.1</v>
      </c>
      <c r="B142" s="81"/>
      <c r="C142" s="362" t="s">
        <v>16</v>
      </c>
      <c r="D142" s="361" t="s">
        <v>17</v>
      </c>
      <c r="E142" s="363">
        <v>2.72</v>
      </c>
      <c r="F142" s="269">
        <f>F141*E142</f>
        <v>24.752000000000002</v>
      </c>
      <c r="G142" s="361"/>
      <c r="H142" s="361"/>
      <c r="I142" s="269"/>
      <c r="J142" s="269"/>
      <c r="K142" s="364"/>
      <c r="L142" s="364"/>
      <c r="M142" s="269"/>
    </row>
    <row r="143" spans="1:244" s="360" customFormat="1" ht="12.75">
      <c r="A143" s="361">
        <f>A142+0.1</f>
        <v>21.200000000000003</v>
      </c>
      <c r="B143" s="408"/>
      <c r="C143" s="362" t="s">
        <v>273</v>
      </c>
      <c r="D143" s="361" t="s">
        <v>34</v>
      </c>
      <c r="E143" s="363">
        <v>1</v>
      </c>
      <c r="F143" s="269">
        <f>F141*E143</f>
        <v>9.1</v>
      </c>
      <c r="G143" s="269"/>
      <c r="H143" s="269"/>
      <c r="I143" s="361"/>
      <c r="J143" s="361"/>
      <c r="K143" s="364"/>
      <c r="L143" s="364"/>
      <c r="M143" s="269"/>
    </row>
    <row r="144" spans="1:244" s="360" customFormat="1" ht="38.25">
      <c r="A144" s="81">
        <v>22</v>
      </c>
      <c r="B144" s="81" t="s">
        <v>274</v>
      </c>
      <c r="C144" s="356" t="s">
        <v>181</v>
      </c>
      <c r="D144" s="357" t="s">
        <v>34</v>
      </c>
      <c r="E144" s="358"/>
      <c r="F144" s="359">
        <v>3.6</v>
      </c>
      <c r="G144" s="269"/>
      <c r="H144" s="269"/>
      <c r="I144" s="269"/>
      <c r="J144" s="269"/>
      <c r="K144" s="364"/>
      <c r="L144" s="364"/>
      <c r="M144" s="269"/>
    </row>
    <row r="145" spans="1:13" s="360" customFormat="1" ht="12.75">
      <c r="A145" s="361">
        <f t="shared" ref="A145:A150" si="7">A144+0.1</f>
        <v>22.1</v>
      </c>
      <c r="B145" s="81"/>
      <c r="C145" s="362" t="s">
        <v>16</v>
      </c>
      <c r="D145" s="361" t="s">
        <v>17</v>
      </c>
      <c r="E145" s="269">
        <v>1.1599999999999999</v>
      </c>
      <c r="F145" s="269">
        <f>F144*E145</f>
        <v>4.1760000000000002</v>
      </c>
      <c r="G145" s="361"/>
      <c r="H145" s="361"/>
      <c r="I145" s="269"/>
      <c r="J145" s="269"/>
      <c r="K145" s="364"/>
      <c r="L145" s="364"/>
      <c r="M145" s="269"/>
    </row>
    <row r="146" spans="1:13" s="360" customFormat="1" ht="12.75">
      <c r="A146" s="361">
        <f t="shared" si="7"/>
        <v>22.200000000000003</v>
      </c>
      <c r="B146" s="81"/>
      <c r="C146" s="362" t="s">
        <v>18</v>
      </c>
      <c r="D146" s="361" t="s">
        <v>1</v>
      </c>
      <c r="E146" s="269">
        <v>0.13</v>
      </c>
      <c r="F146" s="269">
        <f>F144*E146</f>
        <v>0.46800000000000003</v>
      </c>
      <c r="G146" s="364"/>
      <c r="H146" s="364"/>
      <c r="I146" s="364"/>
      <c r="J146" s="364"/>
      <c r="K146" s="269"/>
      <c r="L146" s="269"/>
      <c r="M146" s="269"/>
    </row>
    <row r="147" spans="1:13" s="360" customFormat="1" ht="12.75">
      <c r="A147" s="361">
        <f t="shared" si="7"/>
        <v>22.300000000000004</v>
      </c>
      <c r="B147" s="81"/>
      <c r="C147" s="362" t="s">
        <v>275</v>
      </c>
      <c r="D147" s="361" t="s">
        <v>34</v>
      </c>
      <c r="E147" s="269">
        <v>1</v>
      </c>
      <c r="F147" s="269">
        <f>F144*E147</f>
        <v>3.6</v>
      </c>
      <c r="G147" s="269"/>
      <c r="H147" s="269"/>
      <c r="I147" s="361"/>
      <c r="J147" s="361"/>
      <c r="K147" s="364"/>
      <c r="L147" s="364"/>
      <c r="M147" s="269"/>
    </row>
    <row r="148" spans="1:13" s="360" customFormat="1" ht="12.75">
      <c r="A148" s="361">
        <f t="shared" si="7"/>
        <v>22.400000000000006</v>
      </c>
      <c r="B148" s="81"/>
      <c r="C148" s="362" t="s">
        <v>276</v>
      </c>
      <c r="D148" s="361" t="s">
        <v>25</v>
      </c>
      <c r="E148" s="269">
        <v>5.4</v>
      </c>
      <c r="F148" s="269">
        <f>E148*F144</f>
        <v>19.440000000000001</v>
      </c>
      <c r="G148" s="269"/>
      <c r="H148" s="269"/>
      <c r="I148" s="361"/>
      <c r="J148" s="361"/>
      <c r="K148" s="364"/>
      <c r="L148" s="364"/>
      <c r="M148" s="269"/>
    </row>
    <row r="149" spans="1:13" s="360" customFormat="1" ht="12.75">
      <c r="A149" s="361">
        <f t="shared" si="7"/>
        <v>22.500000000000007</v>
      </c>
      <c r="B149" s="81"/>
      <c r="C149" s="362" t="s">
        <v>277</v>
      </c>
      <c r="D149" s="361" t="s">
        <v>30</v>
      </c>
      <c r="E149" s="363" t="s">
        <v>223</v>
      </c>
      <c r="F149" s="269">
        <v>1</v>
      </c>
      <c r="G149" s="269"/>
      <c r="H149" s="269"/>
      <c r="I149" s="361"/>
      <c r="J149" s="361"/>
      <c r="K149" s="364"/>
      <c r="L149" s="364"/>
      <c r="M149" s="269"/>
    </row>
    <row r="150" spans="1:13" s="360" customFormat="1" ht="12.75">
      <c r="A150" s="361">
        <f t="shared" si="7"/>
        <v>22.600000000000009</v>
      </c>
      <c r="B150" s="81"/>
      <c r="C150" s="362" t="s">
        <v>27</v>
      </c>
      <c r="D150" s="361" t="s">
        <v>1</v>
      </c>
      <c r="E150" s="365">
        <v>2.06E-2</v>
      </c>
      <c r="F150" s="269">
        <f>F144*E150</f>
        <v>7.4160000000000004E-2</v>
      </c>
      <c r="G150" s="269"/>
      <c r="H150" s="269"/>
      <c r="I150" s="361"/>
      <c r="J150" s="361"/>
      <c r="K150" s="364"/>
      <c r="L150" s="364"/>
      <c r="M150" s="269"/>
    </row>
    <row r="151" spans="1:13" s="360" customFormat="1" ht="38.25">
      <c r="A151" s="81">
        <v>23</v>
      </c>
      <c r="B151" s="81" t="s">
        <v>274</v>
      </c>
      <c r="C151" s="356" t="s">
        <v>183</v>
      </c>
      <c r="D151" s="357" t="s">
        <v>34</v>
      </c>
      <c r="E151" s="358"/>
      <c r="F151" s="359">
        <v>5.9</v>
      </c>
      <c r="G151" s="269"/>
      <c r="H151" s="269"/>
      <c r="I151" s="269"/>
      <c r="J151" s="269"/>
      <c r="K151" s="364"/>
      <c r="L151" s="364"/>
      <c r="M151" s="269"/>
    </row>
    <row r="152" spans="1:13" s="360" customFormat="1" ht="12.75">
      <c r="A152" s="361">
        <f t="shared" ref="A152:A157" si="8">A151+0.1</f>
        <v>23.1</v>
      </c>
      <c r="B152" s="81"/>
      <c r="C152" s="362" t="s">
        <v>16</v>
      </c>
      <c r="D152" s="361" t="s">
        <v>17</v>
      </c>
      <c r="E152" s="269">
        <v>1.1599999999999999</v>
      </c>
      <c r="F152" s="269">
        <f>F151*E152</f>
        <v>6.8440000000000003</v>
      </c>
      <c r="G152" s="361"/>
      <c r="H152" s="361"/>
      <c r="I152" s="269"/>
      <c r="J152" s="269"/>
      <c r="K152" s="364"/>
      <c r="L152" s="364"/>
      <c r="M152" s="269"/>
    </row>
    <row r="153" spans="1:13" s="360" customFormat="1" ht="12.75">
      <c r="A153" s="361">
        <f t="shared" si="8"/>
        <v>23.200000000000003</v>
      </c>
      <c r="B153" s="81"/>
      <c r="C153" s="362" t="s">
        <v>18</v>
      </c>
      <c r="D153" s="361" t="s">
        <v>1</v>
      </c>
      <c r="E153" s="269">
        <v>0.13</v>
      </c>
      <c r="F153" s="269">
        <f>F151*E153</f>
        <v>0.76700000000000013</v>
      </c>
      <c r="G153" s="364"/>
      <c r="H153" s="364"/>
      <c r="I153" s="364"/>
      <c r="J153" s="364"/>
      <c r="K153" s="269"/>
      <c r="L153" s="269"/>
      <c r="M153" s="269"/>
    </row>
    <row r="154" spans="1:13" s="360" customFormat="1" ht="12.75">
      <c r="A154" s="361">
        <f t="shared" si="8"/>
        <v>23.300000000000004</v>
      </c>
      <c r="B154" s="81"/>
      <c r="C154" s="362" t="s">
        <v>275</v>
      </c>
      <c r="D154" s="361" t="s">
        <v>34</v>
      </c>
      <c r="E154" s="269">
        <v>1</v>
      </c>
      <c r="F154" s="269">
        <f>F151*E154</f>
        <v>5.9</v>
      </c>
      <c r="G154" s="269"/>
      <c r="H154" s="269"/>
      <c r="I154" s="361"/>
      <c r="J154" s="361"/>
      <c r="K154" s="364"/>
      <c r="L154" s="364"/>
      <c r="M154" s="269"/>
    </row>
    <row r="155" spans="1:13" s="360" customFormat="1" ht="12.75">
      <c r="A155" s="361">
        <f t="shared" si="8"/>
        <v>23.400000000000006</v>
      </c>
      <c r="B155" s="81"/>
      <c r="C155" s="362" t="s">
        <v>276</v>
      </c>
      <c r="D155" s="361" t="s">
        <v>25</v>
      </c>
      <c r="E155" s="269">
        <v>5.4</v>
      </c>
      <c r="F155" s="269">
        <f>E155*F151</f>
        <v>31.860000000000003</v>
      </c>
      <c r="G155" s="269"/>
      <c r="H155" s="269"/>
      <c r="I155" s="361"/>
      <c r="J155" s="361"/>
      <c r="K155" s="364"/>
      <c r="L155" s="364"/>
      <c r="M155" s="269"/>
    </row>
    <row r="156" spans="1:13" s="360" customFormat="1" ht="12.75">
      <c r="A156" s="361">
        <f t="shared" si="8"/>
        <v>23.500000000000007</v>
      </c>
      <c r="B156" s="81"/>
      <c r="C156" s="362" t="s">
        <v>277</v>
      </c>
      <c r="D156" s="361" t="s">
        <v>30</v>
      </c>
      <c r="E156" s="363" t="s">
        <v>223</v>
      </c>
      <c r="F156" s="269">
        <v>4</v>
      </c>
      <c r="G156" s="269"/>
      <c r="H156" s="269"/>
      <c r="I156" s="361"/>
      <c r="J156" s="361"/>
      <c r="K156" s="364"/>
      <c r="L156" s="364"/>
      <c r="M156" s="269"/>
    </row>
    <row r="157" spans="1:13" s="360" customFormat="1" ht="12.75">
      <c r="A157" s="361">
        <f t="shared" si="8"/>
        <v>23.600000000000009</v>
      </c>
      <c r="B157" s="81"/>
      <c r="C157" s="362" t="s">
        <v>27</v>
      </c>
      <c r="D157" s="361" t="s">
        <v>1</v>
      </c>
      <c r="E157" s="365">
        <v>2.06E-2</v>
      </c>
      <c r="F157" s="269">
        <f>F151*E157</f>
        <v>0.12154000000000001</v>
      </c>
      <c r="G157" s="269"/>
      <c r="H157" s="269"/>
      <c r="I157" s="361"/>
      <c r="J157" s="361"/>
      <c r="K157" s="364"/>
      <c r="L157" s="364"/>
      <c r="M157" s="269"/>
    </row>
    <row r="158" spans="1:13" s="360" customFormat="1" ht="38.25">
      <c r="A158" s="81">
        <v>24</v>
      </c>
      <c r="B158" s="81" t="s">
        <v>274</v>
      </c>
      <c r="C158" s="356" t="s">
        <v>138</v>
      </c>
      <c r="D158" s="357" t="s">
        <v>34</v>
      </c>
      <c r="E158" s="358"/>
      <c r="F158" s="359">
        <v>2.31</v>
      </c>
      <c r="G158" s="269"/>
      <c r="H158" s="269"/>
      <c r="I158" s="269"/>
      <c r="J158" s="269"/>
      <c r="K158" s="364"/>
      <c r="L158" s="364"/>
      <c r="M158" s="269"/>
    </row>
    <row r="159" spans="1:13" s="360" customFormat="1" ht="12.75">
      <c r="A159" s="361">
        <f t="shared" ref="A159:A164" si="9">A158+0.1</f>
        <v>24.1</v>
      </c>
      <c r="B159" s="81"/>
      <c r="C159" s="362" t="s">
        <v>16</v>
      </c>
      <c r="D159" s="361" t="s">
        <v>17</v>
      </c>
      <c r="E159" s="269">
        <v>1.1599999999999999</v>
      </c>
      <c r="F159" s="269">
        <f>F158*E159</f>
        <v>2.6795999999999998</v>
      </c>
      <c r="G159" s="361"/>
      <c r="H159" s="361"/>
      <c r="I159" s="269"/>
      <c r="J159" s="269"/>
      <c r="K159" s="364"/>
      <c r="L159" s="364"/>
      <c r="M159" s="269"/>
    </row>
    <row r="160" spans="1:13" s="360" customFormat="1" ht="12.75">
      <c r="A160" s="361">
        <f t="shared" si="9"/>
        <v>24.200000000000003</v>
      </c>
      <c r="B160" s="81"/>
      <c r="C160" s="362" t="s">
        <v>18</v>
      </c>
      <c r="D160" s="361" t="s">
        <v>1</v>
      </c>
      <c r="E160" s="269">
        <v>0.13</v>
      </c>
      <c r="F160" s="269">
        <f>F158*E160</f>
        <v>0.30030000000000001</v>
      </c>
      <c r="G160" s="364"/>
      <c r="H160" s="364"/>
      <c r="I160" s="364"/>
      <c r="J160" s="364"/>
      <c r="K160" s="269"/>
      <c r="L160" s="269"/>
      <c r="M160" s="269"/>
    </row>
    <row r="161" spans="1:13" s="360" customFormat="1" ht="12.75">
      <c r="A161" s="361">
        <f t="shared" si="9"/>
        <v>24.300000000000004</v>
      </c>
      <c r="B161" s="81"/>
      <c r="C161" s="362" t="s">
        <v>275</v>
      </c>
      <c r="D161" s="361" t="s">
        <v>34</v>
      </c>
      <c r="E161" s="269">
        <v>1</v>
      </c>
      <c r="F161" s="269">
        <f>F158*E161</f>
        <v>2.31</v>
      </c>
      <c r="G161" s="269"/>
      <c r="H161" s="269"/>
      <c r="I161" s="361"/>
      <c r="J161" s="361"/>
      <c r="K161" s="364"/>
      <c r="L161" s="364"/>
      <c r="M161" s="269"/>
    </row>
    <row r="162" spans="1:13" s="360" customFormat="1" ht="12.75">
      <c r="A162" s="361">
        <f t="shared" si="9"/>
        <v>24.400000000000006</v>
      </c>
      <c r="B162" s="81"/>
      <c r="C162" s="362" t="s">
        <v>276</v>
      </c>
      <c r="D162" s="361" t="s">
        <v>25</v>
      </c>
      <c r="E162" s="269">
        <v>5.4</v>
      </c>
      <c r="F162" s="269">
        <f>E162*F158</f>
        <v>12.474000000000002</v>
      </c>
      <c r="G162" s="269"/>
      <c r="H162" s="269"/>
      <c r="I162" s="361"/>
      <c r="J162" s="361"/>
      <c r="K162" s="364"/>
      <c r="L162" s="364"/>
      <c r="M162" s="269"/>
    </row>
    <row r="163" spans="1:13" s="360" customFormat="1" ht="12.75">
      <c r="A163" s="361">
        <f t="shared" si="9"/>
        <v>24.500000000000007</v>
      </c>
      <c r="B163" s="81"/>
      <c r="C163" s="362" t="s">
        <v>277</v>
      </c>
      <c r="D163" s="361" t="s">
        <v>30</v>
      </c>
      <c r="E163" s="363" t="s">
        <v>223</v>
      </c>
      <c r="F163" s="269">
        <v>1</v>
      </c>
      <c r="G163" s="269"/>
      <c r="H163" s="269"/>
      <c r="I163" s="361"/>
      <c r="J163" s="361"/>
      <c r="K163" s="364"/>
      <c r="L163" s="364"/>
      <c r="M163" s="269"/>
    </row>
    <row r="164" spans="1:13" s="360" customFormat="1" ht="12.75">
      <c r="A164" s="361">
        <f t="shared" si="9"/>
        <v>24.600000000000009</v>
      </c>
      <c r="B164" s="81"/>
      <c r="C164" s="362" t="s">
        <v>27</v>
      </c>
      <c r="D164" s="361" t="s">
        <v>1</v>
      </c>
      <c r="E164" s="365">
        <v>2.06E-2</v>
      </c>
      <c r="F164" s="269">
        <f>F158*E164</f>
        <v>4.7586000000000003E-2</v>
      </c>
      <c r="G164" s="269"/>
      <c r="H164" s="269"/>
      <c r="I164" s="361"/>
      <c r="J164" s="361"/>
      <c r="K164" s="364"/>
      <c r="L164" s="364"/>
      <c r="M164" s="269"/>
    </row>
    <row r="165" spans="1:13" s="360" customFormat="1" ht="25.5">
      <c r="A165" s="81">
        <v>25</v>
      </c>
      <c r="B165" s="81" t="s">
        <v>278</v>
      </c>
      <c r="C165" s="356" t="s">
        <v>184</v>
      </c>
      <c r="D165" s="357" t="s">
        <v>34</v>
      </c>
      <c r="E165" s="358"/>
      <c r="F165" s="359">
        <v>5.4</v>
      </c>
      <c r="G165" s="364"/>
      <c r="H165" s="364"/>
      <c r="I165" s="364"/>
      <c r="J165" s="364"/>
      <c r="K165" s="364"/>
      <c r="L165" s="364"/>
      <c r="M165" s="269"/>
    </row>
    <row r="166" spans="1:13" s="360" customFormat="1" ht="12.75">
      <c r="A166" s="361">
        <f>A165+0.1</f>
        <v>25.1</v>
      </c>
      <c r="B166" s="81"/>
      <c r="C166" s="362" t="s">
        <v>16</v>
      </c>
      <c r="D166" s="361" t="s">
        <v>17</v>
      </c>
      <c r="E166" s="363">
        <v>2.72</v>
      </c>
      <c r="F166" s="269">
        <f>F165*E166</f>
        <v>14.688000000000002</v>
      </c>
      <c r="H166" s="361"/>
      <c r="I166" s="269"/>
      <c r="J166" s="269"/>
      <c r="K166" s="364"/>
      <c r="L166" s="364"/>
      <c r="M166" s="269"/>
    </row>
    <row r="167" spans="1:13" s="360" customFormat="1" ht="12.75">
      <c r="A167" s="361">
        <f>A166+0.1</f>
        <v>25.200000000000003</v>
      </c>
      <c r="B167" s="408"/>
      <c r="C167" s="362" t="s">
        <v>279</v>
      </c>
      <c r="D167" s="361" t="s">
        <v>34</v>
      </c>
      <c r="E167" s="363">
        <v>1</v>
      </c>
      <c r="F167" s="269">
        <f>F165*E167</f>
        <v>5.4</v>
      </c>
      <c r="G167" s="409"/>
      <c r="H167" s="269"/>
      <c r="I167" s="361"/>
      <c r="J167" s="361"/>
      <c r="K167" s="364"/>
      <c r="L167" s="364"/>
      <c r="M167" s="269"/>
    </row>
    <row r="168" spans="1:13" s="360" customFormat="1" ht="25.5">
      <c r="A168" s="81">
        <v>26</v>
      </c>
      <c r="B168" s="81" t="s">
        <v>278</v>
      </c>
      <c r="C168" s="356" t="s">
        <v>185</v>
      </c>
      <c r="D168" s="357" t="s">
        <v>34</v>
      </c>
      <c r="E168" s="358"/>
      <c r="F168" s="359">
        <v>0.9</v>
      </c>
      <c r="G168" s="364"/>
      <c r="H168" s="364"/>
      <c r="I168" s="364"/>
      <c r="J168" s="364"/>
      <c r="K168" s="364"/>
      <c r="L168" s="364"/>
      <c r="M168" s="269"/>
    </row>
    <row r="169" spans="1:13" s="360" customFormat="1" ht="12.75">
      <c r="A169" s="361">
        <f>A168+0.1</f>
        <v>26.1</v>
      </c>
      <c r="B169" s="81"/>
      <c r="C169" s="362" t="s">
        <v>16</v>
      </c>
      <c r="D169" s="361" t="s">
        <v>17</v>
      </c>
      <c r="E169" s="363">
        <v>2.72</v>
      </c>
      <c r="F169" s="269">
        <f>F168*E169</f>
        <v>2.4480000000000004</v>
      </c>
      <c r="H169" s="361"/>
      <c r="I169" s="269"/>
      <c r="J169" s="269"/>
      <c r="K169" s="364"/>
      <c r="L169" s="364"/>
      <c r="M169" s="269"/>
    </row>
    <row r="170" spans="1:13" s="360" customFormat="1" ht="12.75">
      <c r="A170" s="361">
        <f>A169+0.1</f>
        <v>26.200000000000003</v>
      </c>
      <c r="B170" s="408"/>
      <c r="C170" s="362" t="s">
        <v>280</v>
      </c>
      <c r="D170" s="361" t="s">
        <v>34</v>
      </c>
      <c r="E170" s="363">
        <v>1</v>
      </c>
      <c r="F170" s="269">
        <f>F168*E170</f>
        <v>0.9</v>
      </c>
      <c r="G170" s="409"/>
      <c r="H170" s="269"/>
      <c r="I170" s="361"/>
      <c r="J170" s="361"/>
      <c r="K170" s="364"/>
      <c r="L170" s="364"/>
      <c r="M170" s="269"/>
    </row>
    <row r="171" spans="1:13" s="360" customFormat="1" ht="25.5">
      <c r="A171" s="81">
        <v>27</v>
      </c>
      <c r="B171" s="81" t="s">
        <v>281</v>
      </c>
      <c r="C171" s="81" t="s">
        <v>282</v>
      </c>
      <c r="D171" s="357" t="s">
        <v>15</v>
      </c>
      <c r="E171" s="358"/>
      <c r="F171" s="359">
        <v>0.96</v>
      </c>
      <c r="G171" s="364"/>
      <c r="H171" s="364"/>
      <c r="I171" s="269"/>
      <c r="J171" s="269"/>
      <c r="K171" s="364"/>
      <c r="L171" s="364"/>
      <c r="M171" s="269"/>
    </row>
    <row r="172" spans="1:13" s="360" customFormat="1" ht="12.75">
      <c r="A172" s="361">
        <f>A171+0.1</f>
        <v>27.1</v>
      </c>
      <c r="B172" s="81"/>
      <c r="C172" s="362" t="s">
        <v>16</v>
      </c>
      <c r="D172" s="361" t="s">
        <v>17</v>
      </c>
      <c r="E172" s="363">
        <v>13.5</v>
      </c>
      <c r="F172" s="269">
        <f>F171*E172</f>
        <v>12.959999999999999</v>
      </c>
      <c r="G172" s="361"/>
      <c r="H172" s="361"/>
      <c r="I172" s="269"/>
      <c r="J172" s="269"/>
      <c r="K172" s="364"/>
      <c r="L172" s="364"/>
      <c r="M172" s="269"/>
    </row>
    <row r="173" spans="1:13" s="360" customFormat="1" ht="12.75">
      <c r="A173" s="361">
        <f>A172+0.1</f>
        <v>27.200000000000003</v>
      </c>
      <c r="B173" s="81"/>
      <c r="C173" s="362" t="s">
        <v>18</v>
      </c>
      <c r="D173" s="361" t="s">
        <v>1</v>
      </c>
      <c r="E173" s="363">
        <v>1.1200000000000001</v>
      </c>
      <c r="F173" s="269">
        <f>F171*E173</f>
        <v>1.0752000000000002</v>
      </c>
      <c r="G173" s="364"/>
      <c r="H173" s="364"/>
      <c r="I173" s="364"/>
      <c r="J173" s="364"/>
      <c r="K173" s="269"/>
      <c r="L173" s="269"/>
      <c r="M173" s="269"/>
    </row>
    <row r="174" spans="1:13" s="360" customFormat="1" ht="12.75">
      <c r="A174" s="361">
        <f t="shared" ref="A174:A179" si="10">A173+0.1</f>
        <v>27.300000000000004</v>
      </c>
      <c r="B174" s="81"/>
      <c r="C174" s="362" t="s">
        <v>283</v>
      </c>
      <c r="D174" s="361" t="s">
        <v>15</v>
      </c>
      <c r="E174" s="363">
        <v>1.0149999999999999</v>
      </c>
      <c r="F174" s="269">
        <f>F171*E174</f>
        <v>0.97439999999999982</v>
      </c>
      <c r="G174" s="269"/>
      <c r="H174" s="269"/>
      <c r="I174" s="361"/>
      <c r="J174" s="361"/>
      <c r="K174" s="364"/>
      <c r="L174" s="364"/>
      <c r="M174" s="269"/>
    </row>
    <row r="175" spans="1:13" s="360" customFormat="1" ht="12.75">
      <c r="A175" s="361">
        <f t="shared" si="10"/>
        <v>27.400000000000006</v>
      </c>
      <c r="B175" s="81"/>
      <c r="C175" s="362" t="s">
        <v>214</v>
      </c>
      <c r="D175" s="361" t="s">
        <v>34</v>
      </c>
      <c r="E175" s="363">
        <v>2.9</v>
      </c>
      <c r="F175" s="269">
        <f>F171*E175</f>
        <v>2.7839999999999998</v>
      </c>
      <c r="G175" s="269"/>
      <c r="H175" s="269"/>
      <c r="I175" s="361"/>
      <c r="J175" s="361"/>
      <c r="K175" s="364"/>
      <c r="L175" s="364"/>
      <c r="M175" s="269"/>
    </row>
    <row r="176" spans="1:13" s="360" customFormat="1" ht="12.75">
      <c r="A176" s="361">
        <f t="shared" si="10"/>
        <v>27.500000000000007</v>
      </c>
      <c r="B176" s="81"/>
      <c r="C176" s="362" t="s">
        <v>284</v>
      </c>
      <c r="D176" s="361" t="s">
        <v>15</v>
      </c>
      <c r="E176" s="365">
        <v>3.78E-2</v>
      </c>
      <c r="F176" s="269">
        <f>F171*E176</f>
        <v>3.6288000000000001E-2</v>
      </c>
      <c r="G176" s="269"/>
      <c r="H176" s="269"/>
      <c r="I176" s="361"/>
      <c r="J176" s="361"/>
      <c r="K176" s="364"/>
      <c r="L176" s="364"/>
      <c r="M176" s="269"/>
    </row>
    <row r="177" spans="1:13" s="360" customFormat="1" ht="12.75">
      <c r="A177" s="361">
        <f t="shared" si="10"/>
        <v>27.600000000000009</v>
      </c>
      <c r="B177" s="81"/>
      <c r="C177" s="375" t="s">
        <v>180</v>
      </c>
      <c r="D177" s="361" t="s">
        <v>45</v>
      </c>
      <c r="E177" s="363" t="s">
        <v>49</v>
      </c>
      <c r="F177" s="269">
        <v>15</v>
      </c>
      <c r="G177" s="269"/>
      <c r="H177" s="269"/>
      <c r="I177" s="361"/>
      <c r="J177" s="361"/>
      <c r="K177" s="364"/>
      <c r="L177" s="364"/>
      <c r="M177" s="269"/>
    </row>
    <row r="178" spans="1:13" s="360" customFormat="1" ht="12.75">
      <c r="A178" s="361">
        <f t="shared" si="10"/>
        <v>27.70000000000001</v>
      </c>
      <c r="B178" s="81"/>
      <c r="C178" s="375" t="s">
        <v>186</v>
      </c>
      <c r="D178" s="361" t="s">
        <v>45</v>
      </c>
      <c r="E178" s="363" t="s">
        <v>49</v>
      </c>
      <c r="F178" s="269">
        <v>60</v>
      </c>
      <c r="G178" s="269"/>
      <c r="H178" s="269"/>
      <c r="I178" s="361"/>
      <c r="J178" s="361"/>
      <c r="K178" s="364"/>
      <c r="L178" s="364"/>
      <c r="M178" s="269"/>
    </row>
    <row r="179" spans="1:13" s="360" customFormat="1" ht="12.75">
      <c r="A179" s="361">
        <f t="shared" si="10"/>
        <v>27.800000000000011</v>
      </c>
      <c r="B179" s="81"/>
      <c r="C179" s="362" t="s">
        <v>27</v>
      </c>
      <c r="D179" s="361" t="s">
        <v>1</v>
      </c>
      <c r="E179" s="363">
        <v>0.95</v>
      </c>
      <c r="F179" s="269">
        <f>F171*E179</f>
        <v>0.91199999999999992</v>
      </c>
      <c r="G179" s="269"/>
      <c r="H179" s="269"/>
      <c r="I179" s="361"/>
      <c r="J179" s="361"/>
      <c r="K179" s="364"/>
      <c r="L179" s="364"/>
      <c r="M179" s="269"/>
    </row>
    <row r="180" spans="1:13" s="360" customFormat="1" ht="25.5">
      <c r="A180" s="410">
        <v>28</v>
      </c>
      <c r="B180" s="81" t="s">
        <v>285</v>
      </c>
      <c r="C180" s="356" t="s">
        <v>137</v>
      </c>
      <c r="D180" s="357" t="s">
        <v>34</v>
      </c>
      <c r="E180" s="358"/>
      <c r="F180" s="359">
        <v>260</v>
      </c>
      <c r="G180" s="269"/>
      <c r="H180" s="269"/>
      <c r="I180" s="361"/>
      <c r="J180" s="269"/>
      <c r="K180" s="364"/>
      <c r="L180" s="269"/>
      <c r="M180" s="269"/>
    </row>
    <row r="181" spans="1:13" s="360" customFormat="1" ht="12.75">
      <c r="A181" s="361">
        <f>A180+0.1</f>
        <v>28.1</v>
      </c>
      <c r="B181" s="81"/>
      <c r="C181" s="361" t="s">
        <v>16</v>
      </c>
      <c r="D181" s="361" t="s">
        <v>17</v>
      </c>
      <c r="E181" s="269">
        <v>1.01</v>
      </c>
      <c r="F181" s="269">
        <f>E181*F180</f>
        <v>262.60000000000002</v>
      </c>
      <c r="G181" s="269"/>
      <c r="H181" s="269"/>
      <c r="I181" s="361"/>
      <c r="J181" s="269"/>
      <c r="K181" s="364"/>
      <c r="L181" s="269"/>
      <c r="M181" s="269"/>
    </row>
    <row r="182" spans="1:13" s="360" customFormat="1" ht="12.75">
      <c r="A182" s="361">
        <f>A181+0.1</f>
        <v>28.200000000000003</v>
      </c>
      <c r="B182" s="81"/>
      <c r="C182" s="361" t="s">
        <v>67</v>
      </c>
      <c r="D182" s="361" t="s">
        <v>48</v>
      </c>
      <c r="E182" s="363">
        <v>4.1000000000000002E-2</v>
      </c>
      <c r="F182" s="269">
        <f>E182*F180</f>
        <v>10.66</v>
      </c>
      <c r="G182" s="269"/>
      <c r="H182" s="269"/>
      <c r="I182" s="361"/>
      <c r="J182" s="269"/>
      <c r="K182" s="364"/>
      <c r="L182" s="269"/>
      <c r="M182" s="269"/>
    </row>
    <row r="183" spans="1:13" s="360" customFormat="1" ht="12.75">
      <c r="A183" s="361">
        <f>A182+0.1</f>
        <v>28.300000000000004</v>
      </c>
      <c r="B183" s="81"/>
      <c r="C183" s="361" t="s">
        <v>18</v>
      </c>
      <c r="D183" s="361" t="s">
        <v>1</v>
      </c>
      <c r="E183" s="363">
        <v>2.7E-2</v>
      </c>
      <c r="F183" s="269">
        <f>E183*F180</f>
        <v>7.02</v>
      </c>
      <c r="G183" s="269"/>
      <c r="H183" s="269"/>
      <c r="I183" s="361"/>
      <c r="J183" s="269"/>
      <c r="K183" s="269"/>
      <c r="L183" s="269"/>
      <c r="M183" s="269"/>
    </row>
    <row r="184" spans="1:13" s="360" customFormat="1" ht="12.75">
      <c r="A184" s="361">
        <f>A183+0.1</f>
        <v>28.400000000000006</v>
      </c>
      <c r="B184" s="408"/>
      <c r="C184" s="361" t="s">
        <v>68</v>
      </c>
      <c r="D184" s="361" t="s">
        <v>15</v>
      </c>
      <c r="E184" s="365">
        <v>2.3800000000000002E-2</v>
      </c>
      <c r="F184" s="269">
        <f>E184*F180</f>
        <v>6.1880000000000006</v>
      </c>
      <c r="G184" s="269"/>
      <c r="H184" s="269"/>
      <c r="I184" s="361"/>
      <c r="J184" s="269"/>
      <c r="K184" s="364"/>
      <c r="L184" s="269"/>
      <c r="M184" s="269"/>
    </row>
    <row r="185" spans="1:13" s="360" customFormat="1" ht="12.75">
      <c r="A185" s="361">
        <f>A184+0.1</f>
        <v>28.500000000000007</v>
      </c>
      <c r="B185" s="81"/>
      <c r="C185" s="361" t="s">
        <v>27</v>
      </c>
      <c r="D185" s="361" t="s">
        <v>1</v>
      </c>
      <c r="E185" s="363">
        <v>3.0000000000000001E-3</v>
      </c>
      <c r="F185" s="363">
        <f>E185*F180</f>
        <v>0.78</v>
      </c>
      <c r="G185" s="269"/>
      <c r="H185" s="269"/>
      <c r="I185" s="361"/>
      <c r="J185" s="269"/>
      <c r="K185" s="364"/>
      <c r="L185" s="269"/>
      <c r="M185" s="269"/>
    </row>
    <row r="186" spans="1:13" s="360" customFormat="1" ht="38.25">
      <c r="A186" s="81">
        <v>29</v>
      </c>
      <c r="B186" s="81" t="s">
        <v>286</v>
      </c>
      <c r="C186" s="356" t="s">
        <v>139</v>
      </c>
      <c r="D186" s="357" t="s">
        <v>34</v>
      </c>
      <c r="E186" s="357"/>
      <c r="F186" s="359">
        <v>145</v>
      </c>
      <c r="G186" s="364"/>
      <c r="H186" s="364"/>
      <c r="I186" s="269"/>
      <c r="J186" s="269"/>
      <c r="K186" s="364"/>
      <c r="L186" s="364"/>
      <c r="M186" s="269"/>
    </row>
    <row r="187" spans="1:13" s="360" customFormat="1" ht="12.75">
      <c r="A187" s="361">
        <f t="shared" ref="A187:A192" si="11">A186+0.1</f>
        <v>29.1</v>
      </c>
      <c r="B187" s="81"/>
      <c r="C187" s="362" t="s">
        <v>287</v>
      </c>
      <c r="D187" s="361" t="s">
        <v>17</v>
      </c>
      <c r="E187" s="363">
        <v>1.7</v>
      </c>
      <c r="F187" s="269">
        <f>F186*E187</f>
        <v>246.5</v>
      </c>
      <c r="G187" s="364"/>
      <c r="H187" s="364"/>
      <c r="I187" s="269"/>
      <c r="J187" s="269"/>
      <c r="K187" s="364"/>
      <c r="L187" s="364"/>
      <c r="M187" s="269"/>
    </row>
    <row r="188" spans="1:13" s="360" customFormat="1" ht="12.75">
      <c r="A188" s="361">
        <f t="shared" si="11"/>
        <v>29.200000000000003</v>
      </c>
      <c r="B188" s="81"/>
      <c r="C188" s="362" t="s">
        <v>18</v>
      </c>
      <c r="D188" s="361" t="s">
        <v>1</v>
      </c>
      <c r="E188" s="363">
        <v>0.02</v>
      </c>
      <c r="F188" s="269">
        <f>F186*E188</f>
        <v>2.9</v>
      </c>
      <c r="G188" s="364"/>
      <c r="H188" s="364"/>
      <c r="I188" s="364"/>
      <c r="J188" s="364"/>
      <c r="K188" s="269"/>
      <c r="L188" s="269"/>
      <c r="M188" s="269"/>
    </row>
    <row r="189" spans="1:13" s="360" customFormat="1" ht="12.75">
      <c r="A189" s="361">
        <f t="shared" si="11"/>
        <v>29.300000000000004</v>
      </c>
      <c r="B189" s="81"/>
      <c r="C189" s="362" t="s">
        <v>44</v>
      </c>
      <c r="D189" s="361" t="s">
        <v>15</v>
      </c>
      <c r="E189" s="390">
        <v>0</v>
      </c>
      <c r="F189" s="269">
        <f>F186*E189</f>
        <v>0</v>
      </c>
      <c r="G189" s="269"/>
      <c r="H189" s="269"/>
      <c r="I189" s="364"/>
      <c r="J189" s="364"/>
      <c r="K189" s="364"/>
      <c r="L189" s="364"/>
      <c r="M189" s="269"/>
    </row>
    <row r="190" spans="1:13" s="360" customFormat="1" ht="12.75">
      <c r="A190" s="361">
        <f t="shared" si="11"/>
        <v>29.400000000000006</v>
      </c>
      <c r="B190" s="81"/>
      <c r="C190" s="362" t="s">
        <v>288</v>
      </c>
      <c r="D190" s="361" t="s">
        <v>34</v>
      </c>
      <c r="E190" s="363">
        <v>1</v>
      </c>
      <c r="F190" s="269">
        <f>F186*E190</f>
        <v>145</v>
      </c>
      <c r="G190" s="269"/>
      <c r="H190" s="269"/>
      <c r="I190" s="364"/>
      <c r="J190" s="364"/>
      <c r="K190" s="364"/>
      <c r="L190" s="364"/>
      <c r="M190" s="269"/>
    </row>
    <row r="191" spans="1:13" s="360" customFormat="1" ht="12.75">
      <c r="A191" s="361">
        <f t="shared" si="11"/>
        <v>29.500000000000007</v>
      </c>
      <c r="B191" s="81"/>
      <c r="C191" s="362" t="s">
        <v>289</v>
      </c>
      <c r="D191" s="361" t="s">
        <v>45</v>
      </c>
      <c r="E191" s="411">
        <v>6.3</v>
      </c>
      <c r="F191" s="269">
        <f>F186*E191</f>
        <v>913.5</v>
      </c>
      <c r="G191" s="269"/>
      <c r="H191" s="269"/>
      <c r="I191" s="364"/>
      <c r="J191" s="364"/>
      <c r="K191" s="364"/>
      <c r="L191" s="364"/>
      <c r="M191" s="269"/>
    </row>
    <row r="192" spans="1:13" s="360" customFormat="1" ht="12.75">
      <c r="A192" s="361">
        <f t="shared" si="11"/>
        <v>29.600000000000009</v>
      </c>
      <c r="B192" s="81"/>
      <c r="C192" s="362" t="s">
        <v>27</v>
      </c>
      <c r="D192" s="361" t="s">
        <v>1</v>
      </c>
      <c r="E192" s="363">
        <v>7.0000000000000001E-3</v>
      </c>
      <c r="F192" s="269">
        <f>F186*E192</f>
        <v>1.0150000000000001</v>
      </c>
      <c r="G192" s="269"/>
      <c r="H192" s="269"/>
      <c r="I192" s="364"/>
      <c r="J192" s="364"/>
      <c r="K192" s="364"/>
      <c r="L192" s="364"/>
      <c r="M192" s="269"/>
    </row>
    <row r="193" spans="1:13" s="360" customFormat="1" ht="25.5">
      <c r="A193" s="81">
        <v>30</v>
      </c>
      <c r="B193" s="81" t="s">
        <v>290</v>
      </c>
      <c r="C193" s="356" t="s">
        <v>140</v>
      </c>
      <c r="D193" s="357" t="s">
        <v>34</v>
      </c>
      <c r="E193" s="359"/>
      <c r="F193" s="359">
        <v>115</v>
      </c>
      <c r="G193" s="269"/>
      <c r="H193" s="269"/>
      <c r="I193" s="364"/>
      <c r="J193" s="364"/>
      <c r="K193" s="364"/>
      <c r="L193" s="364"/>
      <c r="M193" s="269"/>
    </row>
    <row r="194" spans="1:13" s="360" customFormat="1" ht="12.75">
      <c r="A194" s="361">
        <f t="shared" ref="A194:A200" si="12">A193+0.1</f>
        <v>30.1</v>
      </c>
      <c r="B194" s="81"/>
      <c r="C194" s="362" t="s">
        <v>287</v>
      </c>
      <c r="D194" s="361" t="s">
        <v>17</v>
      </c>
      <c r="E194" s="269">
        <v>0.77</v>
      </c>
      <c r="F194" s="269">
        <f>F193*E194</f>
        <v>88.55</v>
      </c>
      <c r="G194" s="364"/>
      <c r="H194" s="364"/>
      <c r="I194" s="269"/>
      <c r="J194" s="269"/>
      <c r="K194" s="364"/>
      <c r="L194" s="364"/>
      <c r="M194" s="269"/>
    </row>
    <row r="195" spans="1:13" s="360" customFormat="1" ht="12.75">
      <c r="A195" s="361">
        <f t="shared" si="12"/>
        <v>30.200000000000003</v>
      </c>
      <c r="B195" s="81"/>
      <c r="C195" s="362" t="s">
        <v>18</v>
      </c>
      <c r="D195" s="361" t="s">
        <v>1</v>
      </c>
      <c r="E195" s="363">
        <v>8.9999999999999993E-3</v>
      </c>
      <c r="F195" s="269">
        <f>F193*E195</f>
        <v>1.0349999999999999</v>
      </c>
      <c r="G195" s="364"/>
      <c r="H195" s="364"/>
      <c r="I195" s="364"/>
      <c r="J195" s="364"/>
      <c r="K195" s="269"/>
      <c r="L195" s="269"/>
      <c r="M195" s="269"/>
    </row>
    <row r="196" spans="1:13" s="360" customFormat="1" ht="12.75">
      <c r="A196" s="361">
        <f t="shared" si="12"/>
        <v>30.300000000000004</v>
      </c>
      <c r="B196" s="81"/>
      <c r="C196" s="362" t="s">
        <v>291</v>
      </c>
      <c r="D196" s="361" t="s">
        <v>45</v>
      </c>
      <c r="E196" s="363">
        <v>7.4999999999999997E-2</v>
      </c>
      <c r="F196" s="269">
        <f>F193*E196</f>
        <v>8.625</v>
      </c>
      <c r="G196" s="269"/>
      <c r="H196" s="269"/>
      <c r="I196" s="364"/>
      <c r="J196" s="364"/>
      <c r="K196" s="364"/>
      <c r="L196" s="364"/>
      <c r="M196" s="269"/>
    </row>
    <row r="197" spans="1:13" s="360" customFormat="1" ht="12.75">
      <c r="A197" s="361">
        <f t="shared" si="12"/>
        <v>30.400000000000006</v>
      </c>
      <c r="B197" s="81"/>
      <c r="C197" s="362" t="s">
        <v>292</v>
      </c>
      <c r="D197" s="361" t="s">
        <v>45</v>
      </c>
      <c r="E197" s="363">
        <v>0.183</v>
      </c>
      <c r="F197" s="269">
        <f>F193*E197</f>
        <v>21.044999999999998</v>
      </c>
      <c r="G197" s="269"/>
      <c r="H197" s="269"/>
      <c r="I197" s="364"/>
      <c r="J197" s="364"/>
      <c r="K197" s="364"/>
      <c r="L197" s="364"/>
      <c r="M197" s="269"/>
    </row>
    <row r="198" spans="1:13" s="360" customFormat="1" ht="12.75">
      <c r="A198" s="361">
        <f t="shared" si="12"/>
        <v>30.500000000000007</v>
      </c>
      <c r="B198" s="81"/>
      <c r="C198" s="362" t="s">
        <v>293</v>
      </c>
      <c r="D198" s="361" t="s">
        <v>45</v>
      </c>
      <c r="E198" s="269">
        <v>0.79</v>
      </c>
      <c r="F198" s="269">
        <f>F193*E198</f>
        <v>90.850000000000009</v>
      </c>
      <c r="G198" s="269"/>
      <c r="H198" s="269"/>
      <c r="I198" s="364"/>
      <c r="J198" s="364"/>
      <c r="K198" s="364"/>
      <c r="L198" s="364"/>
      <c r="M198" s="269"/>
    </row>
    <row r="199" spans="1:13" s="360" customFormat="1" ht="12.75">
      <c r="A199" s="361">
        <f t="shared" si="12"/>
        <v>30.600000000000009</v>
      </c>
      <c r="B199" s="81"/>
      <c r="C199" s="362" t="s">
        <v>294</v>
      </c>
      <c r="D199" s="361" t="s">
        <v>45</v>
      </c>
      <c r="E199" s="363">
        <v>0.11899999999999999</v>
      </c>
      <c r="F199" s="269">
        <f>F193*E199</f>
        <v>13.684999999999999</v>
      </c>
      <c r="G199" s="269"/>
      <c r="H199" s="269"/>
      <c r="I199" s="364"/>
      <c r="J199" s="364"/>
      <c r="K199" s="364"/>
      <c r="L199" s="364"/>
      <c r="M199" s="269"/>
    </row>
    <row r="200" spans="1:13" s="360" customFormat="1" ht="12.75">
      <c r="A200" s="361">
        <f t="shared" si="12"/>
        <v>30.70000000000001</v>
      </c>
      <c r="B200" s="81"/>
      <c r="C200" s="362" t="s">
        <v>27</v>
      </c>
      <c r="D200" s="361" t="s">
        <v>1</v>
      </c>
      <c r="E200" s="363">
        <v>1.6E-2</v>
      </c>
      <c r="F200" s="269">
        <f>F193*E200</f>
        <v>1.84</v>
      </c>
      <c r="G200" s="269"/>
      <c r="H200" s="269"/>
      <c r="I200" s="364"/>
      <c r="J200" s="364"/>
      <c r="K200" s="364"/>
      <c r="L200" s="364"/>
      <c r="M200" s="269"/>
    </row>
    <row r="201" spans="1:13" s="385" customFormat="1" ht="25.5">
      <c r="A201" s="81">
        <v>31</v>
      </c>
      <c r="B201" s="81" t="s">
        <v>296</v>
      </c>
      <c r="C201" s="356" t="s">
        <v>141</v>
      </c>
      <c r="D201" s="81" t="s">
        <v>34</v>
      </c>
      <c r="E201" s="391"/>
      <c r="F201" s="83">
        <v>41</v>
      </c>
      <c r="G201" s="384"/>
      <c r="H201" s="384"/>
      <c r="I201" s="384"/>
      <c r="J201" s="384"/>
      <c r="K201" s="82"/>
      <c r="L201" s="82"/>
      <c r="M201" s="269"/>
    </row>
    <row r="202" spans="1:13" s="385" customFormat="1" ht="12.75">
      <c r="A202" s="361">
        <f t="shared" ref="A202:A207" si="13">A201+0.1</f>
        <v>31.1</v>
      </c>
      <c r="B202" s="81"/>
      <c r="C202" s="362" t="s">
        <v>16</v>
      </c>
      <c r="D202" s="362" t="s">
        <v>17</v>
      </c>
      <c r="E202" s="386">
        <v>1.08</v>
      </c>
      <c r="F202" s="82">
        <f>F201*E202</f>
        <v>44.28</v>
      </c>
      <c r="G202" s="362"/>
      <c r="H202" s="362"/>
      <c r="I202" s="82"/>
      <c r="J202" s="82"/>
      <c r="K202" s="384"/>
      <c r="L202" s="384"/>
      <c r="M202" s="269"/>
    </row>
    <row r="203" spans="1:13" s="385" customFormat="1" ht="12.75">
      <c r="A203" s="361">
        <f t="shared" si="13"/>
        <v>31.200000000000003</v>
      </c>
      <c r="B203" s="81"/>
      <c r="C203" s="362" t="s">
        <v>18</v>
      </c>
      <c r="D203" s="362" t="s">
        <v>1</v>
      </c>
      <c r="E203" s="390">
        <v>4.5199999999999997E-2</v>
      </c>
      <c r="F203" s="82">
        <f>F201*E203</f>
        <v>1.8532</v>
      </c>
      <c r="G203" s="384"/>
      <c r="H203" s="384"/>
      <c r="I203" s="384"/>
      <c r="J203" s="384"/>
      <c r="K203" s="269"/>
      <c r="L203" s="82"/>
      <c r="M203" s="269"/>
    </row>
    <row r="204" spans="1:13" s="385" customFormat="1" ht="12.75">
      <c r="A204" s="361">
        <f t="shared" si="13"/>
        <v>31.300000000000004</v>
      </c>
      <c r="B204" s="408"/>
      <c r="C204" s="362" t="s">
        <v>289</v>
      </c>
      <c r="D204" s="362" t="s">
        <v>45</v>
      </c>
      <c r="E204" s="386">
        <v>5</v>
      </c>
      <c r="F204" s="82">
        <f>F201*E204</f>
        <v>205</v>
      </c>
      <c r="G204" s="82"/>
      <c r="H204" s="82"/>
      <c r="I204" s="362"/>
      <c r="J204" s="362"/>
      <c r="K204" s="384"/>
      <c r="L204" s="384"/>
      <c r="M204" s="269"/>
    </row>
    <row r="205" spans="1:13" s="385" customFormat="1" ht="12.75">
      <c r="A205" s="361">
        <f t="shared" si="13"/>
        <v>31.400000000000006</v>
      </c>
      <c r="B205" s="408"/>
      <c r="C205" s="362" t="s">
        <v>295</v>
      </c>
      <c r="D205" s="362" t="s">
        <v>34</v>
      </c>
      <c r="E205" s="386">
        <v>1.02</v>
      </c>
      <c r="F205" s="82">
        <f>F201*E205</f>
        <v>41.82</v>
      </c>
      <c r="G205" s="82"/>
      <c r="H205" s="82"/>
      <c r="I205" s="362"/>
      <c r="J205" s="362"/>
      <c r="K205" s="384"/>
      <c r="L205" s="384"/>
      <c r="M205" s="269"/>
    </row>
    <row r="206" spans="1:13" s="385" customFormat="1" ht="12.75">
      <c r="A206" s="361">
        <f t="shared" si="13"/>
        <v>31.500000000000007</v>
      </c>
      <c r="B206" s="408"/>
      <c r="C206" s="362" t="s">
        <v>44</v>
      </c>
      <c r="D206" s="362" t="s">
        <v>15</v>
      </c>
      <c r="E206" s="390">
        <v>0</v>
      </c>
      <c r="F206" s="82">
        <f>F201*E206</f>
        <v>0</v>
      </c>
      <c r="G206" s="82"/>
      <c r="H206" s="82"/>
      <c r="I206" s="362"/>
      <c r="J206" s="362"/>
      <c r="K206" s="384"/>
      <c r="L206" s="384"/>
      <c r="M206" s="269"/>
    </row>
    <row r="207" spans="1:13" s="385" customFormat="1" ht="12.75">
      <c r="A207" s="361">
        <f t="shared" si="13"/>
        <v>31.600000000000009</v>
      </c>
      <c r="B207" s="81"/>
      <c r="C207" s="362" t="s">
        <v>27</v>
      </c>
      <c r="D207" s="362" t="s">
        <v>1</v>
      </c>
      <c r="E207" s="390">
        <v>4.6600000000000003E-2</v>
      </c>
      <c r="F207" s="82">
        <f>F201*E207</f>
        <v>1.9106000000000001</v>
      </c>
      <c r="G207" s="269"/>
      <c r="H207" s="82"/>
      <c r="I207" s="362"/>
      <c r="J207" s="362"/>
      <c r="K207" s="384"/>
      <c r="L207" s="384"/>
      <c r="M207" s="269"/>
    </row>
    <row r="208" spans="1:13" s="385" customFormat="1" ht="25.5">
      <c r="A208" s="81">
        <v>32</v>
      </c>
      <c r="B208" s="81" t="s">
        <v>297</v>
      </c>
      <c r="C208" s="81" t="s">
        <v>69</v>
      </c>
      <c r="D208" s="81" t="s">
        <v>34</v>
      </c>
      <c r="E208" s="83"/>
      <c r="F208" s="83">
        <v>41</v>
      </c>
      <c r="G208" s="412"/>
      <c r="H208" s="269"/>
      <c r="I208" s="82"/>
      <c r="J208" s="364"/>
      <c r="K208" s="384"/>
      <c r="L208" s="364"/>
      <c r="M208" s="269"/>
    </row>
    <row r="209" spans="1:13" s="385" customFormat="1" ht="12.75">
      <c r="A209" s="361">
        <f>A208+0.1</f>
        <v>32.1</v>
      </c>
      <c r="B209" s="81"/>
      <c r="C209" s="362" t="s">
        <v>16</v>
      </c>
      <c r="D209" s="362" t="s">
        <v>17</v>
      </c>
      <c r="E209" s="82">
        <v>0.27100000000000002</v>
      </c>
      <c r="F209" s="82">
        <f>F208*E209</f>
        <v>11.111000000000001</v>
      </c>
      <c r="G209" s="362"/>
      <c r="H209" s="269"/>
      <c r="I209" s="82"/>
      <c r="J209" s="364"/>
      <c r="K209" s="384"/>
      <c r="L209" s="364"/>
      <c r="M209" s="269"/>
    </row>
    <row r="210" spans="1:13" s="385" customFormat="1" ht="12.75">
      <c r="A210" s="361">
        <f>A209+0.1</f>
        <v>32.200000000000003</v>
      </c>
      <c r="B210" s="81"/>
      <c r="C210" s="362" t="s">
        <v>18</v>
      </c>
      <c r="D210" s="362" t="s">
        <v>1</v>
      </c>
      <c r="E210" s="386">
        <v>2.3E-2</v>
      </c>
      <c r="F210" s="82">
        <f>F208*E210</f>
        <v>0.94299999999999995</v>
      </c>
      <c r="G210" s="384"/>
      <c r="H210" s="269"/>
      <c r="I210" s="82"/>
      <c r="J210" s="364"/>
      <c r="K210" s="269"/>
      <c r="L210" s="364"/>
      <c r="M210" s="269"/>
    </row>
    <row r="211" spans="1:13" s="385" customFormat="1" ht="12.75">
      <c r="A211" s="361">
        <f>A210+0.1</f>
        <v>32.300000000000004</v>
      </c>
      <c r="B211" s="408"/>
      <c r="C211" s="362" t="s">
        <v>298</v>
      </c>
      <c r="D211" s="362" t="s">
        <v>34</v>
      </c>
      <c r="E211" s="82">
        <v>1.03</v>
      </c>
      <c r="F211" s="82">
        <f>F208*E211</f>
        <v>42.230000000000004</v>
      </c>
      <c r="G211" s="82"/>
      <c r="H211" s="269"/>
      <c r="I211" s="362"/>
      <c r="J211" s="364"/>
      <c r="K211" s="384"/>
      <c r="L211" s="364"/>
      <c r="M211" s="269"/>
    </row>
    <row r="212" spans="1:13" s="360" customFormat="1" ht="25.5">
      <c r="A212" s="81">
        <v>33</v>
      </c>
      <c r="B212" s="81" t="s">
        <v>299</v>
      </c>
      <c r="C212" s="81" t="s">
        <v>142</v>
      </c>
      <c r="D212" s="357" t="s">
        <v>34</v>
      </c>
      <c r="E212" s="357"/>
      <c r="F212" s="359">
        <v>41</v>
      </c>
      <c r="G212" s="269"/>
      <c r="H212" s="269"/>
      <c r="I212" s="364"/>
      <c r="J212" s="364"/>
      <c r="K212" s="364"/>
      <c r="L212" s="364"/>
      <c r="M212" s="269"/>
    </row>
    <row r="213" spans="1:13" s="360" customFormat="1" ht="12.75">
      <c r="A213" s="361">
        <f>A212+0.1</f>
        <v>33.1</v>
      </c>
      <c r="B213" s="81"/>
      <c r="C213" s="362" t="s">
        <v>287</v>
      </c>
      <c r="D213" s="361" t="s">
        <v>17</v>
      </c>
      <c r="E213" s="269">
        <v>1.53</v>
      </c>
      <c r="F213" s="269">
        <f>F212*E213</f>
        <v>62.730000000000004</v>
      </c>
      <c r="G213" s="364"/>
      <c r="H213" s="364"/>
      <c r="I213" s="269"/>
      <c r="J213" s="269"/>
      <c r="K213" s="364"/>
      <c r="L213" s="364"/>
      <c r="M213" s="269"/>
    </row>
    <row r="214" spans="1:13" s="360" customFormat="1" ht="12.75">
      <c r="A214" s="361">
        <f>A213+0.1</f>
        <v>33.200000000000003</v>
      </c>
      <c r="B214" s="81"/>
      <c r="C214" s="362" t="s">
        <v>18</v>
      </c>
      <c r="D214" s="361" t="s">
        <v>1</v>
      </c>
      <c r="E214" s="363">
        <v>4.2999999999999997E-2</v>
      </c>
      <c r="F214" s="269">
        <f>F212*E214</f>
        <v>1.7629999999999999</v>
      </c>
      <c r="G214" s="364"/>
      <c r="H214" s="364"/>
      <c r="I214" s="364"/>
      <c r="J214" s="364"/>
      <c r="K214" s="269"/>
      <c r="L214" s="269"/>
      <c r="M214" s="269"/>
    </row>
    <row r="215" spans="1:13" s="385" customFormat="1" ht="25.5">
      <c r="A215" s="361">
        <f>A214+0.1</f>
        <v>33.300000000000004</v>
      </c>
      <c r="B215" s="81" t="s">
        <v>19</v>
      </c>
      <c r="C215" s="362" t="s">
        <v>300</v>
      </c>
      <c r="D215" s="362" t="s">
        <v>34</v>
      </c>
      <c r="E215" s="82">
        <v>1.01</v>
      </c>
      <c r="F215" s="82">
        <f>F212*E215</f>
        <v>41.410000000000004</v>
      </c>
      <c r="G215" s="82"/>
      <c r="H215" s="82"/>
      <c r="I215" s="384"/>
      <c r="J215" s="384"/>
      <c r="K215" s="384"/>
      <c r="L215" s="384"/>
      <c r="M215" s="269"/>
    </row>
    <row r="216" spans="1:13" s="360" customFormat="1" ht="12.75">
      <c r="A216" s="361">
        <f>A215+0.1</f>
        <v>33.400000000000006</v>
      </c>
      <c r="B216" s="81"/>
      <c r="C216" s="362" t="s">
        <v>27</v>
      </c>
      <c r="D216" s="361" t="s">
        <v>1</v>
      </c>
      <c r="E216" s="363">
        <v>6.4000000000000001E-2</v>
      </c>
      <c r="F216" s="269">
        <f>F212*E216</f>
        <v>2.6240000000000001</v>
      </c>
      <c r="G216" s="269"/>
      <c r="H216" s="269"/>
      <c r="I216" s="269"/>
      <c r="J216" s="269"/>
      <c r="K216" s="364"/>
      <c r="L216" s="364"/>
      <c r="M216" s="269"/>
    </row>
    <row r="217" spans="1:13" s="385" customFormat="1" ht="25.5">
      <c r="A217" s="81">
        <v>34</v>
      </c>
      <c r="B217" s="81" t="s">
        <v>303</v>
      </c>
      <c r="C217" s="356" t="s">
        <v>143</v>
      </c>
      <c r="D217" s="81" t="s">
        <v>34</v>
      </c>
      <c r="E217" s="391"/>
      <c r="F217" s="83">
        <v>95</v>
      </c>
      <c r="G217" s="82"/>
      <c r="H217" s="82"/>
      <c r="I217" s="384"/>
      <c r="J217" s="384"/>
      <c r="K217" s="384"/>
      <c r="L217" s="384"/>
      <c r="M217" s="82"/>
    </row>
    <row r="218" spans="1:13" s="360" customFormat="1" ht="12.75">
      <c r="A218" s="361">
        <f>A217+0.1</f>
        <v>34.1</v>
      </c>
      <c r="B218" s="81"/>
      <c r="C218" s="362" t="s">
        <v>16</v>
      </c>
      <c r="D218" s="361" t="s">
        <v>17</v>
      </c>
      <c r="E218" s="363">
        <v>0.93</v>
      </c>
      <c r="F218" s="269">
        <f>F217*E218</f>
        <v>88.350000000000009</v>
      </c>
      <c r="G218" s="361"/>
      <c r="H218" s="361"/>
      <c r="I218" s="269"/>
      <c r="J218" s="269"/>
      <c r="K218" s="364"/>
      <c r="L218" s="364"/>
      <c r="M218" s="269"/>
    </row>
    <row r="219" spans="1:13" s="360" customFormat="1" ht="12.75">
      <c r="A219" s="361">
        <f>A218+0.1</f>
        <v>34.200000000000003</v>
      </c>
      <c r="B219" s="81"/>
      <c r="C219" s="362" t="s">
        <v>18</v>
      </c>
      <c r="D219" s="361" t="s">
        <v>1</v>
      </c>
      <c r="E219" s="363">
        <v>2.5999999999999999E-2</v>
      </c>
      <c r="F219" s="269">
        <f>F217*E219</f>
        <v>2.4699999999999998</v>
      </c>
      <c r="G219" s="364"/>
      <c r="H219" s="364"/>
      <c r="I219" s="364"/>
      <c r="J219" s="269"/>
      <c r="K219" s="269"/>
      <c r="L219" s="269"/>
      <c r="M219" s="269"/>
    </row>
    <row r="220" spans="1:13" s="360" customFormat="1" ht="12.75">
      <c r="A220" s="361">
        <f>A219+0.1</f>
        <v>34.300000000000004</v>
      </c>
      <c r="B220" s="408"/>
      <c r="C220" s="362" t="s">
        <v>44</v>
      </c>
      <c r="D220" s="361" t="s">
        <v>15</v>
      </c>
      <c r="E220" s="365">
        <v>2.6800000000000001E-2</v>
      </c>
      <c r="F220" s="269">
        <f>F217*E220</f>
        <v>2.5460000000000003</v>
      </c>
      <c r="G220" s="269"/>
      <c r="H220" s="269"/>
      <c r="I220" s="361"/>
      <c r="J220" s="269"/>
      <c r="K220" s="364"/>
      <c r="L220" s="364"/>
      <c r="M220" s="269"/>
    </row>
    <row r="221" spans="1:13" s="360" customFormat="1" ht="12.75">
      <c r="A221" s="361">
        <f>A220+0.1</f>
        <v>34.400000000000006</v>
      </c>
      <c r="B221" s="81"/>
      <c r="C221" s="362" t="s">
        <v>302</v>
      </c>
      <c r="D221" s="361" t="s">
        <v>66</v>
      </c>
      <c r="E221" s="363">
        <v>2.4E-2</v>
      </c>
      <c r="F221" s="269">
        <f>F217*E221</f>
        <v>2.2800000000000002</v>
      </c>
      <c r="G221" s="364"/>
      <c r="H221" s="364"/>
      <c r="I221" s="269"/>
      <c r="J221" s="269"/>
      <c r="K221" s="269"/>
      <c r="L221" s="269"/>
      <c r="M221" s="269"/>
    </row>
    <row r="222" spans="1:13" s="415" customFormat="1" ht="38.25">
      <c r="A222" s="81">
        <v>35</v>
      </c>
      <c r="B222" s="81" t="s">
        <v>307</v>
      </c>
      <c r="C222" s="389" t="s">
        <v>304</v>
      </c>
      <c r="D222" s="357" t="s">
        <v>34</v>
      </c>
      <c r="E222" s="413"/>
      <c r="F222" s="408">
        <v>95</v>
      </c>
      <c r="G222" s="414"/>
      <c r="H222" s="414"/>
      <c r="I222" s="414"/>
      <c r="J222" s="269"/>
      <c r="K222" s="414"/>
      <c r="L222" s="269"/>
      <c r="M222" s="269"/>
    </row>
    <row r="223" spans="1:13" s="415" customFormat="1" ht="12.75">
      <c r="A223" s="361">
        <f t="shared" ref="A223:A228" si="14">A222+0.1</f>
        <v>35.1</v>
      </c>
      <c r="B223" s="408"/>
      <c r="C223" s="416" t="s">
        <v>16</v>
      </c>
      <c r="D223" s="416" t="s">
        <v>17</v>
      </c>
      <c r="E223" s="416">
        <v>0.77</v>
      </c>
      <c r="F223" s="416">
        <f>E223*F222</f>
        <v>73.150000000000006</v>
      </c>
      <c r="G223" s="416"/>
      <c r="H223" s="416"/>
      <c r="I223" s="416"/>
      <c r="J223" s="269"/>
      <c r="K223" s="416"/>
      <c r="L223" s="269"/>
      <c r="M223" s="269"/>
    </row>
    <row r="224" spans="1:13" s="415" customFormat="1" ht="12.75">
      <c r="A224" s="361">
        <f t="shared" si="14"/>
        <v>35.200000000000003</v>
      </c>
      <c r="B224" s="408"/>
      <c r="C224" s="416" t="s">
        <v>18</v>
      </c>
      <c r="D224" s="416" t="s">
        <v>1</v>
      </c>
      <c r="E224" s="416">
        <v>8.9999999999999993E-3</v>
      </c>
      <c r="F224" s="416">
        <f>E224*F222</f>
        <v>0.85499999999999998</v>
      </c>
      <c r="G224" s="416"/>
      <c r="H224" s="416"/>
      <c r="I224" s="416"/>
      <c r="J224" s="269"/>
      <c r="K224" s="269"/>
      <c r="L224" s="269"/>
      <c r="M224" s="269"/>
    </row>
    <row r="225" spans="1:13" s="415" customFormat="1" ht="12.75">
      <c r="A225" s="361">
        <f t="shared" si="14"/>
        <v>35.300000000000004</v>
      </c>
      <c r="B225" s="408"/>
      <c r="C225" s="416" t="s">
        <v>305</v>
      </c>
      <c r="D225" s="416" t="s">
        <v>45</v>
      </c>
      <c r="E225" s="416">
        <v>7.4999999999999997E-2</v>
      </c>
      <c r="F225" s="416">
        <f>E225*F222</f>
        <v>7.125</v>
      </c>
      <c r="G225" s="416"/>
      <c r="H225" s="416"/>
      <c r="I225" s="416"/>
      <c r="J225" s="269"/>
      <c r="K225" s="416"/>
      <c r="L225" s="269"/>
      <c r="M225" s="269"/>
    </row>
    <row r="226" spans="1:13" s="415" customFormat="1" ht="12.75">
      <c r="A226" s="361">
        <f t="shared" si="14"/>
        <v>35.400000000000006</v>
      </c>
      <c r="B226" s="408"/>
      <c r="C226" s="416" t="s">
        <v>306</v>
      </c>
      <c r="D226" s="416" t="s">
        <v>45</v>
      </c>
      <c r="E226" s="416">
        <v>0.183</v>
      </c>
      <c r="F226" s="416">
        <f>E226*F222</f>
        <v>17.384999999999998</v>
      </c>
      <c r="G226" s="416"/>
      <c r="H226" s="416"/>
      <c r="I226" s="416"/>
      <c r="J226" s="269"/>
      <c r="K226" s="416"/>
      <c r="L226" s="269"/>
      <c r="M226" s="269"/>
    </row>
    <row r="227" spans="1:13" s="415" customFormat="1" ht="12.75">
      <c r="A227" s="361">
        <f t="shared" si="14"/>
        <v>35.500000000000007</v>
      </c>
      <c r="B227" s="408"/>
      <c r="C227" s="416" t="s">
        <v>293</v>
      </c>
      <c r="D227" s="416" t="s">
        <v>45</v>
      </c>
      <c r="E227" s="416">
        <v>0.79</v>
      </c>
      <c r="F227" s="416">
        <f>E227*F222</f>
        <v>75.05</v>
      </c>
      <c r="G227" s="416"/>
      <c r="H227" s="416"/>
      <c r="I227" s="416"/>
      <c r="J227" s="269"/>
      <c r="K227" s="416"/>
      <c r="L227" s="269"/>
      <c r="M227" s="269"/>
    </row>
    <row r="228" spans="1:13" s="415" customFormat="1" ht="12.75">
      <c r="A228" s="361">
        <f t="shared" si="14"/>
        <v>35.600000000000009</v>
      </c>
      <c r="B228" s="408"/>
      <c r="C228" s="416" t="s">
        <v>27</v>
      </c>
      <c r="D228" s="416" t="s">
        <v>1</v>
      </c>
      <c r="E228" s="416">
        <v>1.6E-2</v>
      </c>
      <c r="F228" s="416">
        <f>E228*F222</f>
        <v>1.52</v>
      </c>
      <c r="G228" s="269"/>
      <c r="H228" s="416"/>
      <c r="I228" s="416"/>
      <c r="J228" s="269"/>
      <c r="K228" s="416"/>
      <c r="L228" s="269"/>
      <c r="M228" s="269"/>
    </row>
    <row r="229" spans="1:13" s="360" customFormat="1" ht="25.5">
      <c r="A229" s="81">
        <v>36</v>
      </c>
      <c r="B229" s="81" t="s">
        <v>308</v>
      </c>
      <c r="C229" s="356" t="s">
        <v>144</v>
      </c>
      <c r="D229" s="357" t="s">
        <v>15</v>
      </c>
      <c r="E229" s="358"/>
      <c r="F229" s="359">
        <v>1.1000000000000001</v>
      </c>
      <c r="G229" s="364"/>
      <c r="H229" s="364"/>
      <c r="I229" s="364"/>
      <c r="J229" s="364"/>
      <c r="K229" s="364"/>
      <c r="L229" s="364"/>
      <c r="M229" s="364"/>
    </row>
    <row r="230" spans="1:13" s="360" customFormat="1" ht="12.75">
      <c r="A230" s="361">
        <f>A229+0.1</f>
        <v>36.1</v>
      </c>
      <c r="B230" s="81"/>
      <c r="C230" s="362" t="s">
        <v>16</v>
      </c>
      <c r="D230" s="361" t="s">
        <v>17</v>
      </c>
      <c r="E230" s="363">
        <v>0.89</v>
      </c>
      <c r="F230" s="269">
        <f>F229*E230</f>
        <v>0.97900000000000009</v>
      </c>
      <c r="G230" s="361"/>
      <c r="H230" s="361"/>
      <c r="I230" s="269"/>
      <c r="J230" s="269"/>
      <c r="K230" s="364"/>
      <c r="L230" s="364"/>
      <c r="M230" s="269"/>
    </row>
    <row r="231" spans="1:13" s="360" customFormat="1" ht="12.75">
      <c r="A231" s="361">
        <f>A230+0.1</f>
        <v>36.200000000000003</v>
      </c>
      <c r="B231" s="81"/>
      <c r="C231" s="362" t="s">
        <v>18</v>
      </c>
      <c r="D231" s="361" t="s">
        <v>1</v>
      </c>
      <c r="E231" s="363">
        <v>0.37</v>
      </c>
      <c r="F231" s="269">
        <f>F229*E231</f>
        <v>0.40700000000000003</v>
      </c>
      <c r="G231" s="364"/>
      <c r="H231" s="364"/>
      <c r="I231" s="364"/>
      <c r="J231" s="364"/>
      <c r="K231" s="269"/>
      <c r="L231" s="269"/>
      <c r="M231" s="269"/>
    </row>
    <row r="232" spans="1:13" s="360" customFormat="1" ht="12.75">
      <c r="A232" s="361">
        <f>A231+0.1</f>
        <v>36.300000000000004</v>
      </c>
      <c r="B232" s="408"/>
      <c r="C232" s="362" t="s">
        <v>131</v>
      </c>
      <c r="D232" s="361" t="s">
        <v>15</v>
      </c>
      <c r="E232" s="363">
        <v>1.1499999999999999</v>
      </c>
      <c r="F232" s="269">
        <f>F229*E232</f>
        <v>1.2649999999999999</v>
      </c>
      <c r="G232" s="269"/>
      <c r="H232" s="269"/>
      <c r="I232" s="361"/>
      <c r="J232" s="361"/>
      <c r="K232" s="364"/>
      <c r="L232" s="364"/>
      <c r="M232" s="269"/>
    </row>
    <row r="233" spans="1:13" s="360" customFormat="1" ht="12.75">
      <c r="A233" s="361">
        <f>A232+0.1</f>
        <v>36.400000000000006</v>
      </c>
      <c r="B233" s="81"/>
      <c r="C233" s="362" t="s">
        <v>27</v>
      </c>
      <c r="D233" s="361" t="s">
        <v>1</v>
      </c>
      <c r="E233" s="363">
        <v>0.02</v>
      </c>
      <c r="F233" s="269">
        <f>F229*E233</f>
        <v>2.2000000000000002E-2</v>
      </c>
      <c r="G233" s="269"/>
      <c r="H233" s="269"/>
      <c r="I233" s="361"/>
      <c r="J233" s="361"/>
      <c r="K233" s="364"/>
      <c r="L233" s="364"/>
      <c r="M233" s="269"/>
    </row>
    <row r="234" spans="1:13" s="415" customFormat="1" ht="25.5">
      <c r="A234" s="81">
        <v>37</v>
      </c>
      <c r="B234" s="81" t="s">
        <v>226</v>
      </c>
      <c r="C234" s="356" t="s">
        <v>145</v>
      </c>
      <c r="D234" s="357" t="s">
        <v>34</v>
      </c>
      <c r="E234" s="413"/>
      <c r="F234" s="392">
        <v>21</v>
      </c>
      <c r="G234" s="414"/>
      <c r="H234" s="269"/>
      <c r="I234" s="414"/>
      <c r="J234" s="269"/>
      <c r="K234" s="414"/>
      <c r="L234" s="269"/>
      <c r="M234" s="269"/>
    </row>
    <row r="235" spans="1:13" s="415" customFormat="1" ht="12.75">
      <c r="A235" s="361">
        <f>A234+0.1</f>
        <v>37.1</v>
      </c>
      <c r="B235" s="413"/>
      <c r="C235" s="416" t="s">
        <v>16</v>
      </c>
      <c r="D235" s="416" t="s">
        <v>17</v>
      </c>
      <c r="E235" s="416">
        <v>0.36759999999999998</v>
      </c>
      <c r="F235" s="416">
        <f>E235*F234</f>
        <v>7.7195999999999998</v>
      </c>
      <c r="G235" s="387"/>
      <c r="H235" s="269"/>
      <c r="I235" s="387"/>
      <c r="J235" s="269"/>
      <c r="K235" s="387"/>
      <c r="L235" s="269"/>
      <c r="M235" s="269"/>
    </row>
    <row r="236" spans="1:13" s="415" customFormat="1" ht="12.75">
      <c r="A236" s="361">
        <f>A235+0.1</f>
        <v>37.200000000000003</v>
      </c>
      <c r="B236" s="413"/>
      <c r="C236" s="416" t="s">
        <v>18</v>
      </c>
      <c r="D236" s="416" t="s">
        <v>1</v>
      </c>
      <c r="E236" s="416">
        <v>5.6000000000000001E-2</v>
      </c>
      <c r="F236" s="416">
        <f>E236*F234</f>
        <v>1.1759999999999999</v>
      </c>
      <c r="G236" s="387"/>
      <c r="H236" s="269"/>
      <c r="I236" s="387"/>
      <c r="J236" s="269"/>
      <c r="K236" s="269"/>
      <c r="L236" s="269"/>
      <c r="M236" s="269"/>
    </row>
    <row r="237" spans="1:13" s="415" customFormat="1" ht="12.75">
      <c r="A237" s="361">
        <f>A236+0.1</f>
        <v>37.300000000000004</v>
      </c>
      <c r="B237" s="408"/>
      <c r="C237" s="416" t="s">
        <v>227</v>
      </c>
      <c r="D237" s="361" t="s">
        <v>15</v>
      </c>
      <c r="E237" s="416">
        <v>0.10199999999999999</v>
      </c>
      <c r="F237" s="416">
        <f>E237*F234</f>
        <v>2.1419999999999999</v>
      </c>
      <c r="G237" s="387"/>
      <c r="H237" s="269"/>
      <c r="I237" s="387"/>
      <c r="J237" s="269"/>
      <c r="K237" s="387"/>
      <c r="L237" s="269"/>
      <c r="M237" s="269"/>
    </row>
    <row r="238" spans="1:13" s="415" customFormat="1" ht="12.75">
      <c r="A238" s="361">
        <f>A237+0.1</f>
        <v>37.400000000000006</v>
      </c>
      <c r="B238" s="413"/>
      <c r="C238" s="416" t="s">
        <v>27</v>
      </c>
      <c r="D238" s="414" t="s">
        <v>1</v>
      </c>
      <c r="E238" s="416">
        <v>6.3600000000000004E-2</v>
      </c>
      <c r="F238" s="416">
        <f>E238*F234</f>
        <v>1.3356000000000001</v>
      </c>
      <c r="G238" s="269"/>
      <c r="H238" s="269"/>
      <c r="I238" s="387"/>
      <c r="J238" s="269"/>
      <c r="K238" s="387"/>
      <c r="L238" s="269"/>
      <c r="M238" s="269"/>
    </row>
    <row r="239" spans="1:13" s="315" customFormat="1" ht="12.75">
      <c r="A239" s="350"/>
      <c r="B239" s="354"/>
      <c r="C239" s="355" t="s">
        <v>173</v>
      </c>
      <c r="D239" s="351"/>
      <c r="E239" s="352"/>
      <c r="F239" s="351"/>
      <c r="G239" s="352"/>
      <c r="H239" s="352"/>
      <c r="I239" s="352"/>
      <c r="J239" s="352"/>
      <c r="K239" s="352"/>
      <c r="L239" s="352"/>
      <c r="M239" s="269"/>
    </row>
    <row r="240" spans="1:13" s="360" customFormat="1" ht="25.5">
      <c r="A240" s="81">
        <v>1</v>
      </c>
      <c r="B240" s="81" t="s">
        <v>208</v>
      </c>
      <c r="C240" s="356" t="s">
        <v>310</v>
      </c>
      <c r="D240" s="357" t="s">
        <v>15</v>
      </c>
      <c r="E240" s="358"/>
      <c r="F240" s="359">
        <v>4.5999999999999996</v>
      </c>
      <c r="G240" s="269"/>
      <c r="H240" s="269"/>
      <c r="I240" s="269"/>
      <c r="J240" s="269"/>
      <c r="K240" s="269"/>
      <c r="L240" s="269"/>
      <c r="M240" s="269"/>
    </row>
    <row r="241" spans="1:13" s="360" customFormat="1" ht="12.75">
      <c r="A241" s="361">
        <f>A240+0.1</f>
        <v>1.1000000000000001</v>
      </c>
      <c r="B241" s="81"/>
      <c r="C241" s="362" t="s">
        <v>16</v>
      </c>
      <c r="D241" s="361" t="s">
        <v>17</v>
      </c>
      <c r="E241" s="363">
        <v>14</v>
      </c>
      <c r="F241" s="269">
        <f>F240*E241</f>
        <v>64.399999999999991</v>
      </c>
      <c r="G241" s="361"/>
      <c r="H241" s="361"/>
      <c r="I241" s="269"/>
      <c r="J241" s="269"/>
      <c r="K241" s="364"/>
      <c r="L241" s="364"/>
      <c r="M241" s="269"/>
    </row>
    <row r="242" spans="1:13" s="360" customFormat="1" ht="12.75">
      <c r="A242" s="361">
        <f>A241+0.1</f>
        <v>1.2000000000000002</v>
      </c>
      <c r="B242" s="81"/>
      <c r="C242" s="362" t="s">
        <v>18</v>
      </c>
      <c r="D242" s="361" t="s">
        <v>1</v>
      </c>
      <c r="E242" s="363">
        <v>9.6300000000000008</v>
      </c>
      <c r="F242" s="269">
        <f>F240*E242</f>
        <v>44.298000000000002</v>
      </c>
      <c r="G242" s="269"/>
      <c r="H242" s="269"/>
      <c r="I242" s="269"/>
      <c r="J242" s="269"/>
      <c r="K242" s="269"/>
      <c r="L242" s="269"/>
      <c r="M242" s="269"/>
    </row>
    <row r="243" spans="1:13" s="247" customFormat="1" ht="25.5">
      <c r="A243" s="366">
        <v>2</v>
      </c>
      <c r="B243" s="367" t="s">
        <v>210</v>
      </c>
      <c r="C243" s="356" t="s">
        <v>311</v>
      </c>
      <c r="D243" s="368" t="s">
        <v>61</v>
      </c>
      <c r="E243" s="369"/>
      <c r="F243" s="351">
        <v>7.6</v>
      </c>
      <c r="G243" s="370"/>
      <c r="H243" s="370"/>
      <c r="I243" s="371"/>
      <c r="J243" s="222"/>
      <c r="K243" s="371"/>
      <c r="L243" s="371"/>
      <c r="M243" s="269"/>
    </row>
    <row r="244" spans="1:13" s="247" customFormat="1" ht="12.75">
      <c r="A244" s="361">
        <f>A243+0.1</f>
        <v>2.1</v>
      </c>
      <c r="B244" s="367"/>
      <c r="C244" s="372" t="s">
        <v>16</v>
      </c>
      <c r="D244" s="372" t="s">
        <v>17</v>
      </c>
      <c r="E244" s="373">
        <v>2.06</v>
      </c>
      <c r="F244" s="374">
        <f>E244*F243</f>
        <v>15.655999999999999</v>
      </c>
      <c r="G244" s="374"/>
      <c r="H244" s="374"/>
      <c r="I244" s="371"/>
      <c r="J244" s="222"/>
      <c r="K244" s="371"/>
      <c r="L244" s="371"/>
      <c r="M244" s="269"/>
    </row>
    <row r="245" spans="1:13" s="360" customFormat="1" ht="25.5">
      <c r="A245" s="81">
        <v>3</v>
      </c>
      <c r="B245" s="81" t="s">
        <v>308</v>
      </c>
      <c r="C245" s="356" t="s">
        <v>194</v>
      </c>
      <c r="D245" s="357" t="s">
        <v>15</v>
      </c>
      <c r="E245" s="358"/>
      <c r="F245" s="359">
        <v>9</v>
      </c>
      <c r="G245" s="364"/>
      <c r="H245" s="364"/>
      <c r="I245" s="364"/>
      <c r="J245" s="364"/>
      <c r="K245" s="364"/>
      <c r="L245" s="364"/>
      <c r="M245" s="364"/>
    </row>
    <row r="246" spans="1:13" s="360" customFormat="1" ht="12.75">
      <c r="A246" s="361">
        <f>A245+0.1</f>
        <v>3.1</v>
      </c>
      <c r="B246" s="81"/>
      <c r="C246" s="362" t="s">
        <v>16</v>
      </c>
      <c r="D246" s="361" t="s">
        <v>17</v>
      </c>
      <c r="E246" s="363">
        <v>0.89</v>
      </c>
      <c r="F246" s="269">
        <f>F245*E246</f>
        <v>8.01</v>
      </c>
      <c r="G246" s="361"/>
      <c r="H246" s="361"/>
      <c r="I246" s="269"/>
      <c r="J246" s="269"/>
      <c r="K246" s="364"/>
      <c r="L246" s="364"/>
      <c r="M246" s="269"/>
    </row>
    <row r="247" spans="1:13" s="360" customFormat="1" ht="12.75">
      <c r="A247" s="361">
        <f>A246+0.1</f>
        <v>3.2</v>
      </c>
      <c r="B247" s="81"/>
      <c r="C247" s="362" t="s">
        <v>18</v>
      </c>
      <c r="D247" s="361" t="s">
        <v>1</v>
      </c>
      <c r="E247" s="363">
        <v>0.37</v>
      </c>
      <c r="F247" s="269">
        <f>F245*E247</f>
        <v>3.33</v>
      </c>
      <c r="G247" s="364"/>
      <c r="H247" s="364"/>
      <c r="I247" s="364"/>
      <c r="J247" s="364"/>
      <c r="K247" s="269"/>
      <c r="L247" s="269"/>
      <c r="M247" s="269"/>
    </row>
    <row r="248" spans="1:13" s="360" customFormat="1" ht="12.75">
      <c r="A248" s="361">
        <f>A247+0.1</f>
        <v>3.3000000000000003</v>
      </c>
      <c r="B248" s="408"/>
      <c r="C248" s="362" t="s">
        <v>131</v>
      </c>
      <c r="D248" s="361" t="s">
        <v>15</v>
      </c>
      <c r="E248" s="363">
        <v>1.1499999999999999</v>
      </c>
      <c r="F248" s="269">
        <f>F245*E248</f>
        <v>10.35</v>
      </c>
      <c r="G248" s="269"/>
      <c r="H248" s="269"/>
      <c r="I248" s="361"/>
      <c r="J248" s="361"/>
      <c r="K248" s="364"/>
      <c r="L248" s="364"/>
      <c r="M248" s="269"/>
    </row>
    <row r="249" spans="1:13" s="360" customFormat="1" ht="12.75">
      <c r="A249" s="361">
        <f>A248+0.1</f>
        <v>3.4000000000000004</v>
      </c>
      <c r="B249" s="81"/>
      <c r="C249" s="362" t="s">
        <v>27</v>
      </c>
      <c r="D249" s="361" t="s">
        <v>1</v>
      </c>
      <c r="E249" s="363">
        <v>0.02</v>
      </c>
      <c r="F249" s="269">
        <f>F245*E249</f>
        <v>0.18</v>
      </c>
      <c r="G249" s="269"/>
      <c r="H249" s="269"/>
      <c r="I249" s="361"/>
      <c r="J249" s="361"/>
      <c r="K249" s="364"/>
      <c r="L249" s="364"/>
      <c r="M249" s="269"/>
    </row>
    <row r="250" spans="1:13" s="201" customFormat="1" ht="25.5">
      <c r="A250" s="221">
        <v>4</v>
      </c>
      <c r="B250" s="221" t="s">
        <v>312</v>
      </c>
      <c r="C250" s="356" t="s">
        <v>196</v>
      </c>
      <c r="D250" s="378" t="s">
        <v>15</v>
      </c>
      <c r="E250" s="417"/>
      <c r="F250" s="418">
        <v>5</v>
      </c>
      <c r="G250" s="419"/>
      <c r="H250" s="419"/>
      <c r="I250" s="92"/>
      <c r="J250" s="92"/>
      <c r="K250" s="419"/>
      <c r="L250" s="419"/>
      <c r="M250" s="269"/>
    </row>
    <row r="251" spans="1:13" s="201" customFormat="1" ht="12.75">
      <c r="A251" s="222">
        <f>A250+0.1</f>
        <v>4.0999999999999996</v>
      </c>
      <c r="B251" s="221"/>
      <c r="C251" s="84" t="s">
        <v>16</v>
      </c>
      <c r="D251" s="222" t="s">
        <v>17</v>
      </c>
      <c r="E251" s="420">
        <v>5.67</v>
      </c>
      <c r="F251" s="92">
        <f>F250*E251</f>
        <v>28.35</v>
      </c>
      <c r="G251" s="222"/>
      <c r="H251" s="222"/>
      <c r="I251" s="92"/>
      <c r="J251" s="92"/>
      <c r="K251" s="419"/>
      <c r="L251" s="419"/>
      <c r="M251" s="269"/>
    </row>
    <row r="252" spans="1:13" s="201" customFormat="1" ht="12.75">
      <c r="A252" s="222">
        <f>A251+0.1</f>
        <v>4.1999999999999993</v>
      </c>
      <c r="B252" s="221"/>
      <c r="C252" s="84" t="s">
        <v>18</v>
      </c>
      <c r="D252" s="222" t="s">
        <v>1</v>
      </c>
      <c r="E252" s="420">
        <v>1</v>
      </c>
      <c r="F252" s="92">
        <f>F250*E252</f>
        <v>5</v>
      </c>
      <c r="G252" s="419"/>
      <c r="H252" s="419"/>
      <c r="I252" s="419"/>
      <c r="J252" s="92"/>
      <c r="K252" s="92"/>
      <c r="L252" s="92"/>
      <c r="M252" s="269"/>
    </row>
    <row r="253" spans="1:13" s="201" customFormat="1" ht="12.75">
      <c r="A253" s="222">
        <f t="shared" ref="A253:A257" si="15">A252+0.1</f>
        <v>4.2999999999999989</v>
      </c>
      <c r="B253" s="221"/>
      <c r="C253" s="84" t="s">
        <v>283</v>
      </c>
      <c r="D253" s="222" t="s">
        <v>15</v>
      </c>
      <c r="E253" s="420">
        <v>1.0149999999999999</v>
      </c>
      <c r="F253" s="92">
        <f>F250*E253</f>
        <v>5.0749999999999993</v>
      </c>
      <c r="G253" s="92"/>
      <c r="H253" s="92"/>
      <c r="I253" s="222"/>
      <c r="J253" s="92"/>
      <c r="K253" s="419"/>
      <c r="L253" s="92"/>
      <c r="M253" s="269"/>
    </row>
    <row r="254" spans="1:13" s="201" customFormat="1" ht="12.75">
      <c r="A254" s="222">
        <f t="shared" si="15"/>
        <v>4.3999999999999986</v>
      </c>
      <c r="B254" s="221"/>
      <c r="C254" s="84" t="s">
        <v>214</v>
      </c>
      <c r="D254" s="222" t="s">
        <v>34</v>
      </c>
      <c r="E254" s="420">
        <v>1.18</v>
      </c>
      <c r="F254" s="92">
        <f>F250*E254</f>
        <v>5.8999999999999995</v>
      </c>
      <c r="G254" s="92"/>
      <c r="H254" s="92"/>
      <c r="I254" s="222"/>
      <c r="J254" s="92"/>
      <c r="K254" s="419"/>
      <c r="L254" s="92"/>
      <c r="M254" s="269"/>
    </row>
    <row r="255" spans="1:13" s="201" customFormat="1" ht="12.75">
      <c r="A255" s="222">
        <f t="shared" si="15"/>
        <v>4.4999999999999982</v>
      </c>
      <c r="B255" s="221"/>
      <c r="C255" s="84" t="s">
        <v>215</v>
      </c>
      <c r="D255" s="222" t="s">
        <v>15</v>
      </c>
      <c r="E255" s="421">
        <v>2.53E-2</v>
      </c>
      <c r="F255" s="92">
        <f>F250*E255</f>
        <v>0.1265</v>
      </c>
      <c r="G255" s="92"/>
      <c r="H255" s="92"/>
      <c r="I255" s="222"/>
      <c r="J255" s="92"/>
      <c r="K255" s="419"/>
      <c r="L255" s="92"/>
      <c r="M255" s="269"/>
    </row>
    <row r="256" spans="1:13" s="201" customFormat="1" ht="12.75">
      <c r="A256" s="222">
        <f t="shared" si="15"/>
        <v>4.5999999999999979</v>
      </c>
      <c r="B256" s="221"/>
      <c r="C256" s="375" t="s">
        <v>195</v>
      </c>
      <c r="D256" s="222" t="s">
        <v>45</v>
      </c>
      <c r="E256" s="222" t="s">
        <v>49</v>
      </c>
      <c r="F256" s="92">
        <v>215</v>
      </c>
      <c r="G256" s="92"/>
      <c r="H256" s="92"/>
      <c r="I256" s="222"/>
      <c r="J256" s="92"/>
      <c r="K256" s="419"/>
      <c r="L256" s="92"/>
      <c r="M256" s="269"/>
    </row>
    <row r="257" spans="1:13" s="201" customFormat="1" ht="12.75">
      <c r="A257" s="222">
        <f t="shared" si="15"/>
        <v>4.6999999999999975</v>
      </c>
      <c r="B257" s="221"/>
      <c r="C257" s="84" t="s">
        <v>27</v>
      </c>
      <c r="D257" s="222" t="s">
        <v>1</v>
      </c>
      <c r="E257" s="420">
        <v>0.34</v>
      </c>
      <c r="F257" s="92">
        <f>F250*E257</f>
        <v>1.7000000000000002</v>
      </c>
      <c r="G257" s="92"/>
      <c r="H257" s="92"/>
      <c r="I257" s="222"/>
      <c r="J257" s="92"/>
      <c r="K257" s="419"/>
      <c r="L257" s="92"/>
      <c r="M257" s="269"/>
    </row>
    <row r="258" spans="1:13" s="201" customFormat="1" ht="25.5">
      <c r="A258" s="221">
        <v>5</v>
      </c>
      <c r="B258" s="221" t="s">
        <v>312</v>
      </c>
      <c r="C258" s="356" t="s">
        <v>197</v>
      </c>
      <c r="D258" s="378" t="s">
        <v>15</v>
      </c>
      <c r="E258" s="417"/>
      <c r="F258" s="418">
        <v>2.1</v>
      </c>
      <c r="G258" s="419"/>
      <c r="H258" s="419"/>
      <c r="I258" s="92"/>
      <c r="J258" s="92"/>
      <c r="K258" s="419"/>
      <c r="L258" s="419"/>
      <c r="M258" s="269"/>
    </row>
    <row r="259" spans="1:13" s="201" customFormat="1" ht="12.75">
      <c r="A259" s="222">
        <f>A258+0.1</f>
        <v>5.0999999999999996</v>
      </c>
      <c r="B259" s="221"/>
      <c r="C259" s="84" t="s">
        <v>16</v>
      </c>
      <c r="D259" s="222" t="s">
        <v>17</v>
      </c>
      <c r="E259" s="420">
        <v>5.67</v>
      </c>
      <c r="F259" s="92">
        <f>F258*E259</f>
        <v>11.907</v>
      </c>
      <c r="G259" s="222"/>
      <c r="H259" s="222"/>
      <c r="I259" s="92"/>
      <c r="J259" s="92"/>
      <c r="K259" s="419"/>
      <c r="L259" s="419"/>
      <c r="M259" s="269"/>
    </row>
    <row r="260" spans="1:13" s="201" customFormat="1" ht="12.75">
      <c r="A260" s="222">
        <f>A259+0.1</f>
        <v>5.1999999999999993</v>
      </c>
      <c r="B260" s="221"/>
      <c r="C260" s="84" t="s">
        <v>18</v>
      </c>
      <c r="D260" s="222" t="s">
        <v>1</v>
      </c>
      <c r="E260" s="420">
        <v>1</v>
      </c>
      <c r="F260" s="92">
        <f>F258*E260</f>
        <v>2.1</v>
      </c>
      <c r="G260" s="419"/>
      <c r="H260" s="419"/>
      <c r="I260" s="419"/>
      <c r="J260" s="92"/>
      <c r="K260" s="92"/>
      <c r="L260" s="92"/>
      <c r="M260" s="269"/>
    </row>
    <row r="261" spans="1:13" s="201" customFormat="1" ht="12.75">
      <c r="A261" s="222">
        <f t="shared" ref="A261:A265" si="16">A260+0.1</f>
        <v>5.2999999999999989</v>
      </c>
      <c r="B261" s="221"/>
      <c r="C261" s="84" t="s">
        <v>283</v>
      </c>
      <c r="D261" s="222" t="s">
        <v>15</v>
      </c>
      <c r="E261" s="420">
        <v>1.0149999999999999</v>
      </c>
      <c r="F261" s="92">
        <f>F258*E261</f>
        <v>2.1315</v>
      </c>
      <c r="G261" s="92"/>
      <c r="H261" s="92"/>
      <c r="I261" s="222"/>
      <c r="J261" s="92"/>
      <c r="K261" s="419"/>
      <c r="L261" s="92"/>
      <c r="M261" s="269"/>
    </row>
    <row r="262" spans="1:13" s="201" customFormat="1" ht="12.75">
      <c r="A262" s="222">
        <f t="shared" si="16"/>
        <v>5.3999999999999986</v>
      </c>
      <c r="B262" s="221"/>
      <c r="C262" s="84" t="s">
        <v>214</v>
      </c>
      <c r="D262" s="222" t="s">
        <v>34</v>
      </c>
      <c r="E262" s="420">
        <v>1.18</v>
      </c>
      <c r="F262" s="92">
        <f>F258*E262</f>
        <v>2.4779999999999998</v>
      </c>
      <c r="G262" s="92"/>
      <c r="H262" s="92"/>
      <c r="I262" s="222"/>
      <c r="J262" s="92"/>
      <c r="K262" s="419"/>
      <c r="L262" s="92"/>
      <c r="M262" s="269"/>
    </row>
    <row r="263" spans="1:13" s="201" customFormat="1" ht="12.75">
      <c r="A263" s="222">
        <f>A262+0.1</f>
        <v>5.4999999999999982</v>
      </c>
      <c r="B263" s="221"/>
      <c r="C263" s="84" t="s">
        <v>215</v>
      </c>
      <c r="D263" s="222" t="s">
        <v>15</v>
      </c>
      <c r="E263" s="421">
        <v>2.53E-2</v>
      </c>
      <c r="F263" s="92">
        <f>F258*E263</f>
        <v>5.3130000000000004E-2</v>
      </c>
      <c r="G263" s="92"/>
      <c r="H263" s="92"/>
      <c r="I263" s="222"/>
      <c r="J263" s="92"/>
      <c r="K263" s="419"/>
      <c r="L263" s="92"/>
      <c r="M263" s="269"/>
    </row>
    <row r="264" spans="1:13" s="201" customFormat="1" ht="12.75">
      <c r="A264" s="222">
        <f t="shared" si="16"/>
        <v>5.5999999999999979</v>
      </c>
      <c r="B264" s="221"/>
      <c r="C264" s="375" t="s">
        <v>195</v>
      </c>
      <c r="D264" s="222" t="s">
        <v>45</v>
      </c>
      <c r="E264" s="222" t="s">
        <v>49</v>
      </c>
      <c r="F264" s="92">
        <v>95</v>
      </c>
      <c r="G264" s="92"/>
      <c r="H264" s="92"/>
      <c r="I264" s="222"/>
      <c r="J264" s="92"/>
      <c r="K264" s="419"/>
      <c r="L264" s="92"/>
      <c r="M264" s="269"/>
    </row>
    <row r="265" spans="1:13" s="201" customFormat="1" ht="12.75">
      <c r="A265" s="222">
        <f t="shared" si="16"/>
        <v>5.6999999999999975</v>
      </c>
      <c r="B265" s="221"/>
      <c r="C265" s="84" t="s">
        <v>27</v>
      </c>
      <c r="D265" s="222" t="s">
        <v>1</v>
      </c>
      <c r="E265" s="420">
        <v>0.34</v>
      </c>
      <c r="F265" s="92">
        <f>F258*E265</f>
        <v>0.71400000000000008</v>
      </c>
      <c r="G265" s="92"/>
      <c r="H265" s="92"/>
      <c r="I265" s="222"/>
      <c r="J265" s="92"/>
      <c r="K265" s="419"/>
      <c r="L265" s="92"/>
      <c r="M265" s="269"/>
    </row>
    <row r="266" spans="1:13" s="385" customFormat="1" ht="38.25">
      <c r="A266" s="81">
        <v>6</v>
      </c>
      <c r="B266" s="81" t="s">
        <v>431</v>
      </c>
      <c r="C266" s="356" t="s">
        <v>433</v>
      </c>
      <c r="D266" s="81" t="s">
        <v>25</v>
      </c>
      <c r="E266" s="391"/>
      <c r="F266" s="83">
        <v>24</v>
      </c>
      <c r="G266" s="269"/>
      <c r="H266" s="269"/>
      <c r="I266" s="82"/>
      <c r="J266" s="82"/>
      <c r="K266" s="269"/>
      <c r="L266" s="269"/>
      <c r="M266" s="82"/>
    </row>
    <row r="267" spans="1:13" s="385" customFormat="1" ht="12.75">
      <c r="A267" s="361">
        <f t="shared" ref="A267:A270" si="17">A266+0.1</f>
        <v>6.1</v>
      </c>
      <c r="B267" s="81"/>
      <c r="C267" s="362" t="s">
        <v>161</v>
      </c>
      <c r="D267" s="362" t="s">
        <v>17</v>
      </c>
      <c r="E267" s="386">
        <v>1.83</v>
      </c>
      <c r="F267" s="82">
        <f>F266*E267</f>
        <v>43.92</v>
      </c>
      <c r="G267" s="362"/>
      <c r="H267" s="362"/>
      <c r="I267" s="82"/>
      <c r="J267" s="82"/>
      <c r="K267" s="384"/>
      <c r="L267" s="384"/>
      <c r="M267" s="82"/>
    </row>
    <row r="268" spans="1:13" s="385" customFormat="1" ht="12.75">
      <c r="A268" s="361">
        <f t="shared" si="17"/>
        <v>6.1999999999999993</v>
      </c>
      <c r="B268" s="81"/>
      <c r="C268" s="362" t="s">
        <v>18</v>
      </c>
      <c r="D268" s="362" t="s">
        <v>1</v>
      </c>
      <c r="E268" s="386">
        <v>3.5999999999999997E-2</v>
      </c>
      <c r="F268" s="269">
        <f>F266*E268</f>
        <v>0.86399999999999988</v>
      </c>
      <c r="G268" s="269"/>
      <c r="H268" s="384"/>
      <c r="I268" s="82"/>
      <c r="J268" s="82"/>
      <c r="K268" s="82"/>
      <c r="L268" s="82"/>
      <c r="M268" s="82"/>
    </row>
    <row r="269" spans="1:13" s="385" customFormat="1" ht="12.75">
      <c r="A269" s="361">
        <f t="shared" si="17"/>
        <v>6.2999999999999989</v>
      </c>
      <c r="B269" s="81"/>
      <c r="C269" s="362" t="s">
        <v>313</v>
      </c>
      <c r="D269" s="362" t="s">
        <v>25</v>
      </c>
      <c r="E269" s="386">
        <v>1</v>
      </c>
      <c r="F269" s="269">
        <f>F266*E269</f>
        <v>24</v>
      </c>
      <c r="G269" s="82"/>
      <c r="H269" s="82"/>
      <c r="I269" s="362"/>
      <c r="J269" s="362"/>
      <c r="K269" s="384"/>
      <c r="L269" s="384"/>
      <c r="M269" s="82"/>
    </row>
    <row r="270" spans="1:13" s="385" customFormat="1" ht="12.75">
      <c r="A270" s="361">
        <f t="shared" si="17"/>
        <v>6.3999999999999986</v>
      </c>
      <c r="B270" s="81"/>
      <c r="C270" s="362" t="s">
        <v>27</v>
      </c>
      <c r="D270" s="362" t="s">
        <v>1</v>
      </c>
      <c r="E270" s="361">
        <v>0.432</v>
      </c>
      <c r="F270" s="269">
        <f>F266*E270</f>
        <v>10.368</v>
      </c>
      <c r="G270" s="82"/>
      <c r="H270" s="82"/>
      <c r="I270" s="362"/>
      <c r="J270" s="362"/>
      <c r="K270" s="269"/>
      <c r="L270" s="269"/>
      <c r="M270" s="82"/>
    </row>
    <row r="271" spans="1:13" s="385" customFormat="1" ht="25.5">
      <c r="A271" s="81">
        <v>7</v>
      </c>
      <c r="B271" s="81" t="s">
        <v>303</v>
      </c>
      <c r="C271" s="356" t="s">
        <v>198</v>
      </c>
      <c r="D271" s="81" t="s">
        <v>34</v>
      </c>
      <c r="E271" s="391"/>
      <c r="F271" s="83">
        <v>5</v>
      </c>
      <c r="G271" s="82"/>
      <c r="H271" s="82"/>
      <c r="I271" s="384"/>
      <c r="J271" s="384"/>
      <c r="K271" s="384"/>
      <c r="L271" s="384"/>
      <c r="M271" s="82"/>
    </row>
    <row r="272" spans="1:13" s="360" customFormat="1" ht="12.75">
      <c r="A272" s="361">
        <f>A271+0.1</f>
        <v>7.1</v>
      </c>
      <c r="B272" s="81"/>
      <c r="C272" s="362" t="s">
        <v>16</v>
      </c>
      <c r="D272" s="361" t="s">
        <v>17</v>
      </c>
      <c r="E272" s="363">
        <v>0.93</v>
      </c>
      <c r="F272" s="269">
        <f>F271*E272</f>
        <v>4.6500000000000004</v>
      </c>
      <c r="G272" s="361"/>
      <c r="H272" s="361"/>
      <c r="I272" s="269"/>
      <c r="J272" s="269"/>
      <c r="K272" s="364"/>
      <c r="L272" s="364"/>
      <c r="M272" s="269"/>
    </row>
    <row r="273" spans="1:13" s="360" customFormat="1" ht="12.75">
      <c r="A273" s="361">
        <f>A272+0.1</f>
        <v>7.1999999999999993</v>
      </c>
      <c r="B273" s="81"/>
      <c r="C273" s="362" t="s">
        <v>18</v>
      </c>
      <c r="D273" s="361" t="s">
        <v>1</v>
      </c>
      <c r="E273" s="363">
        <v>2.5999999999999999E-2</v>
      </c>
      <c r="F273" s="269">
        <f>F271*E273</f>
        <v>0.13</v>
      </c>
      <c r="G273" s="364"/>
      <c r="H273" s="364"/>
      <c r="I273" s="364"/>
      <c r="J273" s="269"/>
      <c r="K273" s="269"/>
      <c r="L273" s="269"/>
      <c r="M273" s="269"/>
    </row>
    <row r="274" spans="1:13" s="360" customFormat="1" ht="12.75">
      <c r="A274" s="361">
        <f>A273+0.1</f>
        <v>7.2999999999999989</v>
      </c>
      <c r="B274" s="408"/>
      <c r="C274" s="362" t="s">
        <v>44</v>
      </c>
      <c r="D274" s="361" t="s">
        <v>15</v>
      </c>
      <c r="E274" s="365">
        <v>2.6800000000000001E-2</v>
      </c>
      <c r="F274" s="269">
        <f>F271*E274</f>
        <v>0.13400000000000001</v>
      </c>
      <c r="G274" s="269"/>
      <c r="H274" s="269"/>
      <c r="I274" s="361"/>
      <c r="J274" s="269"/>
      <c r="K274" s="364"/>
      <c r="L274" s="364"/>
      <c r="M274" s="269"/>
    </row>
    <row r="275" spans="1:13" s="360" customFormat="1" ht="12.75">
      <c r="A275" s="361">
        <f>A274+0.1</f>
        <v>7.3999999999999986</v>
      </c>
      <c r="B275" s="81"/>
      <c r="C275" s="362" t="s">
        <v>302</v>
      </c>
      <c r="D275" s="361" t="s">
        <v>66</v>
      </c>
      <c r="E275" s="363">
        <v>2.4E-2</v>
      </c>
      <c r="F275" s="269">
        <f>F271*E275</f>
        <v>0.12</v>
      </c>
      <c r="G275" s="364"/>
      <c r="H275" s="364"/>
      <c r="I275" s="269"/>
      <c r="J275" s="269"/>
      <c r="K275" s="269"/>
      <c r="L275" s="269"/>
      <c r="M275" s="269"/>
    </row>
    <row r="276" spans="1:13" s="385" customFormat="1" ht="38.25">
      <c r="A276" s="81">
        <v>8</v>
      </c>
      <c r="B276" s="81" t="s">
        <v>301</v>
      </c>
      <c r="C276" s="422" t="s">
        <v>434</v>
      </c>
      <c r="D276" s="81" t="s">
        <v>34</v>
      </c>
      <c r="E276" s="391"/>
      <c r="F276" s="83">
        <v>5</v>
      </c>
      <c r="G276" s="82"/>
      <c r="H276" s="82"/>
      <c r="I276" s="384"/>
      <c r="J276" s="384"/>
      <c r="K276" s="384"/>
      <c r="L276" s="384"/>
      <c r="M276" s="82"/>
    </row>
    <row r="277" spans="1:13" s="360" customFormat="1" ht="12.75">
      <c r="A277" s="361">
        <f t="shared" ref="A277:A282" si="18">A276+0.1</f>
        <v>8.1</v>
      </c>
      <c r="B277" s="81"/>
      <c r="C277" s="362" t="s">
        <v>228</v>
      </c>
      <c r="D277" s="361" t="s">
        <v>17</v>
      </c>
      <c r="E277" s="363">
        <f>2*0.25</f>
        <v>0.5</v>
      </c>
      <c r="F277" s="269">
        <f>F276*E277</f>
        <v>2.5</v>
      </c>
      <c r="G277" s="361"/>
      <c r="H277" s="361"/>
      <c r="I277" s="269"/>
      <c r="J277" s="269"/>
      <c r="K277" s="364"/>
      <c r="L277" s="364"/>
      <c r="M277" s="269"/>
    </row>
    <row r="278" spans="1:13" s="360" customFormat="1" ht="12.75">
      <c r="A278" s="361">
        <f t="shared" si="18"/>
        <v>8.1999999999999993</v>
      </c>
      <c r="B278" s="81"/>
      <c r="C278" s="362" t="s">
        <v>229</v>
      </c>
      <c r="D278" s="361" t="s">
        <v>1</v>
      </c>
      <c r="E278" s="363">
        <f>2*0.08</f>
        <v>0.16</v>
      </c>
      <c r="F278" s="269">
        <f>F276*E278</f>
        <v>0.8</v>
      </c>
      <c r="G278" s="364"/>
      <c r="H278" s="364"/>
      <c r="I278" s="364"/>
      <c r="J278" s="269"/>
      <c r="K278" s="269"/>
      <c r="L278" s="269"/>
      <c r="M278" s="269"/>
    </row>
    <row r="279" spans="1:13" s="360" customFormat="1" ht="12.75">
      <c r="A279" s="361">
        <f t="shared" si="18"/>
        <v>8.2999999999999989</v>
      </c>
      <c r="B279" s="81"/>
      <c r="C279" s="362" t="s">
        <v>314</v>
      </c>
      <c r="D279" s="423" t="s">
        <v>435</v>
      </c>
      <c r="E279" s="365">
        <v>3.9600000000000003E-2</v>
      </c>
      <c r="F279" s="269">
        <f>F276*E279</f>
        <v>0.19800000000000001</v>
      </c>
      <c r="G279" s="269"/>
      <c r="H279" s="269"/>
      <c r="I279" s="361"/>
      <c r="J279" s="269"/>
      <c r="K279" s="364"/>
      <c r="L279" s="364"/>
      <c r="M279" s="269"/>
    </row>
    <row r="280" spans="1:13" s="360" customFormat="1" ht="12.75">
      <c r="A280" s="361">
        <f t="shared" si="18"/>
        <v>8.3999999999999986</v>
      </c>
      <c r="B280" s="81"/>
      <c r="C280" s="362" t="s">
        <v>315</v>
      </c>
      <c r="D280" s="361" t="s">
        <v>45</v>
      </c>
      <c r="E280" s="363">
        <v>0.24</v>
      </c>
      <c r="F280" s="269">
        <f>F276*E280</f>
        <v>1.2</v>
      </c>
      <c r="G280" s="364"/>
      <c r="H280" s="269"/>
      <c r="I280" s="269"/>
      <c r="J280" s="269"/>
      <c r="K280" s="269"/>
      <c r="L280" s="269"/>
      <c r="M280" s="269"/>
    </row>
    <row r="281" spans="1:13" s="360" customFormat="1" ht="12.75">
      <c r="A281" s="361">
        <f t="shared" si="18"/>
        <v>8.4999999999999982</v>
      </c>
      <c r="B281" s="81"/>
      <c r="C281" s="362" t="s">
        <v>44</v>
      </c>
      <c r="D281" s="423" t="s">
        <v>435</v>
      </c>
      <c r="E281" s="363">
        <v>1.4999999999999999E-2</v>
      </c>
      <c r="F281" s="269">
        <f>E281*F276</f>
        <v>7.4999999999999997E-2</v>
      </c>
      <c r="G281" s="364"/>
      <c r="H281" s="269"/>
      <c r="I281" s="269"/>
      <c r="J281" s="269"/>
      <c r="K281" s="269"/>
      <c r="L281" s="269"/>
      <c r="M281" s="269"/>
    </row>
    <row r="282" spans="1:13" s="360" customFormat="1" ht="12.75">
      <c r="A282" s="361">
        <f t="shared" si="18"/>
        <v>8.5999999999999979</v>
      </c>
      <c r="B282" s="81"/>
      <c r="C282" s="362" t="s">
        <v>230</v>
      </c>
      <c r="D282" s="361" t="s">
        <v>1</v>
      </c>
      <c r="E282" s="363">
        <f>2*0.0042</f>
        <v>8.3999999999999995E-3</v>
      </c>
      <c r="F282" s="269">
        <f>E282*F276</f>
        <v>4.1999999999999996E-2</v>
      </c>
      <c r="G282" s="364"/>
      <c r="H282" s="269"/>
      <c r="I282" s="269"/>
      <c r="J282" s="269"/>
      <c r="K282" s="269"/>
      <c r="L282" s="269"/>
      <c r="M282" s="269"/>
    </row>
    <row r="283" spans="1:13" s="385" customFormat="1" ht="25.5">
      <c r="A283" s="81">
        <v>9</v>
      </c>
      <c r="B283" s="81" t="s">
        <v>316</v>
      </c>
      <c r="C283" s="356" t="s">
        <v>188</v>
      </c>
      <c r="D283" s="81" t="s">
        <v>34</v>
      </c>
      <c r="E283" s="391"/>
      <c r="F283" s="83">
        <v>22</v>
      </c>
      <c r="G283" s="384"/>
      <c r="H283" s="384"/>
      <c r="I283" s="82"/>
      <c r="J283" s="82"/>
      <c r="K283" s="384"/>
      <c r="L283" s="384"/>
      <c r="M283" s="269"/>
    </row>
    <row r="284" spans="1:13" s="385" customFormat="1" ht="12.75">
      <c r="A284" s="361">
        <f>A283+0.1</f>
        <v>9.1</v>
      </c>
      <c r="B284" s="81"/>
      <c r="C284" s="362" t="s">
        <v>16</v>
      </c>
      <c r="D284" s="362" t="s">
        <v>17</v>
      </c>
      <c r="E284" s="386">
        <v>3.86</v>
      </c>
      <c r="F284" s="82">
        <f>F283*E284</f>
        <v>84.92</v>
      </c>
      <c r="G284" s="362"/>
      <c r="H284" s="362"/>
      <c r="I284" s="269"/>
      <c r="J284" s="82"/>
      <c r="K284" s="384"/>
      <c r="L284" s="384"/>
      <c r="M284" s="269"/>
    </row>
    <row r="285" spans="1:13" s="385" customFormat="1" ht="12.75">
      <c r="A285" s="361">
        <f>A284+0.1</f>
        <v>9.1999999999999993</v>
      </c>
      <c r="B285" s="81"/>
      <c r="C285" s="362" t="s">
        <v>18</v>
      </c>
      <c r="D285" s="362" t="s">
        <v>1</v>
      </c>
      <c r="E285" s="390">
        <v>3.5999999999999997E-2</v>
      </c>
      <c r="F285" s="82">
        <f>F283*E285</f>
        <v>0.79199999999999993</v>
      </c>
      <c r="G285" s="384"/>
      <c r="H285" s="384"/>
      <c r="I285" s="82"/>
      <c r="J285" s="82"/>
      <c r="K285" s="82"/>
      <c r="L285" s="82"/>
      <c r="M285" s="269"/>
    </row>
    <row r="286" spans="1:13" s="385" customFormat="1" ht="12.75">
      <c r="A286" s="361">
        <f>A285+0.1</f>
        <v>9.2999999999999989</v>
      </c>
      <c r="B286" s="81"/>
      <c r="C286" s="362" t="s">
        <v>317</v>
      </c>
      <c r="D286" s="362" t="s">
        <v>34</v>
      </c>
      <c r="E286" s="386">
        <v>1</v>
      </c>
      <c r="F286" s="82">
        <f>F283*E286</f>
        <v>22</v>
      </c>
      <c r="G286" s="82"/>
      <c r="H286" s="82"/>
      <c r="I286" s="362"/>
      <c r="J286" s="362"/>
      <c r="K286" s="384"/>
      <c r="L286" s="384"/>
      <c r="M286" s="269"/>
    </row>
    <row r="287" spans="1:13" s="385" customFormat="1" ht="12.75">
      <c r="A287" s="361">
        <f>A286+0.1</f>
        <v>9.3999999999999986</v>
      </c>
      <c r="B287" s="81"/>
      <c r="C287" s="362" t="s">
        <v>44</v>
      </c>
      <c r="D287" s="362" t="s">
        <v>15</v>
      </c>
      <c r="E287" s="386">
        <v>0.03</v>
      </c>
      <c r="F287" s="82">
        <f>F283*E287</f>
        <v>0.65999999999999992</v>
      </c>
      <c r="G287" s="82"/>
      <c r="H287" s="82"/>
      <c r="I287" s="362"/>
      <c r="J287" s="362"/>
      <c r="K287" s="384"/>
      <c r="L287" s="384"/>
      <c r="M287" s="269"/>
    </row>
    <row r="288" spans="1:13" s="385" customFormat="1" ht="12.75">
      <c r="A288" s="361">
        <f>A287+0.1</f>
        <v>9.4999999999999982</v>
      </c>
      <c r="B288" s="81"/>
      <c r="C288" s="362" t="s">
        <v>27</v>
      </c>
      <c r="D288" s="362" t="s">
        <v>1</v>
      </c>
      <c r="E288" s="386">
        <v>4.2999999999999997E-2</v>
      </c>
      <c r="F288" s="82">
        <f>F283*E288</f>
        <v>0.94599999999999995</v>
      </c>
      <c r="G288" s="82"/>
      <c r="H288" s="82"/>
      <c r="I288" s="362"/>
      <c r="J288" s="362"/>
      <c r="K288" s="384"/>
      <c r="L288" s="384"/>
      <c r="M288" s="269"/>
    </row>
    <row r="289" spans="1:13" s="385" customFormat="1" ht="51">
      <c r="A289" s="81">
        <v>10</v>
      </c>
      <c r="B289" s="81" t="s">
        <v>318</v>
      </c>
      <c r="C289" s="356" t="s">
        <v>199</v>
      </c>
      <c r="D289" s="81" t="s">
        <v>15</v>
      </c>
      <c r="E289" s="83"/>
      <c r="F289" s="83">
        <v>1.35</v>
      </c>
      <c r="G289" s="82"/>
      <c r="H289" s="82"/>
      <c r="I289" s="82"/>
      <c r="J289" s="82"/>
      <c r="K289" s="269"/>
      <c r="L289" s="82"/>
      <c r="M289" s="269"/>
    </row>
    <row r="290" spans="1:13" s="360" customFormat="1" ht="12.75">
      <c r="A290" s="361">
        <f>A289+0.1</f>
        <v>10.1</v>
      </c>
      <c r="B290" s="81"/>
      <c r="C290" s="362" t="s">
        <v>16</v>
      </c>
      <c r="D290" s="361" t="s">
        <v>17</v>
      </c>
      <c r="E290" s="269">
        <v>3.88</v>
      </c>
      <c r="F290" s="269">
        <f>F289*E290</f>
        <v>5.2380000000000004</v>
      </c>
      <c r="G290" s="361"/>
      <c r="H290" s="361"/>
      <c r="I290" s="269"/>
      <c r="J290" s="269"/>
      <c r="K290" s="364"/>
      <c r="L290" s="364"/>
      <c r="M290" s="269"/>
    </row>
    <row r="291" spans="1:13" s="385" customFormat="1" ht="38.25">
      <c r="A291" s="81">
        <v>11</v>
      </c>
      <c r="B291" s="81" t="s">
        <v>319</v>
      </c>
      <c r="C291" s="356" t="s">
        <v>189</v>
      </c>
      <c r="D291" s="81" t="s">
        <v>15</v>
      </c>
      <c r="E291" s="391"/>
      <c r="F291" s="83">
        <v>1.35</v>
      </c>
      <c r="G291" s="384"/>
      <c r="H291" s="384"/>
      <c r="I291" s="82"/>
      <c r="J291" s="82"/>
      <c r="K291" s="384"/>
      <c r="L291" s="384"/>
      <c r="M291" s="269"/>
    </row>
    <row r="292" spans="1:13" s="360" customFormat="1" ht="12.75">
      <c r="A292" s="361">
        <f t="shared" ref="A292:A297" si="19">A291+0.1</f>
        <v>11.1</v>
      </c>
      <c r="B292" s="81"/>
      <c r="C292" s="362" t="s">
        <v>16</v>
      </c>
      <c r="D292" s="361" t="s">
        <v>17</v>
      </c>
      <c r="E292" s="363">
        <v>4.5</v>
      </c>
      <c r="F292" s="269">
        <f>F291*E292</f>
        <v>6.0750000000000002</v>
      </c>
      <c r="G292" s="361"/>
      <c r="H292" s="361"/>
      <c r="I292" s="269"/>
      <c r="J292" s="269"/>
      <c r="K292" s="364"/>
      <c r="L292" s="364"/>
      <c r="M292" s="269"/>
    </row>
    <row r="293" spans="1:13" s="360" customFormat="1" ht="12.75">
      <c r="A293" s="361">
        <f t="shared" si="19"/>
        <v>11.2</v>
      </c>
      <c r="B293" s="81"/>
      <c r="C293" s="362" t="s">
        <v>18</v>
      </c>
      <c r="D293" s="361" t="s">
        <v>1</v>
      </c>
      <c r="E293" s="363">
        <v>0.37</v>
      </c>
      <c r="F293" s="269">
        <f>F291*E293</f>
        <v>0.4995</v>
      </c>
      <c r="G293" s="364"/>
      <c r="H293" s="364"/>
      <c r="I293" s="364"/>
      <c r="J293" s="364"/>
      <c r="K293" s="269"/>
      <c r="L293" s="269"/>
      <c r="M293" s="269"/>
    </row>
    <row r="294" spans="1:13" s="360" customFormat="1" ht="12.75">
      <c r="A294" s="361">
        <f t="shared" si="19"/>
        <v>11.299999999999999</v>
      </c>
      <c r="B294" s="81"/>
      <c r="C294" s="362" t="s">
        <v>227</v>
      </c>
      <c r="D294" s="361" t="s">
        <v>15</v>
      </c>
      <c r="E294" s="363">
        <v>1.02</v>
      </c>
      <c r="F294" s="269">
        <f>F291*E294</f>
        <v>1.3770000000000002</v>
      </c>
      <c r="G294" s="269"/>
      <c r="H294" s="269"/>
      <c r="I294" s="361"/>
      <c r="J294" s="361"/>
      <c r="K294" s="364"/>
      <c r="L294" s="364"/>
      <c r="M294" s="269"/>
    </row>
    <row r="295" spans="1:13" s="360" customFormat="1" ht="12.75">
      <c r="A295" s="361">
        <f t="shared" si="19"/>
        <v>11.399999999999999</v>
      </c>
      <c r="B295" s="81"/>
      <c r="C295" s="362" t="s">
        <v>214</v>
      </c>
      <c r="D295" s="361" t="s">
        <v>34</v>
      </c>
      <c r="E295" s="363">
        <v>1.61</v>
      </c>
      <c r="F295" s="269">
        <f>F291*E295</f>
        <v>2.1735000000000002</v>
      </c>
      <c r="G295" s="269"/>
      <c r="H295" s="269"/>
      <c r="I295" s="361"/>
      <c r="J295" s="361"/>
      <c r="K295" s="364"/>
      <c r="L295" s="364"/>
      <c r="M295" s="269"/>
    </row>
    <row r="296" spans="1:13" s="360" customFormat="1" ht="12.75">
      <c r="A296" s="361">
        <f t="shared" si="19"/>
        <v>11.499999999999998</v>
      </c>
      <c r="B296" s="81"/>
      <c r="C296" s="362" t="s">
        <v>215</v>
      </c>
      <c r="D296" s="361" t="s">
        <v>15</v>
      </c>
      <c r="E296" s="365">
        <v>1.72E-2</v>
      </c>
      <c r="F296" s="269">
        <f>F291*E296</f>
        <v>2.3220000000000001E-2</v>
      </c>
      <c r="G296" s="269"/>
      <c r="H296" s="269"/>
      <c r="I296" s="361"/>
      <c r="J296" s="361"/>
      <c r="K296" s="364"/>
      <c r="L296" s="364"/>
      <c r="M296" s="269"/>
    </row>
    <row r="297" spans="1:13" s="360" customFormat="1" ht="12.75">
      <c r="A297" s="361">
        <f t="shared" si="19"/>
        <v>11.599999999999998</v>
      </c>
      <c r="B297" s="81"/>
      <c r="C297" s="362" t="s">
        <v>27</v>
      </c>
      <c r="D297" s="361" t="s">
        <v>1</v>
      </c>
      <c r="E297" s="363">
        <v>0.28000000000000003</v>
      </c>
      <c r="F297" s="269">
        <f>F291*E297</f>
        <v>0.37800000000000006</v>
      </c>
      <c r="G297" s="269"/>
      <c r="H297" s="269"/>
      <c r="I297" s="361"/>
      <c r="J297" s="361"/>
      <c r="K297" s="364"/>
      <c r="L297" s="364"/>
      <c r="M297" s="269"/>
    </row>
    <row r="298" spans="1:13" s="360" customFormat="1" ht="25.5">
      <c r="A298" s="81">
        <v>12</v>
      </c>
      <c r="B298" s="81" t="s">
        <v>320</v>
      </c>
      <c r="C298" s="81" t="s">
        <v>321</v>
      </c>
      <c r="D298" s="357" t="s">
        <v>21</v>
      </c>
      <c r="E298" s="357"/>
      <c r="F298" s="359">
        <v>0.63200000000000001</v>
      </c>
      <c r="G298" s="364"/>
      <c r="H298" s="364"/>
      <c r="I298" s="364"/>
      <c r="J298" s="364"/>
      <c r="K298" s="269"/>
      <c r="L298" s="269"/>
      <c r="M298" s="269"/>
    </row>
    <row r="299" spans="1:13" s="360" customFormat="1" ht="12.75">
      <c r="A299" s="361">
        <f t="shared" ref="A299:A306" si="20">A298+0.1</f>
        <v>12.1</v>
      </c>
      <c r="B299" s="81"/>
      <c r="C299" s="361" t="s">
        <v>16</v>
      </c>
      <c r="D299" s="361" t="s">
        <v>17</v>
      </c>
      <c r="E299" s="363">
        <v>24.6</v>
      </c>
      <c r="F299" s="269">
        <f>F298*E299</f>
        <v>15.547200000000002</v>
      </c>
      <c r="G299" s="361"/>
      <c r="H299" s="361"/>
      <c r="I299" s="269"/>
      <c r="J299" s="269"/>
      <c r="K299" s="364"/>
      <c r="L299" s="364"/>
      <c r="M299" s="269"/>
    </row>
    <row r="300" spans="1:13" s="360" customFormat="1" ht="12.75">
      <c r="A300" s="361">
        <f t="shared" si="20"/>
        <v>12.2</v>
      </c>
      <c r="B300" s="81"/>
      <c r="C300" s="361" t="s">
        <v>18</v>
      </c>
      <c r="D300" s="361" t="s">
        <v>1</v>
      </c>
      <c r="E300" s="363">
        <v>0.95</v>
      </c>
      <c r="F300" s="269">
        <f>F298*E300</f>
        <v>0.60039999999999993</v>
      </c>
      <c r="G300" s="364"/>
      <c r="H300" s="364"/>
      <c r="I300" s="364"/>
      <c r="J300" s="364"/>
      <c r="K300" s="269"/>
      <c r="L300" s="269"/>
      <c r="M300" s="269"/>
    </row>
    <row r="301" spans="1:13" s="360" customFormat="1" ht="12.75">
      <c r="A301" s="361">
        <f t="shared" si="20"/>
        <v>12.299999999999999</v>
      </c>
      <c r="B301" s="81"/>
      <c r="C301" s="361" t="s">
        <v>323</v>
      </c>
      <c r="D301" s="361" t="s">
        <v>48</v>
      </c>
      <c r="E301" s="361">
        <v>1.22</v>
      </c>
      <c r="F301" s="269">
        <f>F298*E301</f>
        <v>0.77103999999999995</v>
      </c>
      <c r="G301" s="364"/>
      <c r="H301" s="364"/>
      <c r="I301" s="269"/>
      <c r="J301" s="269"/>
      <c r="K301" s="269"/>
      <c r="L301" s="269"/>
      <c r="M301" s="269"/>
    </row>
    <row r="302" spans="1:13" s="425" customFormat="1" ht="12.75">
      <c r="A302" s="361">
        <f t="shared" si="20"/>
        <v>12.399999999999999</v>
      </c>
      <c r="B302" s="424"/>
      <c r="C302" s="375" t="s">
        <v>200</v>
      </c>
      <c r="D302" s="375" t="s">
        <v>25</v>
      </c>
      <c r="E302" s="375" t="s">
        <v>49</v>
      </c>
      <c r="F302" s="375">
        <v>47</v>
      </c>
      <c r="G302" s="375"/>
      <c r="H302" s="269"/>
      <c r="I302" s="375"/>
      <c r="J302" s="375"/>
      <c r="K302" s="375"/>
      <c r="L302" s="375"/>
      <c r="M302" s="269"/>
    </row>
    <row r="303" spans="1:13" s="425" customFormat="1" ht="12.75">
      <c r="A303" s="361">
        <f t="shared" si="20"/>
        <v>12.499999999999998</v>
      </c>
      <c r="B303" s="424"/>
      <c r="C303" s="375" t="s">
        <v>324</v>
      </c>
      <c r="D303" s="375" t="s">
        <v>25</v>
      </c>
      <c r="E303" s="375" t="s">
        <v>49</v>
      </c>
      <c r="F303" s="375">
        <v>22</v>
      </c>
      <c r="G303" s="375"/>
      <c r="H303" s="269"/>
      <c r="I303" s="375"/>
      <c r="J303" s="375"/>
      <c r="K303" s="375"/>
      <c r="L303" s="375"/>
      <c r="M303" s="269"/>
    </row>
    <row r="304" spans="1:13" s="360" customFormat="1" ht="12.75">
      <c r="A304" s="361">
        <f t="shared" si="20"/>
        <v>12.599999999999998</v>
      </c>
      <c r="B304" s="81"/>
      <c r="C304" s="361" t="s">
        <v>257</v>
      </c>
      <c r="D304" s="361" t="s">
        <v>45</v>
      </c>
      <c r="E304" s="361">
        <v>0.2</v>
      </c>
      <c r="F304" s="269">
        <f>F298*E304</f>
        <v>0.12640000000000001</v>
      </c>
      <c r="G304" s="269"/>
      <c r="H304" s="269"/>
      <c r="I304" s="361"/>
      <c r="J304" s="361"/>
      <c r="K304" s="364"/>
      <c r="L304" s="364"/>
      <c r="M304" s="269"/>
    </row>
    <row r="305" spans="1:13" s="360" customFormat="1" ht="12.75">
      <c r="A305" s="361">
        <f t="shared" si="20"/>
        <v>12.699999999999998</v>
      </c>
      <c r="B305" s="81"/>
      <c r="C305" s="361" t="s">
        <v>322</v>
      </c>
      <c r="D305" s="361" t="s">
        <v>45</v>
      </c>
      <c r="E305" s="363">
        <v>20.399999999999999</v>
      </c>
      <c r="F305" s="269">
        <f>F298*E305</f>
        <v>12.892799999999999</v>
      </c>
      <c r="G305" s="269"/>
      <c r="H305" s="269"/>
      <c r="I305" s="361"/>
      <c r="J305" s="361"/>
      <c r="K305" s="364"/>
      <c r="L305" s="364"/>
      <c r="M305" s="269"/>
    </row>
    <row r="306" spans="1:13" s="360" customFormat="1" ht="12.75">
      <c r="A306" s="361">
        <f t="shared" si="20"/>
        <v>12.799999999999997</v>
      </c>
      <c r="B306" s="81"/>
      <c r="C306" s="361" t="s">
        <v>27</v>
      </c>
      <c r="D306" s="361" t="s">
        <v>1</v>
      </c>
      <c r="E306" s="363">
        <v>2.78</v>
      </c>
      <c r="F306" s="269">
        <f>F298*E306</f>
        <v>1.7569599999999999</v>
      </c>
      <c r="G306" s="269"/>
      <c r="H306" s="269"/>
      <c r="I306" s="361"/>
      <c r="J306" s="361"/>
      <c r="K306" s="364"/>
      <c r="L306" s="364"/>
      <c r="M306" s="269"/>
    </row>
    <row r="307" spans="1:13" s="385" customFormat="1" ht="25.5">
      <c r="A307" s="81">
        <v>13</v>
      </c>
      <c r="B307" s="81" t="s">
        <v>242</v>
      </c>
      <c r="C307" s="356" t="s">
        <v>190</v>
      </c>
      <c r="D307" s="81" t="s">
        <v>15</v>
      </c>
      <c r="E307" s="81"/>
      <c r="F307" s="83">
        <v>1.1000000000000001</v>
      </c>
      <c r="G307" s="384"/>
      <c r="H307" s="384"/>
      <c r="I307" s="384"/>
      <c r="J307" s="384"/>
      <c r="K307" s="82"/>
      <c r="L307" s="82"/>
      <c r="M307" s="82"/>
    </row>
    <row r="308" spans="1:13" s="385" customFormat="1" ht="12.75">
      <c r="A308" s="361">
        <f t="shared" ref="A308:A314" si="21">A307+0.1</f>
        <v>13.1</v>
      </c>
      <c r="B308" s="81"/>
      <c r="C308" s="362" t="s">
        <v>16</v>
      </c>
      <c r="D308" s="362" t="s">
        <v>17</v>
      </c>
      <c r="E308" s="386">
        <v>23.8</v>
      </c>
      <c r="F308" s="82">
        <f>F307*E308</f>
        <v>26.180000000000003</v>
      </c>
      <c r="G308" s="362"/>
      <c r="H308" s="362"/>
      <c r="I308" s="82"/>
      <c r="J308" s="82"/>
      <c r="K308" s="384"/>
      <c r="L308" s="384"/>
      <c r="M308" s="82"/>
    </row>
    <row r="309" spans="1:13" s="385" customFormat="1" ht="12.75">
      <c r="A309" s="361">
        <f t="shared" si="21"/>
        <v>13.2</v>
      </c>
      <c r="B309" s="81"/>
      <c r="C309" s="362" t="s">
        <v>18</v>
      </c>
      <c r="D309" s="362" t="s">
        <v>1</v>
      </c>
      <c r="E309" s="386">
        <v>2.1</v>
      </c>
      <c r="F309" s="82">
        <f>F307*E309</f>
        <v>2.3100000000000005</v>
      </c>
      <c r="G309" s="384"/>
      <c r="H309" s="384"/>
      <c r="I309" s="384"/>
      <c r="J309" s="384"/>
      <c r="K309" s="82"/>
      <c r="L309" s="82"/>
      <c r="M309" s="82"/>
    </row>
    <row r="310" spans="1:13" s="385" customFormat="1" ht="12.75">
      <c r="A310" s="361">
        <f t="shared" si="21"/>
        <v>13.299999999999999</v>
      </c>
      <c r="B310" s="81"/>
      <c r="C310" s="362" t="s">
        <v>325</v>
      </c>
      <c r="D310" s="362" t="s">
        <v>15</v>
      </c>
      <c r="E310" s="82">
        <v>1.05</v>
      </c>
      <c r="F310" s="82">
        <f>F307*E310</f>
        <v>1.1550000000000002</v>
      </c>
      <c r="G310" s="82"/>
      <c r="H310" s="82"/>
      <c r="I310" s="362"/>
      <c r="J310" s="362"/>
      <c r="K310" s="384"/>
      <c r="L310" s="384"/>
      <c r="M310" s="82"/>
    </row>
    <row r="311" spans="1:13" s="385" customFormat="1" ht="12.75">
      <c r="A311" s="361">
        <f t="shared" si="21"/>
        <v>13.399999999999999</v>
      </c>
      <c r="B311" s="81"/>
      <c r="C311" s="362" t="s">
        <v>243</v>
      </c>
      <c r="D311" s="362" t="s">
        <v>45</v>
      </c>
      <c r="E311" s="362">
        <v>7.2</v>
      </c>
      <c r="F311" s="82">
        <f>F307*E311</f>
        <v>7.9200000000000008</v>
      </c>
      <c r="G311" s="82"/>
      <c r="H311" s="82"/>
      <c r="I311" s="362"/>
      <c r="J311" s="362"/>
      <c r="K311" s="384"/>
      <c r="L311" s="384"/>
      <c r="M311" s="82"/>
    </row>
    <row r="312" spans="1:13" s="385" customFormat="1" ht="12.75">
      <c r="A312" s="361">
        <f t="shared" si="21"/>
        <v>13.499999999999998</v>
      </c>
      <c r="B312" s="81"/>
      <c r="C312" s="362" t="s">
        <v>244</v>
      </c>
      <c r="D312" s="362" t="s">
        <v>45</v>
      </c>
      <c r="E312" s="362">
        <v>4.38</v>
      </c>
      <c r="F312" s="82">
        <f>F307*E312</f>
        <v>4.8180000000000005</v>
      </c>
      <c r="G312" s="82"/>
      <c r="H312" s="82"/>
      <c r="I312" s="362"/>
      <c r="J312" s="362"/>
      <c r="K312" s="384"/>
      <c r="L312" s="384"/>
      <c r="M312" s="82"/>
    </row>
    <row r="313" spans="1:13" s="385" customFormat="1" ht="12.75">
      <c r="A313" s="361">
        <f t="shared" si="21"/>
        <v>13.599999999999998</v>
      </c>
      <c r="B313" s="81"/>
      <c r="C313" s="362" t="s">
        <v>238</v>
      </c>
      <c r="D313" s="362" t="s">
        <v>45</v>
      </c>
      <c r="E313" s="362">
        <v>1.96</v>
      </c>
      <c r="F313" s="82">
        <f>F307*E313</f>
        <v>2.1560000000000001</v>
      </c>
      <c r="G313" s="82"/>
      <c r="H313" s="82"/>
      <c r="I313" s="362"/>
      <c r="J313" s="362"/>
      <c r="K313" s="384"/>
      <c r="L313" s="384"/>
      <c r="M313" s="82"/>
    </row>
    <row r="314" spans="1:13" s="385" customFormat="1" ht="12.75">
      <c r="A314" s="361">
        <f t="shared" si="21"/>
        <v>13.699999999999998</v>
      </c>
      <c r="B314" s="81"/>
      <c r="C314" s="362" t="s">
        <v>27</v>
      </c>
      <c r="D314" s="362" t="s">
        <v>1</v>
      </c>
      <c r="E314" s="386">
        <v>3.44</v>
      </c>
      <c r="F314" s="82">
        <f>F307*E314</f>
        <v>3.7840000000000003</v>
      </c>
      <c r="G314" s="82"/>
      <c r="H314" s="82"/>
      <c r="I314" s="362"/>
      <c r="J314" s="362"/>
      <c r="K314" s="384"/>
      <c r="L314" s="384"/>
      <c r="M314" s="82"/>
    </row>
    <row r="315" spans="1:13" s="385" customFormat="1" ht="25.5">
      <c r="A315" s="81">
        <v>14</v>
      </c>
      <c r="B315" s="81" t="s">
        <v>328</v>
      </c>
      <c r="C315" s="81" t="s">
        <v>326</v>
      </c>
      <c r="D315" s="81" t="s">
        <v>34</v>
      </c>
      <c r="E315" s="81"/>
      <c r="F315" s="83">
        <v>30</v>
      </c>
      <c r="G315" s="384"/>
      <c r="H315" s="384"/>
      <c r="I315" s="384"/>
      <c r="J315" s="384"/>
      <c r="K315" s="82"/>
      <c r="L315" s="82"/>
      <c r="M315" s="82"/>
    </row>
    <row r="316" spans="1:13" s="385" customFormat="1" ht="12.75">
      <c r="A316" s="361">
        <f>A315+0.1</f>
        <v>14.1</v>
      </c>
      <c r="B316" s="81"/>
      <c r="C316" s="362" t="s">
        <v>16</v>
      </c>
      <c r="D316" s="362" t="s">
        <v>17</v>
      </c>
      <c r="E316" s="386">
        <v>0.22700000000000001</v>
      </c>
      <c r="F316" s="82">
        <f>F315*E316</f>
        <v>6.8100000000000005</v>
      </c>
      <c r="G316" s="362"/>
      <c r="H316" s="362"/>
      <c r="I316" s="82"/>
      <c r="J316" s="82"/>
      <c r="K316" s="384"/>
      <c r="L316" s="384"/>
      <c r="M316" s="82"/>
    </row>
    <row r="317" spans="1:13" s="385" customFormat="1" ht="12.75">
      <c r="A317" s="361">
        <f>A316+0.1</f>
        <v>14.2</v>
      </c>
      <c r="B317" s="81"/>
      <c r="C317" s="362" t="s">
        <v>18</v>
      </c>
      <c r="D317" s="362" t="s">
        <v>1</v>
      </c>
      <c r="E317" s="386">
        <v>2.76E-2</v>
      </c>
      <c r="F317" s="82">
        <f>F315*E317</f>
        <v>0.82799999999999996</v>
      </c>
      <c r="G317" s="384"/>
      <c r="H317" s="384"/>
      <c r="I317" s="82"/>
      <c r="J317" s="82"/>
      <c r="K317" s="269"/>
      <c r="L317" s="82"/>
      <c r="M317" s="82"/>
    </row>
    <row r="318" spans="1:13" s="385" customFormat="1" ht="12.75">
      <c r="A318" s="361">
        <f>A317+0.1</f>
        <v>14.299999999999999</v>
      </c>
      <c r="B318" s="408"/>
      <c r="C318" s="362" t="s">
        <v>327</v>
      </c>
      <c r="D318" s="362" t="s">
        <v>15</v>
      </c>
      <c r="E318" s="390" t="s">
        <v>49</v>
      </c>
      <c r="F318" s="82">
        <v>0.3</v>
      </c>
      <c r="G318" s="82"/>
      <c r="H318" s="82"/>
      <c r="I318" s="362"/>
      <c r="J318" s="362"/>
      <c r="K318" s="384"/>
      <c r="L318" s="384"/>
      <c r="M318" s="82"/>
    </row>
    <row r="319" spans="1:13" s="385" customFormat="1" ht="12.75">
      <c r="A319" s="361">
        <f>A318+0.1</f>
        <v>14.399999999999999</v>
      </c>
      <c r="B319" s="408"/>
      <c r="C319" s="362" t="s">
        <v>243</v>
      </c>
      <c r="D319" s="362" t="s">
        <v>45</v>
      </c>
      <c r="E319" s="362">
        <v>7.0000000000000007E-2</v>
      </c>
      <c r="F319" s="82">
        <f>F315*E319</f>
        <v>2.1</v>
      </c>
      <c r="G319" s="82"/>
      <c r="H319" s="82"/>
      <c r="I319" s="362"/>
      <c r="J319" s="362"/>
      <c r="K319" s="384"/>
      <c r="L319" s="384"/>
      <c r="M319" s="82"/>
    </row>
    <row r="320" spans="1:13" s="385" customFormat="1" ht="12.75">
      <c r="A320" s="361">
        <f>A319+0.1</f>
        <v>14.499999999999998</v>
      </c>
      <c r="B320" s="81"/>
      <c r="C320" s="362" t="s">
        <v>27</v>
      </c>
      <c r="D320" s="362" t="s">
        <v>1</v>
      </c>
      <c r="E320" s="390">
        <v>4.4400000000000002E-2</v>
      </c>
      <c r="F320" s="82">
        <f>F315*E320</f>
        <v>1.3320000000000001</v>
      </c>
      <c r="G320" s="269"/>
      <c r="H320" s="82"/>
      <c r="I320" s="362"/>
      <c r="J320" s="362"/>
      <c r="K320" s="384"/>
      <c r="L320" s="384"/>
      <c r="M320" s="82"/>
    </row>
    <row r="321" spans="1:13" s="385" customFormat="1" ht="25.5">
      <c r="A321" s="81">
        <v>15</v>
      </c>
      <c r="B321" s="81" t="s">
        <v>255</v>
      </c>
      <c r="C321" s="356" t="s">
        <v>191</v>
      </c>
      <c r="D321" s="81" t="s">
        <v>34</v>
      </c>
      <c r="E321" s="391"/>
      <c r="F321" s="83">
        <v>30</v>
      </c>
      <c r="G321" s="384"/>
      <c r="H321" s="384"/>
      <c r="I321" s="384"/>
      <c r="J321" s="384"/>
      <c r="K321" s="82"/>
      <c r="L321" s="82"/>
      <c r="M321" s="82"/>
    </row>
    <row r="322" spans="1:13" s="385" customFormat="1" ht="12.75">
      <c r="A322" s="361">
        <f t="shared" ref="A322:A327" si="22">A321+0.1</f>
        <v>15.1</v>
      </c>
      <c r="B322" s="81"/>
      <c r="C322" s="362" t="s">
        <v>16</v>
      </c>
      <c r="D322" s="362" t="s">
        <v>17</v>
      </c>
      <c r="E322" s="386">
        <v>0.314</v>
      </c>
      <c r="F322" s="82">
        <f>F321*E322</f>
        <v>9.42</v>
      </c>
      <c r="G322" s="362"/>
      <c r="H322" s="362"/>
      <c r="I322" s="82"/>
      <c r="J322" s="82"/>
      <c r="K322" s="384"/>
      <c r="L322" s="384"/>
      <c r="M322" s="82"/>
    </row>
    <row r="323" spans="1:13" s="385" customFormat="1" ht="12.75">
      <c r="A323" s="361">
        <f t="shared" si="22"/>
        <v>15.2</v>
      </c>
      <c r="B323" s="81"/>
      <c r="C323" s="362" t="s">
        <v>18</v>
      </c>
      <c r="D323" s="362" t="s">
        <v>1</v>
      </c>
      <c r="E323" s="386">
        <v>3.3999999999999998E-3</v>
      </c>
      <c r="F323" s="82">
        <f>F321*E323</f>
        <v>0.10199999999999999</v>
      </c>
      <c r="G323" s="384"/>
      <c r="H323" s="384"/>
      <c r="I323" s="82"/>
      <c r="J323" s="82"/>
      <c r="K323" s="82"/>
      <c r="L323" s="82"/>
      <c r="M323" s="82"/>
    </row>
    <row r="324" spans="1:13" s="385" customFormat="1" ht="12.75">
      <c r="A324" s="361">
        <f t="shared" si="22"/>
        <v>15.299999999999999</v>
      </c>
      <c r="B324" s="81"/>
      <c r="C324" s="362" t="s">
        <v>256</v>
      </c>
      <c r="D324" s="362" t="s">
        <v>34</v>
      </c>
      <c r="E324" s="386">
        <v>1.2</v>
      </c>
      <c r="F324" s="82">
        <f>F321*E324</f>
        <v>36</v>
      </c>
      <c r="G324" s="82"/>
      <c r="H324" s="82"/>
      <c r="I324" s="362"/>
      <c r="J324" s="362"/>
      <c r="K324" s="384"/>
      <c r="L324" s="384"/>
      <c r="M324" s="82"/>
    </row>
    <row r="325" spans="1:13" s="385" customFormat="1" ht="12.75">
      <c r="A325" s="361">
        <f t="shared" si="22"/>
        <v>15.399999999999999</v>
      </c>
      <c r="B325" s="81"/>
      <c r="C325" s="362" t="s">
        <v>257</v>
      </c>
      <c r="D325" s="362" t="s">
        <v>45</v>
      </c>
      <c r="E325" s="386">
        <v>0.05</v>
      </c>
      <c r="F325" s="82">
        <f>F321*E325</f>
        <v>1.5</v>
      </c>
      <c r="G325" s="82"/>
      <c r="H325" s="82"/>
      <c r="I325" s="362"/>
      <c r="J325" s="362"/>
      <c r="K325" s="384"/>
      <c r="L325" s="384"/>
      <c r="M325" s="82"/>
    </row>
    <row r="326" spans="1:13" s="385" customFormat="1" ht="25.5">
      <c r="A326" s="361">
        <f t="shared" si="22"/>
        <v>15.499999999999998</v>
      </c>
      <c r="B326" s="81"/>
      <c r="C326" s="362" t="s">
        <v>258</v>
      </c>
      <c r="D326" s="362" t="s">
        <v>45</v>
      </c>
      <c r="E326" s="386">
        <v>0.02</v>
      </c>
      <c r="F326" s="82">
        <f>F321*E326</f>
        <v>0.6</v>
      </c>
      <c r="G326" s="82"/>
      <c r="H326" s="82"/>
      <c r="I326" s="362"/>
      <c r="J326" s="362"/>
      <c r="K326" s="384"/>
      <c r="L326" s="384"/>
      <c r="M326" s="82"/>
    </row>
    <row r="327" spans="1:13" s="385" customFormat="1" ht="12.75">
      <c r="A327" s="361">
        <f t="shared" si="22"/>
        <v>15.599999999999998</v>
      </c>
      <c r="B327" s="81"/>
      <c r="C327" s="362" t="s">
        <v>27</v>
      </c>
      <c r="D327" s="362" t="s">
        <v>1</v>
      </c>
      <c r="E327" s="386">
        <v>3.8600000000000002E-2</v>
      </c>
      <c r="F327" s="82">
        <f>F321*E327</f>
        <v>1.1580000000000001</v>
      </c>
      <c r="G327" s="82"/>
      <c r="H327" s="82"/>
      <c r="I327" s="362"/>
      <c r="J327" s="362"/>
      <c r="K327" s="384"/>
      <c r="L327" s="384"/>
      <c r="M327" s="82"/>
    </row>
    <row r="328" spans="1:13" s="385" customFormat="1" ht="51">
      <c r="A328" s="81">
        <v>16</v>
      </c>
      <c r="B328" s="426" t="s">
        <v>329</v>
      </c>
      <c r="C328" s="356" t="s">
        <v>192</v>
      </c>
      <c r="D328" s="426" t="s">
        <v>34</v>
      </c>
      <c r="E328" s="427"/>
      <c r="F328" s="359">
        <v>52</v>
      </c>
      <c r="G328" s="428"/>
      <c r="H328" s="428"/>
      <c r="I328" s="428"/>
      <c r="J328" s="428"/>
      <c r="K328" s="428"/>
      <c r="L328" s="428"/>
      <c r="M328" s="269"/>
    </row>
    <row r="329" spans="1:13" s="360" customFormat="1" ht="12.75">
      <c r="A329" s="361">
        <f>A328+0.1</f>
        <v>16.100000000000001</v>
      </c>
      <c r="B329" s="426"/>
      <c r="C329" s="429" t="s">
        <v>16</v>
      </c>
      <c r="D329" s="430" t="s">
        <v>17</v>
      </c>
      <c r="E329" s="428">
        <v>0.38800000000000001</v>
      </c>
      <c r="F329" s="428">
        <f>E329*F328</f>
        <v>20.176000000000002</v>
      </c>
      <c r="G329" s="361"/>
      <c r="H329" s="361"/>
      <c r="I329" s="428"/>
      <c r="J329" s="428"/>
      <c r="K329" s="428"/>
      <c r="L329" s="428"/>
      <c r="M329" s="269"/>
    </row>
    <row r="330" spans="1:13" s="360" customFormat="1" ht="12.75">
      <c r="A330" s="361">
        <f>A329+0.1</f>
        <v>16.200000000000003</v>
      </c>
      <c r="B330" s="426"/>
      <c r="C330" s="429" t="s">
        <v>330</v>
      </c>
      <c r="D330" s="430" t="s">
        <v>45</v>
      </c>
      <c r="E330" s="428">
        <v>0.495</v>
      </c>
      <c r="F330" s="428">
        <f>E330*F328</f>
        <v>25.74</v>
      </c>
      <c r="G330" s="428"/>
      <c r="H330" s="428"/>
      <c r="I330" s="361"/>
      <c r="J330" s="428"/>
      <c r="K330" s="428"/>
      <c r="L330" s="428"/>
      <c r="M330" s="269"/>
    </row>
    <row r="331" spans="1:13" s="360" customFormat="1" ht="12.75">
      <c r="A331" s="361">
        <f>A330+0.1</f>
        <v>16.300000000000004</v>
      </c>
      <c r="B331" s="426"/>
      <c r="C331" s="429" t="s">
        <v>294</v>
      </c>
      <c r="D331" s="430" t="s">
        <v>45</v>
      </c>
      <c r="E331" s="428">
        <v>2.7E-2</v>
      </c>
      <c r="F331" s="428">
        <f>E331*F328</f>
        <v>1.4039999999999999</v>
      </c>
      <c r="G331" s="428"/>
      <c r="H331" s="428"/>
      <c r="I331" s="361"/>
      <c r="J331" s="428"/>
      <c r="K331" s="428"/>
      <c r="L331" s="428"/>
      <c r="M331" s="269"/>
    </row>
    <row r="332" spans="1:13" s="360" customFormat="1" ht="12.75">
      <c r="A332" s="361">
        <f>A331+0.1</f>
        <v>16.400000000000006</v>
      </c>
      <c r="B332" s="426"/>
      <c r="C332" s="429" t="s">
        <v>27</v>
      </c>
      <c r="D332" s="430" t="s">
        <v>1</v>
      </c>
      <c r="E332" s="428">
        <v>1.9E-3</v>
      </c>
      <c r="F332" s="428">
        <f>E332*F328</f>
        <v>9.8799999999999999E-2</v>
      </c>
      <c r="G332" s="428"/>
      <c r="H332" s="428"/>
      <c r="I332" s="361"/>
      <c r="J332" s="428"/>
      <c r="K332" s="428"/>
      <c r="L332" s="428"/>
      <c r="M332" s="269"/>
    </row>
    <row r="333" spans="1:13" s="360" customFormat="1" ht="25.5">
      <c r="A333" s="81">
        <v>17</v>
      </c>
      <c r="B333" s="81" t="s">
        <v>331</v>
      </c>
      <c r="C333" s="356" t="s">
        <v>193</v>
      </c>
      <c r="D333" s="357" t="s">
        <v>34</v>
      </c>
      <c r="E333" s="357"/>
      <c r="F333" s="359">
        <v>30</v>
      </c>
      <c r="G333" s="269"/>
      <c r="H333" s="269"/>
      <c r="I333" s="364"/>
      <c r="J333" s="364"/>
      <c r="K333" s="364"/>
      <c r="L333" s="364"/>
      <c r="M333" s="269"/>
    </row>
    <row r="334" spans="1:13" s="360" customFormat="1" ht="12.75">
      <c r="A334" s="361">
        <f>A333+0.1</f>
        <v>17.100000000000001</v>
      </c>
      <c r="B334" s="81"/>
      <c r="C334" s="362" t="s">
        <v>287</v>
      </c>
      <c r="D334" s="361" t="s">
        <v>17</v>
      </c>
      <c r="E334" s="269">
        <v>1.53</v>
      </c>
      <c r="F334" s="269">
        <f>F333*E334</f>
        <v>45.9</v>
      </c>
      <c r="G334" s="364"/>
      <c r="H334" s="364"/>
      <c r="I334" s="269"/>
      <c r="J334" s="269"/>
      <c r="K334" s="364"/>
      <c r="L334" s="364"/>
      <c r="M334" s="269"/>
    </row>
    <row r="335" spans="1:13" s="360" customFormat="1" ht="12.75">
      <c r="A335" s="361">
        <f>A334+0.1</f>
        <v>17.200000000000003</v>
      </c>
      <c r="B335" s="81"/>
      <c r="C335" s="362" t="s">
        <v>18</v>
      </c>
      <c r="D335" s="361" t="s">
        <v>1</v>
      </c>
      <c r="E335" s="363">
        <v>4.2999999999999997E-2</v>
      </c>
      <c r="F335" s="269">
        <f>F333*E335</f>
        <v>1.2899999999999998</v>
      </c>
      <c r="G335" s="364"/>
      <c r="H335" s="364"/>
      <c r="I335" s="364"/>
      <c r="J335" s="364"/>
      <c r="K335" s="269"/>
      <c r="L335" s="269"/>
      <c r="M335" s="269"/>
    </row>
    <row r="336" spans="1:13" s="385" customFormat="1" ht="25.5">
      <c r="A336" s="361">
        <f>A335+0.1</f>
        <v>17.300000000000004</v>
      </c>
      <c r="B336" s="81" t="s">
        <v>19</v>
      </c>
      <c r="C336" s="362" t="s">
        <v>300</v>
      </c>
      <c r="D336" s="362" t="s">
        <v>34</v>
      </c>
      <c r="E336" s="82">
        <v>1.01</v>
      </c>
      <c r="F336" s="82">
        <f>F333*E336</f>
        <v>30.3</v>
      </c>
      <c r="G336" s="82"/>
      <c r="H336" s="82"/>
      <c r="I336" s="384"/>
      <c r="J336" s="384"/>
      <c r="K336" s="384"/>
      <c r="L336" s="384"/>
      <c r="M336" s="269"/>
    </row>
    <row r="337" spans="1:13" s="360" customFormat="1" ht="12.75">
      <c r="A337" s="361">
        <f>A336+0.1</f>
        <v>17.400000000000006</v>
      </c>
      <c r="B337" s="81"/>
      <c r="C337" s="362" t="s">
        <v>27</v>
      </c>
      <c r="D337" s="361" t="s">
        <v>1</v>
      </c>
      <c r="E337" s="363">
        <v>6.4000000000000001E-2</v>
      </c>
      <c r="F337" s="269">
        <f>F333*E337</f>
        <v>1.92</v>
      </c>
      <c r="G337" s="269"/>
      <c r="H337" s="269"/>
      <c r="I337" s="269"/>
      <c r="J337" s="269"/>
      <c r="K337" s="364"/>
      <c r="L337" s="364"/>
      <c r="M337" s="269"/>
    </row>
    <row r="338" spans="1:13" s="395" customFormat="1" ht="38.25">
      <c r="A338" s="431" t="s">
        <v>332</v>
      </c>
      <c r="B338" s="432" t="s">
        <v>333</v>
      </c>
      <c r="C338" s="376" t="s">
        <v>334</v>
      </c>
      <c r="D338" s="376" t="s">
        <v>15</v>
      </c>
      <c r="E338" s="376"/>
      <c r="F338" s="376">
        <v>15</v>
      </c>
      <c r="G338" s="423"/>
      <c r="H338" s="423"/>
      <c r="I338" s="423"/>
      <c r="J338" s="423"/>
      <c r="K338" s="423"/>
      <c r="L338" s="423"/>
      <c r="M338" s="92"/>
    </row>
    <row r="339" spans="1:13" s="201" customFormat="1" ht="12.75">
      <c r="A339" s="222">
        <f>A338+0.1</f>
        <v>18.100000000000001</v>
      </c>
      <c r="B339" s="221"/>
      <c r="C339" s="84" t="s">
        <v>16</v>
      </c>
      <c r="D339" s="222" t="s">
        <v>17</v>
      </c>
      <c r="E339" s="420">
        <v>0.6</v>
      </c>
      <c r="F339" s="92">
        <f>F338*E339</f>
        <v>9</v>
      </c>
      <c r="G339" s="222"/>
      <c r="H339" s="222"/>
      <c r="I339" s="92"/>
      <c r="J339" s="92"/>
      <c r="K339" s="419"/>
      <c r="L339" s="419"/>
      <c r="M339" s="92"/>
    </row>
    <row r="340" spans="1:13" s="385" customFormat="1" ht="38.25">
      <c r="A340" s="81">
        <v>19</v>
      </c>
      <c r="B340" s="81" t="s">
        <v>335</v>
      </c>
      <c r="C340" s="81" t="s">
        <v>336</v>
      </c>
      <c r="D340" s="81" t="s">
        <v>21</v>
      </c>
      <c r="E340" s="391"/>
      <c r="F340" s="83">
        <v>27</v>
      </c>
      <c r="G340" s="82"/>
      <c r="H340" s="82"/>
      <c r="I340" s="384"/>
      <c r="J340" s="384"/>
      <c r="K340" s="384"/>
      <c r="L340" s="384"/>
      <c r="M340" s="269"/>
    </row>
    <row r="341" spans="1:13" s="360" customFormat="1" ht="12.75">
      <c r="A341" s="361">
        <f>A340+0.1</f>
        <v>19.100000000000001</v>
      </c>
      <c r="B341" s="81"/>
      <c r="C341" s="362" t="s">
        <v>16</v>
      </c>
      <c r="D341" s="361" t="s">
        <v>17</v>
      </c>
      <c r="E341" s="363">
        <v>0.53</v>
      </c>
      <c r="F341" s="269">
        <f>F340*E341</f>
        <v>14.31</v>
      </c>
      <c r="G341" s="361"/>
      <c r="H341" s="361"/>
      <c r="I341" s="269"/>
      <c r="J341" s="269"/>
      <c r="K341" s="364"/>
      <c r="L341" s="364"/>
      <c r="M341" s="269"/>
    </row>
    <row r="342" spans="1:13" s="315" customFormat="1" ht="38.25">
      <c r="A342" s="350" t="s">
        <v>337</v>
      </c>
      <c r="B342" s="354" t="s">
        <v>19</v>
      </c>
      <c r="C342" s="351" t="s">
        <v>70</v>
      </c>
      <c r="D342" s="351" t="s">
        <v>21</v>
      </c>
      <c r="E342" s="352"/>
      <c r="F342" s="351">
        <v>27</v>
      </c>
      <c r="G342" s="352"/>
      <c r="H342" s="352"/>
      <c r="I342" s="352"/>
      <c r="J342" s="352"/>
      <c r="K342" s="352"/>
      <c r="L342" s="269"/>
      <c r="M342" s="269"/>
    </row>
    <row r="343" spans="1:13" s="437" customFormat="1" ht="12.75">
      <c r="A343" s="350"/>
      <c r="B343" s="354"/>
      <c r="C343" s="433" t="s">
        <v>10</v>
      </c>
      <c r="D343" s="433"/>
      <c r="E343" s="434"/>
      <c r="F343" s="433"/>
      <c r="G343" s="403"/>
      <c r="H343" s="359"/>
      <c r="I343" s="85"/>
      <c r="J343" s="359"/>
      <c r="K343" s="85"/>
      <c r="L343" s="435"/>
      <c r="M343" s="436"/>
    </row>
    <row r="344" spans="1:13" s="437" customFormat="1" ht="12.75">
      <c r="A344" s="438"/>
      <c r="B344" s="354"/>
      <c r="C344" s="439" t="s">
        <v>22</v>
      </c>
      <c r="D344" s="440">
        <v>0.03</v>
      </c>
      <c r="E344" s="434"/>
      <c r="F344" s="433"/>
      <c r="G344" s="403"/>
      <c r="H344" s="441"/>
      <c r="I344" s="85"/>
      <c r="J344" s="441"/>
      <c r="K344" s="85"/>
      <c r="L344" s="442"/>
      <c r="M344" s="124"/>
    </row>
    <row r="345" spans="1:13" s="437" customFormat="1" ht="12.75">
      <c r="A345" s="438"/>
      <c r="B345" s="354"/>
      <c r="C345" s="433" t="s">
        <v>10</v>
      </c>
      <c r="D345" s="433"/>
      <c r="E345" s="434"/>
      <c r="F345" s="433"/>
      <c r="G345" s="403"/>
      <c r="H345" s="441"/>
      <c r="I345" s="85"/>
      <c r="J345" s="441"/>
      <c r="K345" s="85"/>
      <c r="L345" s="442"/>
      <c r="M345" s="83"/>
    </row>
    <row r="346" spans="1:13" s="360" customFormat="1" ht="25.5">
      <c r="A346" s="443"/>
      <c r="B346" s="81"/>
      <c r="C346" s="444" t="s">
        <v>419</v>
      </c>
      <c r="D346" s="445"/>
      <c r="E346" s="363"/>
      <c r="F346" s="269"/>
      <c r="G346" s="269"/>
      <c r="H346" s="269"/>
      <c r="I346" s="269"/>
      <c r="J346" s="269"/>
      <c r="K346" s="364"/>
      <c r="L346" s="364"/>
      <c r="M346" s="446"/>
    </row>
    <row r="347" spans="1:13" s="360" customFormat="1" ht="12.75">
      <c r="A347" s="443"/>
      <c r="B347" s="81"/>
      <c r="C347" s="221" t="s">
        <v>10</v>
      </c>
      <c r="D347" s="361"/>
      <c r="E347" s="363"/>
      <c r="F347" s="269"/>
      <c r="G347" s="269"/>
      <c r="H347" s="269"/>
      <c r="I347" s="269"/>
      <c r="J347" s="269"/>
      <c r="K347" s="364"/>
      <c r="L347" s="364"/>
      <c r="M347" s="447"/>
    </row>
    <row r="348" spans="1:13" s="360" customFormat="1" ht="12.75">
      <c r="A348" s="443"/>
      <c r="B348" s="81"/>
      <c r="C348" s="444" t="s">
        <v>23</v>
      </c>
      <c r="D348" s="445"/>
      <c r="E348" s="363"/>
      <c r="F348" s="269"/>
      <c r="G348" s="269"/>
      <c r="H348" s="269"/>
      <c r="I348" s="269"/>
      <c r="J348" s="269"/>
      <c r="K348" s="364"/>
      <c r="L348" s="364"/>
      <c r="M348" s="446"/>
    </row>
    <row r="349" spans="1:13" s="451" customFormat="1" ht="12.75">
      <c r="A349" s="448"/>
      <c r="B349" s="449"/>
      <c r="C349" s="351" t="s">
        <v>10</v>
      </c>
      <c r="D349" s="450"/>
      <c r="E349" s="450"/>
      <c r="F349" s="450"/>
      <c r="G349" s="269"/>
      <c r="H349" s="269"/>
      <c r="I349" s="269"/>
      <c r="J349" s="269"/>
      <c r="K349" s="364"/>
      <c r="L349" s="364"/>
      <c r="M349" s="436"/>
    </row>
  </sheetData>
  <mergeCells count="24">
    <mergeCell ref="B6:C6"/>
    <mergeCell ref="H6:K6"/>
    <mergeCell ref="A1:M1"/>
    <mergeCell ref="D2:H2"/>
    <mergeCell ref="B3:M3"/>
    <mergeCell ref="B5:C5"/>
    <mergeCell ref="H5:K5"/>
    <mergeCell ref="A7:A10"/>
    <mergeCell ref="B7:B10"/>
    <mergeCell ref="C7:C10"/>
    <mergeCell ref="D7:D10"/>
    <mergeCell ref="E7:F8"/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  <mergeCell ref="K9:K10"/>
    <mergeCell ref="G7:H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70" zoomScale="112" zoomScaleNormal="100" zoomScaleSheetLayoutView="112" workbookViewId="0">
      <selection activeCell="D90" sqref="D90"/>
    </sheetView>
  </sheetViews>
  <sheetFormatPr defaultRowHeight="12"/>
  <cols>
    <col min="1" max="1" width="4.85546875" style="214" customWidth="1"/>
    <col min="2" max="2" width="12.140625" style="134" customWidth="1"/>
    <col min="3" max="3" width="34.42578125" style="2" customWidth="1"/>
    <col min="4" max="4" width="7.5703125" style="2" customWidth="1"/>
    <col min="5" max="5" width="10.28515625" style="2" customWidth="1"/>
    <col min="6" max="6" width="8.5703125" style="135" customWidth="1"/>
    <col min="7" max="7" width="9.28515625" style="135" bestFit="1" customWidth="1"/>
    <col min="8" max="8" width="10" style="135" customWidth="1"/>
    <col min="9" max="10" width="9.28515625" style="135" bestFit="1" customWidth="1"/>
    <col min="11" max="11" width="9.140625" style="135"/>
    <col min="12" max="12" width="9.28515625" style="135" bestFit="1" customWidth="1"/>
    <col min="13" max="13" width="11.140625" style="135" bestFit="1" customWidth="1"/>
    <col min="14" max="16384" width="9.140625" style="2"/>
  </cols>
  <sheetData>
    <row r="1" spans="1:13" s="19" customFormat="1" ht="12.75">
      <c r="A1" s="297" t="s">
        <v>414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</row>
    <row r="2" spans="1:13" s="19" customFormat="1" ht="12.75">
      <c r="A2" s="20"/>
      <c r="B2" s="21"/>
      <c r="C2" s="21"/>
      <c r="D2" s="300" t="s">
        <v>50</v>
      </c>
      <c r="E2" s="300"/>
      <c r="F2" s="300"/>
      <c r="G2" s="300"/>
      <c r="H2" s="300"/>
      <c r="I2" s="21"/>
      <c r="J2" s="21"/>
      <c r="K2" s="21"/>
      <c r="L2" s="21"/>
      <c r="M2" s="22"/>
    </row>
    <row r="3" spans="1:13" s="19" customFormat="1" ht="12.75">
      <c r="A3" s="23"/>
      <c r="B3" s="301" t="s">
        <v>24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</row>
    <row r="4" spans="1:13" s="19" customFormat="1" ht="12.75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19" customFormat="1" ht="12.75">
      <c r="A5" s="23"/>
      <c r="B5" s="303"/>
      <c r="C5" s="303"/>
      <c r="D5" s="27"/>
      <c r="E5" s="27"/>
      <c r="F5" s="27"/>
      <c r="G5" s="27"/>
      <c r="H5" s="304" t="s">
        <v>0</v>
      </c>
      <c r="I5" s="304"/>
      <c r="J5" s="304"/>
      <c r="K5" s="304"/>
      <c r="L5" s="28">
        <f>M93</f>
        <v>0</v>
      </c>
      <c r="M5" s="29" t="s">
        <v>1</v>
      </c>
    </row>
    <row r="6" spans="1:13" s="19" customFormat="1" ht="12.75">
      <c r="A6" s="30"/>
      <c r="B6" s="295"/>
      <c r="C6" s="295"/>
      <c r="D6" s="31"/>
      <c r="E6" s="31"/>
      <c r="F6" s="31"/>
      <c r="G6" s="31"/>
      <c r="H6" s="296" t="s">
        <v>2</v>
      </c>
      <c r="I6" s="296"/>
      <c r="J6" s="296"/>
      <c r="K6" s="296"/>
      <c r="L6" s="32">
        <f>J87</f>
        <v>0</v>
      </c>
      <c r="M6" s="33" t="s">
        <v>1</v>
      </c>
    </row>
    <row r="7" spans="1:13" s="19" customFormat="1" ht="12.75">
      <c r="A7" s="305" t="s">
        <v>3</v>
      </c>
      <c r="B7" s="306" t="s">
        <v>4</v>
      </c>
      <c r="C7" s="286" t="s">
        <v>5</v>
      </c>
      <c r="D7" s="288" t="s">
        <v>6</v>
      </c>
      <c r="E7" s="291" t="s">
        <v>7</v>
      </c>
      <c r="F7" s="292"/>
      <c r="G7" s="286" t="s">
        <v>8</v>
      </c>
      <c r="H7" s="286"/>
      <c r="I7" s="286" t="s">
        <v>46</v>
      </c>
      <c r="J7" s="286"/>
      <c r="K7" s="286" t="s">
        <v>9</v>
      </c>
      <c r="L7" s="286"/>
      <c r="M7" s="287" t="s">
        <v>10</v>
      </c>
    </row>
    <row r="8" spans="1:13" s="19" customFormat="1" ht="12.75">
      <c r="A8" s="305"/>
      <c r="B8" s="307"/>
      <c r="C8" s="286"/>
      <c r="D8" s="290"/>
      <c r="E8" s="293"/>
      <c r="F8" s="294"/>
      <c r="G8" s="286"/>
      <c r="H8" s="286"/>
      <c r="I8" s="286"/>
      <c r="J8" s="286"/>
      <c r="K8" s="286"/>
      <c r="L8" s="286"/>
      <c r="M8" s="287"/>
    </row>
    <row r="9" spans="1:13" s="19" customFormat="1" ht="12.75">
      <c r="A9" s="305"/>
      <c r="B9" s="307"/>
      <c r="C9" s="286"/>
      <c r="D9" s="290"/>
      <c r="E9" s="288" t="s">
        <v>6</v>
      </c>
      <c r="F9" s="288" t="s">
        <v>11</v>
      </c>
      <c r="G9" s="286" t="s">
        <v>12</v>
      </c>
      <c r="H9" s="286" t="s">
        <v>13</v>
      </c>
      <c r="I9" s="286" t="s">
        <v>14</v>
      </c>
      <c r="J9" s="286" t="s">
        <v>13</v>
      </c>
      <c r="K9" s="286" t="s">
        <v>14</v>
      </c>
      <c r="L9" s="286" t="s">
        <v>13</v>
      </c>
      <c r="M9" s="287"/>
    </row>
    <row r="10" spans="1:13" s="19" customFormat="1" ht="12.75">
      <c r="A10" s="305"/>
      <c r="B10" s="308"/>
      <c r="C10" s="286"/>
      <c r="D10" s="289"/>
      <c r="E10" s="289"/>
      <c r="F10" s="289"/>
      <c r="G10" s="286"/>
      <c r="H10" s="286"/>
      <c r="I10" s="286"/>
      <c r="J10" s="286"/>
      <c r="K10" s="286"/>
      <c r="L10" s="286"/>
      <c r="M10" s="287"/>
    </row>
    <row r="11" spans="1:13" s="19" customFormat="1" ht="12.75">
      <c r="A11" s="136">
        <v>1</v>
      </c>
      <c r="B11" s="41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7">
        <v>13</v>
      </c>
    </row>
    <row r="12" spans="1:13" s="133" customFormat="1" ht="12.75">
      <c r="A12" s="130"/>
      <c r="B12" s="137"/>
      <c r="C12" s="39" t="s">
        <v>51</v>
      </c>
      <c r="D12" s="132"/>
      <c r="E12" s="132"/>
      <c r="F12" s="132"/>
      <c r="G12" s="45"/>
      <c r="H12" s="45"/>
      <c r="I12" s="269"/>
      <c r="J12" s="269"/>
      <c r="K12" s="364"/>
      <c r="L12" s="364"/>
      <c r="M12" s="447"/>
    </row>
    <row r="13" spans="1:13" s="72" customFormat="1" ht="25.5">
      <c r="A13" s="40">
        <v>1</v>
      </c>
      <c r="B13" s="40" t="s">
        <v>318</v>
      </c>
      <c r="C13" s="41" t="s">
        <v>201</v>
      </c>
      <c r="D13" s="40" t="s">
        <v>15</v>
      </c>
      <c r="E13" s="8"/>
      <c r="F13" s="76">
        <v>0.6</v>
      </c>
      <c r="G13" s="71"/>
      <c r="H13" s="71"/>
      <c r="I13" s="82"/>
      <c r="J13" s="82"/>
      <c r="K13" s="269"/>
      <c r="L13" s="82"/>
      <c r="M13" s="269"/>
    </row>
    <row r="14" spans="1:13" s="47" customFormat="1" ht="12.75">
      <c r="A14" s="48">
        <f>A13+0.1</f>
        <v>1.1000000000000001</v>
      </c>
      <c r="B14" s="40"/>
      <c r="C14" s="49" t="s">
        <v>16</v>
      </c>
      <c r="D14" s="48" t="s">
        <v>17</v>
      </c>
      <c r="E14" s="46">
        <v>3.88</v>
      </c>
      <c r="F14" s="45">
        <f>F13*E14</f>
        <v>2.3279999999999998</v>
      </c>
      <c r="G14" s="51"/>
      <c r="H14" s="51"/>
      <c r="I14" s="269"/>
      <c r="J14" s="269"/>
      <c r="K14" s="364"/>
      <c r="L14" s="364"/>
      <c r="M14" s="269"/>
    </row>
    <row r="15" spans="1:13" s="60" customFormat="1" ht="38.25">
      <c r="A15" s="138">
        <v>2</v>
      </c>
      <c r="B15" s="139" t="s">
        <v>338</v>
      </c>
      <c r="C15" s="139" t="s">
        <v>339</v>
      </c>
      <c r="D15" s="139" t="s">
        <v>21</v>
      </c>
      <c r="E15" s="140"/>
      <c r="F15" s="141">
        <v>0.1</v>
      </c>
      <c r="G15" s="142"/>
      <c r="H15" s="142"/>
      <c r="I15" s="453"/>
      <c r="J15" s="453"/>
      <c r="K15" s="453"/>
      <c r="L15" s="453"/>
      <c r="M15" s="453"/>
    </row>
    <row r="16" spans="1:13" s="60" customFormat="1" ht="12.75">
      <c r="A16" s="106">
        <f t="shared" ref="A16:A22" si="0">A15+0.1</f>
        <v>2.1</v>
      </c>
      <c r="B16" s="143"/>
      <c r="C16" s="144" t="s">
        <v>16</v>
      </c>
      <c r="D16" s="144" t="s">
        <v>17</v>
      </c>
      <c r="E16" s="145">
        <v>34.9</v>
      </c>
      <c r="F16" s="142">
        <f>E16*F15</f>
        <v>3.49</v>
      </c>
      <c r="G16" s="142"/>
      <c r="H16" s="142"/>
      <c r="I16" s="453"/>
      <c r="J16" s="453"/>
      <c r="K16" s="453"/>
      <c r="L16" s="453"/>
      <c r="M16" s="453"/>
    </row>
    <row r="17" spans="1:13" s="60" customFormat="1" ht="12.75">
      <c r="A17" s="106">
        <f t="shared" si="0"/>
        <v>2.2000000000000002</v>
      </c>
      <c r="B17" s="143"/>
      <c r="C17" s="144" t="s">
        <v>18</v>
      </c>
      <c r="D17" s="144" t="s">
        <v>1</v>
      </c>
      <c r="E17" s="145">
        <v>4.07</v>
      </c>
      <c r="F17" s="142">
        <f>E17*F15</f>
        <v>0.40700000000000003</v>
      </c>
      <c r="G17" s="142"/>
      <c r="H17" s="142"/>
      <c r="I17" s="453"/>
      <c r="J17" s="453"/>
      <c r="K17" s="453"/>
      <c r="L17" s="453"/>
      <c r="M17" s="453"/>
    </row>
    <row r="18" spans="1:13" s="60" customFormat="1" ht="12.75">
      <c r="A18" s="106">
        <f t="shared" si="0"/>
        <v>2.3000000000000003</v>
      </c>
      <c r="B18" s="146"/>
      <c r="C18" s="144" t="s">
        <v>340</v>
      </c>
      <c r="D18" s="144" t="s">
        <v>45</v>
      </c>
      <c r="E18" s="145">
        <v>3.3</v>
      </c>
      <c r="F18" s="142">
        <f>E18*F15</f>
        <v>0.33</v>
      </c>
      <c r="G18" s="142"/>
      <c r="H18" s="142"/>
      <c r="I18" s="453"/>
      <c r="J18" s="453"/>
      <c r="K18" s="453"/>
      <c r="L18" s="453"/>
      <c r="M18" s="453"/>
    </row>
    <row r="19" spans="1:13" s="60" customFormat="1" ht="12.75">
      <c r="A19" s="106">
        <f t="shared" si="0"/>
        <v>2.4000000000000004</v>
      </c>
      <c r="B19" s="146"/>
      <c r="C19" s="144" t="s">
        <v>221</v>
      </c>
      <c r="D19" s="144" t="s">
        <v>45</v>
      </c>
      <c r="E19" s="145">
        <v>15.2</v>
      </c>
      <c r="F19" s="142">
        <f>E19*F15</f>
        <v>1.52</v>
      </c>
      <c r="G19" s="142"/>
      <c r="H19" s="142"/>
      <c r="I19" s="453"/>
      <c r="J19" s="453"/>
      <c r="K19" s="453"/>
      <c r="L19" s="453"/>
      <c r="M19" s="453"/>
    </row>
    <row r="20" spans="1:13" s="60" customFormat="1" ht="12.75">
      <c r="A20" s="106">
        <f t="shared" si="0"/>
        <v>2.5000000000000004</v>
      </c>
      <c r="B20" s="143"/>
      <c r="C20" s="144" t="s">
        <v>342</v>
      </c>
      <c r="D20" s="144" t="s">
        <v>25</v>
      </c>
      <c r="E20" s="144" t="s">
        <v>49</v>
      </c>
      <c r="F20" s="142">
        <v>12</v>
      </c>
      <c r="G20" s="142"/>
      <c r="H20" s="142"/>
      <c r="I20" s="453"/>
      <c r="J20" s="453"/>
      <c r="K20" s="453"/>
      <c r="L20" s="453"/>
      <c r="M20" s="453"/>
    </row>
    <row r="21" spans="1:13" s="60" customFormat="1" ht="12.75">
      <c r="A21" s="106">
        <f t="shared" si="0"/>
        <v>2.6000000000000005</v>
      </c>
      <c r="B21" s="147"/>
      <c r="C21" s="148" t="s">
        <v>343</v>
      </c>
      <c r="D21" s="148" t="s">
        <v>436</v>
      </c>
      <c r="E21" s="144" t="s">
        <v>49</v>
      </c>
      <c r="F21" s="149">
        <v>0.2</v>
      </c>
      <c r="G21" s="149"/>
      <c r="H21" s="142"/>
      <c r="I21" s="454"/>
      <c r="J21" s="453"/>
      <c r="K21" s="454"/>
      <c r="L21" s="453"/>
      <c r="M21" s="454"/>
    </row>
    <row r="22" spans="1:13" s="60" customFormat="1" ht="12.75">
      <c r="A22" s="106">
        <f t="shared" si="0"/>
        <v>2.7000000000000006</v>
      </c>
      <c r="B22" s="147"/>
      <c r="C22" s="150" t="s">
        <v>341</v>
      </c>
      <c r="D22" s="148" t="s">
        <v>1</v>
      </c>
      <c r="E22" s="148">
        <v>2.78</v>
      </c>
      <c r="F22" s="149">
        <f>E22*F15</f>
        <v>0.27799999999999997</v>
      </c>
      <c r="G22" s="149"/>
      <c r="H22" s="142"/>
      <c r="I22" s="454"/>
      <c r="J22" s="453"/>
      <c r="K22" s="454"/>
      <c r="L22" s="453"/>
      <c r="M22" s="454"/>
    </row>
    <row r="23" spans="1:13" s="60" customFormat="1" ht="38.25">
      <c r="A23" s="151">
        <v>3</v>
      </c>
      <c r="B23" s="152" t="s">
        <v>344</v>
      </c>
      <c r="C23" s="41" t="s">
        <v>202</v>
      </c>
      <c r="D23" s="151" t="s">
        <v>437</v>
      </c>
      <c r="E23" s="151"/>
      <c r="F23" s="153">
        <v>0.6</v>
      </c>
      <c r="G23" s="154"/>
      <c r="H23" s="154"/>
      <c r="I23" s="455"/>
      <c r="J23" s="455"/>
      <c r="K23" s="455"/>
      <c r="L23" s="455"/>
      <c r="M23" s="455"/>
    </row>
    <row r="24" spans="1:13" s="60" customFormat="1" ht="12.75">
      <c r="A24" s="48">
        <f>A23+0.1</f>
        <v>3.1</v>
      </c>
      <c r="B24" s="152"/>
      <c r="C24" s="155" t="s">
        <v>16</v>
      </c>
      <c r="D24" s="155" t="s">
        <v>17</v>
      </c>
      <c r="E24" s="156">
        <v>1.39</v>
      </c>
      <c r="F24" s="157">
        <f>F23*E24</f>
        <v>0.83399999999999996</v>
      </c>
      <c r="G24" s="158"/>
      <c r="H24" s="159"/>
      <c r="I24" s="269"/>
      <c r="J24" s="456"/>
      <c r="K24" s="457"/>
      <c r="L24" s="457"/>
      <c r="M24" s="456"/>
    </row>
    <row r="25" spans="1:13" s="60" customFormat="1" ht="12.75">
      <c r="A25" s="48">
        <f>A24+0.1</f>
        <v>3.2</v>
      </c>
      <c r="B25" s="152"/>
      <c r="C25" s="155" t="s">
        <v>345</v>
      </c>
      <c r="D25" s="155" t="s">
        <v>1</v>
      </c>
      <c r="E25" s="156">
        <v>0.68</v>
      </c>
      <c r="F25" s="157">
        <f>F23*E25</f>
        <v>0.40800000000000003</v>
      </c>
      <c r="G25" s="158"/>
      <c r="H25" s="159"/>
      <c r="I25" s="457"/>
      <c r="J25" s="457"/>
      <c r="K25" s="457"/>
      <c r="L25" s="456"/>
      <c r="M25" s="456"/>
    </row>
    <row r="26" spans="1:13" s="60" customFormat="1" ht="14.25">
      <c r="A26" s="48">
        <f>A25+0.1</f>
        <v>3.3000000000000003</v>
      </c>
      <c r="B26" s="152"/>
      <c r="C26" s="155" t="s">
        <v>227</v>
      </c>
      <c r="D26" s="155" t="s">
        <v>438</v>
      </c>
      <c r="E26" s="155">
        <v>1.02</v>
      </c>
      <c r="F26" s="160">
        <f>F23*E26</f>
        <v>0.61199999999999999</v>
      </c>
      <c r="G26" s="158"/>
      <c r="H26" s="159"/>
      <c r="I26" s="458"/>
      <c r="J26" s="457"/>
      <c r="K26" s="458"/>
      <c r="L26" s="457"/>
      <c r="M26" s="456"/>
    </row>
    <row r="27" spans="1:13" s="72" customFormat="1" ht="38.25">
      <c r="A27" s="40">
        <v>4</v>
      </c>
      <c r="B27" s="110" t="s">
        <v>329</v>
      </c>
      <c r="C27" s="161" t="s">
        <v>352</v>
      </c>
      <c r="D27" s="110" t="s">
        <v>34</v>
      </c>
      <c r="E27" s="111"/>
      <c r="F27" s="44">
        <v>5</v>
      </c>
      <c r="G27" s="112"/>
      <c r="H27" s="112"/>
      <c r="I27" s="428"/>
      <c r="J27" s="428"/>
      <c r="K27" s="428"/>
      <c r="L27" s="428"/>
      <c r="M27" s="269"/>
    </row>
    <row r="28" spans="1:13" s="47" customFormat="1" ht="12.75">
      <c r="A28" s="48">
        <f>A27+0.1</f>
        <v>4.0999999999999996</v>
      </c>
      <c r="B28" s="110"/>
      <c r="C28" s="113" t="s">
        <v>16</v>
      </c>
      <c r="D28" s="114" t="s">
        <v>17</v>
      </c>
      <c r="E28" s="115">
        <v>0.38800000000000001</v>
      </c>
      <c r="F28" s="115">
        <f>E28*F27</f>
        <v>1.94</v>
      </c>
      <c r="G28" s="51"/>
      <c r="H28" s="51"/>
      <c r="I28" s="269"/>
      <c r="J28" s="428"/>
      <c r="K28" s="428"/>
      <c r="L28" s="428"/>
      <c r="M28" s="269"/>
    </row>
    <row r="29" spans="1:13" s="47" customFormat="1" ht="12.75">
      <c r="A29" s="48">
        <f>A28+0.1</f>
        <v>4.1999999999999993</v>
      </c>
      <c r="B29" s="110"/>
      <c r="C29" s="113" t="s">
        <v>330</v>
      </c>
      <c r="D29" s="114" t="s">
        <v>45</v>
      </c>
      <c r="E29" s="115">
        <v>0.495</v>
      </c>
      <c r="F29" s="115">
        <f>E29*F27</f>
        <v>2.4750000000000001</v>
      </c>
      <c r="G29" s="112"/>
      <c r="H29" s="112"/>
      <c r="I29" s="361"/>
      <c r="J29" s="428"/>
      <c r="K29" s="428"/>
      <c r="L29" s="428"/>
      <c r="M29" s="269"/>
    </row>
    <row r="30" spans="1:13" s="47" customFormat="1" ht="12.75">
      <c r="A30" s="48">
        <f>A29+0.1</f>
        <v>4.2999999999999989</v>
      </c>
      <c r="B30" s="110"/>
      <c r="C30" s="113" t="s">
        <v>294</v>
      </c>
      <c r="D30" s="114" t="s">
        <v>45</v>
      </c>
      <c r="E30" s="115">
        <v>2.7E-2</v>
      </c>
      <c r="F30" s="115">
        <f>E30*F27</f>
        <v>0.13500000000000001</v>
      </c>
      <c r="G30" s="112"/>
      <c r="H30" s="112"/>
      <c r="I30" s="361"/>
      <c r="J30" s="428"/>
      <c r="K30" s="428"/>
      <c r="L30" s="428"/>
      <c r="M30" s="269"/>
    </row>
    <row r="31" spans="1:13" s="47" customFormat="1" ht="12.75">
      <c r="A31" s="48">
        <f>A30+0.1</f>
        <v>4.3999999999999986</v>
      </c>
      <c r="B31" s="110"/>
      <c r="C31" s="113" t="s">
        <v>27</v>
      </c>
      <c r="D31" s="114" t="s">
        <v>1</v>
      </c>
      <c r="E31" s="115">
        <v>1.9E-3</v>
      </c>
      <c r="F31" s="115">
        <f>E31*F27</f>
        <v>9.4999999999999998E-3</v>
      </c>
      <c r="G31" s="112"/>
      <c r="H31" s="112"/>
      <c r="I31" s="361"/>
      <c r="J31" s="428"/>
      <c r="K31" s="428"/>
      <c r="L31" s="428"/>
      <c r="M31" s="269"/>
    </row>
    <row r="32" spans="1:13" s="165" customFormat="1" ht="25.5">
      <c r="A32" s="162">
        <v>5</v>
      </c>
      <c r="B32" s="163" t="s">
        <v>346</v>
      </c>
      <c r="C32" s="87" t="s">
        <v>32</v>
      </c>
      <c r="D32" s="87" t="s">
        <v>33</v>
      </c>
      <c r="E32" s="87"/>
      <c r="F32" s="90">
        <v>1</v>
      </c>
      <c r="G32" s="90"/>
      <c r="H32" s="164"/>
      <c r="I32" s="459"/>
      <c r="J32" s="460"/>
      <c r="K32" s="459"/>
      <c r="L32" s="460"/>
      <c r="M32" s="92"/>
    </row>
    <row r="33" spans="1:13" s="165" customFormat="1" ht="12.75">
      <c r="A33" s="48">
        <f t="shared" ref="A33:A34" si="1">A32+0.1</f>
        <v>5.0999999999999996</v>
      </c>
      <c r="B33" s="74"/>
      <c r="C33" s="78" t="s">
        <v>16</v>
      </c>
      <c r="D33" s="78" t="s">
        <v>17</v>
      </c>
      <c r="E33" s="78">
        <v>7.24</v>
      </c>
      <c r="F33" s="96">
        <f>E33*F32</f>
        <v>7.24</v>
      </c>
      <c r="G33" s="96"/>
      <c r="H33" s="164"/>
      <c r="I33" s="459"/>
      <c r="J33" s="460"/>
      <c r="K33" s="460"/>
      <c r="L33" s="460"/>
      <c r="M33" s="92"/>
    </row>
    <row r="34" spans="1:13" s="165" customFormat="1" ht="12.75">
      <c r="A34" s="48">
        <f t="shared" si="1"/>
        <v>5.1999999999999993</v>
      </c>
      <c r="B34" s="74"/>
      <c r="C34" s="78" t="s">
        <v>27</v>
      </c>
      <c r="D34" s="78" t="s">
        <v>1</v>
      </c>
      <c r="E34" s="78">
        <v>3.84</v>
      </c>
      <c r="F34" s="96">
        <f>E34*F32</f>
        <v>3.84</v>
      </c>
      <c r="G34" s="96"/>
      <c r="H34" s="159"/>
      <c r="I34" s="459"/>
      <c r="J34" s="460"/>
      <c r="K34" s="460"/>
      <c r="L34" s="460"/>
      <c r="M34" s="92"/>
    </row>
    <row r="35" spans="1:13" s="169" customFormat="1" ht="25.5">
      <c r="A35" s="166">
        <v>6</v>
      </c>
      <c r="B35" s="167" t="s">
        <v>347</v>
      </c>
      <c r="C35" s="41" t="s">
        <v>146</v>
      </c>
      <c r="D35" s="167" t="s">
        <v>348</v>
      </c>
      <c r="E35" s="150"/>
      <c r="F35" s="168">
        <v>0.15</v>
      </c>
      <c r="G35" s="1"/>
      <c r="H35" s="159"/>
      <c r="I35" s="461"/>
      <c r="J35" s="462"/>
      <c r="K35" s="461"/>
      <c r="L35" s="462"/>
      <c r="M35" s="457"/>
    </row>
    <row r="36" spans="1:13" s="169" customFormat="1" ht="12.75">
      <c r="A36" s="48">
        <f t="shared" ref="A36:A40" si="2">A35+0.1</f>
        <v>6.1</v>
      </c>
      <c r="B36" s="170"/>
      <c r="C36" s="144" t="s">
        <v>16</v>
      </c>
      <c r="D36" s="144" t="s">
        <v>17</v>
      </c>
      <c r="E36" s="145">
        <v>15.1</v>
      </c>
      <c r="F36" s="142">
        <f>E36*F35</f>
        <v>2.2649999999999997</v>
      </c>
      <c r="G36" s="171"/>
      <c r="H36" s="159"/>
      <c r="I36" s="463"/>
      <c r="J36" s="464"/>
      <c r="K36" s="463"/>
      <c r="L36" s="464"/>
      <c r="M36" s="456"/>
    </row>
    <row r="37" spans="1:13" s="169" customFormat="1" ht="12.75">
      <c r="A37" s="48">
        <f>A36+0.1</f>
        <v>6.1999999999999993</v>
      </c>
      <c r="B37" s="170"/>
      <c r="C37" s="144" t="s">
        <v>349</v>
      </c>
      <c r="D37" s="144" t="s">
        <v>1</v>
      </c>
      <c r="E37" s="145">
        <v>1.41</v>
      </c>
      <c r="F37" s="142">
        <f>E37*F35</f>
        <v>0.21149999999999999</v>
      </c>
      <c r="G37" s="172"/>
      <c r="H37" s="159"/>
      <c r="I37" s="463"/>
      <c r="J37" s="464"/>
      <c r="K37" s="465"/>
      <c r="L37" s="464"/>
      <c r="M37" s="456"/>
    </row>
    <row r="38" spans="1:13" s="169" customFormat="1" ht="12.75">
      <c r="A38" s="48">
        <f t="shared" si="2"/>
        <v>6.2999999999999989</v>
      </c>
      <c r="B38" s="170"/>
      <c r="C38" s="144" t="s">
        <v>350</v>
      </c>
      <c r="D38" s="144" t="s">
        <v>25</v>
      </c>
      <c r="E38" s="144" t="s">
        <v>49</v>
      </c>
      <c r="F38" s="142">
        <v>150</v>
      </c>
      <c r="G38" s="172"/>
      <c r="H38" s="159"/>
      <c r="I38" s="465"/>
      <c r="J38" s="464"/>
      <c r="K38" s="463"/>
      <c r="L38" s="464"/>
      <c r="M38" s="456"/>
    </row>
    <row r="39" spans="1:13" s="169" customFormat="1" ht="12.75">
      <c r="A39" s="48">
        <f t="shared" si="2"/>
        <v>6.3999999999999986</v>
      </c>
      <c r="B39" s="167"/>
      <c r="C39" s="148" t="s">
        <v>351</v>
      </c>
      <c r="D39" s="173" t="s">
        <v>20</v>
      </c>
      <c r="E39" s="144" t="s">
        <v>49</v>
      </c>
      <c r="F39" s="142">
        <v>2</v>
      </c>
      <c r="G39" s="172"/>
      <c r="H39" s="159"/>
      <c r="I39" s="465"/>
      <c r="J39" s="464"/>
      <c r="K39" s="463"/>
      <c r="L39" s="464"/>
      <c r="M39" s="456"/>
    </row>
    <row r="40" spans="1:13" s="169" customFormat="1" ht="12.75">
      <c r="A40" s="48">
        <f t="shared" si="2"/>
        <v>6.4999999999999982</v>
      </c>
      <c r="B40" s="147"/>
      <c r="C40" s="148" t="s">
        <v>27</v>
      </c>
      <c r="D40" s="173" t="s">
        <v>1</v>
      </c>
      <c r="E40" s="145">
        <v>0.53</v>
      </c>
      <c r="F40" s="142">
        <f>E40*F35</f>
        <v>7.9500000000000001E-2</v>
      </c>
      <c r="G40" s="172"/>
      <c r="H40" s="159"/>
      <c r="I40" s="465"/>
      <c r="J40" s="464"/>
      <c r="K40" s="463"/>
      <c r="L40" s="464"/>
      <c r="M40" s="456"/>
    </row>
    <row r="41" spans="1:13" s="68" customFormat="1" ht="25.5">
      <c r="A41" s="151">
        <v>7</v>
      </c>
      <c r="B41" s="152" t="s">
        <v>353</v>
      </c>
      <c r="C41" s="41" t="s">
        <v>147</v>
      </c>
      <c r="D41" s="151" t="s">
        <v>20</v>
      </c>
      <c r="E41" s="174"/>
      <c r="F41" s="153">
        <v>1</v>
      </c>
      <c r="G41" s="175"/>
      <c r="H41" s="159"/>
      <c r="I41" s="466"/>
      <c r="J41" s="466"/>
      <c r="K41" s="466"/>
      <c r="L41" s="466"/>
      <c r="M41" s="466"/>
    </row>
    <row r="42" spans="1:13" s="68" customFormat="1" ht="12.75">
      <c r="A42" s="48">
        <f>A41+0.1</f>
        <v>7.1</v>
      </c>
      <c r="B42" s="176"/>
      <c r="C42" s="155" t="s">
        <v>16</v>
      </c>
      <c r="D42" s="155" t="s">
        <v>17</v>
      </c>
      <c r="E42" s="177">
        <f>438/100</f>
        <v>4.38</v>
      </c>
      <c r="F42" s="178">
        <f>F41*E42</f>
        <v>4.38</v>
      </c>
      <c r="G42" s="158"/>
      <c r="H42" s="159"/>
      <c r="I42" s="457"/>
      <c r="J42" s="457"/>
      <c r="K42" s="457"/>
      <c r="L42" s="457"/>
      <c r="M42" s="457"/>
    </row>
    <row r="43" spans="1:13" s="68" customFormat="1" ht="12.75">
      <c r="A43" s="48">
        <f>A42+0.1</f>
        <v>7.1999999999999993</v>
      </c>
      <c r="B43" s="152"/>
      <c r="C43" s="155" t="s">
        <v>354</v>
      </c>
      <c r="D43" s="155" t="s">
        <v>20</v>
      </c>
      <c r="E43" s="177">
        <v>1</v>
      </c>
      <c r="F43" s="178">
        <f>F41*E43</f>
        <v>1</v>
      </c>
      <c r="G43" s="158"/>
      <c r="H43" s="159"/>
      <c r="I43" s="457"/>
      <c r="J43" s="457"/>
      <c r="K43" s="457"/>
      <c r="L43" s="457"/>
      <c r="M43" s="457"/>
    </row>
    <row r="44" spans="1:13" s="68" customFormat="1" ht="38.25">
      <c r="A44" s="162">
        <v>8</v>
      </c>
      <c r="B44" s="65" t="s">
        <v>355</v>
      </c>
      <c r="C44" s="166" t="s">
        <v>356</v>
      </c>
      <c r="D44" s="162" t="s">
        <v>122</v>
      </c>
      <c r="E44" s="67"/>
      <c r="F44" s="179">
        <v>1</v>
      </c>
      <c r="G44" s="180"/>
      <c r="H44" s="159"/>
      <c r="I44" s="467"/>
      <c r="J44" s="92"/>
      <c r="K44" s="467"/>
      <c r="L44" s="467"/>
      <c r="M44" s="92"/>
    </row>
    <row r="45" spans="1:13" s="68" customFormat="1" ht="12.75">
      <c r="A45" s="48">
        <f t="shared" ref="A45:A55" si="3">A44+0.1</f>
        <v>8.1</v>
      </c>
      <c r="B45" s="162"/>
      <c r="C45" s="69" t="s">
        <v>16</v>
      </c>
      <c r="D45" s="69" t="s">
        <v>17</v>
      </c>
      <c r="E45" s="181">
        <v>1.76</v>
      </c>
      <c r="F45" s="70">
        <f>E45*F44</f>
        <v>1.76</v>
      </c>
      <c r="G45" s="70"/>
      <c r="H45" s="159"/>
      <c r="I45" s="457"/>
      <c r="J45" s="92"/>
      <c r="K45" s="383"/>
      <c r="L45" s="383"/>
      <c r="M45" s="92"/>
    </row>
    <row r="46" spans="1:13" s="68" customFormat="1" ht="12.75">
      <c r="A46" s="48">
        <f>A45+0.1</f>
        <v>8.1999999999999993</v>
      </c>
      <c r="B46" s="162"/>
      <c r="C46" s="100" t="s">
        <v>357</v>
      </c>
      <c r="D46" s="69" t="s">
        <v>48</v>
      </c>
      <c r="E46" s="181">
        <v>0.25</v>
      </c>
      <c r="F46" s="70">
        <f>E46*F44</f>
        <v>0.25</v>
      </c>
      <c r="G46" s="70"/>
      <c r="H46" s="159"/>
      <c r="I46" s="383"/>
      <c r="J46" s="383"/>
      <c r="K46" s="383"/>
      <c r="L46" s="383"/>
      <c r="M46" s="92"/>
    </row>
    <row r="47" spans="1:13" s="68" customFormat="1" ht="12.75">
      <c r="A47" s="48">
        <f t="shared" si="3"/>
        <v>8.2999999999999989</v>
      </c>
      <c r="B47" s="162"/>
      <c r="C47" s="69" t="s">
        <v>18</v>
      </c>
      <c r="D47" s="69" t="s">
        <v>1</v>
      </c>
      <c r="E47" s="181">
        <v>0.16</v>
      </c>
      <c r="F47" s="70">
        <f>E47*F44</f>
        <v>0.16</v>
      </c>
      <c r="G47" s="70"/>
      <c r="H47" s="159"/>
      <c r="I47" s="383"/>
      <c r="J47" s="383"/>
      <c r="K47" s="383"/>
      <c r="L47" s="383"/>
      <c r="M47" s="92"/>
    </row>
    <row r="48" spans="1:13" s="68" customFormat="1" ht="25.5">
      <c r="A48" s="48">
        <f t="shared" si="3"/>
        <v>8.3999999999999986</v>
      </c>
      <c r="B48" s="162"/>
      <c r="C48" s="182" t="s">
        <v>358</v>
      </c>
      <c r="D48" s="69" t="s">
        <v>20</v>
      </c>
      <c r="E48" s="181" t="s">
        <v>49</v>
      </c>
      <c r="F48" s="70">
        <v>3</v>
      </c>
      <c r="G48" s="70"/>
      <c r="H48" s="159"/>
      <c r="I48" s="383"/>
      <c r="J48" s="383"/>
      <c r="K48" s="383"/>
      <c r="L48" s="383"/>
      <c r="M48" s="92"/>
    </row>
    <row r="49" spans="1:13" s="68" customFormat="1" ht="25.5">
      <c r="A49" s="48">
        <f t="shared" si="3"/>
        <v>8.4999999999999982</v>
      </c>
      <c r="B49" s="162"/>
      <c r="C49" s="100" t="s">
        <v>359</v>
      </c>
      <c r="D49" s="69" t="s">
        <v>25</v>
      </c>
      <c r="E49" s="181" t="s">
        <v>49</v>
      </c>
      <c r="F49" s="70">
        <v>10</v>
      </c>
      <c r="G49" s="70"/>
      <c r="H49" s="159"/>
      <c r="I49" s="383"/>
      <c r="J49" s="383"/>
      <c r="K49" s="383"/>
      <c r="L49" s="383"/>
      <c r="M49" s="92"/>
    </row>
    <row r="50" spans="1:13" s="68" customFormat="1" ht="12.75">
      <c r="A50" s="183">
        <f t="shared" si="3"/>
        <v>8.5999999999999979</v>
      </c>
      <c r="B50" s="184"/>
      <c r="C50" s="185" t="s">
        <v>27</v>
      </c>
      <c r="D50" s="185" t="s">
        <v>1</v>
      </c>
      <c r="E50" s="186">
        <v>0.04</v>
      </c>
      <c r="F50" s="187">
        <f>E50*F44</f>
        <v>0.04</v>
      </c>
      <c r="G50" s="188"/>
      <c r="H50" s="164"/>
      <c r="I50" s="468"/>
      <c r="J50" s="468"/>
      <c r="K50" s="468"/>
      <c r="L50" s="468"/>
      <c r="M50" s="469"/>
    </row>
    <row r="51" spans="1:13" s="192" customFormat="1" ht="38.25">
      <c r="A51" s="189">
        <v>9</v>
      </c>
      <c r="B51" s="190" t="s">
        <v>73</v>
      </c>
      <c r="C51" s="190" t="s">
        <v>203</v>
      </c>
      <c r="D51" s="191" t="s">
        <v>28</v>
      </c>
      <c r="E51" s="67"/>
      <c r="F51" s="179">
        <v>8</v>
      </c>
      <c r="G51" s="70"/>
      <c r="H51" s="70"/>
      <c r="I51" s="383"/>
      <c r="J51" s="383"/>
      <c r="K51" s="383"/>
      <c r="L51" s="383"/>
      <c r="M51" s="383"/>
    </row>
    <row r="52" spans="1:13" s="192" customFormat="1" ht="12.75">
      <c r="A52" s="48">
        <f t="shared" si="3"/>
        <v>9.1</v>
      </c>
      <c r="B52" s="191"/>
      <c r="C52" s="193" t="s">
        <v>47</v>
      </c>
      <c r="D52" s="193" t="s">
        <v>17</v>
      </c>
      <c r="E52" s="181">
        <v>1.99</v>
      </c>
      <c r="F52" s="70">
        <f>E52*F51</f>
        <v>15.92</v>
      </c>
      <c r="G52" s="70"/>
      <c r="H52" s="70"/>
      <c r="I52" s="457"/>
      <c r="J52" s="383"/>
      <c r="K52" s="383"/>
      <c r="L52" s="383"/>
      <c r="M52" s="383"/>
    </row>
    <row r="53" spans="1:13" s="192" customFormat="1" ht="12.75">
      <c r="A53" s="48">
        <f>A52+0.1</f>
        <v>9.1999999999999993</v>
      </c>
      <c r="B53" s="191"/>
      <c r="C53" s="194" t="s">
        <v>361</v>
      </c>
      <c r="D53" s="193" t="s">
        <v>20</v>
      </c>
      <c r="E53" s="94" t="s">
        <v>49</v>
      </c>
      <c r="F53" s="70">
        <v>6</v>
      </c>
      <c r="G53" s="70"/>
      <c r="H53" s="70"/>
      <c r="I53" s="383"/>
      <c r="J53" s="383"/>
      <c r="K53" s="383"/>
      <c r="L53" s="383"/>
      <c r="M53" s="383"/>
    </row>
    <row r="54" spans="1:13" s="192" customFormat="1" ht="12.75">
      <c r="A54" s="48">
        <f t="shared" si="3"/>
        <v>9.2999999999999989</v>
      </c>
      <c r="B54" s="191"/>
      <c r="C54" s="194" t="s">
        <v>74</v>
      </c>
      <c r="D54" s="193" t="s">
        <v>20</v>
      </c>
      <c r="E54" s="94" t="s">
        <v>49</v>
      </c>
      <c r="F54" s="70">
        <v>1</v>
      </c>
      <c r="G54" s="70"/>
      <c r="H54" s="70"/>
      <c r="I54" s="383"/>
      <c r="J54" s="383"/>
      <c r="K54" s="383"/>
      <c r="L54" s="383"/>
      <c r="M54" s="383"/>
    </row>
    <row r="55" spans="1:13" s="192" customFormat="1" ht="12.75">
      <c r="A55" s="48">
        <f t="shared" si="3"/>
        <v>9.3999999999999986</v>
      </c>
      <c r="B55" s="191"/>
      <c r="C55" s="194" t="s">
        <v>360</v>
      </c>
      <c r="D55" s="193" t="s">
        <v>20</v>
      </c>
      <c r="E55" s="94" t="s">
        <v>49</v>
      </c>
      <c r="F55" s="70">
        <v>1</v>
      </c>
      <c r="G55" s="70"/>
      <c r="H55" s="70"/>
      <c r="I55" s="383"/>
      <c r="J55" s="383"/>
      <c r="K55" s="383"/>
      <c r="L55" s="383"/>
      <c r="M55" s="383"/>
    </row>
    <row r="56" spans="1:13" s="192" customFormat="1" ht="12.75">
      <c r="A56" s="48">
        <f>A55+0.1</f>
        <v>9.4999999999999982</v>
      </c>
      <c r="B56" s="191"/>
      <c r="C56" s="193" t="s">
        <v>27</v>
      </c>
      <c r="D56" s="193" t="s">
        <v>1</v>
      </c>
      <c r="E56" s="181">
        <v>1.39</v>
      </c>
      <c r="F56" s="70">
        <f>F51*E56</f>
        <v>11.12</v>
      </c>
      <c r="G56" s="70"/>
      <c r="H56" s="70"/>
      <c r="I56" s="383"/>
      <c r="J56" s="383"/>
      <c r="K56" s="383"/>
      <c r="L56" s="383"/>
      <c r="M56" s="383"/>
    </row>
    <row r="57" spans="1:13" s="197" customFormat="1" ht="38.25">
      <c r="A57" s="74" t="s">
        <v>363</v>
      </c>
      <c r="B57" s="75" t="s">
        <v>71</v>
      </c>
      <c r="C57" s="41" t="s">
        <v>148</v>
      </c>
      <c r="D57" s="74" t="s">
        <v>25</v>
      </c>
      <c r="E57" s="195"/>
      <c r="F57" s="196">
        <v>330</v>
      </c>
      <c r="G57" s="196"/>
      <c r="H57" s="70"/>
      <c r="I57" s="470"/>
      <c r="J57" s="383"/>
      <c r="K57" s="470"/>
      <c r="L57" s="470"/>
      <c r="M57" s="269"/>
    </row>
    <row r="58" spans="1:13" s="68" customFormat="1" ht="12.75">
      <c r="A58" s="94">
        <f t="shared" ref="A58:A63" si="4">A57+0.1</f>
        <v>10.1</v>
      </c>
      <c r="B58" s="74"/>
      <c r="C58" s="198" t="s">
        <v>16</v>
      </c>
      <c r="D58" s="198" t="s">
        <v>17</v>
      </c>
      <c r="E58" s="95">
        <v>0.13900000000000001</v>
      </c>
      <c r="F58" s="98">
        <f>E58*F57</f>
        <v>45.870000000000005</v>
      </c>
      <c r="G58" s="98"/>
      <c r="H58" s="70"/>
      <c r="I58" s="371"/>
      <c r="J58" s="383"/>
      <c r="K58" s="371"/>
      <c r="L58" s="371"/>
      <c r="M58" s="269"/>
    </row>
    <row r="59" spans="1:13" s="68" customFormat="1" ht="27">
      <c r="A59" s="94">
        <f t="shared" si="4"/>
        <v>10.199999999999999</v>
      </c>
      <c r="B59" s="101"/>
      <c r="C59" s="198" t="s">
        <v>439</v>
      </c>
      <c r="D59" s="198" t="s">
        <v>25</v>
      </c>
      <c r="E59" s="94" t="s">
        <v>49</v>
      </c>
      <c r="F59" s="98">
        <v>180</v>
      </c>
      <c r="G59" s="96"/>
      <c r="H59" s="70"/>
      <c r="I59" s="371"/>
      <c r="J59" s="383"/>
      <c r="K59" s="371"/>
      <c r="L59" s="371"/>
      <c r="M59" s="269"/>
    </row>
    <row r="60" spans="1:13" s="68" customFormat="1" ht="14.25">
      <c r="A60" s="94">
        <f t="shared" si="4"/>
        <v>10.299999999999999</v>
      </c>
      <c r="B60" s="74"/>
      <c r="C60" s="198" t="s">
        <v>440</v>
      </c>
      <c r="D60" s="198" t="s">
        <v>25</v>
      </c>
      <c r="E60" s="94" t="s">
        <v>49</v>
      </c>
      <c r="F60" s="98">
        <v>150</v>
      </c>
      <c r="G60" s="96"/>
      <c r="H60" s="70"/>
      <c r="I60" s="371"/>
      <c r="J60" s="383"/>
      <c r="K60" s="371"/>
      <c r="L60" s="371"/>
      <c r="M60" s="383"/>
    </row>
    <row r="61" spans="1:13" s="68" customFormat="1" ht="12.75">
      <c r="A61" s="94">
        <f t="shared" si="4"/>
        <v>10.399999999999999</v>
      </c>
      <c r="B61" s="101"/>
      <c r="C61" s="198" t="s">
        <v>72</v>
      </c>
      <c r="D61" s="198" t="s">
        <v>20</v>
      </c>
      <c r="E61" s="94" t="s">
        <v>49</v>
      </c>
      <c r="F61" s="98">
        <v>15</v>
      </c>
      <c r="G61" s="98"/>
      <c r="H61" s="70"/>
      <c r="I61" s="371"/>
      <c r="J61" s="383"/>
      <c r="K61" s="371"/>
      <c r="L61" s="371"/>
      <c r="M61" s="269"/>
    </row>
    <row r="62" spans="1:13" s="68" customFormat="1" ht="12.75">
      <c r="A62" s="94">
        <f t="shared" si="4"/>
        <v>10.499999999999998</v>
      </c>
      <c r="B62" s="101"/>
      <c r="C62" s="198" t="s">
        <v>362</v>
      </c>
      <c r="D62" s="198" t="s">
        <v>25</v>
      </c>
      <c r="E62" s="94" t="s">
        <v>49</v>
      </c>
      <c r="F62" s="98">
        <v>330</v>
      </c>
      <c r="G62" s="98"/>
      <c r="H62" s="70"/>
      <c r="I62" s="371"/>
      <c r="J62" s="383"/>
      <c r="K62" s="371"/>
      <c r="L62" s="371"/>
      <c r="M62" s="269"/>
    </row>
    <row r="63" spans="1:13" s="68" customFormat="1" ht="12.75">
      <c r="A63" s="94">
        <f t="shared" si="4"/>
        <v>10.599999999999998</v>
      </c>
      <c r="B63" s="74"/>
      <c r="C63" s="198" t="s">
        <v>27</v>
      </c>
      <c r="D63" s="198" t="s">
        <v>1</v>
      </c>
      <c r="E63" s="199">
        <v>9.7000000000000003E-3</v>
      </c>
      <c r="F63" s="98">
        <f>E63*F57</f>
        <v>3.2010000000000001</v>
      </c>
      <c r="G63" s="45"/>
      <c r="H63" s="70"/>
      <c r="I63" s="379"/>
      <c r="J63" s="383"/>
      <c r="K63" s="379"/>
      <c r="L63" s="379"/>
      <c r="M63" s="269"/>
    </row>
    <row r="64" spans="1:13" s="192" customFormat="1" ht="25.5">
      <c r="A64" s="189">
        <v>11</v>
      </c>
      <c r="B64" s="190" t="s">
        <v>76</v>
      </c>
      <c r="C64" s="190" t="s">
        <v>124</v>
      </c>
      <c r="D64" s="191" t="s">
        <v>20</v>
      </c>
      <c r="E64" s="67"/>
      <c r="F64" s="179">
        <v>11</v>
      </c>
      <c r="G64" s="70"/>
      <c r="H64" s="70"/>
      <c r="I64" s="383"/>
      <c r="J64" s="383"/>
      <c r="K64" s="383"/>
      <c r="L64" s="383"/>
      <c r="M64" s="383"/>
    </row>
    <row r="65" spans="1:13" s="192" customFormat="1" ht="12.75">
      <c r="A65" s="193">
        <f>A64+0.1</f>
        <v>11.1</v>
      </c>
      <c r="B65" s="191"/>
      <c r="C65" s="193" t="s">
        <v>47</v>
      </c>
      <c r="D65" s="193" t="s">
        <v>17</v>
      </c>
      <c r="E65" s="200">
        <v>0.372</v>
      </c>
      <c r="F65" s="70">
        <f>F64*E65</f>
        <v>4.0919999999999996</v>
      </c>
      <c r="G65" s="70"/>
      <c r="H65" s="70"/>
      <c r="I65" s="457"/>
      <c r="J65" s="383"/>
      <c r="K65" s="383"/>
      <c r="L65" s="383"/>
      <c r="M65" s="383"/>
    </row>
    <row r="66" spans="1:13" s="192" customFormat="1" ht="12.75">
      <c r="A66" s="193">
        <f>A65+0.1</f>
        <v>11.2</v>
      </c>
      <c r="B66" s="191"/>
      <c r="C66" s="194" t="s">
        <v>125</v>
      </c>
      <c r="D66" s="193" t="s">
        <v>28</v>
      </c>
      <c r="E66" s="94" t="s">
        <v>49</v>
      </c>
      <c r="F66" s="70">
        <v>1</v>
      </c>
      <c r="G66" s="70"/>
      <c r="H66" s="70"/>
      <c r="I66" s="383"/>
      <c r="J66" s="383"/>
      <c r="K66" s="383"/>
      <c r="L66" s="383"/>
      <c r="M66" s="383"/>
    </row>
    <row r="67" spans="1:13" s="192" customFormat="1" ht="12.75">
      <c r="A67" s="193">
        <f>A66+0.1</f>
        <v>11.299999999999999</v>
      </c>
      <c r="B67" s="191"/>
      <c r="C67" s="194" t="s">
        <v>126</v>
      </c>
      <c r="D67" s="193" t="s">
        <v>28</v>
      </c>
      <c r="E67" s="94" t="s">
        <v>49</v>
      </c>
      <c r="F67" s="70">
        <v>10</v>
      </c>
      <c r="G67" s="70"/>
      <c r="H67" s="70"/>
      <c r="I67" s="383"/>
      <c r="J67" s="383"/>
      <c r="K67" s="383"/>
      <c r="L67" s="383"/>
      <c r="M67" s="383"/>
    </row>
    <row r="68" spans="1:13" s="192" customFormat="1" ht="12.75">
      <c r="A68" s="193">
        <f>A67+0.1</f>
        <v>11.399999999999999</v>
      </c>
      <c r="B68" s="191"/>
      <c r="C68" s="193" t="s">
        <v>27</v>
      </c>
      <c r="D68" s="193" t="s">
        <v>1</v>
      </c>
      <c r="E68" s="181">
        <v>0.12839999999999999</v>
      </c>
      <c r="F68" s="70">
        <f>F64*E68</f>
        <v>1.4123999999999999</v>
      </c>
      <c r="G68" s="70"/>
      <c r="H68" s="70"/>
      <c r="I68" s="383"/>
      <c r="J68" s="383"/>
      <c r="K68" s="383"/>
      <c r="L68" s="383"/>
      <c r="M68" s="383"/>
    </row>
    <row r="69" spans="1:13" ht="25.5">
      <c r="A69" s="189">
        <v>12</v>
      </c>
      <c r="B69" s="190" t="s">
        <v>77</v>
      </c>
      <c r="C69" s="41" t="s">
        <v>149</v>
      </c>
      <c r="D69" s="191" t="s">
        <v>20</v>
      </c>
      <c r="E69" s="67"/>
      <c r="F69" s="179">
        <v>7</v>
      </c>
      <c r="G69" s="70"/>
      <c r="H69" s="70"/>
      <c r="I69" s="383"/>
      <c r="J69" s="383"/>
      <c r="K69" s="383"/>
      <c r="L69" s="383"/>
      <c r="M69" s="383"/>
    </row>
    <row r="70" spans="1:13" ht="12.75">
      <c r="A70" s="193">
        <f>A69+0.1</f>
        <v>12.1</v>
      </c>
      <c r="B70" s="191"/>
      <c r="C70" s="193" t="s">
        <v>16</v>
      </c>
      <c r="D70" s="193" t="s">
        <v>17</v>
      </c>
      <c r="E70" s="181">
        <v>0.39200000000000002</v>
      </c>
      <c r="F70" s="70">
        <f>E70*F69</f>
        <v>2.7440000000000002</v>
      </c>
      <c r="G70" s="70"/>
      <c r="H70" s="70"/>
      <c r="I70" s="457"/>
      <c r="J70" s="383"/>
      <c r="K70" s="383"/>
      <c r="L70" s="383"/>
      <c r="M70" s="383"/>
    </row>
    <row r="71" spans="1:13" ht="25.5">
      <c r="A71" s="193">
        <f>A70+0.1</f>
        <v>12.2</v>
      </c>
      <c r="B71" s="191"/>
      <c r="C71" s="194" t="s">
        <v>364</v>
      </c>
      <c r="D71" s="193" t="s">
        <v>28</v>
      </c>
      <c r="E71" s="181">
        <v>1</v>
      </c>
      <c r="F71" s="70">
        <f>E71*F69</f>
        <v>7</v>
      </c>
      <c r="G71" s="70"/>
      <c r="H71" s="70"/>
      <c r="I71" s="383"/>
      <c r="J71" s="383"/>
      <c r="K71" s="383"/>
      <c r="L71" s="383"/>
      <c r="M71" s="383"/>
    </row>
    <row r="72" spans="1:13" ht="12.75">
      <c r="A72" s="193">
        <f>A71+0.1</f>
        <v>12.299999999999999</v>
      </c>
      <c r="B72" s="191"/>
      <c r="C72" s="193" t="s">
        <v>27</v>
      </c>
      <c r="D72" s="193" t="s">
        <v>1</v>
      </c>
      <c r="E72" s="200">
        <v>9.4E-2</v>
      </c>
      <c r="F72" s="70">
        <f>E72*F69</f>
        <v>0.65800000000000003</v>
      </c>
      <c r="G72" s="70"/>
      <c r="H72" s="70"/>
      <c r="I72" s="383"/>
      <c r="J72" s="383"/>
      <c r="K72" s="383"/>
      <c r="L72" s="383"/>
      <c r="M72" s="383"/>
    </row>
    <row r="73" spans="1:13" s="201" customFormat="1" ht="38.25">
      <c r="A73" s="87">
        <v>13</v>
      </c>
      <c r="B73" s="87" t="s">
        <v>78</v>
      </c>
      <c r="C73" s="87" t="s">
        <v>79</v>
      </c>
      <c r="D73" s="87" t="s">
        <v>20</v>
      </c>
      <c r="E73" s="87"/>
      <c r="F73" s="90">
        <v>9</v>
      </c>
      <c r="G73" s="91"/>
      <c r="H73" s="59"/>
      <c r="I73" s="404"/>
      <c r="J73" s="371"/>
      <c r="K73" s="404"/>
      <c r="L73" s="471"/>
      <c r="M73" s="371"/>
    </row>
    <row r="74" spans="1:13" s="201" customFormat="1" ht="12.75">
      <c r="A74" s="193">
        <f>A73+0.1</f>
        <v>13.1</v>
      </c>
      <c r="B74" s="87"/>
      <c r="C74" s="78" t="s">
        <v>16</v>
      </c>
      <c r="D74" s="78" t="s">
        <v>17</v>
      </c>
      <c r="E74" s="78">
        <v>1.52</v>
      </c>
      <c r="F74" s="96">
        <f>F73*E74</f>
        <v>13.68</v>
      </c>
      <c r="G74" s="96"/>
      <c r="H74" s="70"/>
      <c r="I74" s="457"/>
      <c r="J74" s="383"/>
      <c r="K74" s="471"/>
      <c r="L74" s="471"/>
      <c r="M74" s="383"/>
    </row>
    <row r="75" spans="1:13" s="201" customFormat="1" ht="12.75">
      <c r="A75" s="193">
        <f>A74+0.1</f>
        <v>13.2</v>
      </c>
      <c r="B75" s="87"/>
      <c r="C75" s="78" t="s">
        <v>80</v>
      </c>
      <c r="D75" s="202" t="s">
        <v>20</v>
      </c>
      <c r="E75" s="203">
        <v>1</v>
      </c>
      <c r="F75" s="159">
        <f>E75*F73</f>
        <v>9</v>
      </c>
      <c r="G75" s="96"/>
      <c r="H75" s="70"/>
      <c r="I75" s="471"/>
      <c r="J75" s="383"/>
      <c r="K75" s="471"/>
      <c r="L75" s="471"/>
      <c r="M75" s="383"/>
    </row>
    <row r="76" spans="1:13" s="201" customFormat="1" ht="12.75">
      <c r="A76" s="193">
        <f>A75+0.1</f>
        <v>13.299999999999999</v>
      </c>
      <c r="B76" s="87"/>
      <c r="C76" s="204" t="s">
        <v>18</v>
      </c>
      <c r="D76" s="78" t="s">
        <v>1</v>
      </c>
      <c r="E76" s="205">
        <v>0.82</v>
      </c>
      <c r="F76" s="159">
        <f>F73*E76</f>
        <v>7.38</v>
      </c>
      <c r="G76" s="96"/>
      <c r="H76" s="70"/>
      <c r="I76" s="471"/>
      <c r="J76" s="383"/>
      <c r="K76" s="471"/>
      <c r="L76" s="471"/>
      <c r="M76" s="383"/>
    </row>
    <row r="77" spans="1:13" s="209" customFormat="1" ht="25.5">
      <c r="A77" s="162">
        <v>14</v>
      </c>
      <c r="B77" s="116" t="s">
        <v>19</v>
      </c>
      <c r="C77" s="206" t="s">
        <v>417</v>
      </c>
      <c r="D77" s="162" t="s">
        <v>25</v>
      </c>
      <c r="E77" s="67"/>
      <c r="F77" s="179">
        <v>6</v>
      </c>
      <c r="G77" s="207"/>
      <c r="H77" s="70"/>
      <c r="I77" s="472"/>
      <c r="J77" s="473"/>
      <c r="K77" s="474"/>
      <c r="L77" s="474"/>
      <c r="M77" s="383"/>
    </row>
    <row r="78" spans="1:13" s="209" customFormat="1" ht="25.5">
      <c r="A78" s="162">
        <v>15</v>
      </c>
      <c r="B78" s="116" t="s">
        <v>365</v>
      </c>
      <c r="C78" s="41" t="s">
        <v>150</v>
      </c>
      <c r="D78" s="162" t="s">
        <v>20</v>
      </c>
      <c r="E78" s="67"/>
      <c r="F78" s="179">
        <v>7</v>
      </c>
      <c r="G78" s="210"/>
      <c r="H78" s="208"/>
      <c r="I78" s="474"/>
      <c r="J78" s="473"/>
      <c r="K78" s="474"/>
      <c r="L78" s="473"/>
      <c r="M78" s="473"/>
    </row>
    <row r="79" spans="1:13" s="60" customFormat="1" ht="12.75">
      <c r="A79" s="48">
        <f>A78+0.1</f>
        <v>15.1</v>
      </c>
      <c r="B79" s="162"/>
      <c r="C79" s="211" t="s">
        <v>16</v>
      </c>
      <c r="D79" s="69" t="s">
        <v>17</v>
      </c>
      <c r="E79" s="181">
        <v>1.34</v>
      </c>
      <c r="F79" s="70">
        <f>F78*E79</f>
        <v>9.3800000000000008</v>
      </c>
      <c r="G79" s="208"/>
      <c r="H79" s="208"/>
      <c r="I79" s="457"/>
      <c r="J79" s="473"/>
      <c r="K79" s="473"/>
      <c r="L79" s="473"/>
      <c r="M79" s="473"/>
    </row>
    <row r="80" spans="1:13" s="60" customFormat="1" ht="12.75">
      <c r="A80" s="48">
        <f>A79+0.1</f>
        <v>15.2</v>
      </c>
      <c r="B80" s="162"/>
      <c r="C80" s="212" t="s">
        <v>18</v>
      </c>
      <c r="D80" s="69" t="s">
        <v>1</v>
      </c>
      <c r="E80" s="181">
        <v>0.05</v>
      </c>
      <c r="F80" s="70">
        <f>F78*E80</f>
        <v>0.35000000000000003</v>
      </c>
      <c r="G80" s="208"/>
      <c r="H80" s="208"/>
      <c r="I80" s="473"/>
      <c r="J80" s="473"/>
      <c r="K80" s="473"/>
      <c r="L80" s="473"/>
      <c r="M80" s="473"/>
    </row>
    <row r="81" spans="1:13" s="60" customFormat="1" ht="12.75">
      <c r="A81" s="48">
        <f>A80+0.1</f>
        <v>15.299999999999999</v>
      </c>
      <c r="B81" s="162"/>
      <c r="C81" s="212" t="s">
        <v>366</v>
      </c>
      <c r="D81" s="69" t="s">
        <v>20</v>
      </c>
      <c r="E81" s="181">
        <v>1</v>
      </c>
      <c r="F81" s="70">
        <f>E81*F78</f>
        <v>7</v>
      </c>
      <c r="G81" s="208"/>
      <c r="H81" s="208"/>
      <c r="I81" s="473"/>
      <c r="J81" s="473"/>
      <c r="K81" s="473"/>
      <c r="L81" s="473"/>
      <c r="M81" s="473"/>
    </row>
    <row r="82" spans="1:13" s="60" customFormat="1" ht="12.75">
      <c r="A82" s="48">
        <f>A81+0.1</f>
        <v>15.399999999999999</v>
      </c>
      <c r="B82" s="162"/>
      <c r="C82" s="212" t="s">
        <v>27</v>
      </c>
      <c r="D82" s="69" t="s">
        <v>1</v>
      </c>
      <c r="E82" s="181">
        <v>0.16</v>
      </c>
      <c r="F82" s="70">
        <f>F78*E82</f>
        <v>1.1200000000000001</v>
      </c>
      <c r="G82" s="208"/>
      <c r="H82" s="208"/>
      <c r="I82" s="473"/>
      <c r="J82" s="473"/>
      <c r="K82" s="473"/>
      <c r="L82" s="473"/>
      <c r="M82" s="473"/>
    </row>
    <row r="83" spans="1:13" s="60" customFormat="1" ht="25.5">
      <c r="A83" s="162">
        <v>16</v>
      </c>
      <c r="B83" s="65" t="s">
        <v>75</v>
      </c>
      <c r="C83" s="65" t="s">
        <v>367</v>
      </c>
      <c r="D83" s="162" t="s">
        <v>20</v>
      </c>
      <c r="E83" s="213"/>
      <c r="F83" s="179">
        <v>14</v>
      </c>
      <c r="G83" s="179"/>
      <c r="H83" s="70"/>
      <c r="I83" s="380"/>
      <c r="J83" s="383"/>
      <c r="K83" s="380"/>
      <c r="L83" s="383"/>
      <c r="M83" s="380"/>
    </row>
    <row r="84" spans="1:13" s="60" customFormat="1" ht="12.75">
      <c r="A84" s="193">
        <f>A83+0.1</f>
        <v>16.100000000000001</v>
      </c>
      <c r="B84" s="162"/>
      <c r="C84" s="100" t="s">
        <v>16</v>
      </c>
      <c r="D84" s="69" t="s">
        <v>17</v>
      </c>
      <c r="E84" s="200">
        <v>0.56599999999999995</v>
      </c>
      <c r="F84" s="70">
        <f>E84*F83</f>
        <v>7.9239999999999995</v>
      </c>
      <c r="G84" s="70"/>
      <c r="H84" s="70"/>
      <c r="I84" s="457"/>
      <c r="J84" s="383"/>
      <c r="K84" s="383"/>
      <c r="L84" s="383"/>
      <c r="M84" s="383"/>
    </row>
    <row r="85" spans="1:13" s="60" customFormat="1" ht="12.75">
      <c r="A85" s="193">
        <f>A84+0.1</f>
        <v>16.200000000000003</v>
      </c>
      <c r="B85" s="162"/>
      <c r="C85" s="100" t="s">
        <v>123</v>
      </c>
      <c r="D85" s="69" t="s">
        <v>20</v>
      </c>
      <c r="E85" s="200">
        <v>1</v>
      </c>
      <c r="F85" s="70">
        <f>E85*F83</f>
        <v>14</v>
      </c>
      <c r="G85" s="70"/>
      <c r="H85" s="70"/>
      <c r="I85" s="383"/>
      <c r="J85" s="383"/>
      <c r="K85" s="383"/>
      <c r="L85" s="383"/>
      <c r="M85" s="383"/>
    </row>
    <row r="86" spans="1:13" s="60" customFormat="1" ht="12.75">
      <c r="A86" s="193">
        <f>A85+0.1</f>
        <v>16.300000000000004</v>
      </c>
      <c r="B86" s="162"/>
      <c r="C86" s="100" t="s">
        <v>27</v>
      </c>
      <c r="D86" s="69" t="s">
        <v>1</v>
      </c>
      <c r="E86" s="200">
        <v>0.52400000000000002</v>
      </c>
      <c r="F86" s="70">
        <f>E86*F82</f>
        <v>0.58688000000000007</v>
      </c>
      <c r="G86" s="70"/>
      <c r="H86" s="70"/>
      <c r="I86" s="383"/>
      <c r="J86" s="383"/>
      <c r="K86" s="383"/>
      <c r="L86" s="383"/>
      <c r="M86" s="383"/>
    </row>
    <row r="87" spans="1:13" s="119" customFormat="1" ht="12.75">
      <c r="A87" s="34"/>
      <c r="B87" s="38"/>
      <c r="C87" s="117" t="s">
        <v>10</v>
      </c>
      <c r="D87" s="117"/>
      <c r="E87" s="118"/>
      <c r="F87" s="117"/>
      <c r="G87" s="99"/>
      <c r="H87" s="123"/>
      <c r="I87" s="85"/>
      <c r="J87" s="441"/>
      <c r="K87" s="85"/>
      <c r="L87" s="442"/>
      <c r="M87" s="89"/>
    </row>
    <row r="88" spans="1:13" s="119" customFormat="1" ht="12.75">
      <c r="A88" s="120"/>
      <c r="B88" s="38"/>
      <c r="C88" s="121" t="s">
        <v>22</v>
      </c>
      <c r="D88" s="122">
        <v>0.03</v>
      </c>
      <c r="E88" s="118"/>
      <c r="F88" s="117"/>
      <c r="G88" s="99"/>
      <c r="H88" s="123"/>
      <c r="I88" s="85"/>
      <c r="J88" s="441"/>
      <c r="K88" s="85"/>
      <c r="L88" s="442"/>
      <c r="M88" s="124"/>
    </row>
    <row r="89" spans="1:13" s="119" customFormat="1" ht="12.75">
      <c r="A89" s="120"/>
      <c r="B89" s="38"/>
      <c r="C89" s="117" t="s">
        <v>10</v>
      </c>
      <c r="D89" s="117"/>
      <c r="E89" s="118"/>
      <c r="F89" s="117"/>
      <c r="G89" s="99"/>
      <c r="H89" s="123"/>
      <c r="I89" s="85"/>
      <c r="J89" s="441"/>
      <c r="K89" s="85"/>
      <c r="L89" s="442"/>
      <c r="M89" s="83"/>
    </row>
    <row r="90" spans="1:13" s="47" customFormat="1" ht="25.5">
      <c r="A90" s="130"/>
      <c r="B90" s="125"/>
      <c r="C90" s="126" t="s">
        <v>418</v>
      </c>
      <c r="D90" s="127"/>
      <c r="E90" s="128"/>
      <c r="F90" s="45"/>
      <c r="G90" s="45"/>
      <c r="H90" s="45"/>
      <c r="I90" s="269"/>
      <c r="J90" s="269"/>
      <c r="K90" s="364"/>
      <c r="L90" s="364"/>
      <c r="M90" s="446"/>
    </row>
    <row r="91" spans="1:13" s="47" customFormat="1" ht="12.75">
      <c r="A91" s="130"/>
      <c r="B91" s="125"/>
      <c r="C91" s="129" t="s">
        <v>10</v>
      </c>
      <c r="D91" s="51"/>
      <c r="E91" s="128"/>
      <c r="F91" s="45"/>
      <c r="G91" s="45"/>
      <c r="H91" s="45"/>
      <c r="I91" s="269"/>
      <c r="J91" s="269"/>
      <c r="K91" s="364"/>
      <c r="L91" s="364"/>
      <c r="M91" s="447"/>
    </row>
    <row r="92" spans="1:13" s="47" customFormat="1" ht="12.75">
      <c r="A92" s="130"/>
      <c r="B92" s="125"/>
      <c r="C92" s="126" t="s">
        <v>23</v>
      </c>
      <c r="D92" s="127"/>
      <c r="E92" s="128"/>
      <c r="F92" s="45"/>
      <c r="G92" s="45"/>
      <c r="H92" s="45"/>
      <c r="I92" s="269"/>
      <c r="J92" s="269"/>
      <c r="K92" s="364"/>
      <c r="L92" s="364"/>
      <c r="M92" s="446"/>
    </row>
    <row r="93" spans="1:13" s="133" customFormat="1" ht="12.75">
      <c r="A93" s="130"/>
      <c r="B93" s="131"/>
      <c r="C93" s="35" t="s">
        <v>81</v>
      </c>
      <c r="D93" s="132"/>
      <c r="E93" s="132"/>
      <c r="F93" s="132"/>
      <c r="G93" s="45"/>
      <c r="H93" s="45"/>
      <c r="I93" s="269"/>
      <c r="J93" s="269"/>
      <c r="K93" s="364"/>
      <c r="L93" s="364"/>
      <c r="M93" s="447"/>
    </row>
  </sheetData>
  <mergeCells count="24">
    <mergeCell ref="B6:C6"/>
    <mergeCell ref="H6:K6"/>
    <mergeCell ref="A1:M1"/>
    <mergeCell ref="D2:H2"/>
    <mergeCell ref="B3:M3"/>
    <mergeCell ref="B5:C5"/>
    <mergeCell ref="H5:K5"/>
    <mergeCell ref="G7:H8"/>
    <mergeCell ref="A7:A10"/>
    <mergeCell ref="B7:B10"/>
    <mergeCell ref="C7:C10"/>
    <mergeCell ref="D7:D10"/>
    <mergeCell ref="E7:F8"/>
    <mergeCell ref="E9:E10"/>
    <mergeCell ref="F9:F10"/>
    <mergeCell ref="G9:G10"/>
    <mergeCell ref="H9:H10"/>
    <mergeCell ref="I9:I10"/>
    <mergeCell ref="L9:L10"/>
    <mergeCell ref="I7:J8"/>
    <mergeCell ref="K7:L8"/>
    <mergeCell ref="M7:M10"/>
    <mergeCell ref="J9:J10"/>
    <mergeCell ref="K9:K1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view="pageBreakPreview" topLeftCell="A106" zoomScale="112" zoomScaleNormal="100" zoomScaleSheetLayoutView="112" workbookViewId="0">
      <selection activeCell="D122" sqref="D122"/>
    </sheetView>
  </sheetViews>
  <sheetFormatPr defaultRowHeight="12"/>
  <cols>
    <col min="1" max="1" width="5.140625" style="2" customWidth="1"/>
    <col min="2" max="2" width="12.5703125" style="214" customWidth="1"/>
    <col min="3" max="3" width="32" style="2" customWidth="1"/>
    <col min="4" max="6" width="9.28515625" style="2" bestFit="1" customWidth="1"/>
    <col min="7" max="7" width="9.28515625" style="135" bestFit="1" customWidth="1"/>
    <col min="8" max="8" width="9.42578125" style="135" bestFit="1" customWidth="1"/>
    <col min="9" max="9" width="9.28515625" style="135" bestFit="1" customWidth="1"/>
    <col min="10" max="10" width="9.42578125" style="135" bestFit="1" customWidth="1"/>
    <col min="11" max="11" width="9.28515625" style="135" bestFit="1" customWidth="1"/>
    <col min="12" max="12" width="9.28515625" style="2" bestFit="1" customWidth="1"/>
    <col min="13" max="13" width="11.140625" style="2" bestFit="1" customWidth="1"/>
    <col min="14" max="16384" width="9.140625" style="2"/>
  </cols>
  <sheetData>
    <row r="1" spans="1:13" s="19" customFormat="1" ht="12.75">
      <c r="A1" s="312" t="s">
        <v>414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4"/>
    </row>
    <row r="2" spans="1:13" s="19" customFormat="1" ht="12.75">
      <c r="A2" s="316"/>
      <c r="B2" s="475"/>
      <c r="C2" s="317"/>
      <c r="D2" s="318" t="s">
        <v>114</v>
      </c>
      <c r="E2" s="318"/>
      <c r="F2" s="318"/>
      <c r="G2" s="318"/>
      <c r="H2" s="318"/>
      <c r="I2" s="317"/>
      <c r="J2" s="317"/>
      <c r="K2" s="317"/>
      <c r="L2" s="317"/>
      <c r="M2" s="319"/>
    </row>
    <row r="3" spans="1:13" s="19" customFormat="1" ht="12.75">
      <c r="A3" s="320"/>
      <c r="B3" s="321" t="s">
        <v>24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2"/>
    </row>
    <row r="4" spans="1:13" s="19" customFormat="1" ht="12.75">
      <c r="A4" s="320"/>
      <c r="B4" s="476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5"/>
    </row>
    <row r="5" spans="1:13" s="19" customFormat="1" ht="12.75">
      <c r="A5" s="320"/>
      <c r="B5" s="326"/>
      <c r="C5" s="326"/>
      <c r="D5" s="327"/>
      <c r="E5" s="327"/>
      <c r="F5" s="327"/>
      <c r="G5" s="327"/>
      <c r="H5" s="328" t="s">
        <v>0</v>
      </c>
      <c r="I5" s="328"/>
      <c r="J5" s="328"/>
      <c r="K5" s="328"/>
      <c r="L5" s="329">
        <f>M125</f>
        <v>0</v>
      </c>
      <c r="M5" s="330" t="s">
        <v>1</v>
      </c>
    </row>
    <row r="6" spans="1:13" s="19" customFormat="1" ht="12.75">
      <c r="A6" s="331"/>
      <c r="B6" s="332"/>
      <c r="C6" s="332"/>
      <c r="D6" s="333"/>
      <c r="E6" s="333"/>
      <c r="F6" s="333"/>
      <c r="G6" s="333"/>
      <c r="H6" s="334" t="s">
        <v>2</v>
      </c>
      <c r="I6" s="334"/>
      <c r="J6" s="334"/>
      <c r="K6" s="334"/>
      <c r="L6" s="335">
        <f>J119</f>
        <v>0</v>
      </c>
      <c r="M6" s="336" t="s">
        <v>1</v>
      </c>
    </row>
    <row r="7" spans="1:13" s="19" customFormat="1" ht="12.75">
      <c r="A7" s="477" t="s">
        <v>3</v>
      </c>
      <c r="B7" s="478" t="s">
        <v>4</v>
      </c>
      <c r="C7" s="339" t="s">
        <v>5</v>
      </c>
      <c r="D7" s="340" t="s">
        <v>6</v>
      </c>
      <c r="E7" s="341" t="s">
        <v>7</v>
      </c>
      <c r="F7" s="342"/>
      <c r="G7" s="339" t="s">
        <v>8</v>
      </c>
      <c r="H7" s="339"/>
      <c r="I7" s="339" t="s">
        <v>46</v>
      </c>
      <c r="J7" s="339"/>
      <c r="K7" s="339" t="s">
        <v>9</v>
      </c>
      <c r="L7" s="339"/>
      <c r="M7" s="343" t="s">
        <v>10</v>
      </c>
    </row>
    <row r="8" spans="1:13" s="19" customFormat="1" ht="12.75">
      <c r="A8" s="477"/>
      <c r="B8" s="479"/>
      <c r="C8" s="339"/>
      <c r="D8" s="345"/>
      <c r="E8" s="346"/>
      <c r="F8" s="347"/>
      <c r="G8" s="339"/>
      <c r="H8" s="339"/>
      <c r="I8" s="339"/>
      <c r="J8" s="339"/>
      <c r="K8" s="339"/>
      <c r="L8" s="339"/>
      <c r="M8" s="343"/>
    </row>
    <row r="9" spans="1:13" s="19" customFormat="1" ht="12.75">
      <c r="A9" s="477"/>
      <c r="B9" s="479"/>
      <c r="C9" s="339"/>
      <c r="D9" s="345"/>
      <c r="E9" s="340" t="s">
        <v>6</v>
      </c>
      <c r="F9" s="340" t="s">
        <v>11</v>
      </c>
      <c r="G9" s="339" t="s">
        <v>12</v>
      </c>
      <c r="H9" s="339" t="s">
        <v>13</v>
      </c>
      <c r="I9" s="339" t="s">
        <v>14</v>
      </c>
      <c r="J9" s="339" t="s">
        <v>13</v>
      </c>
      <c r="K9" s="339" t="s">
        <v>14</v>
      </c>
      <c r="L9" s="339" t="s">
        <v>13</v>
      </c>
      <c r="M9" s="343"/>
    </row>
    <row r="10" spans="1:13" s="19" customFormat="1" ht="12.75">
      <c r="A10" s="477"/>
      <c r="B10" s="480"/>
      <c r="C10" s="339"/>
      <c r="D10" s="349"/>
      <c r="E10" s="349"/>
      <c r="F10" s="349"/>
      <c r="G10" s="339"/>
      <c r="H10" s="339"/>
      <c r="I10" s="339"/>
      <c r="J10" s="339"/>
      <c r="K10" s="339"/>
      <c r="L10" s="339"/>
      <c r="M10" s="343"/>
    </row>
    <row r="11" spans="1:13" s="19" customFormat="1" ht="12.75">
      <c r="A11" s="481">
        <v>1</v>
      </c>
      <c r="B11" s="482">
        <v>2</v>
      </c>
      <c r="C11" s="352">
        <v>3</v>
      </c>
      <c r="D11" s="352">
        <v>4</v>
      </c>
      <c r="E11" s="352">
        <v>5</v>
      </c>
      <c r="F11" s="352">
        <v>6</v>
      </c>
      <c r="G11" s="352">
        <v>7</v>
      </c>
      <c r="H11" s="352">
        <v>8</v>
      </c>
      <c r="I11" s="352">
        <v>9</v>
      </c>
      <c r="J11" s="352">
        <v>10</v>
      </c>
      <c r="K11" s="352">
        <v>11</v>
      </c>
      <c r="L11" s="352">
        <v>12</v>
      </c>
      <c r="M11" s="353">
        <v>13</v>
      </c>
    </row>
    <row r="12" spans="1:13" s="216" customFormat="1" ht="12.75">
      <c r="A12" s="431"/>
      <c r="B12" s="483"/>
      <c r="C12" s="355" t="s">
        <v>54</v>
      </c>
      <c r="D12" s="423"/>
      <c r="E12" s="376"/>
      <c r="F12" s="423"/>
      <c r="G12" s="484"/>
      <c r="H12" s="484"/>
      <c r="I12" s="484"/>
      <c r="J12" s="484"/>
      <c r="K12" s="484"/>
      <c r="L12" s="484"/>
      <c r="M12" s="411"/>
    </row>
    <row r="13" spans="1:13" s="72" customFormat="1" ht="38.25">
      <c r="A13" s="81">
        <v>1</v>
      </c>
      <c r="B13" s="81" t="s">
        <v>318</v>
      </c>
      <c r="C13" s="356" t="s">
        <v>151</v>
      </c>
      <c r="D13" s="81" t="s">
        <v>15</v>
      </c>
      <c r="E13" s="83"/>
      <c r="F13" s="83">
        <v>1.5</v>
      </c>
      <c r="G13" s="82"/>
      <c r="H13" s="82"/>
      <c r="I13" s="82"/>
      <c r="J13" s="82"/>
      <c r="K13" s="269"/>
      <c r="L13" s="82"/>
      <c r="M13" s="269"/>
    </row>
    <row r="14" spans="1:13" s="47" customFormat="1" ht="12.75">
      <c r="A14" s="361">
        <f>A13+0.1</f>
        <v>1.1000000000000001</v>
      </c>
      <c r="B14" s="81"/>
      <c r="C14" s="362" t="s">
        <v>16</v>
      </c>
      <c r="D14" s="361" t="s">
        <v>17</v>
      </c>
      <c r="E14" s="269">
        <v>3.88</v>
      </c>
      <c r="F14" s="269">
        <f>F13*E14</f>
        <v>5.82</v>
      </c>
      <c r="G14" s="361"/>
      <c r="H14" s="361"/>
      <c r="I14" s="269"/>
      <c r="J14" s="269"/>
      <c r="K14" s="364"/>
      <c r="L14" s="364"/>
      <c r="M14" s="269"/>
    </row>
    <row r="15" spans="1:13" s="60" customFormat="1" ht="25.5">
      <c r="A15" s="221">
        <v>2</v>
      </c>
      <c r="B15" s="485" t="s">
        <v>92</v>
      </c>
      <c r="C15" s="356" t="s">
        <v>152</v>
      </c>
      <c r="D15" s="221" t="s">
        <v>33</v>
      </c>
      <c r="E15" s="224"/>
      <c r="F15" s="224">
        <v>1</v>
      </c>
      <c r="G15" s="85"/>
      <c r="H15" s="85"/>
      <c r="I15" s="85"/>
      <c r="J15" s="85"/>
      <c r="K15" s="85"/>
      <c r="L15" s="85"/>
      <c r="M15" s="85"/>
    </row>
    <row r="16" spans="1:13" s="60" customFormat="1" ht="12.75">
      <c r="A16" s="396">
        <f>A15+0.1</f>
        <v>2.1</v>
      </c>
      <c r="B16" s="485"/>
      <c r="C16" s="84" t="s">
        <v>16</v>
      </c>
      <c r="D16" s="84" t="s">
        <v>17</v>
      </c>
      <c r="E16" s="85">
        <v>0.92</v>
      </c>
      <c r="F16" s="85">
        <f>E16*F15</f>
        <v>0.92</v>
      </c>
      <c r="G16" s="85"/>
      <c r="H16" s="85"/>
      <c r="I16" s="85"/>
      <c r="J16" s="85"/>
      <c r="K16" s="85"/>
      <c r="L16" s="85"/>
      <c r="M16" s="85"/>
    </row>
    <row r="17" spans="1:13" s="60" customFormat="1" ht="12.75">
      <c r="A17" s="396">
        <f>A16+0.1</f>
        <v>2.2000000000000002</v>
      </c>
      <c r="B17" s="485"/>
      <c r="C17" s="84" t="s">
        <v>18</v>
      </c>
      <c r="D17" s="84" t="s">
        <v>1</v>
      </c>
      <c r="E17" s="85">
        <v>0.12</v>
      </c>
      <c r="F17" s="85">
        <f>E17*F15</f>
        <v>0.12</v>
      </c>
      <c r="G17" s="85"/>
      <c r="H17" s="85"/>
      <c r="I17" s="85"/>
      <c r="J17" s="85"/>
      <c r="K17" s="85"/>
      <c r="L17" s="85"/>
      <c r="M17" s="85"/>
    </row>
    <row r="18" spans="1:13" s="60" customFormat="1" ht="12.75">
      <c r="A18" s="396">
        <f>A17+0.1</f>
        <v>2.3000000000000003</v>
      </c>
      <c r="B18" s="485"/>
      <c r="C18" s="84" t="s">
        <v>420</v>
      </c>
      <c r="D18" s="84" t="s">
        <v>20</v>
      </c>
      <c r="E18" s="85">
        <v>2</v>
      </c>
      <c r="F18" s="85">
        <f>E18*F15</f>
        <v>2</v>
      </c>
      <c r="G18" s="85"/>
      <c r="H18" s="85"/>
      <c r="I18" s="85"/>
      <c r="J18" s="85"/>
      <c r="K18" s="85"/>
      <c r="L18" s="85"/>
      <c r="M18" s="85"/>
    </row>
    <row r="19" spans="1:13" s="60" customFormat="1" ht="12.75">
      <c r="A19" s="396">
        <f>A18+0.1</f>
        <v>2.4000000000000004</v>
      </c>
      <c r="B19" s="485"/>
      <c r="C19" s="84" t="s">
        <v>368</v>
      </c>
      <c r="D19" s="84" t="s">
        <v>45</v>
      </c>
      <c r="E19" s="85">
        <v>0.62</v>
      </c>
      <c r="F19" s="85">
        <f>E19*F15</f>
        <v>0.62</v>
      </c>
      <c r="G19" s="85"/>
      <c r="H19" s="85"/>
      <c r="I19" s="85"/>
      <c r="J19" s="85"/>
      <c r="K19" s="85"/>
      <c r="L19" s="85"/>
      <c r="M19" s="85"/>
    </row>
    <row r="20" spans="1:13" s="60" customFormat="1" ht="12.75">
      <c r="A20" s="396">
        <f>A19+0.1</f>
        <v>2.5000000000000004</v>
      </c>
      <c r="B20" s="485"/>
      <c r="C20" s="84" t="s">
        <v>27</v>
      </c>
      <c r="D20" s="84" t="s">
        <v>1</v>
      </c>
      <c r="E20" s="85">
        <v>7.0000000000000007E-2</v>
      </c>
      <c r="F20" s="85">
        <f>E20*F15</f>
        <v>7.0000000000000007E-2</v>
      </c>
      <c r="G20" s="85"/>
      <c r="H20" s="85"/>
      <c r="I20" s="85"/>
      <c r="J20" s="85"/>
      <c r="K20" s="85"/>
      <c r="L20" s="85"/>
      <c r="M20" s="85"/>
    </row>
    <row r="21" spans="1:13" s="60" customFormat="1" ht="25.5">
      <c r="A21" s="366">
        <v>3</v>
      </c>
      <c r="B21" s="367" t="s">
        <v>210</v>
      </c>
      <c r="C21" s="356" t="s">
        <v>204</v>
      </c>
      <c r="D21" s="368" t="s">
        <v>61</v>
      </c>
      <c r="E21" s="369"/>
      <c r="F21" s="370">
        <v>12</v>
      </c>
      <c r="G21" s="370"/>
      <c r="H21" s="370"/>
      <c r="I21" s="371"/>
      <c r="J21" s="222"/>
      <c r="K21" s="371"/>
      <c r="L21" s="371"/>
      <c r="M21" s="269"/>
    </row>
    <row r="22" spans="1:13" s="60" customFormat="1" ht="12.75">
      <c r="A22" s="361">
        <f>A21+0.1</f>
        <v>3.1</v>
      </c>
      <c r="B22" s="367"/>
      <c r="C22" s="372" t="s">
        <v>16</v>
      </c>
      <c r="D22" s="372" t="s">
        <v>17</v>
      </c>
      <c r="E22" s="373">
        <v>2.06</v>
      </c>
      <c r="F22" s="374">
        <f>E22*F21</f>
        <v>24.72</v>
      </c>
      <c r="G22" s="374"/>
      <c r="H22" s="374"/>
      <c r="I22" s="371"/>
      <c r="J22" s="222"/>
      <c r="K22" s="371"/>
      <c r="L22" s="371"/>
      <c r="M22" s="269"/>
    </row>
    <row r="23" spans="1:13" s="220" customFormat="1" ht="25.5">
      <c r="A23" s="486">
        <v>4</v>
      </c>
      <c r="B23" s="487" t="s">
        <v>82</v>
      </c>
      <c r="C23" s="356" t="s">
        <v>369</v>
      </c>
      <c r="D23" s="376" t="s">
        <v>15</v>
      </c>
      <c r="E23" s="222"/>
      <c r="F23" s="224">
        <v>2.4</v>
      </c>
      <c r="G23" s="222"/>
      <c r="H23" s="92"/>
      <c r="I23" s="222"/>
      <c r="J23" s="92"/>
      <c r="K23" s="222"/>
      <c r="L23" s="92"/>
      <c r="M23" s="85"/>
    </row>
    <row r="24" spans="1:13" s="220" customFormat="1" ht="12.75">
      <c r="A24" s="361">
        <f>A23+0.1</f>
        <v>4.0999999999999996</v>
      </c>
      <c r="B24" s="221"/>
      <c r="C24" s="84" t="s">
        <v>16</v>
      </c>
      <c r="D24" s="222" t="s">
        <v>17</v>
      </c>
      <c r="E24" s="92">
        <v>1.8</v>
      </c>
      <c r="F24" s="92">
        <f>F23*E24</f>
        <v>4.32</v>
      </c>
      <c r="G24" s="92"/>
      <c r="H24" s="92"/>
      <c r="I24" s="92"/>
      <c r="J24" s="92"/>
      <c r="K24" s="92"/>
      <c r="L24" s="92"/>
      <c r="M24" s="85"/>
    </row>
    <row r="25" spans="1:13" s="220" customFormat="1" ht="12.75">
      <c r="A25" s="361">
        <f>A24+0.1</f>
        <v>4.1999999999999993</v>
      </c>
      <c r="B25" s="221"/>
      <c r="C25" s="84" t="s">
        <v>29</v>
      </c>
      <c r="D25" s="423" t="s">
        <v>15</v>
      </c>
      <c r="E25" s="92">
        <v>1.1000000000000001</v>
      </c>
      <c r="F25" s="92">
        <f>F23*E25</f>
        <v>2.64</v>
      </c>
      <c r="G25" s="92"/>
      <c r="H25" s="92"/>
      <c r="I25" s="92"/>
      <c r="J25" s="92"/>
      <c r="K25" s="92"/>
      <c r="L25" s="92"/>
      <c r="M25" s="85"/>
    </row>
    <row r="26" spans="1:13" s="60" customFormat="1" ht="25.5">
      <c r="A26" s="488">
        <v>5</v>
      </c>
      <c r="B26" s="377" t="s">
        <v>83</v>
      </c>
      <c r="C26" s="356" t="s">
        <v>153</v>
      </c>
      <c r="D26" s="488" t="s">
        <v>25</v>
      </c>
      <c r="E26" s="488"/>
      <c r="F26" s="380">
        <v>80</v>
      </c>
      <c r="G26" s="371"/>
      <c r="H26" s="85"/>
      <c r="I26" s="371"/>
      <c r="J26" s="85"/>
      <c r="K26" s="371"/>
      <c r="L26" s="85"/>
      <c r="M26" s="85"/>
    </row>
    <row r="27" spans="1:13" s="60" customFormat="1" ht="12.75">
      <c r="A27" s="396">
        <f>A26+0.1</f>
        <v>5.0999999999999996</v>
      </c>
      <c r="B27" s="378"/>
      <c r="C27" s="84" t="s">
        <v>16</v>
      </c>
      <c r="D27" s="222" t="s">
        <v>17</v>
      </c>
      <c r="E27" s="222">
        <v>9.5899999999999999E-2</v>
      </c>
      <c r="F27" s="420">
        <f>E27*F26</f>
        <v>7.6719999999999997</v>
      </c>
      <c r="G27" s="92"/>
      <c r="H27" s="85"/>
      <c r="I27" s="92"/>
      <c r="J27" s="85"/>
      <c r="K27" s="92"/>
      <c r="L27" s="85"/>
      <c r="M27" s="85"/>
    </row>
    <row r="28" spans="1:13" s="60" customFormat="1" ht="12.75">
      <c r="A28" s="396">
        <f>A27+0.1</f>
        <v>5.1999999999999993</v>
      </c>
      <c r="B28" s="378"/>
      <c r="C28" s="84" t="s">
        <v>18</v>
      </c>
      <c r="D28" s="84" t="s">
        <v>1</v>
      </c>
      <c r="E28" s="222">
        <v>4.5199999999999997E-2</v>
      </c>
      <c r="F28" s="421">
        <f>E28*F26</f>
        <v>3.6159999999999997</v>
      </c>
      <c r="G28" s="92"/>
      <c r="H28" s="85"/>
      <c r="I28" s="92"/>
      <c r="J28" s="85"/>
      <c r="K28" s="92"/>
      <c r="L28" s="85"/>
      <c r="M28" s="85"/>
    </row>
    <row r="29" spans="1:13" s="60" customFormat="1" ht="12.75">
      <c r="A29" s="396">
        <f>A28+0.1</f>
        <v>5.2999999999999989</v>
      </c>
      <c r="B29" s="378"/>
      <c r="C29" s="84" t="s">
        <v>84</v>
      </c>
      <c r="D29" s="84" t="s">
        <v>25</v>
      </c>
      <c r="E29" s="84">
        <v>1.01</v>
      </c>
      <c r="F29" s="85">
        <f>E29*F26</f>
        <v>80.8</v>
      </c>
      <c r="G29" s="92"/>
      <c r="H29" s="85"/>
      <c r="I29" s="92"/>
      <c r="J29" s="85"/>
      <c r="K29" s="92"/>
      <c r="L29" s="85"/>
      <c r="M29" s="85"/>
    </row>
    <row r="30" spans="1:13" s="60" customFormat="1" ht="12.75">
      <c r="A30" s="396">
        <f>A29+0.1</f>
        <v>5.3999999999999986</v>
      </c>
      <c r="B30" s="378"/>
      <c r="C30" s="84" t="s">
        <v>27</v>
      </c>
      <c r="D30" s="84" t="s">
        <v>1</v>
      </c>
      <c r="E30" s="84">
        <v>5.9999999999999995E-4</v>
      </c>
      <c r="F30" s="237">
        <f>E30*F26</f>
        <v>4.7999999999999994E-2</v>
      </c>
      <c r="G30" s="92"/>
      <c r="H30" s="85"/>
      <c r="I30" s="92"/>
      <c r="J30" s="85"/>
      <c r="K30" s="92"/>
      <c r="L30" s="85"/>
      <c r="M30" s="85"/>
    </row>
    <row r="31" spans="1:13" s="60" customFormat="1" ht="38.25">
      <c r="A31" s="366">
        <v>6</v>
      </c>
      <c r="B31" s="367" t="s">
        <v>62</v>
      </c>
      <c r="C31" s="368" t="s">
        <v>93</v>
      </c>
      <c r="D31" s="368" t="s">
        <v>15</v>
      </c>
      <c r="E31" s="369"/>
      <c r="F31" s="370">
        <v>9.6</v>
      </c>
      <c r="G31" s="370"/>
      <c r="H31" s="370"/>
      <c r="I31" s="371"/>
      <c r="J31" s="222"/>
      <c r="K31" s="371"/>
      <c r="L31" s="371"/>
      <c r="M31" s="269"/>
    </row>
    <row r="32" spans="1:13" s="60" customFormat="1" ht="12.75">
      <c r="A32" s="361">
        <f>A31+0.1</f>
        <v>6.1</v>
      </c>
      <c r="B32" s="367"/>
      <c r="C32" s="372" t="s">
        <v>16</v>
      </c>
      <c r="D32" s="372" t="s">
        <v>17</v>
      </c>
      <c r="E32" s="373">
        <v>1.21</v>
      </c>
      <c r="F32" s="374">
        <f>E32*F31</f>
        <v>11.616</v>
      </c>
      <c r="G32" s="374"/>
      <c r="H32" s="374"/>
      <c r="I32" s="371"/>
      <c r="J32" s="222"/>
      <c r="K32" s="371"/>
      <c r="L32" s="371"/>
      <c r="M32" s="269"/>
    </row>
    <row r="33" spans="1:13" s="68" customFormat="1" ht="25.5">
      <c r="A33" s="221">
        <v>7</v>
      </c>
      <c r="B33" s="489" t="s">
        <v>88</v>
      </c>
      <c r="C33" s="221" t="s">
        <v>90</v>
      </c>
      <c r="D33" s="490" t="s">
        <v>20</v>
      </c>
      <c r="E33" s="221"/>
      <c r="F33" s="224">
        <v>2</v>
      </c>
      <c r="G33" s="491"/>
      <c r="H33" s="492"/>
      <c r="I33" s="493"/>
      <c r="J33" s="493"/>
      <c r="K33" s="493"/>
      <c r="L33" s="493"/>
      <c r="M33" s="493"/>
    </row>
    <row r="34" spans="1:13" s="68" customFormat="1" ht="12.75">
      <c r="A34" s="396">
        <f t="shared" ref="A34:A37" si="0">A33+0.1</f>
        <v>7.1</v>
      </c>
      <c r="B34" s="489"/>
      <c r="C34" s="84" t="s">
        <v>89</v>
      </c>
      <c r="D34" s="405" t="s">
        <v>17</v>
      </c>
      <c r="E34" s="84">
        <v>1.51</v>
      </c>
      <c r="F34" s="493">
        <f>E34*F33</f>
        <v>3.02</v>
      </c>
      <c r="G34" s="491"/>
      <c r="H34" s="492"/>
      <c r="I34" s="493"/>
      <c r="J34" s="493"/>
      <c r="K34" s="493"/>
      <c r="L34" s="493"/>
      <c r="M34" s="493"/>
    </row>
    <row r="35" spans="1:13" s="68" customFormat="1" ht="12.75">
      <c r="A35" s="396">
        <f t="shared" si="0"/>
        <v>7.1999999999999993</v>
      </c>
      <c r="B35" s="494"/>
      <c r="C35" s="84" t="s">
        <v>86</v>
      </c>
      <c r="D35" s="84" t="s">
        <v>1</v>
      </c>
      <c r="E35" s="84">
        <v>0.13</v>
      </c>
      <c r="F35" s="493">
        <f>F33*E35</f>
        <v>0.26</v>
      </c>
      <c r="G35" s="493"/>
      <c r="H35" s="493"/>
      <c r="I35" s="493"/>
      <c r="J35" s="493"/>
      <c r="K35" s="493"/>
      <c r="L35" s="493"/>
      <c r="M35" s="493"/>
    </row>
    <row r="36" spans="1:13" s="68" customFormat="1" ht="12.75">
      <c r="A36" s="396">
        <f t="shared" si="0"/>
        <v>7.2999999999999989</v>
      </c>
      <c r="B36" s="494"/>
      <c r="C36" s="84" t="s">
        <v>91</v>
      </c>
      <c r="D36" s="405" t="s">
        <v>20</v>
      </c>
      <c r="E36" s="398">
        <v>1</v>
      </c>
      <c r="F36" s="493">
        <f>E36*F33</f>
        <v>2</v>
      </c>
      <c r="G36" s="493"/>
      <c r="H36" s="493"/>
      <c r="I36" s="493"/>
      <c r="J36" s="493"/>
      <c r="K36" s="493"/>
      <c r="L36" s="493"/>
      <c r="M36" s="493"/>
    </row>
    <row r="37" spans="1:13" s="68" customFormat="1" ht="12.75">
      <c r="A37" s="396">
        <f t="shared" si="0"/>
        <v>7.3999999999999986</v>
      </c>
      <c r="B37" s="494"/>
      <c r="C37" s="84" t="s">
        <v>27</v>
      </c>
      <c r="D37" s="84" t="s">
        <v>1</v>
      </c>
      <c r="E37" s="84">
        <v>7.0000000000000007E-2</v>
      </c>
      <c r="F37" s="85">
        <f>F33*E37</f>
        <v>0.14000000000000001</v>
      </c>
      <c r="G37" s="493"/>
      <c r="H37" s="493"/>
      <c r="I37" s="493"/>
      <c r="J37" s="493"/>
      <c r="K37" s="493"/>
      <c r="L37" s="493"/>
      <c r="M37" s="85"/>
    </row>
    <row r="38" spans="1:13" s="216" customFormat="1" ht="38.25">
      <c r="A38" s="431" t="s">
        <v>370</v>
      </c>
      <c r="B38" s="483" t="s">
        <v>19</v>
      </c>
      <c r="C38" s="351" t="s">
        <v>60</v>
      </c>
      <c r="D38" s="376" t="s">
        <v>20</v>
      </c>
      <c r="E38" s="376"/>
      <c r="F38" s="441">
        <v>2</v>
      </c>
      <c r="G38" s="484"/>
      <c r="H38" s="85"/>
      <c r="I38" s="484"/>
      <c r="J38" s="85"/>
      <c r="K38" s="484"/>
      <c r="L38" s="484"/>
      <c r="M38" s="85"/>
    </row>
    <row r="39" spans="1:13" s="60" customFormat="1" ht="38.25">
      <c r="A39" s="221">
        <v>9</v>
      </c>
      <c r="B39" s="377" t="s">
        <v>127</v>
      </c>
      <c r="C39" s="356" t="s">
        <v>154</v>
      </c>
      <c r="D39" s="488" t="s">
        <v>20</v>
      </c>
      <c r="E39" s="371"/>
      <c r="F39" s="380">
        <v>1</v>
      </c>
      <c r="G39" s="371"/>
      <c r="H39" s="85"/>
      <c r="I39" s="371"/>
      <c r="J39" s="85"/>
      <c r="K39" s="371"/>
      <c r="L39" s="85"/>
      <c r="M39" s="85"/>
    </row>
    <row r="40" spans="1:13" s="60" customFormat="1" ht="12.75">
      <c r="A40" s="396">
        <f t="shared" ref="A40:A43" si="1">A39+0.1</f>
        <v>9.1</v>
      </c>
      <c r="B40" s="488"/>
      <c r="C40" s="371" t="s">
        <v>16</v>
      </c>
      <c r="D40" s="371" t="s">
        <v>17</v>
      </c>
      <c r="E40" s="371">
        <v>14.2</v>
      </c>
      <c r="F40" s="371">
        <f>E40*F39</f>
        <v>14.2</v>
      </c>
      <c r="G40" s="371"/>
      <c r="H40" s="85"/>
      <c r="I40" s="371"/>
      <c r="J40" s="85"/>
      <c r="K40" s="371"/>
      <c r="L40" s="85"/>
      <c r="M40" s="85"/>
    </row>
    <row r="41" spans="1:13" s="60" customFormat="1" ht="12.75">
      <c r="A41" s="396">
        <f t="shared" si="1"/>
        <v>9.1999999999999993</v>
      </c>
      <c r="B41" s="488"/>
      <c r="C41" s="371" t="s">
        <v>18</v>
      </c>
      <c r="D41" s="371" t="s">
        <v>1</v>
      </c>
      <c r="E41" s="371">
        <v>1.08</v>
      </c>
      <c r="F41" s="371">
        <f>E41*F39</f>
        <v>1.08</v>
      </c>
      <c r="G41" s="371"/>
      <c r="H41" s="85"/>
      <c r="I41" s="371"/>
      <c r="J41" s="85"/>
      <c r="K41" s="371"/>
      <c r="L41" s="85"/>
      <c r="M41" s="85"/>
    </row>
    <row r="42" spans="1:13" s="60" customFormat="1" ht="25.5">
      <c r="A42" s="396">
        <f t="shared" si="1"/>
        <v>9.2999999999999989</v>
      </c>
      <c r="B42" s="488"/>
      <c r="C42" s="404" t="s">
        <v>421</v>
      </c>
      <c r="D42" s="423" t="s">
        <v>20</v>
      </c>
      <c r="E42" s="371">
        <v>1</v>
      </c>
      <c r="F42" s="371">
        <f>E42*F39</f>
        <v>1</v>
      </c>
      <c r="G42" s="371"/>
      <c r="H42" s="85"/>
      <c r="I42" s="371"/>
      <c r="J42" s="85"/>
      <c r="K42" s="371"/>
      <c r="L42" s="85"/>
      <c r="M42" s="85"/>
    </row>
    <row r="43" spans="1:13" s="60" customFormat="1" ht="12.75">
      <c r="A43" s="396">
        <f t="shared" si="1"/>
        <v>9.3999999999999986</v>
      </c>
      <c r="B43" s="488"/>
      <c r="C43" s="371" t="s">
        <v>27</v>
      </c>
      <c r="D43" s="371" t="s">
        <v>1</v>
      </c>
      <c r="E43" s="371">
        <v>0.42</v>
      </c>
      <c r="F43" s="371">
        <f>E43*F39</f>
        <v>0.42</v>
      </c>
      <c r="G43" s="371"/>
      <c r="H43" s="85"/>
      <c r="I43" s="371"/>
      <c r="J43" s="85"/>
      <c r="K43" s="371"/>
      <c r="L43" s="85"/>
      <c r="M43" s="85"/>
    </row>
    <row r="44" spans="1:13" s="216" customFormat="1" ht="25.5">
      <c r="A44" s="431" t="s">
        <v>363</v>
      </c>
      <c r="B44" s="483" t="s">
        <v>19</v>
      </c>
      <c r="C44" s="356" t="s">
        <v>375</v>
      </c>
      <c r="D44" s="351" t="s">
        <v>441</v>
      </c>
      <c r="E44" s="376"/>
      <c r="F44" s="422">
        <v>6</v>
      </c>
      <c r="G44" s="484"/>
      <c r="H44" s="85"/>
      <c r="I44" s="484"/>
      <c r="J44" s="484"/>
      <c r="K44" s="484"/>
      <c r="L44" s="484"/>
      <c r="M44" s="85"/>
    </row>
    <row r="45" spans="1:13" s="223" customFormat="1" ht="25.5">
      <c r="A45" s="221">
        <v>11</v>
      </c>
      <c r="B45" s="494" t="s">
        <v>372</v>
      </c>
      <c r="C45" s="356" t="s">
        <v>374</v>
      </c>
      <c r="D45" s="221" t="s">
        <v>122</v>
      </c>
      <c r="E45" s="495"/>
      <c r="F45" s="97">
        <v>2</v>
      </c>
      <c r="G45" s="496"/>
      <c r="H45" s="269"/>
      <c r="I45" s="496"/>
      <c r="J45" s="85"/>
      <c r="K45" s="493"/>
      <c r="L45" s="269"/>
      <c r="M45" s="85"/>
    </row>
    <row r="46" spans="1:13" s="223" customFormat="1" ht="12.75">
      <c r="A46" s="497">
        <f>A45+0.1</f>
        <v>11.1</v>
      </c>
      <c r="B46" s="494"/>
      <c r="C46" s="84" t="s">
        <v>85</v>
      </c>
      <c r="D46" s="405" t="s">
        <v>17</v>
      </c>
      <c r="E46" s="405">
        <v>13.3</v>
      </c>
      <c r="F46" s="493">
        <f>E46*F45</f>
        <v>26.6</v>
      </c>
      <c r="G46" s="405"/>
      <c r="H46" s="269"/>
      <c r="I46" s="405"/>
      <c r="J46" s="85"/>
      <c r="K46" s="405"/>
      <c r="L46" s="269"/>
      <c r="M46" s="85"/>
    </row>
    <row r="47" spans="1:13" s="223" customFormat="1" ht="12.75">
      <c r="A47" s="497">
        <f>A46+0.1</f>
        <v>11.2</v>
      </c>
      <c r="B47" s="494"/>
      <c r="C47" s="84" t="s">
        <v>43</v>
      </c>
      <c r="D47" s="84" t="s">
        <v>1</v>
      </c>
      <c r="E47" s="84">
        <v>0.39</v>
      </c>
      <c r="F47" s="84">
        <f>E47*F45</f>
        <v>0.78</v>
      </c>
      <c r="G47" s="405"/>
      <c r="H47" s="269"/>
      <c r="I47" s="405"/>
      <c r="J47" s="269"/>
      <c r="K47" s="405"/>
      <c r="L47" s="269"/>
      <c r="M47" s="85"/>
    </row>
    <row r="48" spans="1:13" s="223" customFormat="1" ht="12.75">
      <c r="A48" s="497">
        <f>A47+0.1</f>
        <v>11.299999999999999</v>
      </c>
      <c r="B48" s="494"/>
      <c r="C48" s="84" t="s">
        <v>128</v>
      </c>
      <c r="D48" s="405" t="s">
        <v>122</v>
      </c>
      <c r="E48" s="405">
        <v>1</v>
      </c>
      <c r="F48" s="493">
        <f>E48*F45</f>
        <v>2</v>
      </c>
      <c r="G48" s="405"/>
      <c r="H48" s="269"/>
      <c r="I48" s="405"/>
      <c r="J48" s="269"/>
      <c r="K48" s="405"/>
      <c r="L48" s="269"/>
      <c r="M48" s="85"/>
    </row>
    <row r="49" spans="1:13" s="223" customFormat="1" ht="12.75">
      <c r="A49" s="497">
        <f>A48+0.1</f>
        <v>11.399999999999999</v>
      </c>
      <c r="B49" s="494"/>
      <c r="C49" s="84" t="s">
        <v>373</v>
      </c>
      <c r="D49" s="405" t="s">
        <v>20</v>
      </c>
      <c r="E49" s="405">
        <v>2</v>
      </c>
      <c r="F49" s="493">
        <f>E49*F45</f>
        <v>4</v>
      </c>
      <c r="G49" s="405"/>
      <c r="H49" s="269"/>
      <c r="I49" s="405"/>
      <c r="J49" s="269"/>
      <c r="K49" s="405"/>
      <c r="L49" s="269"/>
      <c r="M49" s="85"/>
    </row>
    <row r="50" spans="1:13" s="223" customFormat="1" ht="12.75">
      <c r="A50" s="497">
        <f>A49+0.1</f>
        <v>11.499999999999998</v>
      </c>
      <c r="B50" s="494"/>
      <c r="C50" s="84" t="s">
        <v>27</v>
      </c>
      <c r="D50" s="405" t="s">
        <v>1</v>
      </c>
      <c r="E50" s="405">
        <v>1.58</v>
      </c>
      <c r="F50" s="493">
        <f>E50*F45</f>
        <v>3.16</v>
      </c>
      <c r="G50" s="405"/>
      <c r="H50" s="269"/>
      <c r="I50" s="405"/>
      <c r="J50" s="269"/>
      <c r="K50" s="405"/>
      <c r="L50" s="269"/>
      <c r="M50" s="85"/>
    </row>
    <row r="51" spans="1:13" s="68" customFormat="1" ht="25.5">
      <c r="A51" s="221">
        <v>12</v>
      </c>
      <c r="B51" s="489" t="s">
        <v>88</v>
      </c>
      <c r="C51" s="221" t="s">
        <v>371</v>
      </c>
      <c r="D51" s="490" t="s">
        <v>20</v>
      </c>
      <c r="E51" s="221"/>
      <c r="F51" s="221">
        <v>1</v>
      </c>
      <c r="G51" s="498"/>
      <c r="H51" s="499"/>
      <c r="I51" s="405"/>
      <c r="J51" s="493"/>
      <c r="K51" s="405"/>
      <c r="L51" s="493"/>
      <c r="M51" s="493"/>
    </row>
    <row r="52" spans="1:13" s="223" customFormat="1" ht="12.75">
      <c r="A52" s="497">
        <f>A51+0.1</f>
        <v>12.1</v>
      </c>
      <c r="B52" s="494"/>
      <c r="C52" s="84" t="s">
        <v>85</v>
      </c>
      <c r="D52" s="405" t="s">
        <v>17</v>
      </c>
      <c r="E52" s="405">
        <v>1.51</v>
      </c>
      <c r="F52" s="493">
        <f>E52*F51</f>
        <v>1.51</v>
      </c>
      <c r="G52" s="405"/>
      <c r="H52" s="269"/>
      <c r="I52" s="405"/>
      <c r="J52" s="85"/>
      <c r="K52" s="405"/>
      <c r="L52" s="269"/>
      <c r="M52" s="85"/>
    </row>
    <row r="53" spans="1:13" s="68" customFormat="1" ht="12.75">
      <c r="A53" s="396">
        <f>A51+0.1</f>
        <v>12.1</v>
      </c>
      <c r="B53" s="494"/>
      <c r="C53" s="84" t="s">
        <v>86</v>
      </c>
      <c r="D53" s="405" t="s">
        <v>1</v>
      </c>
      <c r="E53" s="84">
        <v>0.13</v>
      </c>
      <c r="F53" s="493">
        <f>F51*E53</f>
        <v>0.13</v>
      </c>
      <c r="G53" s="405"/>
      <c r="H53" s="493"/>
      <c r="I53" s="405"/>
      <c r="J53" s="493"/>
      <c r="K53" s="405"/>
      <c r="L53" s="493"/>
      <c r="M53" s="493"/>
    </row>
    <row r="54" spans="1:13" s="68" customFormat="1" ht="12.75">
      <c r="A54" s="396">
        <f>A53+0.1</f>
        <v>12.2</v>
      </c>
      <c r="B54" s="494"/>
      <c r="C54" s="84" t="s">
        <v>371</v>
      </c>
      <c r="D54" s="405" t="s">
        <v>20</v>
      </c>
      <c r="E54" s="84">
        <v>1</v>
      </c>
      <c r="F54" s="84">
        <f>F51*E54</f>
        <v>1</v>
      </c>
      <c r="G54" s="405"/>
      <c r="H54" s="493"/>
      <c r="I54" s="405"/>
      <c r="J54" s="493"/>
      <c r="K54" s="405"/>
      <c r="L54" s="493"/>
      <c r="M54" s="493"/>
    </row>
    <row r="55" spans="1:13" s="68" customFormat="1" ht="12.75">
      <c r="A55" s="396">
        <f>A54+0.1</f>
        <v>12.299999999999999</v>
      </c>
      <c r="B55" s="494"/>
      <c r="C55" s="84" t="s">
        <v>27</v>
      </c>
      <c r="D55" s="405" t="s">
        <v>1</v>
      </c>
      <c r="E55" s="84">
        <v>7.0000000000000007E-2</v>
      </c>
      <c r="F55" s="84">
        <f>F51*E55</f>
        <v>7.0000000000000007E-2</v>
      </c>
      <c r="G55" s="405"/>
      <c r="H55" s="493"/>
      <c r="I55" s="405"/>
      <c r="J55" s="493"/>
      <c r="K55" s="405"/>
      <c r="L55" s="493"/>
      <c r="M55" s="493"/>
    </row>
    <row r="56" spans="1:13" s="60" customFormat="1" ht="63.75">
      <c r="A56" s="221">
        <v>13</v>
      </c>
      <c r="B56" s="221" t="s">
        <v>104</v>
      </c>
      <c r="C56" s="221" t="s">
        <v>442</v>
      </c>
      <c r="D56" s="221" t="s">
        <v>30</v>
      </c>
      <c r="E56" s="84"/>
      <c r="F56" s="224">
        <v>1</v>
      </c>
      <c r="G56" s="85"/>
      <c r="H56" s="85"/>
      <c r="I56" s="383"/>
      <c r="J56" s="85"/>
      <c r="K56" s="383"/>
      <c r="L56" s="85"/>
      <c r="M56" s="85"/>
    </row>
    <row r="57" spans="1:13" s="60" customFormat="1" ht="12.75">
      <c r="A57" s="84">
        <f>A56+0.1</f>
        <v>13.1</v>
      </c>
      <c r="B57" s="221"/>
      <c r="C57" s="84" t="s">
        <v>16</v>
      </c>
      <c r="D57" s="84" t="s">
        <v>17</v>
      </c>
      <c r="E57" s="500">
        <v>13.7</v>
      </c>
      <c r="F57" s="85">
        <f>E57*F56</f>
        <v>13.7</v>
      </c>
      <c r="G57" s="85"/>
      <c r="H57" s="85"/>
      <c r="I57" s="405"/>
      <c r="J57" s="85"/>
      <c r="K57" s="383"/>
      <c r="L57" s="85"/>
      <c r="M57" s="85"/>
    </row>
    <row r="58" spans="1:13" s="60" customFormat="1" ht="12.75">
      <c r="A58" s="84">
        <f>A57+0.1</f>
        <v>13.2</v>
      </c>
      <c r="B58" s="221"/>
      <c r="C58" s="84" t="s">
        <v>18</v>
      </c>
      <c r="D58" s="84" t="s">
        <v>1</v>
      </c>
      <c r="E58" s="500">
        <v>1.3</v>
      </c>
      <c r="F58" s="85">
        <f>E58*F56</f>
        <v>1.3</v>
      </c>
      <c r="G58" s="85"/>
      <c r="H58" s="85"/>
      <c r="I58" s="383"/>
      <c r="J58" s="85"/>
      <c r="K58" s="383"/>
      <c r="L58" s="85"/>
      <c r="M58" s="85"/>
    </row>
    <row r="59" spans="1:13" s="60" customFormat="1" ht="12.75">
      <c r="A59" s="84">
        <f>A58+0.1</f>
        <v>13.299999999999999</v>
      </c>
      <c r="B59" s="221"/>
      <c r="C59" s="84" t="s">
        <v>376</v>
      </c>
      <c r="D59" s="84" t="s">
        <v>30</v>
      </c>
      <c r="E59" s="500">
        <v>1</v>
      </c>
      <c r="F59" s="85">
        <f>E59*F56</f>
        <v>1</v>
      </c>
      <c r="G59" s="85"/>
      <c r="H59" s="85"/>
      <c r="I59" s="383"/>
      <c r="J59" s="85"/>
      <c r="K59" s="383"/>
      <c r="L59" s="85"/>
      <c r="M59" s="85"/>
    </row>
    <row r="60" spans="1:13" s="60" customFormat="1" ht="12.75">
      <c r="A60" s="84">
        <f>A59+0.1</f>
        <v>13.399999999999999</v>
      </c>
      <c r="B60" s="221"/>
      <c r="C60" s="84" t="s">
        <v>27</v>
      </c>
      <c r="D60" s="247" t="s">
        <v>1</v>
      </c>
      <c r="E60" s="84">
        <v>44</v>
      </c>
      <c r="F60" s="85">
        <f>E60*F56</f>
        <v>44</v>
      </c>
      <c r="G60" s="85"/>
      <c r="H60" s="85"/>
      <c r="I60" s="383"/>
      <c r="J60" s="85"/>
      <c r="K60" s="383"/>
      <c r="L60" s="85"/>
      <c r="M60" s="85"/>
    </row>
    <row r="61" spans="1:13" s="93" customFormat="1" ht="38.25">
      <c r="A61" s="501">
        <v>14</v>
      </c>
      <c r="B61" s="502" t="s">
        <v>377</v>
      </c>
      <c r="C61" s="503" t="s">
        <v>378</v>
      </c>
      <c r="D61" s="504" t="s">
        <v>25</v>
      </c>
      <c r="E61" s="505"/>
      <c r="F61" s="505">
        <v>75</v>
      </c>
      <c r="G61" s="224"/>
      <c r="H61" s="505"/>
      <c r="I61" s="403"/>
      <c r="J61" s="85"/>
      <c r="K61" s="403"/>
      <c r="L61" s="85"/>
      <c r="M61" s="92"/>
    </row>
    <row r="62" spans="1:13" s="93" customFormat="1" ht="12.75">
      <c r="A62" s="396">
        <f>A61+0.1</f>
        <v>14.1</v>
      </c>
      <c r="B62" s="506"/>
      <c r="C62" s="507" t="s">
        <v>379</v>
      </c>
      <c r="D62" s="507" t="s">
        <v>17</v>
      </c>
      <c r="E62" s="508">
        <f>0.5*0.61</f>
        <v>0.30499999999999999</v>
      </c>
      <c r="F62" s="508">
        <f>E62*F61</f>
        <v>22.875</v>
      </c>
      <c r="G62" s="85"/>
      <c r="H62" s="508"/>
      <c r="I62" s="403"/>
      <c r="J62" s="85"/>
      <c r="K62" s="403"/>
      <c r="L62" s="85"/>
      <c r="M62" s="92"/>
    </row>
    <row r="63" spans="1:13" s="93" customFormat="1" ht="12.75">
      <c r="A63" s="396">
        <f>A62+0.1</f>
        <v>14.2</v>
      </c>
      <c r="B63" s="506"/>
      <c r="C63" s="507" t="s">
        <v>380</v>
      </c>
      <c r="D63" s="507" t="s">
        <v>1</v>
      </c>
      <c r="E63" s="508">
        <f>0.5*0.002</f>
        <v>1E-3</v>
      </c>
      <c r="F63" s="508">
        <f>E63*F61</f>
        <v>7.4999999999999997E-2</v>
      </c>
      <c r="G63" s="85"/>
      <c r="H63" s="508"/>
      <c r="I63" s="403"/>
      <c r="J63" s="85"/>
      <c r="K63" s="509"/>
      <c r="L63" s="85"/>
      <c r="M63" s="92"/>
    </row>
    <row r="64" spans="1:13" s="93" customFormat="1" ht="12.75">
      <c r="A64" s="396">
        <f>A63+0.1</f>
        <v>14.299999999999999</v>
      </c>
      <c r="B64" s="488"/>
      <c r="C64" s="507" t="s">
        <v>381</v>
      </c>
      <c r="D64" s="510" t="s">
        <v>25</v>
      </c>
      <c r="E64" s="508">
        <v>0.998</v>
      </c>
      <c r="F64" s="508">
        <f>E64*F61</f>
        <v>74.849999999999994</v>
      </c>
      <c r="G64" s="85"/>
      <c r="H64" s="508"/>
      <c r="I64" s="403"/>
      <c r="J64" s="403"/>
      <c r="K64" s="403"/>
      <c r="L64" s="85"/>
      <c r="M64" s="92"/>
    </row>
    <row r="65" spans="1:13" s="93" customFormat="1" ht="12.75">
      <c r="A65" s="396">
        <f>A64+0.1</f>
        <v>14.399999999999999</v>
      </c>
      <c r="B65" s="506"/>
      <c r="C65" s="507" t="s">
        <v>382</v>
      </c>
      <c r="D65" s="507" t="s">
        <v>45</v>
      </c>
      <c r="E65" s="508">
        <v>0.14000000000000001</v>
      </c>
      <c r="F65" s="508">
        <f>F61*E65</f>
        <v>10.500000000000002</v>
      </c>
      <c r="G65" s="85"/>
      <c r="H65" s="508"/>
      <c r="I65" s="403"/>
      <c r="J65" s="403"/>
      <c r="K65" s="403"/>
      <c r="L65" s="85"/>
      <c r="M65" s="92"/>
    </row>
    <row r="66" spans="1:13" s="93" customFormat="1" ht="12.75">
      <c r="A66" s="396">
        <f>A65+0.1</f>
        <v>14.499999999999998</v>
      </c>
      <c r="B66" s="506"/>
      <c r="C66" s="507" t="s">
        <v>383</v>
      </c>
      <c r="D66" s="507" t="s">
        <v>1</v>
      </c>
      <c r="E66" s="508">
        <f>0.5*0.156</f>
        <v>7.8E-2</v>
      </c>
      <c r="F66" s="508">
        <f>E66*F61</f>
        <v>5.85</v>
      </c>
      <c r="G66" s="509"/>
      <c r="H66" s="508"/>
      <c r="I66" s="403"/>
      <c r="J66" s="403"/>
      <c r="K66" s="403"/>
      <c r="L66" s="85"/>
      <c r="M66" s="92"/>
    </row>
    <row r="67" spans="1:13" s="60" customFormat="1" ht="25.5">
      <c r="A67" s="221">
        <v>15</v>
      </c>
      <c r="B67" s="244" t="s">
        <v>87</v>
      </c>
      <c r="C67" s="503" t="s">
        <v>384</v>
      </c>
      <c r="D67" s="221" t="s">
        <v>25</v>
      </c>
      <c r="E67" s="221"/>
      <c r="F67" s="224">
        <v>75</v>
      </c>
      <c r="G67" s="85"/>
      <c r="H67" s="124"/>
      <c r="I67" s="85"/>
      <c r="J67" s="85"/>
      <c r="K67" s="85"/>
      <c r="L67" s="85"/>
      <c r="M67" s="92"/>
    </row>
    <row r="68" spans="1:13" s="60" customFormat="1" ht="12.75">
      <c r="A68" s="396">
        <f>A67+0.1</f>
        <v>15.1</v>
      </c>
      <c r="B68" s="244"/>
      <c r="C68" s="84" t="s">
        <v>385</v>
      </c>
      <c r="D68" s="84" t="s">
        <v>17</v>
      </c>
      <c r="E68" s="84">
        <f>0.5*0.239</f>
        <v>0.1195</v>
      </c>
      <c r="F68" s="84">
        <f>F67*E68</f>
        <v>8.9625000000000004</v>
      </c>
      <c r="G68" s="85"/>
      <c r="H68" s="124"/>
      <c r="I68" s="85"/>
      <c r="J68" s="85"/>
      <c r="K68" s="85"/>
      <c r="L68" s="85"/>
      <c r="M68" s="92"/>
    </row>
    <row r="69" spans="1:13" s="60" customFormat="1" ht="12.75">
      <c r="A69" s="396">
        <f>A68+0.1</f>
        <v>15.2</v>
      </c>
      <c r="B69" s="511"/>
      <c r="C69" s="84" t="s">
        <v>380</v>
      </c>
      <c r="D69" s="84" t="s">
        <v>1</v>
      </c>
      <c r="E69" s="84">
        <f>0.5*0.0049</f>
        <v>2.4499999999999999E-3</v>
      </c>
      <c r="F69" s="84">
        <f>F67*E69</f>
        <v>0.18375</v>
      </c>
      <c r="G69" s="85"/>
      <c r="H69" s="85"/>
      <c r="I69" s="85"/>
      <c r="J69" s="85"/>
      <c r="K69" s="509"/>
      <c r="L69" s="85"/>
      <c r="M69" s="92"/>
    </row>
    <row r="70" spans="1:13" s="60" customFormat="1" ht="12.75">
      <c r="A70" s="396">
        <f>A69+0.1</f>
        <v>15.299999999999999</v>
      </c>
      <c r="B70" s="488"/>
      <c r="C70" s="84" t="s">
        <v>386</v>
      </c>
      <c r="D70" s="84" t="s">
        <v>25</v>
      </c>
      <c r="E70" s="84">
        <v>1.1499999999999999</v>
      </c>
      <c r="F70" s="84">
        <f>F67*E70</f>
        <v>86.25</v>
      </c>
      <c r="G70" s="85"/>
      <c r="H70" s="85"/>
      <c r="I70" s="85"/>
      <c r="J70" s="85"/>
      <c r="K70" s="85"/>
      <c r="L70" s="85"/>
      <c r="M70" s="92"/>
    </row>
    <row r="71" spans="1:13" s="60" customFormat="1" ht="12.75">
      <c r="A71" s="396">
        <f>A70+0.1</f>
        <v>15.399999999999999</v>
      </c>
      <c r="B71" s="511"/>
      <c r="C71" s="84" t="s">
        <v>383</v>
      </c>
      <c r="D71" s="84" t="s">
        <v>1</v>
      </c>
      <c r="E71" s="84">
        <f>0.5*0.0054</f>
        <v>2.7000000000000001E-3</v>
      </c>
      <c r="F71" s="84">
        <f>F67*E71</f>
        <v>0.20250000000000001</v>
      </c>
      <c r="G71" s="509"/>
      <c r="H71" s="85"/>
      <c r="I71" s="85"/>
      <c r="J71" s="85"/>
      <c r="K71" s="85"/>
      <c r="L71" s="85"/>
      <c r="M71" s="92"/>
    </row>
    <row r="72" spans="1:13" s="93" customFormat="1" ht="38.25">
      <c r="A72" s="501">
        <v>16</v>
      </c>
      <c r="B72" s="502" t="s">
        <v>377</v>
      </c>
      <c r="C72" s="503" t="s">
        <v>387</v>
      </c>
      <c r="D72" s="504" t="s">
        <v>25</v>
      </c>
      <c r="E72" s="505"/>
      <c r="F72" s="505">
        <v>15</v>
      </c>
      <c r="G72" s="224"/>
      <c r="H72" s="505"/>
      <c r="I72" s="403"/>
      <c r="J72" s="85"/>
      <c r="K72" s="403"/>
      <c r="L72" s="85"/>
      <c r="M72" s="92"/>
    </row>
    <row r="73" spans="1:13" s="93" customFormat="1" ht="12.75">
      <c r="A73" s="396">
        <f>A72+0.1</f>
        <v>16.100000000000001</v>
      </c>
      <c r="B73" s="506"/>
      <c r="C73" s="507" t="s">
        <v>379</v>
      </c>
      <c r="D73" s="507" t="s">
        <v>17</v>
      </c>
      <c r="E73" s="508">
        <f>0.5*0.61</f>
        <v>0.30499999999999999</v>
      </c>
      <c r="F73" s="508">
        <f>E73*F72</f>
        <v>4.5750000000000002</v>
      </c>
      <c r="G73" s="85"/>
      <c r="H73" s="508"/>
      <c r="I73" s="403"/>
      <c r="J73" s="85"/>
      <c r="K73" s="403"/>
      <c r="L73" s="85"/>
      <c r="M73" s="92"/>
    </row>
    <row r="74" spans="1:13" s="93" customFormat="1" ht="12.75">
      <c r="A74" s="396">
        <f>A73+0.1</f>
        <v>16.200000000000003</v>
      </c>
      <c r="B74" s="506"/>
      <c r="C74" s="507" t="s">
        <v>380</v>
      </c>
      <c r="D74" s="507" t="s">
        <v>1</v>
      </c>
      <c r="E74" s="508">
        <f>0.5*0.002</f>
        <v>1E-3</v>
      </c>
      <c r="F74" s="508">
        <f>E74*F72</f>
        <v>1.4999999999999999E-2</v>
      </c>
      <c r="G74" s="85"/>
      <c r="H74" s="508"/>
      <c r="I74" s="403"/>
      <c r="J74" s="85"/>
      <c r="K74" s="509"/>
      <c r="L74" s="85"/>
      <c r="M74" s="92"/>
    </row>
    <row r="75" spans="1:13" s="93" customFormat="1" ht="12.75">
      <c r="A75" s="396">
        <f>A74+0.1</f>
        <v>16.300000000000004</v>
      </c>
      <c r="B75" s="488"/>
      <c r="C75" s="507" t="s">
        <v>388</v>
      </c>
      <c r="D75" s="510" t="s">
        <v>25</v>
      </c>
      <c r="E75" s="508">
        <v>0.998</v>
      </c>
      <c r="F75" s="508">
        <f>E75*F72</f>
        <v>14.97</v>
      </c>
      <c r="G75" s="85"/>
      <c r="H75" s="508"/>
      <c r="I75" s="403"/>
      <c r="J75" s="403"/>
      <c r="K75" s="403"/>
      <c r="L75" s="85"/>
      <c r="M75" s="92"/>
    </row>
    <row r="76" spans="1:13" s="93" customFormat="1" ht="12.75">
      <c r="A76" s="396">
        <f>A75+0.1</f>
        <v>16.400000000000006</v>
      </c>
      <c r="B76" s="506"/>
      <c r="C76" s="507" t="s">
        <v>382</v>
      </c>
      <c r="D76" s="507" t="s">
        <v>45</v>
      </c>
      <c r="E76" s="508">
        <v>0.14000000000000001</v>
      </c>
      <c r="F76" s="508">
        <f>F72*E76</f>
        <v>2.1</v>
      </c>
      <c r="G76" s="85"/>
      <c r="H76" s="508"/>
      <c r="I76" s="403"/>
      <c r="J76" s="403"/>
      <c r="K76" s="403"/>
      <c r="L76" s="85"/>
      <c r="M76" s="92"/>
    </row>
    <row r="77" spans="1:13" s="93" customFormat="1" ht="12.75">
      <c r="A77" s="396">
        <f>A76+0.1</f>
        <v>16.500000000000007</v>
      </c>
      <c r="B77" s="506"/>
      <c r="C77" s="507" t="s">
        <v>383</v>
      </c>
      <c r="D77" s="507" t="s">
        <v>1</v>
      </c>
      <c r="E77" s="508">
        <f>0.5*0.156</f>
        <v>7.8E-2</v>
      </c>
      <c r="F77" s="508">
        <f>E77*F72</f>
        <v>1.17</v>
      </c>
      <c r="G77" s="509"/>
      <c r="H77" s="508"/>
      <c r="I77" s="403"/>
      <c r="J77" s="403"/>
      <c r="K77" s="403"/>
      <c r="L77" s="85"/>
      <c r="M77" s="92"/>
    </row>
    <row r="78" spans="1:13" s="60" customFormat="1" ht="25.5">
      <c r="A78" s="221">
        <v>17</v>
      </c>
      <c r="B78" s="244" t="s">
        <v>87</v>
      </c>
      <c r="C78" s="503" t="s">
        <v>389</v>
      </c>
      <c r="D78" s="221" t="s">
        <v>25</v>
      </c>
      <c r="E78" s="221"/>
      <c r="F78" s="224">
        <v>15</v>
      </c>
      <c r="G78" s="85"/>
      <c r="H78" s="124"/>
      <c r="I78" s="85"/>
      <c r="J78" s="85"/>
      <c r="K78" s="85"/>
      <c r="L78" s="85"/>
      <c r="M78" s="92"/>
    </row>
    <row r="79" spans="1:13" s="60" customFormat="1" ht="12.75">
      <c r="A79" s="396">
        <f>A78+0.1</f>
        <v>17.100000000000001</v>
      </c>
      <c r="B79" s="244"/>
      <c r="C79" s="84" t="s">
        <v>385</v>
      </c>
      <c r="D79" s="84" t="s">
        <v>17</v>
      </c>
      <c r="E79" s="84">
        <f>0.5*0.239</f>
        <v>0.1195</v>
      </c>
      <c r="F79" s="84">
        <f>F78*E79</f>
        <v>1.7925</v>
      </c>
      <c r="G79" s="85"/>
      <c r="H79" s="124"/>
      <c r="I79" s="85"/>
      <c r="J79" s="85"/>
      <c r="K79" s="85"/>
      <c r="L79" s="85"/>
      <c r="M79" s="92"/>
    </row>
    <row r="80" spans="1:13" s="60" customFormat="1" ht="12.75">
      <c r="A80" s="396">
        <f>A79+0.1</f>
        <v>17.200000000000003</v>
      </c>
      <c r="B80" s="511"/>
      <c r="C80" s="84" t="s">
        <v>380</v>
      </c>
      <c r="D80" s="84" t="s">
        <v>1</v>
      </c>
      <c r="E80" s="84">
        <f>0.5*0.0049</f>
        <v>2.4499999999999999E-3</v>
      </c>
      <c r="F80" s="84">
        <f>F78*E80</f>
        <v>3.6749999999999998E-2</v>
      </c>
      <c r="G80" s="85"/>
      <c r="H80" s="85"/>
      <c r="I80" s="85"/>
      <c r="J80" s="85"/>
      <c r="K80" s="509"/>
      <c r="L80" s="85"/>
      <c r="M80" s="92"/>
    </row>
    <row r="81" spans="1:13" s="60" customFormat="1" ht="12.75">
      <c r="A81" s="396">
        <f>A80+0.1</f>
        <v>17.300000000000004</v>
      </c>
      <c r="B81" s="488"/>
      <c r="C81" s="84" t="s">
        <v>390</v>
      </c>
      <c r="D81" s="84" t="s">
        <v>25</v>
      </c>
      <c r="E81" s="84">
        <v>1.1499999999999999</v>
      </c>
      <c r="F81" s="84">
        <f>F78*E81</f>
        <v>17.25</v>
      </c>
      <c r="G81" s="85"/>
      <c r="H81" s="85"/>
      <c r="I81" s="85"/>
      <c r="J81" s="85"/>
      <c r="K81" s="85"/>
      <c r="L81" s="85"/>
      <c r="M81" s="92"/>
    </row>
    <row r="82" spans="1:13" s="60" customFormat="1" ht="12.75">
      <c r="A82" s="396">
        <f>A81+0.1</f>
        <v>17.400000000000006</v>
      </c>
      <c r="B82" s="511"/>
      <c r="C82" s="84" t="s">
        <v>383</v>
      </c>
      <c r="D82" s="84" t="s">
        <v>1</v>
      </c>
      <c r="E82" s="84">
        <f>0.5*0.0054</f>
        <v>2.7000000000000001E-3</v>
      </c>
      <c r="F82" s="84">
        <f>F78*E82</f>
        <v>4.0500000000000001E-2</v>
      </c>
      <c r="G82" s="509"/>
      <c r="H82" s="85"/>
      <c r="I82" s="85"/>
      <c r="J82" s="85"/>
      <c r="K82" s="85"/>
      <c r="L82" s="85"/>
      <c r="M82" s="92"/>
    </row>
    <row r="83" spans="1:13" s="60" customFormat="1" ht="25.5">
      <c r="A83" s="221">
        <v>18</v>
      </c>
      <c r="B83" s="80" t="s">
        <v>88</v>
      </c>
      <c r="C83" s="221" t="s">
        <v>391</v>
      </c>
      <c r="D83" s="221" t="s">
        <v>20</v>
      </c>
      <c r="E83" s="221"/>
      <c r="F83" s="224">
        <v>26</v>
      </c>
      <c r="G83" s="85"/>
      <c r="H83" s="85"/>
      <c r="I83" s="85"/>
      <c r="J83" s="85"/>
      <c r="K83" s="85"/>
      <c r="L83" s="85"/>
      <c r="M83" s="92"/>
    </row>
    <row r="84" spans="1:13" s="60" customFormat="1" ht="12.75">
      <c r="A84" s="396">
        <f t="shared" ref="A84:A89" si="2">A83+0.1</f>
        <v>18.100000000000001</v>
      </c>
      <c r="B84" s="244"/>
      <c r="C84" s="84" t="s">
        <v>89</v>
      </c>
      <c r="D84" s="84" t="s">
        <v>17</v>
      </c>
      <c r="E84" s="84">
        <v>1.51</v>
      </c>
      <c r="F84" s="85">
        <f>E84*F83</f>
        <v>39.26</v>
      </c>
      <c r="G84" s="85"/>
      <c r="H84" s="85"/>
      <c r="I84" s="85"/>
      <c r="J84" s="85"/>
      <c r="K84" s="85"/>
      <c r="L84" s="85"/>
      <c r="M84" s="92"/>
    </row>
    <row r="85" spans="1:13" s="60" customFormat="1" ht="12.75">
      <c r="A85" s="396">
        <f t="shared" si="2"/>
        <v>18.200000000000003</v>
      </c>
      <c r="B85" s="511"/>
      <c r="C85" s="84" t="s">
        <v>86</v>
      </c>
      <c r="D85" s="84" t="s">
        <v>1</v>
      </c>
      <c r="E85" s="84">
        <v>0.13</v>
      </c>
      <c r="F85" s="85">
        <f>F83*E85</f>
        <v>3.38</v>
      </c>
      <c r="G85" s="85"/>
      <c r="H85" s="85"/>
      <c r="I85" s="85"/>
      <c r="J85" s="85"/>
      <c r="K85" s="509"/>
      <c r="L85" s="85"/>
      <c r="M85" s="92"/>
    </row>
    <row r="86" spans="1:13" s="105" customFormat="1" ht="12.75">
      <c r="A86" s="396">
        <f t="shared" si="2"/>
        <v>18.300000000000004</v>
      </c>
      <c r="B86" s="488"/>
      <c r="C86" s="512" t="s">
        <v>392</v>
      </c>
      <c r="D86" s="513" t="s">
        <v>30</v>
      </c>
      <c r="E86" s="222" t="s">
        <v>49</v>
      </c>
      <c r="F86" s="514">
        <v>3</v>
      </c>
      <c r="G86" s="513"/>
      <c r="H86" s="513"/>
      <c r="I86" s="513"/>
      <c r="J86" s="513"/>
      <c r="K86" s="222"/>
      <c r="L86" s="222"/>
      <c r="M86" s="92"/>
    </row>
    <row r="87" spans="1:13" s="105" customFormat="1" ht="12.75">
      <c r="A87" s="396">
        <f t="shared" si="2"/>
        <v>18.400000000000006</v>
      </c>
      <c r="B87" s="488"/>
      <c r="C87" s="512" t="s">
        <v>393</v>
      </c>
      <c r="D87" s="513" t="s">
        <v>30</v>
      </c>
      <c r="E87" s="222" t="s">
        <v>49</v>
      </c>
      <c r="F87" s="514">
        <v>23</v>
      </c>
      <c r="G87" s="513"/>
      <c r="H87" s="513"/>
      <c r="I87" s="513"/>
      <c r="J87" s="513"/>
      <c r="K87" s="222"/>
      <c r="L87" s="222"/>
      <c r="M87" s="92"/>
    </row>
    <row r="88" spans="1:13" s="60" customFormat="1" ht="12.75">
      <c r="A88" s="396">
        <f t="shared" si="2"/>
        <v>18.500000000000007</v>
      </c>
      <c r="B88" s="488"/>
      <c r="C88" s="84" t="s">
        <v>368</v>
      </c>
      <c r="D88" s="84" t="s">
        <v>45</v>
      </c>
      <c r="E88" s="84">
        <v>1.1000000000000001</v>
      </c>
      <c r="F88" s="85">
        <f>F83*E88</f>
        <v>28.6</v>
      </c>
      <c r="G88" s="85"/>
      <c r="H88" s="85"/>
      <c r="I88" s="85"/>
      <c r="J88" s="85"/>
      <c r="K88" s="85"/>
      <c r="L88" s="85"/>
      <c r="M88" s="92"/>
    </row>
    <row r="89" spans="1:13" s="60" customFormat="1" ht="12.75">
      <c r="A89" s="396">
        <f t="shared" si="2"/>
        <v>18.600000000000009</v>
      </c>
      <c r="B89" s="511"/>
      <c r="C89" s="84" t="s">
        <v>27</v>
      </c>
      <c r="D89" s="84" t="s">
        <v>1</v>
      </c>
      <c r="E89" s="84">
        <v>7.0000000000000007E-2</v>
      </c>
      <c r="F89" s="85">
        <f>F83*E89</f>
        <v>1.8200000000000003</v>
      </c>
      <c r="G89" s="509"/>
      <c r="H89" s="85"/>
      <c r="I89" s="85"/>
      <c r="J89" s="85"/>
      <c r="K89" s="85"/>
      <c r="L89" s="85"/>
      <c r="M89" s="92"/>
    </row>
    <row r="90" spans="1:13" s="60" customFormat="1" ht="25.5">
      <c r="A90" s="221">
        <v>19</v>
      </c>
      <c r="B90" s="221" t="s">
        <v>94</v>
      </c>
      <c r="C90" s="221" t="s">
        <v>97</v>
      </c>
      <c r="D90" s="221" t="s">
        <v>30</v>
      </c>
      <c r="E90" s="84"/>
      <c r="F90" s="224">
        <v>6</v>
      </c>
      <c r="G90" s="85"/>
      <c r="H90" s="85"/>
      <c r="I90" s="383"/>
      <c r="J90" s="85"/>
      <c r="K90" s="383"/>
      <c r="L90" s="85"/>
      <c r="M90" s="85"/>
    </row>
    <row r="91" spans="1:13" s="60" customFormat="1" ht="12.75">
      <c r="A91" s="84">
        <f>A90+0.1</f>
        <v>19.100000000000001</v>
      </c>
      <c r="B91" s="221"/>
      <c r="C91" s="84" t="s">
        <v>16</v>
      </c>
      <c r="D91" s="84" t="s">
        <v>17</v>
      </c>
      <c r="E91" s="84">
        <v>3.02</v>
      </c>
      <c r="F91" s="85">
        <f>F90*E91</f>
        <v>18.12</v>
      </c>
      <c r="G91" s="85"/>
      <c r="H91" s="85"/>
      <c r="I91" s="383"/>
      <c r="J91" s="85"/>
      <c r="K91" s="383"/>
      <c r="L91" s="85"/>
      <c r="M91" s="85"/>
    </row>
    <row r="92" spans="1:13" s="60" customFormat="1" ht="12.75">
      <c r="A92" s="84">
        <f>A91+0.1</f>
        <v>19.200000000000003</v>
      </c>
      <c r="B92" s="221"/>
      <c r="C92" s="84" t="s">
        <v>18</v>
      </c>
      <c r="D92" s="84" t="s">
        <v>1</v>
      </c>
      <c r="E92" s="500">
        <v>0.14000000000000001</v>
      </c>
      <c r="F92" s="85">
        <f>F90*E92</f>
        <v>0.84000000000000008</v>
      </c>
      <c r="G92" s="85"/>
      <c r="H92" s="85"/>
      <c r="I92" s="383"/>
      <c r="J92" s="85"/>
      <c r="K92" s="383"/>
      <c r="L92" s="85"/>
      <c r="M92" s="85"/>
    </row>
    <row r="93" spans="1:13" s="60" customFormat="1" ht="12.75">
      <c r="A93" s="84">
        <f>A92+0.1</f>
        <v>19.300000000000004</v>
      </c>
      <c r="B93" s="221"/>
      <c r="C93" s="84" t="s">
        <v>95</v>
      </c>
      <c r="D93" s="84" t="s">
        <v>30</v>
      </c>
      <c r="E93" s="500">
        <v>1</v>
      </c>
      <c r="F93" s="85">
        <f>E93*F90</f>
        <v>6</v>
      </c>
      <c r="G93" s="85"/>
      <c r="H93" s="85"/>
      <c r="I93" s="383"/>
      <c r="J93" s="85"/>
      <c r="K93" s="383"/>
      <c r="L93" s="85"/>
      <c r="M93" s="85"/>
    </row>
    <row r="94" spans="1:13" s="60" customFormat="1" ht="12.75">
      <c r="A94" s="84">
        <f>A93+0.1</f>
        <v>19.400000000000006</v>
      </c>
      <c r="B94" s="221"/>
      <c r="C94" s="84" t="s">
        <v>96</v>
      </c>
      <c r="D94" s="84" t="s">
        <v>1</v>
      </c>
      <c r="E94" s="500">
        <v>0.31</v>
      </c>
      <c r="F94" s="85">
        <f>F90*E94</f>
        <v>1.8599999999999999</v>
      </c>
      <c r="G94" s="85"/>
      <c r="H94" s="85"/>
      <c r="I94" s="383"/>
      <c r="J94" s="85"/>
      <c r="K94" s="383"/>
      <c r="L94" s="85"/>
      <c r="M94" s="85"/>
    </row>
    <row r="95" spans="1:13" s="225" customFormat="1" ht="25.5">
      <c r="A95" s="221">
        <v>20</v>
      </c>
      <c r="B95" s="221" t="s">
        <v>432</v>
      </c>
      <c r="C95" s="356" t="s">
        <v>155</v>
      </c>
      <c r="D95" s="221" t="s">
        <v>30</v>
      </c>
      <c r="E95" s="85"/>
      <c r="F95" s="224">
        <v>6</v>
      </c>
      <c r="G95" s="85"/>
      <c r="H95" s="85"/>
      <c r="I95" s="85"/>
      <c r="J95" s="85"/>
      <c r="K95" s="85"/>
      <c r="L95" s="85"/>
      <c r="M95" s="85"/>
    </row>
    <row r="96" spans="1:13" s="225" customFormat="1" ht="12.75">
      <c r="A96" s="361">
        <f>A95+0.1</f>
        <v>20.100000000000001</v>
      </c>
      <c r="B96" s="221"/>
      <c r="C96" s="84" t="s">
        <v>16</v>
      </c>
      <c r="D96" s="84" t="s">
        <v>17</v>
      </c>
      <c r="E96" s="85">
        <v>2.19</v>
      </c>
      <c r="F96" s="85">
        <f>F95*E96</f>
        <v>13.14</v>
      </c>
      <c r="G96" s="85"/>
      <c r="H96" s="85"/>
      <c r="I96" s="383"/>
      <c r="J96" s="85"/>
      <c r="K96" s="85"/>
      <c r="L96" s="85"/>
      <c r="M96" s="85"/>
    </row>
    <row r="97" spans="1:13" s="225" customFormat="1" ht="12.75">
      <c r="A97" s="361">
        <f>A96+0.1</f>
        <v>20.200000000000003</v>
      </c>
      <c r="B97" s="221"/>
      <c r="C97" s="84" t="s">
        <v>18</v>
      </c>
      <c r="D97" s="84" t="s">
        <v>1</v>
      </c>
      <c r="E97" s="85">
        <f>0.07</f>
        <v>7.0000000000000007E-2</v>
      </c>
      <c r="F97" s="85">
        <f>E97*F95</f>
        <v>0.42000000000000004</v>
      </c>
      <c r="G97" s="85"/>
      <c r="H97" s="85"/>
      <c r="I97" s="85"/>
      <c r="J97" s="85"/>
      <c r="K97" s="85"/>
      <c r="L97" s="85"/>
      <c r="M97" s="85"/>
    </row>
    <row r="98" spans="1:13" s="225" customFormat="1" ht="12.75">
      <c r="A98" s="361">
        <f>A97+0.1</f>
        <v>20.300000000000004</v>
      </c>
      <c r="B98" s="221"/>
      <c r="C98" s="84" t="s">
        <v>100</v>
      </c>
      <c r="D98" s="84" t="s">
        <v>30</v>
      </c>
      <c r="E98" s="85">
        <v>1</v>
      </c>
      <c r="F98" s="85">
        <f>E98*F95</f>
        <v>6</v>
      </c>
      <c r="G98" s="85"/>
      <c r="H98" s="85"/>
      <c r="I98" s="85"/>
      <c r="J98" s="85"/>
      <c r="K98" s="85"/>
      <c r="L98" s="85"/>
      <c r="M98" s="85"/>
    </row>
    <row r="99" spans="1:13" s="225" customFormat="1" ht="12.75">
      <c r="A99" s="361">
        <f>A98+0.1</f>
        <v>20.400000000000006</v>
      </c>
      <c r="B99" s="221"/>
      <c r="C99" s="84" t="s">
        <v>27</v>
      </c>
      <c r="D99" s="84" t="s">
        <v>1</v>
      </c>
      <c r="E99" s="85">
        <f>0.37</f>
        <v>0.37</v>
      </c>
      <c r="F99" s="85">
        <f>E99*F95</f>
        <v>2.2199999999999998</v>
      </c>
      <c r="G99" s="85"/>
      <c r="H99" s="85"/>
      <c r="I99" s="85"/>
      <c r="J99" s="85"/>
      <c r="K99" s="85"/>
      <c r="L99" s="85"/>
      <c r="M99" s="85"/>
    </row>
    <row r="100" spans="1:13" s="68" customFormat="1" ht="38.25">
      <c r="A100" s="221">
        <v>21</v>
      </c>
      <c r="B100" s="221" t="s">
        <v>94</v>
      </c>
      <c r="C100" s="221" t="s">
        <v>118</v>
      </c>
      <c r="D100" s="221" t="s">
        <v>30</v>
      </c>
      <c r="E100" s="84"/>
      <c r="F100" s="224">
        <v>1</v>
      </c>
      <c r="G100" s="85"/>
      <c r="H100" s="224"/>
      <c r="I100" s="515"/>
      <c r="J100" s="493"/>
      <c r="K100" s="515"/>
      <c r="L100" s="515"/>
      <c r="M100" s="515"/>
    </row>
    <row r="101" spans="1:13" s="68" customFormat="1" ht="12.75">
      <c r="A101" s="84">
        <f>A100+0.1</f>
        <v>21.1</v>
      </c>
      <c r="B101" s="221"/>
      <c r="C101" s="84" t="s">
        <v>16</v>
      </c>
      <c r="D101" s="84" t="s">
        <v>17</v>
      </c>
      <c r="E101" s="84">
        <v>3.02</v>
      </c>
      <c r="F101" s="85">
        <f>F100*E101</f>
        <v>3.02</v>
      </c>
      <c r="G101" s="85"/>
      <c r="H101" s="85"/>
      <c r="I101" s="383"/>
      <c r="J101" s="85"/>
      <c r="K101" s="515"/>
      <c r="L101" s="515"/>
      <c r="M101" s="493"/>
    </row>
    <row r="102" spans="1:13" s="68" customFormat="1" ht="12.75">
      <c r="A102" s="84">
        <f>A101+0.1</f>
        <v>21.200000000000003</v>
      </c>
      <c r="B102" s="221"/>
      <c r="C102" s="84" t="s">
        <v>18</v>
      </c>
      <c r="D102" s="84" t="s">
        <v>1</v>
      </c>
      <c r="E102" s="500">
        <v>0.14000000000000001</v>
      </c>
      <c r="F102" s="85">
        <f>F100*E102</f>
        <v>0.14000000000000001</v>
      </c>
      <c r="G102" s="85"/>
      <c r="H102" s="85"/>
      <c r="I102" s="515"/>
      <c r="J102" s="493"/>
      <c r="K102" s="383"/>
      <c r="L102" s="493"/>
      <c r="M102" s="493"/>
    </row>
    <row r="103" spans="1:13" s="68" customFormat="1" ht="12.75">
      <c r="A103" s="84">
        <f>A102+0.1</f>
        <v>21.300000000000004</v>
      </c>
      <c r="B103" s="221"/>
      <c r="C103" s="84" t="s">
        <v>119</v>
      </c>
      <c r="D103" s="84" t="s">
        <v>30</v>
      </c>
      <c r="E103" s="500">
        <v>1</v>
      </c>
      <c r="F103" s="85">
        <f>E103*F100</f>
        <v>1</v>
      </c>
      <c r="G103" s="85"/>
      <c r="H103" s="493"/>
      <c r="I103" s="515"/>
      <c r="J103" s="493"/>
      <c r="K103" s="515"/>
      <c r="L103" s="493"/>
      <c r="M103" s="493"/>
    </row>
    <row r="104" spans="1:13" s="68" customFormat="1" ht="12.75">
      <c r="A104" s="84">
        <f>A103+0.1</f>
        <v>21.400000000000006</v>
      </c>
      <c r="B104" s="221"/>
      <c r="C104" s="84" t="s">
        <v>96</v>
      </c>
      <c r="D104" s="84" t="s">
        <v>1</v>
      </c>
      <c r="E104" s="500">
        <v>0.31</v>
      </c>
      <c r="F104" s="85">
        <f>F100*E104</f>
        <v>0.31</v>
      </c>
      <c r="G104" s="85"/>
      <c r="H104" s="493"/>
      <c r="I104" s="515"/>
      <c r="J104" s="493"/>
      <c r="K104" s="515"/>
      <c r="L104" s="493"/>
      <c r="M104" s="493"/>
    </row>
    <row r="105" spans="1:13" s="225" customFormat="1" ht="25.5">
      <c r="A105" s="221">
        <v>22</v>
      </c>
      <c r="B105" s="221" t="s">
        <v>432</v>
      </c>
      <c r="C105" s="376" t="s">
        <v>120</v>
      </c>
      <c r="D105" s="221" t="s">
        <v>30</v>
      </c>
      <c r="E105" s="85"/>
      <c r="F105" s="224">
        <v>1</v>
      </c>
      <c r="G105" s="85"/>
      <c r="H105" s="493"/>
      <c r="I105" s="85"/>
      <c r="J105" s="85"/>
      <c r="K105" s="85"/>
      <c r="L105" s="493"/>
      <c r="M105" s="493"/>
    </row>
    <row r="106" spans="1:13" s="225" customFormat="1" ht="12.75">
      <c r="A106" s="361">
        <f>A105+0.1</f>
        <v>22.1</v>
      </c>
      <c r="B106" s="221"/>
      <c r="C106" s="84" t="s">
        <v>16</v>
      </c>
      <c r="D106" s="84" t="s">
        <v>17</v>
      </c>
      <c r="E106" s="85">
        <v>2.19</v>
      </c>
      <c r="F106" s="85">
        <f>F105*E106</f>
        <v>2.19</v>
      </c>
      <c r="G106" s="85"/>
      <c r="H106" s="493"/>
      <c r="I106" s="383"/>
      <c r="J106" s="85"/>
      <c r="K106" s="85"/>
      <c r="L106" s="493"/>
      <c r="M106" s="493"/>
    </row>
    <row r="107" spans="1:13" s="225" customFormat="1" ht="12.75">
      <c r="A107" s="361">
        <f>A106+0.1</f>
        <v>22.200000000000003</v>
      </c>
      <c r="B107" s="221"/>
      <c r="C107" s="84" t="s">
        <v>18</v>
      </c>
      <c r="D107" s="84" t="s">
        <v>1</v>
      </c>
      <c r="E107" s="85">
        <f>0.07</f>
        <v>7.0000000000000007E-2</v>
      </c>
      <c r="F107" s="85">
        <f>E107*F105</f>
        <v>7.0000000000000007E-2</v>
      </c>
      <c r="G107" s="85"/>
      <c r="H107" s="493"/>
      <c r="I107" s="85"/>
      <c r="J107" s="85"/>
      <c r="K107" s="85"/>
      <c r="L107" s="493"/>
      <c r="M107" s="493"/>
    </row>
    <row r="108" spans="1:13" s="225" customFormat="1" ht="12.75">
      <c r="A108" s="361">
        <f>A107+0.1</f>
        <v>22.300000000000004</v>
      </c>
      <c r="B108" s="221"/>
      <c r="C108" s="84" t="s">
        <v>121</v>
      </c>
      <c r="D108" s="84" t="s">
        <v>30</v>
      </c>
      <c r="E108" s="85">
        <v>1</v>
      </c>
      <c r="F108" s="85">
        <f>E108*F105</f>
        <v>1</v>
      </c>
      <c r="G108" s="85"/>
      <c r="H108" s="493"/>
      <c r="I108" s="85"/>
      <c r="J108" s="85"/>
      <c r="K108" s="85"/>
      <c r="L108" s="493"/>
      <c r="M108" s="493"/>
    </row>
    <row r="109" spans="1:13" s="225" customFormat="1" ht="12.75">
      <c r="A109" s="361">
        <f>A108+0.1</f>
        <v>22.400000000000006</v>
      </c>
      <c r="B109" s="221"/>
      <c r="C109" s="84" t="s">
        <v>27</v>
      </c>
      <c r="D109" s="84" t="s">
        <v>1</v>
      </c>
      <c r="E109" s="85">
        <f>0.37</f>
        <v>0.37</v>
      </c>
      <c r="F109" s="85">
        <f>E109*F105</f>
        <v>0.37</v>
      </c>
      <c r="G109" s="85"/>
      <c r="H109" s="493"/>
      <c r="I109" s="85"/>
      <c r="J109" s="85"/>
      <c r="K109" s="85"/>
      <c r="L109" s="493"/>
      <c r="M109" s="493"/>
    </row>
    <row r="110" spans="1:13" s="225" customFormat="1" ht="25.5">
      <c r="A110" s="221">
        <v>23</v>
      </c>
      <c r="B110" s="221" t="s">
        <v>101</v>
      </c>
      <c r="C110" s="221" t="s">
        <v>102</v>
      </c>
      <c r="D110" s="221" t="s">
        <v>30</v>
      </c>
      <c r="E110" s="85"/>
      <c r="F110" s="224">
        <v>7</v>
      </c>
      <c r="G110" s="85"/>
      <c r="H110" s="85"/>
      <c r="I110" s="85"/>
      <c r="J110" s="85"/>
      <c r="K110" s="85"/>
      <c r="L110" s="85"/>
      <c r="M110" s="85"/>
    </row>
    <row r="111" spans="1:13" s="225" customFormat="1" ht="12.75">
      <c r="A111" s="361">
        <f>A110+0.1</f>
        <v>23.1</v>
      </c>
      <c r="B111" s="221"/>
      <c r="C111" s="84" t="s">
        <v>16</v>
      </c>
      <c r="D111" s="84" t="s">
        <v>17</v>
      </c>
      <c r="E111" s="85">
        <v>0.82</v>
      </c>
      <c r="F111" s="85">
        <f>F110*E111</f>
        <v>5.7399999999999993</v>
      </c>
      <c r="G111" s="85"/>
      <c r="H111" s="85"/>
      <c r="I111" s="383"/>
      <c r="J111" s="85"/>
      <c r="K111" s="85"/>
      <c r="L111" s="85"/>
      <c r="M111" s="85"/>
    </row>
    <row r="112" spans="1:13" s="225" customFormat="1" ht="12.75">
      <c r="A112" s="361">
        <f>A111+0.1</f>
        <v>23.200000000000003</v>
      </c>
      <c r="B112" s="221"/>
      <c r="C112" s="84" t="s">
        <v>18</v>
      </c>
      <c r="D112" s="84" t="s">
        <v>1</v>
      </c>
      <c r="E112" s="85">
        <f>0.01*1.2</f>
        <v>1.2E-2</v>
      </c>
      <c r="F112" s="85">
        <f>E112*F110</f>
        <v>8.4000000000000005E-2</v>
      </c>
      <c r="G112" s="85"/>
      <c r="H112" s="85"/>
      <c r="I112" s="85"/>
      <c r="J112" s="85"/>
      <c r="K112" s="85"/>
      <c r="L112" s="85"/>
      <c r="M112" s="85"/>
    </row>
    <row r="113" spans="1:13" s="225" customFormat="1" ht="12.75">
      <c r="A113" s="361">
        <f>A112+0.1</f>
        <v>23.300000000000004</v>
      </c>
      <c r="B113" s="221"/>
      <c r="C113" s="84" t="s">
        <v>103</v>
      </c>
      <c r="D113" s="84" t="s">
        <v>30</v>
      </c>
      <c r="E113" s="85">
        <v>1</v>
      </c>
      <c r="F113" s="85">
        <f>E113*F110</f>
        <v>7</v>
      </c>
      <c r="G113" s="85"/>
      <c r="H113" s="85"/>
      <c r="I113" s="85"/>
      <c r="J113" s="85"/>
      <c r="K113" s="85"/>
      <c r="L113" s="85"/>
      <c r="M113" s="85"/>
    </row>
    <row r="114" spans="1:13" s="225" customFormat="1" ht="12.75">
      <c r="A114" s="361">
        <f>A113+0.1</f>
        <v>23.400000000000006</v>
      </c>
      <c r="B114" s="221"/>
      <c r="C114" s="84" t="s">
        <v>27</v>
      </c>
      <c r="D114" s="84" t="s">
        <v>1</v>
      </c>
      <c r="E114" s="85">
        <v>7.0000000000000007E-2</v>
      </c>
      <c r="F114" s="85">
        <f>E114*F110</f>
        <v>0.49000000000000005</v>
      </c>
      <c r="G114" s="85"/>
      <c r="H114" s="85"/>
      <c r="I114" s="85"/>
      <c r="J114" s="85"/>
      <c r="K114" s="85"/>
      <c r="L114" s="85"/>
      <c r="M114" s="85"/>
    </row>
    <row r="115" spans="1:13" s="60" customFormat="1" ht="25.5">
      <c r="A115" s="221">
        <v>24</v>
      </c>
      <c r="B115" s="244" t="s">
        <v>98</v>
      </c>
      <c r="C115" s="221" t="s">
        <v>99</v>
      </c>
      <c r="D115" s="221" t="s">
        <v>25</v>
      </c>
      <c r="E115" s="221"/>
      <c r="F115" s="221">
        <v>90</v>
      </c>
      <c r="G115" s="84"/>
      <c r="H115" s="444"/>
      <c r="I115" s="84"/>
      <c r="J115" s="85"/>
      <c r="K115" s="84"/>
      <c r="L115" s="85"/>
      <c r="M115" s="85"/>
    </row>
    <row r="116" spans="1:13" s="60" customFormat="1" ht="12.75">
      <c r="A116" s="396">
        <f>A115+0.1</f>
        <v>24.1</v>
      </c>
      <c r="B116" s="244"/>
      <c r="C116" s="84" t="s">
        <v>89</v>
      </c>
      <c r="D116" s="84" t="s">
        <v>17</v>
      </c>
      <c r="E116" s="84">
        <v>5.16E-2</v>
      </c>
      <c r="F116" s="84">
        <f>F115*E116</f>
        <v>4.6440000000000001</v>
      </c>
      <c r="G116" s="84"/>
      <c r="H116" s="444"/>
      <c r="I116" s="84"/>
      <c r="J116" s="85"/>
      <c r="K116" s="84"/>
      <c r="L116" s="85"/>
      <c r="M116" s="85"/>
    </row>
    <row r="117" spans="1:13" s="60" customFormat="1" ht="12.75">
      <c r="A117" s="396">
        <f>A116+0.1</f>
        <v>24.200000000000003</v>
      </c>
      <c r="B117" s="244"/>
      <c r="C117" s="84" t="s">
        <v>394</v>
      </c>
      <c r="D117" s="423" t="s">
        <v>15</v>
      </c>
      <c r="E117" s="84">
        <v>0.01</v>
      </c>
      <c r="F117" s="84">
        <f>E117*F115</f>
        <v>0.9</v>
      </c>
      <c r="G117" s="84"/>
      <c r="H117" s="85"/>
      <c r="I117" s="84"/>
      <c r="J117" s="85"/>
      <c r="K117" s="84"/>
      <c r="L117" s="85"/>
      <c r="M117" s="85"/>
    </row>
    <row r="118" spans="1:13" s="60" customFormat="1" ht="12.75">
      <c r="A118" s="396">
        <f>A117+0.1</f>
        <v>24.300000000000004</v>
      </c>
      <c r="B118" s="488"/>
      <c r="C118" s="371" t="s">
        <v>27</v>
      </c>
      <c r="D118" s="371" t="s">
        <v>1</v>
      </c>
      <c r="E118" s="371">
        <v>1.1000000000000001E-3</v>
      </c>
      <c r="F118" s="371">
        <f>E118*F115</f>
        <v>9.9000000000000005E-2</v>
      </c>
      <c r="G118" s="371"/>
      <c r="H118" s="85"/>
      <c r="I118" s="371"/>
      <c r="J118" s="85"/>
      <c r="K118" s="371"/>
      <c r="L118" s="85"/>
      <c r="M118" s="85"/>
    </row>
    <row r="119" spans="1:13" s="119" customFormat="1" ht="12.75">
      <c r="A119" s="350"/>
      <c r="B119" s="483"/>
      <c r="C119" s="433" t="s">
        <v>10</v>
      </c>
      <c r="D119" s="433"/>
      <c r="E119" s="434"/>
      <c r="F119" s="433"/>
      <c r="G119" s="403"/>
      <c r="H119" s="441"/>
      <c r="I119" s="85"/>
      <c r="J119" s="441"/>
      <c r="K119" s="85"/>
      <c r="L119" s="442"/>
      <c r="M119" s="224"/>
    </row>
    <row r="120" spans="1:13" s="119" customFormat="1" ht="12.75">
      <c r="A120" s="438"/>
      <c r="B120" s="354"/>
      <c r="C120" s="439" t="s">
        <v>22</v>
      </c>
      <c r="D120" s="440">
        <v>0.03</v>
      </c>
      <c r="E120" s="434"/>
      <c r="F120" s="433"/>
      <c r="G120" s="403"/>
      <c r="H120" s="441"/>
      <c r="I120" s="85"/>
      <c r="J120" s="441"/>
      <c r="K120" s="85"/>
      <c r="L120" s="442"/>
      <c r="M120" s="85"/>
    </row>
    <row r="121" spans="1:13" s="119" customFormat="1" ht="12.75">
      <c r="A121" s="438"/>
      <c r="B121" s="354"/>
      <c r="C121" s="433" t="s">
        <v>10</v>
      </c>
      <c r="D121" s="433"/>
      <c r="E121" s="434"/>
      <c r="F121" s="433"/>
      <c r="G121" s="403"/>
      <c r="H121" s="441"/>
      <c r="I121" s="85"/>
      <c r="J121" s="441"/>
      <c r="K121" s="85"/>
      <c r="L121" s="442"/>
      <c r="M121" s="83"/>
    </row>
    <row r="122" spans="1:13" s="47" customFormat="1" ht="25.5">
      <c r="A122" s="443"/>
      <c r="B122" s="80"/>
      <c r="C122" s="444" t="s">
        <v>419</v>
      </c>
      <c r="D122" s="445"/>
      <c r="E122" s="363"/>
      <c r="F122" s="269"/>
      <c r="G122" s="269"/>
      <c r="H122" s="269"/>
      <c r="I122" s="269"/>
      <c r="J122" s="269"/>
      <c r="K122" s="364"/>
      <c r="L122" s="364"/>
      <c r="M122" s="516"/>
    </row>
    <row r="123" spans="1:13" s="47" customFormat="1" ht="12.75">
      <c r="A123" s="443"/>
      <c r="B123" s="80"/>
      <c r="C123" s="221" t="s">
        <v>10</v>
      </c>
      <c r="D123" s="361"/>
      <c r="E123" s="363"/>
      <c r="F123" s="269"/>
      <c r="G123" s="269"/>
      <c r="H123" s="269"/>
      <c r="I123" s="269"/>
      <c r="J123" s="269"/>
      <c r="K123" s="364"/>
      <c r="L123" s="364"/>
      <c r="M123" s="418"/>
    </row>
    <row r="124" spans="1:13" s="47" customFormat="1" ht="12.75">
      <c r="A124" s="443"/>
      <c r="B124" s="80"/>
      <c r="C124" s="444" t="s">
        <v>23</v>
      </c>
      <c r="D124" s="445"/>
      <c r="E124" s="363"/>
      <c r="F124" s="269"/>
      <c r="G124" s="269"/>
      <c r="H124" s="269"/>
      <c r="I124" s="269"/>
      <c r="J124" s="269"/>
      <c r="K124" s="364"/>
      <c r="L124" s="364"/>
      <c r="M124" s="516"/>
    </row>
    <row r="125" spans="1:13" s="133" customFormat="1" ht="12.75">
      <c r="A125" s="448"/>
      <c r="B125" s="80"/>
      <c r="C125" s="351" t="s">
        <v>10</v>
      </c>
      <c r="D125" s="450"/>
      <c r="E125" s="450"/>
      <c r="F125" s="450"/>
      <c r="G125" s="269"/>
      <c r="H125" s="269"/>
      <c r="I125" s="269"/>
      <c r="J125" s="269"/>
      <c r="K125" s="364"/>
      <c r="L125" s="364"/>
      <c r="M125" s="418"/>
    </row>
  </sheetData>
  <mergeCells count="24"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L9:L10"/>
    <mergeCell ref="I7:J8"/>
    <mergeCell ref="K7:L8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8"/>
  <sheetViews>
    <sheetView view="pageBreakPreview" topLeftCell="A103" zoomScale="112" zoomScaleNormal="100" zoomScaleSheetLayoutView="112" workbookViewId="0">
      <selection activeCell="D115" sqref="D115"/>
    </sheetView>
  </sheetViews>
  <sheetFormatPr defaultRowHeight="12"/>
  <cols>
    <col min="1" max="1" width="4.42578125" style="270" customWidth="1"/>
    <col min="2" max="2" width="12.7109375" style="134" customWidth="1"/>
    <col min="3" max="3" width="32.85546875" style="2" customWidth="1"/>
    <col min="4" max="4" width="7.42578125" style="2" customWidth="1"/>
    <col min="5" max="6" width="9.140625" style="2"/>
    <col min="7" max="7" width="7.85546875" style="2" customWidth="1"/>
    <col min="8" max="8" width="9.42578125" style="2" customWidth="1"/>
    <col min="9" max="9" width="8.28515625" style="2" customWidth="1"/>
    <col min="10" max="10" width="9.140625" style="2" customWidth="1"/>
    <col min="11" max="11" width="8.42578125" style="2" customWidth="1"/>
    <col min="12" max="12" width="9.140625" style="2" customWidth="1"/>
    <col min="13" max="13" width="11.5703125" style="271" customWidth="1"/>
    <col min="14" max="16384" width="9.140625" style="2"/>
  </cols>
  <sheetData>
    <row r="1" spans="1:13" s="19" customFormat="1" ht="12.75">
      <c r="A1" s="297" t="s">
        <v>414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</row>
    <row r="2" spans="1:13" s="19" customFormat="1" ht="12.75">
      <c r="A2" s="226"/>
      <c r="B2" s="227"/>
      <c r="C2" s="227"/>
      <c r="D2" s="311" t="s">
        <v>113</v>
      </c>
      <c r="E2" s="311"/>
      <c r="F2" s="311"/>
      <c r="G2" s="311"/>
      <c r="H2" s="311"/>
      <c r="I2" s="227"/>
      <c r="J2" s="227"/>
      <c r="K2" s="227"/>
      <c r="L2" s="227"/>
      <c r="M2" s="228"/>
    </row>
    <row r="3" spans="1:13" s="19" customFormat="1" ht="12.75">
      <c r="A3" s="229"/>
      <c r="B3" s="301" t="s">
        <v>24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</row>
    <row r="4" spans="1:13" s="19" customFormat="1" ht="12.75">
      <c r="A4" s="229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30"/>
    </row>
    <row r="5" spans="1:13" s="19" customFormat="1" ht="12.75">
      <c r="A5" s="229"/>
      <c r="B5" s="303"/>
      <c r="C5" s="303"/>
      <c r="D5" s="27"/>
      <c r="E5" s="27"/>
      <c r="F5" s="27"/>
      <c r="G5" s="27"/>
      <c r="H5" s="304" t="s">
        <v>0</v>
      </c>
      <c r="I5" s="304"/>
      <c r="J5" s="304"/>
      <c r="K5" s="304"/>
      <c r="L5" s="28">
        <f>M118</f>
        <v>0</v>
      </c>
      <c r="M5" s="231" t="s">
        <v>1</v>
      </c>
    </row>
    <row r="6" spans="1:13" s="19" customFormat="1" ht="12.75">
      <c r="A6" s="232"/>
      <c r="B6" s="295"/>
      <c r="C6" s="295"/>
      <c r="D6" s="31"/>
      <c r="E6" s="31"/>
      <c r="F6" s="31"/>
      <c r="G6" s="31"/>
      <c r="H6" s="296" t="s">
        <v>2</v>
      </c>
      <c r="I6" s="296"/>
      <c r="J6" s="296"/>
      <c r="K6" s="296"/>
      <c r="L6" s="32">
        <f>J112</f>
        <v>0</v>
      </c>
      <c r="M6" s="233" t="s">
        <v>1</v>
      </c>
    </row>
    <row r="7" spans="1:13" s="19" customFormat="1" ht="12.75">
      <c r="A7" s="310" t="s">
        <v>3</v>
      </c>
      <c r="B7" s="306" t="s">
        <v>4</v>
      </c>
      <c r="C7" s="286" t="s">
        <v>5</v>
      </c>
      <c r="D7" s="288" t="s">
        <v>6</v>
      </c>
      <c r="E7" s="291" t="s">
        <v>7</v>
      </c>
      <c r="F7" s="292"/>
      <c r="G7" s="286" t="s">
        <v>8</v>
      </c>
      <c r="H7" s="286"/>
      <c r="I7" s="286" t="s">
        <v>46</v>
      </c>
      <c r="J7" s="286"/>
      <c r="K7" s="286" t="s">
        <v>9</v>
      </c>
      <c r="L7" s="286"/>
      <c r="M7" s="309" t="s">
        <v>10</v>
      </c>
    </row>
    <row r="8" spans="1:13" s="19" customFormat="1" ht="12.75">
      <c r="A8" s="310"/>
      <c r="B8" s="307"/>
      <c r="C8" s="286"/>
      <c r="D8" s="290"/>
      <c r="E8" s="293"/>
      <c r="F8" s="294"/>
      <c r="G8" s="286"/>
      <c r="H8" s="286"/>
      <c r="I8" s="286"/>
      <c r="J8" s="286"/>
      <c r="K8" s="286"/>
      <c r="L8" s="286"/>
      <c r="M8" s="309"/>
    </row>
    <row r="9" spans="1:13" s="19" customFormat="1" ht="12.75">
      <c r="A9" s="310"/>
      <c r="B9" s="307"/>
      <c r="C9" s="286"/>
      <c r="D9" s="290"/>
      <c r="E9" s="288" t="s">
        <v>6</v>
      </c>
      <c r="F9" s="288" t="s">
        <v>11</v>
      </c>
      <c r="G9" s="286" t="s">
        <v>12</v>
      </c>
      <c r="H9" s="286" t="s">
        <v>13</v>
      </c>
      <c r="I9" s="286" t="s">
        <v>14</v>
      </c>
      <c r="J9" s="286" t="s">
        <v>13</v>
      </c>
      <c r="K9" s="286" t="s">
        <v>14</v>
      </c>
      <c r="L9" s="286" t="s">
        <v>13</v>
      </c>
      <c r="M9" s="309"/>
    </row>
    <row r="10" spans="1:13" s="19" customFormat="1" ht="12.75">
      <c r="A10" s="310"/>
      <c r="B10" s="308"/>
      <c r="C10" s="286"/>
      <c r="D10" s="289"/>
      <c r="E10" s="289"/>
      <c r="F10" s="289"/>
      <c r="G10" s="286"/>
      <c r="H10" s="286"/>
      <c r="I10" s="286"/>
      <c r="J10" s="286"/>
      <c r="K10" s="286"/>
      <c r="L10" s="286"/>
      <c r="M10" s="309"/>
    </row>
    <row r="11" spans="1:13" s="19" customFormat="1" ht="12.75">
      <c r="A11" s="120">
        <v>1</v>
      </c>
      <c r="B11" s="41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215">
        <v>13</v>
      </c>
    </row>
    <row r="12" spans="1:13" s="236" customFormat="1" ht="12.75">
      <c r="A12" s="234"/>
      <c r="B12" s="235"/>
      <c r="C12" s="39" t="s">
        <v>55</v>
      </c>
      <c r="D12" s="234"/>
      <c r="E12" s="234"/>
      <c r="F12" s="234"/>
      <c r="G12" s="46"/>
      <c r="H12" s="45"/>
      <c r="I12" s="46"/>
      <c r="J12" s="45"/>
      <c r="K12" s="53"/>
      <c r="L12" s="52"/>
      <c r="M12" s="45"/>
    </row>
    <row r="13" spans="1:13" s="225" customFormat="1" ht="38.25">
      <c r="A13" s="221">
        <v>1</v>
      </c>
      <c r="B13" s="221" t="s">
        <v>395</v>
      </c>
      <c r="C13" s="221" t="s">
        <v>105</v>
      </c>
      <c r="D13" s="221" t="s">
        <v>25</v>
      </c>
      <c r="E13" s="85"/>
      <c r="F13" s="224">
        <v>25</v>
      </c>
      <c r="G13" s="85"/>
      <c r="H13" s="92"/>
      <c r="I13" s="85"/>
      <c r="J13" s="92"/>
      <c r="K13" s="85"/>
      <c r="L13" s="85"/>
      <c r="M13" s="85"/>
    </row>
    <row r="14" spans="1:13" s="225" customFormat="1" ht="12.75">
      <c r="A14" s="48">
        <f t="shared" ref="A14:A18" si="0">A13+0.1</f>
        <v>1.1000000000000001</v>
      </c>
      <c r="B14" s="221"/>
      <c r="C14" s="84" t="s">
        <v>16</v>
      </c>
      <c r="D14" s="84" t="s">
        <v>17</v>
      </c>
      <c r="E14" s="85">
        <v>0.60899999999999999</v>
      </c>
      <c r="F14" s="85">
        <f>F13*E14</f>
        <v>15.225</v>
      </c>
      <c r="G14" s="85"/>
      <c r="H14" s="92"/>
      <c r="I14" s="85"/>
      <c r="J14" s="92"/>
      <c r="K14" s="85"/>
      <c r="L14" s="85"/>
      <c r="M14" s="85"/>
    </row>
    <row r="15" spans="1:13" s="225" customFormat="1" ht="12.75">
      <c r="A15" s="48">
        <f t="shared" si="0"/>
        <v>1.2000000000000002</v>
      </c>
      <c r="B15" s="221"/>
      <c r="C15" s="84" t="s">
        <v>18</v>
      </c>
      <c r="D15" s="84" t="s">
        <v>1</v>
      </c>
      <c r="E15" s="237">
        <v>2.0999999999999999E-3</v>
      </c>
      <c r="F15" s="85">
        <f>E15*F13</f>
        <v>5.2499999999999998E-2</v>
      </c>
      <c r="G15" s="85"/>
      <c r="H15" s="92"/>
      <c r="I15" s="85"/>
      <c r="J15" s="92"/>
      <c r="K15" s="85"/>
      <c r="L15" s="85"/>
      <c r="M15" s="85"/>
    </row>
    <row r="16" spans="1:13" s="225" customFormat="1" ht="12.75">
      <c r="A16" s="48">
        <f t="shared" si="0"/>
        <v>1.3000000000000003</v>
      </c>
      <c r="B16" s="221"/>
      <c r="C16" s="84" t="s">
        <v>396</v>
      </c>
      <c r="D16" s="84" t="s">
        <v>25</v>
      </c>
      <c r="E16" s="237">
        <v>0.998</v>
      </c>
      <c r="F16" s="85">
        <f>E16*F13</f>
        <v>24.95</v>
      </c>
      <c r="G16" s="85"/>
      <c r="H16" s="92"/>
      <c r="I16" s="85"/>
      <c r="J16" s="92"/>
      <c r="K16" s="85"/>
      <c r="L16" s="85"/>
      <c r="M16" s="85"/>
    </row>
    <row r="17" spans="1:13" s="225" customFormat="1" ht="12.75">
      <c r="A17" s="48">
        <f t="shared" si="0"/>
        <v>1.4000000000000004</v>
      </c>
      <c r="B17" s="221"/>
      <c r="C17" s="84" t="s">
        <v>382</v>
      </c>
      <c r="D17" s="84" t="s">
        <v>45</v>
      </c>
      <c r="E17" s="85">
        <v>0.14000000000000001</v>
      </c>
      <c r="F17" s="85">
        <f>E17*F13</f>
        <v>3.5000000000000004</v>
      </c>
      <c r="G17" s="85"/>
      <c r="H17" s="92"/>
      <c r="I17" s="85"/>
      <c r="J17" s="92"/>
      <c r="K17" s="85"/>
      <c r="L17" s="85"/>
      <c r="M17" s="85"/>
    </row>
    <row r="18" spans="1:13" s="225" customFormat="1" ht="12.75">
      <c r="A18" s="48">
        <f t="shared" si="0"/>
        <v>1.5000000000000004</v>
      </c>
      <c r="B18" s="221"/>
      <c r="C18" s="84" t="s">
        <v>27</v>
      </c>
      <c r="D18" s="84" t="s">
        <v>1</v>
      </c>
      <c r="E18" s="85">
        <v>0.156</v>
      </c>
      <c r="F18" s="85">
        <f>E18*F13</f>
        <v>3.9</v>
      </c>
      <c r="G18" s="85"/>
      <c r="H18" s="92"/>
      <c r="I18" s="85"/>
      <c r="J18" s="92"/>
      <c r="K18" s="85"/>
      <c r="L18" s="85"/>
      <c r="M18" s="85"/>
    </row>
    <row r="19" spans="1:13" s="225" customFormat="1" ht="38.25">
      <c r="A19" s="221">
        <v>2</v>
      </c>
      <c r="B19" s="221" t="s">
        <v>397</v>
      </c>
      <c r="C19" s="81" t="s">
        <v>156</v>
      </c>
      <c r="D19" s="221" t="s">
        <v>25</v>
      </c>
      <c r="E19" s="85"/>
      <c r="F19" s="224">
        <v>13</v>
      </c>
      <c r="G19" s="85"/>
      <c r="H19" s="92"/>
      <c r="I19" s="85"/>
      <c r="J19" s="92"/>
      <c r="K19" s="85"/>
      <c r="L19" s="85"/>
      <c r="M19" s="85"/>
    </row>
    <row r="20" spans="1:13" s="225" customFormat="1" ht="12.75">
      <c r="A20" s="48">
        <f t="shared" ref="A20:A24" si="1">A19+0.1</f>
        <v>2.1</v>
      </c>
      <c r="B20" s="221"/>
      <c r="C20" s="84" t="s">
        <v>16</v>
      </c>
      <c r="D20" s="84" t="s">
        <v>17</v>
      </c>
      <c r="E20" s="85">
        <v>0.58299999999999996</v>
      </c>
      <c r="F20" s="85">
        <f>F19*E20</f>
        <v>7.5789999999999997</v>
      </c>
      <c r="G20" s="85"/>
      <c r="H20" s="92"/>
      <c r="I20" s="85"/>
      <c r="J20" s="92"/>
      <c r="K20" s="85"/>
      <c r="L20" s="85"/>
      <c r="M20" s="85"/>
    </row>
    <row r="21" spans="1:13" s="225" customFormat="1" ht="12.75">
      <c r="A21" s="48">
        <f t="shared" si="1"/>
        <v>2.2000000000000002</v>
      </c>
      <c r="B21" s="221"/>
      <c r="C21" s="84" t="s">
        <v>18</v>
      </c>
      <c r="D21" s="84" t="s">
        <v>1</v>
      </c>
      <c r="E21" s="85">
        <v>4.5999999999999999E-3</v>
      </c>
      <c r="F21" s="85">
        <f>E21*F19</f>
        <v>5.9799999999999999E-2</v>
      </c>
      <c r="G21" s="85"/>
      <c r="H21" s="92"/>
      <c r="I21" s="85"/>
      <c r="J21" s="92"/>
      <c r="K21" s="85"/>
      <c r="L21" s="85"/>
      <c r="M21" s="85"/>
    </row>
    <row r="22" spans="1:13" s="225" customFormat="1" ht="12.75">
      <c r="A22" s="48">
        <f t="shared" si="1"/>
        <v>2.3000000000000003</v>
      </c>
      <c r="B22" s="221"/>
      <c r="C22" s="84" t="s">
        <v>398</v>
      </c>
      <c r="D22" s="84" t="s">
        <v>25</v>
      </c>
      <c r="E22" s="85">
        <v>0.998</v>
      </c>
      <c r="F22" s="85">
        <f>E22*F19</f>
        <v>12.974</v>
      </c>
      <c r="G22" s="85"/>
      <c r="H22" s="92"/>
      <c r="I22" s="85"/>
      <c r="J22" s="92"/>
      <c r="K22" s="85"/>
      <c r="L22" s="85"/>
      <c r="M22" s="85"/>
    </row>
    <row r="23" spans="1:13" s="225" customFormat="1" ht="12.75">
      <c r="A23" s="48">
        <f t="shared" si="1"/>
        <v>2.4000000000000004</v>
      </c>
      <c r="B23" s="221"/>
      <c r="C23" s="84" t="s">
        <v>382</v>
      </c>
      <c r="D23" s="84" t="s">
        <v>45</v>
      </c>
      <c r="E23" s="85">
        <v>0.23499999999999999</v>
      </c>
      <c r="F23" s="85">
        <f>E23*F19</f>
        <v>3.0549999999999997</v>
      </c>
      <c r="G23" s="85"/>
      <c r="H23" s="92"/>
      <c r="I23" s="85"/>
      <c r="J23" s="92"/>
      <c r="K23" s="85"/>
      <c r="L23" s="85"/>
      <c r="M23" s="85"/>
    </row>
    <row r="24" spans="1:13" s="225" customFormat="1" ht="12.75">
      <c r="A24" s="48">
        <f t="shared" si="1"/>
        <v>2.5000000000000004</v>
      </c>
      <c r="B24" s="221"/>
      <c r="C24" s="84" t="s">
        <v>27</v>
      </c>
      <c r="D24" s="84" t="s">
        <v>1</v>
      </c>
      <c r="E24" s="85">
        <v>0.20799999999999999</v>
      </c>
      <c r="F24" s="85">
        <f>E24*F19</f>
        <v>2.7039999999999997</v>
      </c>
      <c r="G24" s="85"/>
      <c r="H24" s="92"/>
      <c r="I24" s="85"/>
      <c r="J24" s="92"/>
      <c r="K24" s="85"/>
      <c r="L24" s="85"/>
      <c r="M24" s="85"/>
    </row>
    <row r="25" spans="1:13" s="225" customFormat="1" ht="38.25">
      <c r="A25" s="221">
        <v>3</v>
      </c>
      <c r="B25" s="221" t="s">
        <v>397</v>
      </c>
      <c r="C25" s="221" t="s">
        <v>423</v>
      </c>
      <c r="D25" s="221" t="s">
        <v>25</v>
      </c>
      <c r="E25" s="85"/>
      <c r="F25" s="224">
        <v>9</v>
      </c>
      <c r="G25" s="85"/>
      <c r="H25" s="92"/>
      <c r="I25" s="85"/>
      <c r="J25" s="92"/>
      <c r="K25" s="85"/>
      <c r="L25" s="85"/>
      <c r="M25" s="85"/>
    </row>
    <row r="26" spans="1:13" s="225" customFormat="1" ht="12.75">
      <c r="A26" s="48">
        <f t="shared" ref="A26:A30" si="2">A25+0.1</f>
        <v>3.1</v>
      </c>
      <c r="B26" s="221"/>
      <c r="C26" s="84" t="s">
        <v>16</v>
      </c>
      <c r="D26" s="84" t="s">
        <v>17</v>
      </c>
      <c r="E26" s="85">
        <v>0.58299999999999996</v>
      </c>
      <c r="F26" s="85">
        <f>F25*E26</f>
        <v>5.2469999999999999</v>
      </c>
      <c r="G26" s="85"/>
      <c r="H26" s="92"/>
      <c r="I26" s="85"/>
      <c r="J26" s="92"/>
      <c r="K26" s="85"/>
      <c r="L26" s="85"/>
      <c r="M26" s="85"/>
    </row>
    <row r="27" spans="1:13" s="225" customFormat="1" ht="12.75">
      <c r="A27" s="48">
        <f t="shared" si="2"/>
        <v>3.2</v>
      </c>
      <c r="B27" s="221"/>
      <c r="C27" s="84" t="s">
        <v>18</v>
      </c>
      <c r="D27" s="84" t="s">
        <v>1</v>
      </c>
      <c r="E27" s="85">
        <v>4.5999999999999999E-3</v>
      </c>
      <c r="F27" s="85">
        <f>E27*F25</f>
        <v>4.1399999999999999E-2</v>
      </c>
      <c r="G27" s="85"/>
      <c r="H27" s="92"/>
      <c r="I27" s="85"/>
      <c r="J27" s="92"/>
      <c r="K27" s="85"/>
      <c r="L27" s="85"/>
      <c r="M27" s="85"/>
    </row>
    <row r="28" spans="1:13" s="225" customFormat="1" ht="12.75">
      <c r="A28" s="48">
        <f t="shared" si="2"/>
        <v>3.3000000000000003</v>
      </c>
      <c r="B28" s="221"/>
      <c r="C28" s="84" t="s">
        <v>398</v>
      </c>
      <c r="D28" s="84" t="s">
        <v>25</v>
      </c>
      <c r="E28" s="85">
        <v>0.998</v>
      </c>
      <c r="F28" s="85">
        <f>E28*F25</f>
        <v>8.9819999999999993</v>
      </c>
      <c r="G28" s="85"/>
      <c r="H28" s="92"/>
      <c r="I28" s="85"/>
      <c r="J28" s="92"/>
      <c r="K28" s="85"/>
      <c r="L28" s="85"/>
      <c r="M28" s="85"/>
    </row>
    <row r="29" spans="1:13" s="225" customFormat="1" ht="12.75">
      <c r="A29" s="48">
        <f t="shared" si="2"/>
        <v>3.4000000000000004</v>
      </c>
      <c r="B29" s="221"/>
      <c r="C29" s="84" t="s">
        <v>382</v>
      </c>
      <c r="D29" s="84" t="s">
        <v>45</v>
      </c>
      <c r="E29" s="85">
        <v>0.23499999999999999</v>
      </c>
      <c r="F29" s="85">
        <f>E29*F25</f>
        <v>2.1149999999999998</v>
      </c>
      <c r="G29" s="85"/>
      <c r="H29" s="92"/>
      <c r="I29" s="85"/>
      <c r="J29" s="92"/>
      <c r="K29" s="85"/>
      <c r="L29" s="85"/>
      <c r="M29" s="85"/>
    </row>
    <row r="30" spans="1:13" s="225" customFormat="1" ht="12.75">
      <c r="A30" s="48">
        <f t="shared" si="2"/>
        <v>3.5000000000000004</v>
      </c>
      <c r="B30" s="221"/>
      <c r="C30" s="84" t="s">
        <v>27</v>
      </c>
      <c r="D30" s="84" t="s">
        <v>1</v>
      </c>
      <c r="E30" s="85">
        <v>0.20799999999999999</v>
      </c>
      <c r="F30" s="85">
        <f>E30*F25</f>
        <v>1.8719999999999999</v>
      </c>
      <c r="G30" s="85"/>
      <c r="H30" s="92"/>
      <c r="I30" s="85"/>
      <c r="J30" s="92"/>
      <c r="K30" s="85"/>
      <c r="L30" s="85"/>
      <c r="M30" s="85"/>
    </row>
    <row r="31" spans="1:13" s="47" customFormat="1" ht="25.5">
      <c r="A31" s="40">
        <v>4</v>
      </c>
      <c r="B31" s="238" t="s">
        <v>422</v>
      </c>
      <c r="C31" s="221" t="s">
        <v>205</v>
      </c>
      <c r="D31" s="42" t="s">
        <v>34</v>
      </c>
      <c r="E31" s="43"/>
      <c r="F31" s="44">
        <v>9</v>
      </c>
      <c r="G31" s="269"/>
      <c r="H31" s="269"/>
      <c r="I31" s="364"/>
      <c r="J31" s="269"/>
      <c r="K31" s="364"/>
      <c r="L31" s="269"/>
      <c r="M31" s="269"/>
    </row>
    <row r="32" spans="1:13" s="47" customFormat="1" ht="12.75">
      <c r="A32" s="48">
        <f>A31+0.1</f>
        <v>4.0999999999999996</v>
      </c>
      <c r="B32" s="40"/>
      <c r="C32" s="49" t="s">
        <v>16</v>
      </c>
      <c r="D32" s="48" t="s">
        <v>17</v>
      </c>
      <c r="E32" s="50">
        <v>0.19</v>
      </c>
      <c r="F32" s="46">
        <f>F31*E32</f>
        <v>1.71</v>
      </c>
      <c r="G32" s="364"/>
      <c r="H32" s="269"/>
      <c r="I32" s="269"/>
      <c r="J32" s="269"/>
      <c r="K32" s="364"/>
      <c r="L32" s="269"/>
      <c r="M32" s="269"/>
    </row>
    <row r="33" spans="1:15" s="47" customFormat="1" ht="12.75">
      <c r="A33" s="48">
        <f>A32+0.1</f>
        <v>4.1999999999999993</v>
      </c>
      <c r="B33" s="40"/>
      <c r="C33" s="49" t="s">
        <v>18</v>
      </c>
      <c r="D33" s="48" t="s">
        <v>1</v>
      </c>
      <c r="E33" s="54">
        <v>1.8200000000000001E-2</v>
      </c>
      <c r="F33" s="46">
        <f>F31*E33</f>
        <v>0.1638</v>
      </c>
      <c r="G33" s="364"/>
      <c r="H33" s="269"/>
      <c r="I33" s="364"/>
      <c r="J33" s="364"/>
      <c r="K33" s="269"/>
      <c r="L33" s="269"/>
      <c r="M33" s="269"/>
    </row>
    <row r="34" spans="1:15" s="47" customFormat="1" ht="12.75">
      <c r="A34" s="48">
        <f>A33+0.1</f>
        <v>4.2999999999999989</v>
      </c>
      <c r="B34" s="40"/>
      <c r="C34" s="49" t="s">
        <v>411</v>
      </c>
      <c r="D34" s="48" t="s">
        <v>45</v>
      </c>
      <c r="E34" s="50">
        <v>3.6999999999999998E-2</v>
      </c>
      <c r="F34" s="46">
        <f>F31*E34</f>
        <v>0.33299999999999996</v>
      </c>
      <c r="G34" s="269"/>
      <c r="H34" s="269"/>
      <c r="I34" s="364"/>
      <c r="J34" s="364"/>
      <c r="K34" s="364"/>
      <c r="L34" s="364"/>
      <c r="M34" s="269"/>
    </row>
    <row r="35" spans="1:15" s="47" customFormat="1" ht="25.5">
      <c r="A35" s="48">
        <f>A34+0.1</f>
        <v>4.3999999999999986</v>
      </c>
      <c r="B35" s="40"/>
      <c r="C35" s="49" t="s">
        <v>412</v>
      </c>
      <c r="D35" s="48" t="s">
        <v>34</v>
      </c>
      <c r="E35" s="50">
        <v>1.05</v>
      </c>
      <c r="F35" s="46">
        <f>F31*E35</f>
        <v>9.4500000000000011</v>
      </c>
      <c r="G35" s="269"/>
      <c r="H35" s="269"/>
      <c r="I35" s="364"/>
      <c r="J35" s="364"/>
      <c r="K35" s="364"/>
      <c r="L35" s="364"/>
      <c r="M35" s="269"/>
    </row>
    <row r="36" spans="1:15" s="47" customFormat="1" ht="12.75">
      <c r="A36" s="48">
        <f>A35+0.1</f>
        <v>4.4999999999999982</v>
      </c>
      <c r="B36" s="40"/>
      <c r="C36" s="49" t="s">
        <v>27</v>
      </c>
      <c r="D36" s="48" t="s">
        <v>1</v>
      </c>
      <c r="E36" s="54">
        <v>3.1699999999999999E-2</v>
      </c>
      <c r="F36" s="46">
        <f>F31*E36</f>
        <v>0.2853</v>
      </c>
      <c r="G36" s="269"/>
      <c r="H36" s="269"/>
      <c r="I36" s="364"/>
      <c r="J36" s="364"/>
      <c r="K36" s="364"/>
      <c r="L36" s="364"/>
      <c r="M36" s="269"/>
    </row>
    <row r="37" spans="1:15" s="225" customFormat="1" ht="25.5">
      <c r="A37" s="221">
        <v>5</v>
      </c>
      <c r="B37" s="221" t="s">
        <v>399</v>
      </c>
      <c r="C37" s="221" t="s">
        <v>106</v>
      </c>
      <c r="D37" s="221" t="s">
        <v>30</v>
      </c>
      <c r="E37" s="85"/>
      <c r="F37" s="224">
        <v>5</v>
      </c>
      <c r="G37" s="85"/>
      <c r="H37" s="85"/>
      <c r="I37" s="85"/>
      <c r="J37" s="85"/>
      <c r="K37" s="85"/>
      <c r="L37" s="85"/>
      <c r="M37" s="85"/>
    </row>
    <row r="38" spans="1:15" s="225" customFormat="1" ht="12.75">
      <c r="A38" s="48">
        <f>A37+0.1</f>
        <v>5.0999999999999996</v>
      </c>
      <c r="B38" s="221"/>
      <c r="C38" s="84" t="s">
        <v>16</v>
      </c>
      <c r="D38" s="84" t="s">
        <v>17</v>
      </c>
      <c r="E38" s="85">
        <v>0.46</v>
      </c>
      <c r="F38" s="85">
        <f>F37*E38</f>
        <v>2.3000000000000003</v>
      </c>
      <c r="G38" s="85"/>
      <c r="H38" s="85"/>
      <c r="I38" s="269"/>
      <c r="J38" s="85"/>
      <c r="K38" s="85"/>
      <c r="L38" s="85"/>
      <c r="M38" s="85"/>
    </row>
    <row r="39" spans="1:15" s="225" customFormat="1" ht="12.75">
      <c r="A39" s="48">
        <f>A38+0.1</f>
        <v>5.1999999999999993</v>
      </c>
      <c r="B39" s="221"/>
      <c r="C39" s="84" t="s">
        <v>18</v>
      </c>
      <c r="D39" s="84" t="s">
        <v>1</v>
      </c>
      <c r="E39" s="85">
        <f>0.02*1.2</f>
        <v>2.4E-2</v>
      </c>
      <c r="F39" s="85">
        <f>E39*F37</f>
        <v>0.12</v>
      </c>
      <c r="G39" s="85"/>
      <c r="H39" s="85"/>
      <c r="I39" s="85"/>
      <c r="J39" s="85"/>
      <c r="K39" s="85"/>
      <c r="L39" s="85"/>
      <c r="M39" s="85"/>
    </row>
    <row r="40" spans="1:15" s="225" customFormat="1" ht="12.75">
      <c r="A40" s="48">
        <f>A39+0.1</f>
        <v>5.2999999999999989</v>
      </c>
      <c r="B40" s="221"/>
      <c r="C40" s="84" t="s">
        <v>400</v>
      </c>
      <c r="D40" s="84" t="s">
        <v>30</v>
      </c>
      <c r="E40" s="85">
        <v>1</v>
      </c>
      <c r="F40" s="85">
        <f>E40*F37</f>
        <v>5</v>
      </c>
      <c r="G40" s="85"/>
      <c r="H40" s="85"/>
      <c r="I40" s="85"/>
      <c r="J40" s="85"/>
      <c r="K40" s="85"/>
      <c r="L40" s="85"/>
      <c r="M40" s="85"/>
    </row>
    <row r="41" spans="1:15" s="225" customFormat="1" ht="12.75">
      <c r="A41" s="48">
        <f>A40+0.1</f>
        <v>5.3999999999999986</v>
      </c>
      <c r="B41" s="221"/>
      <c r="C41" s="84" t="s">
        <v>27</v>
      </c>
      <c r="D41" s="84" t="s">
        <v>1</v>
      </c>
      <c r="E41" s="85">
        <v>0.11</v>
      </c>
      <c r="F41" s="85">
        <f>E41*F37</f>
        <v>0.55000000000000004</v>
      </c>
      <c r="G41" s="85"/>
      <c r="H41" s="85"/>
      <c r="I41" s="85"/>
      <c r="J41" s="85"/>
      <c r="K41" s="85"/>
      <c r="L41" s="85"/>
      <c r="M41" s="85"/>
    </row>
    <row r="42" spans="1:15" s="60" customFormat="1" ht="38.25">
      <c r="A42" s="55">
        <v>6</v>
      </c>
      <c r="B42" s="56" t="s">
        <v>210</v>
      </c>
      <c r="C42" s="41" t="s">
        <v>157</v>
      </c>
      <c r="D42" s="57" t="s">
        <v>61</v>
      </c>
      <c r="E42" s="58"/>
      <c r="F42" s="217">
        <v>9.1999999999999993</v>
      </c>
      <c r="G42" s="370"/>
      <c r="H42" s="370"/>
      <c r="I42" s="371"/>
      <c r="J42" s="222"/>
      <c r="K42" s="371"/>
      <c r="L42" s="371"/>
      <c r="M42" s="269"/>
    </row>
    <row r="43" spans="1:15" s="60" customFormat="1" ht="12.75">
      <c r="A43" s="48">
        <f>A42+0.1</f>
        <v>6.1</v>
      </c>
      <c r="B43" s="56"/>
      <c r="C43" s="61" t="s">
        <v>16</v>
      </c>
      <c r="D43" s="61" t="s">
        <v>17</v>
      </c>
      <c r="E43" s="62">
        <v>2.06</v>
      </c>
      <c r="F43" s="63">
        <f>E43*F42</f>
        <v>18.951999999999998</v>
      </c>
      <c r="G43" s="374"/>
      <c r="H43" s="374"/>
      <c r="I43" s="371"/>
      <c r="J43" s="222"/>
      <c r="K43" s="371"/>
      <c r="L43" s="371"/>
      <c r="M43" s="269"/>
    </row>
    <row r="44" spans="1:15" s="60" customFormat="1" ht="25.5">
      <c r="A44" s="239">
        <v>7</v>
      </c>
      <c r="B44" s="240" t="s">
        <v>159</v>
      </c>
      <c r="C44" s="41" t="s">
        <v>425</v>
      </c>
      <c r="D44" s="87" t="s">
        <v>15</v>
      </c>
      <c r="E44" s="78"/>
      <c r="F44" s="241">
        <v>1.95</v>
      </c>
      <c r="G44" s="84"/>
      <c r="H44" s="85"/>
      <c r="I44" s="84"/>
      <c r="J44" s="85"/>
      <c r="K44" s="84"/>
      <c r="L44" s="85"/>
      <c r="M44" s="82"/>
    </row>
    <row r="45" spans="1:15" s="60" customFormat="1" ht="12.75">
      <c r="A45" s="242">
        <f t="shared" ref="A45:A51" si="3">A44+0.1</f>
        <v>7.1</v>
      </c>
      <c r="B45" s="240"/>
      <c r="C45" s="78" t="s">
        <v>161</v>
      </c>
      <c r="D45" s="78" t="s">
        <v>17</v>
      </c>
      <c r="E45" s="78">
        <v>12.6</v>
      </c>
      <c r="F45" s="95">
        <f>E45*F44</f>
        <v>24.57</v>
      </c>
      <c r="G45" s="84"/>
      <c r="H45" s="85"/>
      <c r="I45" s="84"/>
      <c r="J45" s="85"/>
      <c r="K45" s="84"/>
      <c r="L45" s="85"/>
      <c r="M45" s="82"/>
    </row>
    <row r="46" spans="1:15" s="60" customFormat="1" ht="12.75">
      <c r="A46" s="242">
        <f t="shared" si="3"/>
        <v>7.1999999999999993</v>
      </c>
      <c r="B46" s="240"/>
      <c r="C46" s="78" t="s">
        <v>18</v>
      </c>
      <c r="D46" s="78" t="s">
        <v>1</v>
      </c>
      <c r="E46" s="78">
        <v>5.08</v>
      </c>
      <c r="F46" s="95">
        <f>E46*F44</f>
        <v>9.9060000000000006</v>
      </c>
      <c r="G46" s="84"/>
      <c r="H46" s="85"/>
      <c r="I46" s="84"/>
      <c r="J46" s="85"/>
      <c r="K46" s="84"/>
      <c r="L46" s="85"/>
      <c r="M46" s="82"/>
    </row>
    <row r="47" spans="1:15" s="60" customFormat="1" ht="12.75">
      <c r="A47" s="242">
        <f t="shared" si="3"/>
        <v>7.2999999999999989</v>
      </c>
      <c r="B47" s="240"/>
      <c r="C47" s="78" t="s">
        <v>426</v>
      </c>
      <c r="D47" s="78" t="s">
        <v>28</v>
      </c>
      <c r="E47" s="78">
        <v>1</v>
      </c>
      <c r="F47" s="95">
        <f>E47*F44</f>
        <v>1.95</v>
      </c>
      <c r="G47" s="84"/>
      <c r="H47" s="85"/>
      <c r="I47" s="84"/>
      <c r="J47" s="85"/>
      <c r="K47" s="84"/>
      <c r="L47" s="85"/>
      <c r="M47" s="82"/>
    </row>
    <row r="48" spans="1:15" s="60" customFormat="1" ht="12.75">
      <c r="A48" s="242">
        <f t="shared" si="3"/>
        <v>7.3999999999999986</v>
      </c>
      <c r="B48" s="240"/>
      <c r="C48" s="78" t="s">
        <v>401</v>
      </c>
      <c r="D48" s="78" t="s">
        <v>15</v>
      </c>
      <c r="E48" s="78">
        <v>0.193</v>
      </c>
      <c r="F48" s="95">
        <f>E48*F44</f>
        <v>0.37635000000000002</v>
      </c>
      <c r="G48" s="84"/>
      <c r="H48" s="85"/>
      <c r="I48" s="84"/>
      <c r="J48" s="85"/>
      <c r="K48" s="84"/>
      <c r="L48" s="85"/>
      <c r="M48" s="82"/>
      <c r="O48" s="60">
        <f>1.5*3.14*0.5*0.5</f>
        <v>1.1775</v>
      </c>
    </row>
    <row r="49" spans="1:13" s="60" customFormat="1" ht="12.75">
      <c r="A49" s="242">
        <f t="shared" si="3"/>
        <v>7.4999999999999982</v>
      </c>
      <c r="B49" s="240"/>
      <c r="C49" s="78" t="s">
        <v>165</v>
      </c>
      <c r="D49" s="78" t="s">
        <v>15</v>
      </c>
      <c r="E49" s="78">
        <v>0.41299999999999998</v>
      </c>
      <c r="F49" s="95">
        <f>E49*F44</f>
        <v>0.8053499999999999</v>
      </c>
      <c r="G49" s="84"/>
      <c r="H49" s="85"/>
      <c r="I49" s="84"/>
      <c r="J49" s="85"/>
      <c r="K49" s="84"/>
      <c r="L49" s="85"/>
      <c r="M49" s="82"/>
    </row>
    <row r="50" spans="1:13" s="60" customFormat="1" ht="12.75">
      <c r="A50" s="242">
        <f t="shared" si="3"/>
        <v>7.5999999999999979</v>
      </c>
      <c r="B50" s="240"/>
      <c r="C50" s="78" t="s">
        <v>402</v>
      </c>
      <c r="D50" s="78" t="s">
        <v>28</v>
      </c>
      <c r="E50" s="78" t="s">
        <v>49</v>
      </c>
      <c r="F50" s="95">
        <v>1</v>
      </c>
      <c r="G50" s="84"/>
      <c r="H50" s="85"/>
      <c r="I50" s="84"/>
      <c r="J50" s="85"/>
      <c r="K50" s="84"/>
      <c r="L50" s="85"/>
      <c r="M50" s="82"/>
    </row>
    <row r="51" spans="1:13" s="60" customFormat="1" ht="12.75">
      <c r="A51" s="242">
        <f t="shared" si="3"/>
        <v>7.6999999999999975</v>
      </c>
      <c r="B51" s="240"/>
      <c r="C51" s="78" t="s">
        <v>27</v>
      </c>
      <c r="D51" s="78" t="s">
        <v>1</v>
      </c>
      <c r="E51" s="78">
        <v>7.01</v>
      </c>
      <c r="F51" s="95">
        <f>E51*F44</f>
        <v>13.669499999999999</v>
      </c>
      <c r="G51" s="84"/>
      <c r="H51" s="85"/>
      <c r="I51" s="84"/>
      <c r="J51" s="85"/>
      <c r="K51" s="84"/>
      <c r="L51" s="85"/>
      <c r="M51" s="82"/>
    </row>
    <row r="52" spans="1:13" s="47" customFormat="1" ht="38.25">
      <c r="A52" s="243">
        <v>8</v>
      </c>
      <c r="B52" s="40" t="s">
        <v>168</v>
      </c>
      <c r="C52" s="41" t="s">
        <v>206</v>
      </c>
      <c r="D52" s="66" t="s">
        <v>34</v>
      </c>
      <c r="E52" s="50"/>
      <c r="F52" s="104">
        <v>6.3</v>
      </c>
      <c r="G52" s="269"/>
      <c r="H52" s="269"/>
      <c r="I52" s="361"/>
      <c r="J52" s="269"/>
      <c r="K52" s="364"/>
      <c r="L52" s="269"/>
      <c r="M52" s="269"/>
    </row>
    <row r="53" spans="1:13" s="47" customFormat="1" ht="12.75">
      <c r="A53" s="106">
        <f>A52+0.1</f>
        <v>8.1</v>
      </c>
      <c r="B53" s="40"/>
      <c r="C53" s="48" t="s">
        <v>16</v>
      </c>
      <c r="D53" s="48" t="s">
        <v>17</v>
      </c>
      <c r="E53" s="46">
        <v>1.01</v>
      </c>
      <c r="F53" s="46">
        <f>E53*F52</f>
        <v>6.3629999999999995</v>
      </c>
      <c r="G53" s="269"/>
      <c r="H53" s="269"/>
      <c r="I53" s="361"/>
      <c r="J53" s="269"/>
      <c r="K53" s="364"/>
      <c r="L53" s="269"/>
      <c r="M53" s="269"/>
    </row>
    <row r="54" spans="1:13" s="47" customFormat="1" ht="12.75">
      <c r="A54" s="106">
        <f>A53+0.1</f>
        <v>8.1999999999999993</v>
      </c>
      <c r="B54" s="40"/>
      <c r="C54" s="48" t="s">
        <v>67</v>
      </c>
      <c r="D54" s="48" t="s">
        <v>48</v>
      </c>
      <c r="E54" s="50">
        <v>4.1000000000000002E-2</v>
      </c>
      <c r="F54" s="46">
        <f>E54*F52</f>
        <v>0.25830000000000003</v>
      </c>
      <c r="G54" s="269"/>
      <c r="H54" s="269"/>
      <c r="I54" s="361"/>
      <c r="J54" s="269"/>
      <c r="K54" s="364"/>
      <c r="L54" s="269"/>
      <c r="M54" s="269"/>
    </row>
    <row r="55" spans="1:13" s="47" customFormat="1" ht="12.75">
      <c r="A55" s="106">
        <f>A54+0.1</f>
        <v>8.2999999999999989</v>
      </c>
      <c r="B55" s="40"/>
      <c r="C55" s="48" t="s">
        <v>18</v>
      </c>
      <c r="D55" s="48" t="s">
        <v>1</v>
      </c>
      <c r="E55" s="50">
        <v>2.7E-2</v>
      </c>
      <c r="F55" s="46">
        <f>E55*F52</f>
        <v>0.1701</v>
      </c>
      <c r="G55" s="269"/>
      <c r="H55" s="269"/>
      <c r="I55" s="361"/>
      <c r="J55" s="269"/>
      <c r="K55" s="364"/>
      <c r="L55" s="269"/>
      <c r="M55" s="269"/>
    </row>
    <row r="56" spans="1:13" s="47" customFormat="1" ht="12.75">
      <c r="A56" s="106">
        <f>A55+0.1</f>
        <v>8.3999999999999986</v>
      </c>
      <c r="B56" s="40"/>
      <c r="C56" s="48" t="s">
        <v>403</v>
      </c>
      <c r="D56" s="106" t="s">
        <v>15</v>
      </c>
      <c r="E56" s="54">
        <v>2.3800000000000002E-2</v>
      </c>
      <c r="F56" s="46">
        <f>E56*F52</f>
        <v>0.14994000000000002</v>
      </c>
      <c r="G56" s="269"/>
      <c r="H56" s="269"/>
      <c r="I56" s="361"/>
      <c r="J56" s="269"/>
      <c r="K56" s="364"/>
      <c r="L56" s="269"/>
      <c r="M56" s="269"/>
    </row>
    <row r="57" spans="1:13" s="47" customFormat="1" ht="12.75">
      <c r="A57" s="106">
        <f>A56+0.1</f>
        <v>8.4999999999999982</v>
      </c>
      <c r="B57" s="40"/>
      <c r="C57" s="48" t="s">
        <v>27</v>
      </c>
      <c r="D57" s="48" t="s">
        <v>1</v>
      </c>
      <c r="E57" s="50">
        <v>3.0000000000000001E-3</v>
      </c>
      <c r="F57" s="50">
        <f>E57*F52</f>
        <v>1.89E-2</v>
      </c>
      <c r="G57" s="269"/>
      <c r="H57" s="269"/>
      <c r="I57" s="361"/>
      <c r="J57" s="269"/>
      <c r="K57" s="364"/>
      <c r="L57" s="269"/>
      <c r="M57" s="269"/>
    </row>
    <row r="58" spans="1:13" s="220" customFormat="1" ht="38.25">
      <c r="A58" s="218">
        <v>9</v>
      </c>
      <c r="B58" s="219" t="s">
        <v>82</v>
      </c>
      <c r="C58" s="41" t="s">
        <v>207</v>
      </c>
      <c r="D58" s="64" t="s">
        <v>15</v>
      </c>
      <c r="E58" s="106"/>
      <c r="F58" s="7">
        <v>2.7</v>
      </c>
      <c r="G58" s="222"/>
      <c r="H58" s="92"/>
      <c r="I58" s="222"/>
      <c r="J58" s="92"/>
      <c r="K58" s="222"/>
      <c r="L58" s="92"/>
      <c r="M58" s="85"/>
    </row>
    <row r="59" spans="1:13" s="220" customFormat="1" ht="12.75">
      <c r="A59" s="48">
        <f>A58+0.1</f>
        <v>9.1</v>
      </c>
      <c r="B59" s="221"/>
      <c r="C59" s="84" t="s">
        <v>16</v>
      </c>
      <c r="D59" s="222" t="s">
        <v>17</v>
      </c>
      <c r="E59" s="92">
        <v>1.8</v>
      </c>
      <c r="F59" s="92">
        <f>F58*E59</f>
        <v>4.8600000000000003</v>
      </c>
      <c r="G59" s="92"/>
      <c r="H59" s="92"/>
      <c r="I59" s="92"/>
      <c r="J59" s="92"/>
      <c r="K59" s="92"/>
      <c r="L59" s="92"/>
      <c r="M59" s="85"/>
    </row>
    <row r="60" spans="1:13" s="220" customFormat="1" ht="12.75">
      <c r="A60" s="48">
        <f>A59+0.1</f>
        <v>9.1999999999999993</v>
      </c>
      <c r="B60" s="221"/>
      <c r="C60" s="84" t="s">
        <v>29</v>
      </c>
      <c r="D60" s="109" t="s">
        <v>15</v>
      </c>
      <c r="E60" s="92">
        <v>1.1000000000000001</v>
      </c>
      <c r="F60" s="92">
        <f>F58*E60</f>
        <v>2.9700000000000006</v>
      </c>
      <c r="G60" s="92"/>
      <c r="H60" s="92"/>
      <c r="I60" s="92"/>
      <c r="J60" s="92"/>
      <c r="K60" s="92"/>
      <c r="L60" s="92"/>
      <c r="M60" s="85"/>
    </row>
    <row r="61" spans="1:13" s="60" customFormat="1" ht="25.5">
      <c r="A61" s="240">
        <v>10</v>
      </c>
      <c r="B61" s="244" t="s">
        <v>404</v>
      </c>
      <c r="C61" s="87" t="s">
        <v>407</v>
      </c>
      <c r="D61" s="87" t="s">
        <v>25</v>
      </c>
      <c r="E61" s="78"/>
      <c r="F61" s="86">
        <v>18</v>
      </c>
      <c r="G61" s="84"/>
      <c r="H61" s="85"/>
      <c r="I61" s="84"/>
      <c r="J61" s="85"/>
      <c r="K61" s="84"/>
      <c r="L61" s="85"/>
      <c r="M61" s="85"/>
    </row>
    <row r="62" spans="1:13" s="60" customFormat="1" ht="12.75">
      <c r="A62" s="242">
        <f>A61+0.1</f>
        <v>10.1</v>
      </c>
      <c r="B62" s="245"/>
      <c r="C62" s="78" t="s">
        <v>85</v>
      </c>
      <c r="D62" s="78" t="s">
        <v>17</v>
      </c>
      <c r="E62" s="78">
        <v>0.18099999999999999</v>
      </c>
      <c r="F62" s="6">
        <f>F61*E62</f>
        <v>3.258</v>
      </c>
      <c r="G62" s="84"/>
      <c r="H62" s="444"/>
      <c r="I62" s="84"/>
      <c r="J62" s="85"/>
      <c r="K62" s="84"/>
      <c r="L62" s="85"/>
      <c r="M62" s="85"/>
    </row>
    <row r="63" spans="1:13" s="60" customFormat="1" ht="12.75">
      <c r="A63" s="242">
        <f>A62+0.1</f>
        <v>10.199999999999999</v>
      </c>
      <c r="B63" s="240"/>
      <c r="C63" s="78" t="s">
        <v>43</v>
      </c>
      <c r="D63" s="78" t="s">
        <v>405</v>
      </c>
      <c r="E63" s="78">
        <v>0.92</v>
      </c>
      <c r="F63" s="6">
        <f>F61*E63</f>
        <v>16.560000000000002</v>
      </c>
      <c r="G63" s="84"/>
      <c r="H63" s="517"/>
      <c r="I63" s="84"/>
      <c r="J63" s="85"/>
      <c r="K63" s="84"/>
      <c r="L63" s="85"/>
      <c r="M63" s="85"/>
    </row>
    <row r="64" spans="1:13" s="60" customFormat="1" ht="12.75">
      <c r="A64" s="242">
        <f>A63+0.1</f>
        <v>10.299999999999999</v>
      </c>
      <c r="B64" s="240"/>
      <c r="C64" s="78" t="s">
        <v>406</v>
      </c>
      <c r="D64" s="78" t="s">
        <v>25</v>
      </c>
      <c r="E64" s="78">
        <v>1.01</v>
      </c>
      <c r="F64" s="6">
        <f>F61*E64</f>
        <v>18.18</v>
      </c>
      <c r="G64" s="84"/>
      <c r="H64" s="85"/>
      <c r="I64" s="84"/>
      <c r="J64" s="517"/>
      <c r="K64" s="84"/>
      <c r="L64" s="85"/>
      <c r="M64" s="85"/>
    </row>
    <row r="65" spans="1:13" s="60" customFormat="1" ht="12.75">
      <c r="A65" s="242">
        <f>A64+0.1</f>
        <v>10.399999999999999</v>
      </c>
      <c r="B65" s="240"/>
      <c r="C65" s="78" t="s">
        <v>27</v>
      </c>
      <c r="D65" s="78" t="s">
        <v>405</v>
      </c>
      <c r="E65" s="199">
        <v>5.1599999999999997E-3</v>
      </c>
      <c r="F65" s="95">
        <f>F61*E65</f>
        <v>9.287999999999999E-2</v>
      </c>
      <c r="G65" s="84"/>
      <c r="H65" s="85"/>
      <c r="I65" s="84"/>
      <c r="J65" s="85"/>
      <c r="K65" s="84"/>
      <c r="L65" s="85"/>
      <c r="M65" s="85"/>
    </row>
    <row r="66" spans="1:13" s="247" customFormat="1" ht="25.5">
      <c r="A66" s="221">
        <v>11</v>
      </c>
      <c r="B66" s="246" t="s">
        <v>408</v>
      </c>
      <c r="C66" s="41" t="s">
        <v>410</v>
      </c>
      <c r="D66" s="162" t="s">
        <v>33</v>
      </c>
      <c r="E66" s="162"/>
      <c r="F66" s="67">
        <v>1</v>
      </c>
      <c r="G66" s="224"/>
      <c r="H66" s="85"/>
      <c r="I66" s="518"/>
      <c r="J66" s="85"/>
      <c r="K66" s="518"/>
      <c r="L66" s="85"/>
      <c r="M66" s="85"/>
    </row>
    <row r="67" spans="1:13" s="247" customFormat="1" ht="12.75">
      <c r="A67" s="242">
        <f>A66+0.1</f>
        <v>11.1</v>
      </c>
      <c r="B67" s="87"/>
      <c r="C67" s="78" t="s">
        <v>16</v>
      </c>
      <c r="D67" s="78" t="s">
        <v>17</v>
      </c>
      <c r="E67" s="199">
        <v>2.73</v>
      </c>
      <c r="F67" s="95">
        <f>E67*F66</f>
        <v>2.73</v>
      </c>
      <c r="G67" s="85"/>
      <c r="H67" s="85"/>
      <c r="I67" s="519"/>
      <c r="J67" s="85"/>
      <c r="K67" s="518"/>
      <c r="L67" s="85"/>
      <c r="M67" s="85"/>
    </row>
    <row r="68" spans="1:13" s="201" customFormat="1" ht="12.75">
      <c r="A68" s="242">
        <f>A67+0.1</f>
        <v>11.2</v>
      </c>
      <c r="B68" s="87"/>
      <c r="C68" s="248" t="s">
        <v>18</v>
      </c>
      <c r="D68" s="249" t="s">
        <v>1</v>
      </c>
      <c r="E68" s="249">
        <v>1.05</v>
      </c>
      <c r="F68" s="107">
        <f>F66*E68</f>
        <v>1.05</v>
      </c>
      <c r="G68" s="520"/>
      <c r="H68" s="85"/>
      <c r="I68" s="518"/>
      <c r="J68" s="85"/>
      <c r="K68" s="518"/>
      <c r="L68" s="85"/>
      <c r="M68" s="85"/>
    </row>
    <row r="69" spans="1:13" s="201" customFormat="1" ht="12.75">
      <c r="A69" s="242">
        <f>A68+0.1</f>
        <v>11.299999999999999</v>
      </c>
      <c r="B69" s="87"/>
      <c r="C69" s="248" t="s">
        <v>409</v>
      </c>
      <c r="D69" s="249" t="s">
        <v>25</v>
      </c>
      <c r="E69" s="249">
        <v>0.4</v>
      </c>
      <c r="F69" s="107">
        <f>E69*F66</f>
        <v>0.4</v>
      </c>
      <c r="G69" s="520"/>
      <c r="H69" s="85"/>
      <c r="I69" s="518"/>
      <c r="J69" s="85"/>
      <c r="K69" s="518"/>
      <c r="L69" s="85"/>
      <c r="M69" s="85"/>
    </row>
    <row r="70" spans="1:13" s="201" customFormat="1" ht="12.75">
      <c r="A70" s="242">
        <f>A69+0.1</f>
        <v>11.399999999999999</v>
      </c>
      <c r="B70" s="221"/>
      <c r="C70" s="84" t="s">
        <v>27</v>
      </c>
      <c r="D70" s="222" t="s">
        <v>1</v>
      </c>
      <c r="E70" s="92">
        <v>0.67</v>
      </c>
      <c r="F70" s="92">
        <f>E70*F66</f>
        <v>0.67</v>
      </c>
      <c r="G70" s="92"/>
      <c r="H70" s="85"/>
      <c r="I70" s="518"/>
      <c r="J70" s="85"/>
      <c r="K70" s="518"/>
      <c r="L70" s="85"/>
      <c r="M70" s="85"/>
    </row>
    <row r="71" spans="1:13" s="60" customFormat="1" ht="38.25">
      <c r="A71" s="55">
        <v>12</v>
      </c>
      <c r="B71" s="56" t="s">
        <v>62</v>
      </c>
      <c r="C71" s="57" t="s">
        <v>93</v>
      </c>
      <c r="D71" s="57" t="s">
        <v>15</v>
      </c>
      <c r="E71" s="58"/>
      <c r="F71" s="217">
        <v>6.5</v>
      </c>
      <c r="G71" s="370"/>
      <c r="H71" s="370"/>
      <c r="I71" s="371"/>
      <c r="J71" s="222"/>
      <c r="K71" s="371"/>
      <c r="L71" s="371"/>
      <c r="M71" s="269"/>
    </row>
    <row r="72" spans="1:13" s="60" customFormat="1" ht="12.75">
      <c r="A72" s="48">
        <f>A71+0.1</f>
        <v>12.1</v>
      </c>
      <c r="B72" s="56"/>
      <c r="C72" s="61" t="s">
        <v>16</v>
      </c>
      <c r="D72" s="61" t="s">
        <v>17</v>
      </c>
      <c r="E72" s="62">
        <v>1.21</v>
      </c>
      <c r="F72" s="63">
        <f>E72*F71</f>
        <v>7.8650000000000002</v>
      </c>
      <c r="G72" s="374"/>
      <c r="H72" s="374"/>
      <c r="I72" s="371"/>
      <c r="J72" s="222"/>
      <c r="K72" s="371"/>
      <c r="L72" s="371"/>
      <c r="M72" s="269"/>
    </row>
    <row r="73" spans="1:13" s="133" customFormat="1" ht="12.75">
      <c r="A73" s="132"/>
      <c r="B73" s="131"/>
      <c r="C73" s="39" t="s">
        <v>172</v>
      </c>
      <c r="D73" s="132"/>
      <c r="E73" s="132"/>
      <c r="F73" s="132"/>
      <c r="G73" s="269"/>
      <c r="H73" s="269"/>
      <c r="I73" s="269"/>
      <c r="J73" s="269"/>
      <c r="K73" s="364"/>
      <c r="L73" s="364"/>
      <c r="M73" s="269"/>
    </row>
    <row r="74" spans="1:13" s="72" customFormat="1" ht="63.75">
      <c r="A74" s="40">
        <v>1</v>
      </c>
      <c r="B74" s="40" t="s">
        <v>107</v>
      </c>
      <c r="C74" s="40" t="s">
        <v>424</v>
      </c>
      <c r="D74" s="40" t="s">
        <v>15</v>
      </c>
      <c r="E74" s="79"/>
      <c r="F74" s="8">
        <v>53</v>
      </c>
      <c r="G74" s="82"/>
      <c r="H74" s="269"/>
      <c r="I74" s="82"/>
      <c r="J74" s="269"/>
      <c r="K74" s="82"/>
      <c r="L74" s="269"/>
      <c r="M74" s="269"/>
    </row>
    <row r="75" spans="1:13" s="47" customFormat="1" ht="12.75">
      <c r="A75" s="48">
        <f>A74+0.1</f>
        <v>1.1000000000000001</v>
      </c>
      <c r="B75" s="40"/>
      <c r="C75" s="49" t="s">
        <v>16</v>
      </c>
      <c r="D75" s="48" t="s">
        <v>17</v>
      </c>
      <c r="E75" s="50">
        <v>3.4000000000000002E-2</v>
      </c>
      <c r="F75" s="46">
        <f>F74*E75</f>
        <v>1.802</v>
      </c>
      <c r="G75" s="361"/>
      <c r="H75" s="269"/>
      <c r="I75" s="269"/>
      <c r="J75" s="269"/>
      <c r="K75" s="364"/>
      <c r="L75" s="269"/>
      <c r="M75" s="269"/>
    </row>
    <row r="76" spans="1:13" s="47" customFormat="1" ht="12.75">
      <c r="A76" s="48">
        <f>A75+0.1</f>
        <v>1.2000000000000002</v>
      </c>
      <c r="B76" s="40"/>
      <c r="C76" s="49" t="s">
        <v>108</v>
      </c>
      <c r="D76" s="48" t="s">
        <v>66</v>
      </c>
      <c r="E76" s="50">
        <v>8.0299999999999996E-2</v>
      </c>
      <c r="F76" s="46">
        <f>F74*E76</f>
        <v>4.2558999999999996</v>
      </c>
      <c r="G76" s="269"/>
      <c r="H76" s="269"/>
      <c r="I76" s="269"/>
      <c r="J76" s="269"/>
      <c r="K76" s="269"/>
      <c r="L76" s="269"/>
      <c r="M76" s="269"/>
    </row>
    <row r="77" spans="1:13" s="47" customFormat="1" ht="12.75">
      <c r="A77" s="48">
        <f>A76+0.1</f>
        <v>1.3000000000000003</v>
      </c>
      <c r="B77" s="40"/>
      <c r="C77" s="49" t="s">
        <v>18</v>
      </c>
      <c r="D77" s="48" t="s">
        <v>1</v>
      </c>
      <c r="E77" s="50">
        <v>5.6000000000000001E-2</v>
      </c>
      <c r="F77" s="46">
        <f>F74*E77</f>
        <v>2.968</v>
      </c>
      <c r="G77" s="269"/>
      <c r="H77" s="269"/>
      <c r="I77" s="269"/>
      <c r="J77" s="269"/>
      <c r="K77" s="269"/>
      <c r="L77" s="269"/>
      <c r="M77" s="269"/>
    </row>
    <row r="78" spans="1:13" s="47" customFormat="1" ht="25.5">
      <c r="A78" s="42">
        <v>2</v>
      </c>
      <c r="B78" s="40" t="s">
        <v>19</v>
      </c>
      <c r="C78" s="108" t="s">
        <v>56</v>
      </c>
      <c r="D78" s="42" t="s">
        <v>21</v>
      </c>
      <c r="E78" s="48"/>
      <c r="F78" s="42">
        <v>36</v>
      </c>
      <c r="G78" s="269"/>
      <c r="H78" s="269"/>
      <c r="I78" s="269"/>
      <c r="J78" s="269"/>
      <c r="K78" s="364"/>
      <c r="L78" s="269"/>
      <c r="M78" s="269"/>
    </row>
    <row r="79" spans="1:13" s="72" customFormat="1" ht="25.5">
      <c r="A79" s="40">
        <v>3</v>
      </c>
      <c r="B79" s="40" t="s">
        <v>109</v>
      </c>
      <c r="C79" s="40" t="s">
        <v>110</v>
      </c>
      <c r="D79" s="40" t="s">
        <v>15</v>
      </c>
      <c r="E79" s="79"/>
      <c r="F79" s="8">
        <v>4</v>
      </c>
      <c r="G79" s="82"/>
      <c r="H79" s="269"/>
      <c r="I79" s="82"/>
      <c r="J79" s="269"/>
      <c r="K79" s="82"/>
      <c r="L79" s="269"/>
      <c r="M79" s="269"/>
    </row>
    <row r="80" spans="1:13" s="47" customFormat="1" ht="12.75">
      <c r="A80" s="103">
        <f>A79+0.1</f>
        <v>3.1</v>
      </c>
      <c r="B80" s="40"/>
      <c r="C80" s="49" t="s">
        <v>16</v>
      </c>
      <c r="D80" s="48" t="s">
        <v>17</v>
      </c>
      <c r="E80" s="50">
        <v>3.37</v>
      </c>
      <c r="F80" s="46">
        <f>F79*E80</f>
        <v>13.48</v>
      </c>
      <c r="G80" s="361"/>
      <c r="H80" s="269"/>
      <c r="I80" s="269"/>
      <c r="J80" s="269"/>
      <c r="K80" s="364"/>
      <c r="L80" s="269"/>
      <c r="M80" s="269"/>
    </row>
    <row r="81" spans="1:13" s="47" customFormat="1" ht="25.5">
      <c r="A81" s="40">
        <v>4</v>
      </c>
      <c r="B81" s="40" t="s">
        <v>130</v>
      </c>
      <c r="C81" s="40" t="s">
        <v>158</v>
      </c>
      <c r="D81" s="42" t="s">
        <v>15</v>
      </c>
      <c r="E81" s="43"/>
      <c r="F81" s="44">
        <v>1.1000000000000001</v>
      </c>
      <c r="G81" s="364"/>
      <c r="H81" s="364"/>
      <c r="I81" s="364"/>
      <c r="J81" s="364"/>
      <c r="K81" s="364"/>
      <c r="L81" s="364"/>
      <c r="M81" s="269"/>
    </row>
    <row r="82" spans="1:13" s="47" customFormat="1" ht="12.75">
      <c r="A82" s="48">
        <f>A81+0.1</f>
        <v>4.0999999999999996</v>
      </c>
      <c r="B82" s="40"/>
      <c r="C82" s="49" t="s">
        <v>16</v>
      </c>
      <c r="D82" s="48" t="s">
        <v>17</v>
      </c>
      <c r="E82" s="50">
        <v>0.89</v>
      </c>
      <c r="F82" s="46">
        <f>F81*E82</f>
        <v>0.97900000000000009</v>
      </c>
      <c r="G82" s="361"/>
      <c r="H82" s="361"/>
      <c r="I82" s="269"/>
      <c r="J82" s="269"/>
      <c r="K82" s="364"/>
      <c r="L82" s="364"/>
      <c r="M82" s="269"/>
    </row>
    <row r="83" spans="1:13" s="47" customFormat="1" ht="12.75">
      <c r="A83" s="48">
        <f>A82+0.1</f>
        <v>4.1999999999999993</v>
      </c>
      <c r="B83" s="40"/>
      <c r="C83" s="49" t="s">
        <v>18</v>
      </c>
      <c r="D83" s="48" t="s">
        <v>1</v>
      </c>
      <c r="E83" s="50">
        <v>0.37</v>
      </c>
      <c r="F83" s="46">
        <f>F81*E83</f>
        <v>0.40700000000000003</v>
      </c>
      <c r="G83" s="364"/>
      <c r="H83" s="364"/>
      <c r="I83" s="364"/>
      <c r="J83" s="364"/>
      <c r="K83" s="269"/>
      <c r="L83" s="269"/>
      <c r="M83" s="269"/>
    </row>
    <row r="84" spans="1:13" s="47" customFormat="1" ht="12.75">
      <c r="A84" s="48">
        <f>A83+0.1</f>
        <v>4.2999999999999989</v>
      </c>
      <c r="B84" s="40"/>
      <c r="C84" s="49" t="s">
        <v>131</v>
      </c>
      <c r="D84" s="48" t="s">
        <v>15</v>
      </c>
      <c r="E84" s="50">
        <v>1.1499999999999999</v>
      </c>
      <c r="F84" s="46">
        <f>F81*E84</f>
        <v>1.2649999999999999</v>
      </c>
      <c r="G84" s="269"/>
      <c r="H84" s="269"/>
      <c r="I84" s="361"/>
      <c r="J84" s="361"/>
      <c r="K84" s="364"/>
      <c r="L84" s="364"/>
      <c r="M84" s="269"/>
    </row>
    <row r="85" spans="1:13" s="47" customFormat="1" ht="12.75">
      <c r="A85" s="48">
        <f>A84+0.1</f>
        <v>4.3999999999999986</v>
      </c>
      <c r="B85" s="40"/>
      <c r="C85" s="49" t="s">
        <v>27</v>
      </c>
      <c r="D85" s="48" t="s">
        <v>1</v>
      </c>
      <c r="E85" s="50">
        <v>0.02</v>
      </c>
      <c r="F85" s="46">
        <f>F81*E85</f>
        <v>2.2000000000000002E-2</v>
      </c>
      <c r="G85" s="269"/>
      <c r="H85" s="269"/>
      <c r="I85" s="361"/>
      <c r="J85" s="361"/>
      <c r="K85" s="364"/>
      <c r="L85" s="364"/>
      <c r="M85" s="269"/>
    </row>
    <row r="86" spans="1:13" s="77" customFormat="1" ht="38.25">
      <c r="A86" s="250">
        <v>5</v>
      </c>
      <c r="B86" s="40" t="s">
        <v>159</v>
      </c>
      <c r="C86" s="40" t="s">
        <v>160</v>
      </c>
      <c r="D86" s="40" t="s">
        <v>15</v>
      </c>
      <c r="E86" s="49"/>
      <c r="F86" s="251">
        <v>23.5</v>
      </c>
      <c r="G86" s="362"/>
      <c r="H86" s="82"/>
      <c r="I86" s="362"/>
      <c r="J86" s="82"/>
      <c r="K86" s="362"/>
      <c r="L86" s="82"/>
      <c r="M86" s="82"/>
    </row>
    <row r="87" spans="1:13" s="77" customFormat="1" ht="12.75">
      <c r="A87" s="103">
        <f>A86+0.1</f>
        <v>5.0999999999999996</v>
      </c>
      <c r="B87" s="40"/>
      <c r="C87" s="49" t="s">
        <v>161</v>
      </c>
      <c r="D87" s="49" t="s">
        <v>17</v>
      </c>
      <c r="E87" s="49">
        <v>12.6</v>
      </c>
      <c r="F87" s="73">
        <f>E87*F86</f>
        <v>296.09999999999997</v>
      </c>
      <c r="G87" s="362"/>
      <c r="H87" s="82"/>
      <c r="I87" s="362"/>
      <c r="J87" s="82"/>
      <c r="K87" s="362"/>
      <c r="L87" s="82"/>
      <c r="M87" s="82"/>
    </row>
    <row r="88" spans="1:13" s="77" customFormat="1" ht="12.75">
      <c r="A88" s="103">
        <f>A87+0.1</f>
        <v>5.1999999999999993</v>
      </c>
      <c r="B88" s="40"/>
      <c r="C88" s="49" t="s">
        <v>162</v>
      </c>
      <c r="D88" s="49" t="s">
        <v>28</v>
      </c>
      <c r="E88" s="49" t="s">
        <v>49</v>
      </c>
      <c r="F88" s="73">
        <v>6</v>
      </c>
      <c r="G88" s="362"/>
      <c r="H88" s="82"/>
      <c r="I88" s="362"/>
      <c r="J88" s="82"/>
      <c r="K88" s="362"/>
      <c r="L88" s="82"/>
      <c r="M88" s="82"/>
    </row>
    <row r="89" spans="1:13" s="77" customFormat="1" ht="25.5">
      <c r="A89" s="103">
        <f t="shared" ref="A89:A93" si="4">A88+0.1</f>
        <v>5.2999999999999989</v>
      </c>
      <c r="B89" s="40"/>
      <c r="C89" s="49" t="s">
        <v>163</v>
      </c>
      <c r="D89" s="49" t="s">
        <v>28</v>
      </c>
      <c r="E89" s="49" t="s">
        <v>49</v>
      </c>
      <c r="F89" s="73">
        <v>3</v>
      </c>
      <c r="G89" s="362"/>
      <c r="H89" s="82"/>
      <c r="I89" s="362"/>
      <c r="J89" s="82"/>
      <c r="K89" s="362"/>
      <c r="L89" s="82"/>
      <c r="M89" s="82"/>
    </row>
    <row r="90" spans="1:13" s="77" customFormat="1" ht="25.5">
      <c r="A90" s="103">
        <f t="shared" si="4"/>
        <v>5.3999999999999986</v>
      </c>
      <c r="B90" s="40"/>
      <c r="C90" s="49" t="s">
        <v>164</v>
      </c>
      <c r="D90" s="49" t="s">
        <v>28</v>
      </c>
      <c r="E90" s="49" t="s">
        <v>49</v>
      </c>
      <c r="F90" s="73">
        <v>2</v>
      </c>
      <c r="G90" s="362"/>
      <c r="H90" s="82"/>
      <c r="I90" s="362"/>
      <c r="J90" s="82"/>
      <c r="K90" s="362"/>
      <c r="L90" s="82"/>
      <c r="M90" s="82"/>
    </row>
    <row r="91" spans="1:13" s="77" customFormat="1" ht="12.75">
      <c r="A91" s="103">
        <f t="shared" si="4"/>
        <v>5.4999999999999982</v>
      </c>
      <c r="B91" s="40"/>
      <c r="C91" s="49" t="s">
        <v>165</v>
      </c>
      <c r="D91" s="49" t="s">
        <v>15</v>
      </c>
      <c r="E91" s="49">
        <v>4.1300000000000003E-2</v>
      </c>
      <c r="F91" s="73">
        <f>E91*F86</f>
        <v>0.97055000000000002</v>
      </c>
      <c r="G91" s="362"/>
      <c r="H91" s="82"/>
      <c r="I91" s="362"/>
      <c r="J91" s="82"/>
      <c r="K91" s="362"/>
      <c r="L91" s="82"/>
      <c r="M91" s="82"/>
    </row>
    <row r="92" spans="1:13" s="77" customFormat="1" ht="25.5">
      <c r="A92" s="103">
        <f t="shared" si="4"/>
        <v>5.5999999999999979</v>
      </c>
      <c r="B92" s="40"/>
      <c r="C92" s="49" t="s">
        <v>166</v>
      </c>
      <c r="D92" s="49" t="s">
        <v>28</v>
      </c>
      <c r="E92" s="49" t="s">
        <v>49</v>
      </c>
      <c r="F92" s="73">
        <v>3</v>
      </c>
      <c r="G92" s="362"/>
      <c r="H92" s="82"/>
      <c r="I92" s="362"/>
      <c r="J92" s="82"/>
      <c r="K92" s="362"/>
      <c r="L92" s="82"/>
      <c r="M92" s="82"/>
    </row>
    <row r="93" spans="1:13" s="77" customFormat="1" ht="12.75">
      <c r="A93" s="103">
        <f t="shared" si="4"/>
        <v>5.6999999999999975</v>
      </c>
      <c r="B93" s="40"/>
      <c r="C93" s="49" t="s">
        <v>167</v>
      </c>
      <c r="D93" s="49" t="s">
        <v>25</v>
      </c>
      <c r="E93" s="49" t="s">
        <v>49</v>
      </c>
      <c r="F93" s="73">
        <v>2</v>
      </c>
      <c r="G93" s="362"/>
      <c r="H93" s="82"/>
      <c r="I93" s="362"/>
      <c r="J93" s="82"/>
      <c r="K93" s="362"/>
      <c r="L93" s="82"/>
      <c r="M93" s="82"/>
    </row>
    <row r="94" spans="1:13" s="47" customFormat="1" ht="38.25">
      <c r="A94" s="102">
        <v>6</v>
      </c>
      <c r="B94" s="40" t="s">
        <v>168</v>
      </c>
      <c r="C94" s="40" t="s">
        <v>169</v>
      </c>
      <c r="D94" s="42" t="s">
        <v>34</v>
      </c>
      <c r="E94" s="50"/>
      <c r="F94" s="44">
        <v>9</v>
      </c>
      <c r="G94" s="269"/>
      <c r="H94" s="269"/>
      <c r="I94" s="361"/>
      <c r="J94" s="269"/>
      <c r="K94" s="364"/>
      <c r="L94" s="269"/>
      <c r="M94" s="269"/>
    </row>
    <row r="95" spans="1:13" s="47" customFormat="1" ht="12.75">
      <c r="A95" s="48">
        <f>A94+0.1</f>
        <v>6.1</v>
      </c>
      <c r="B95" s="40"/>
      <c r="C95" s="48" t="s">
        <v>16</v>
      </c>
      <c r="D95" s="48" t="s">
        <v>17</v>
      </c>
      <c r="E95" s="46">
        <v>1.01</v>
      </c>
      <c r="F95" s="46">
        <f>E95*F94</f>
        <v>9.09</v>
      </c>
      <c r="G95" s="269"/>
      <c r="H95" s="269"/>
      <c r="I95" s="361"/>
      <c r="J95" s="269"/>
      <c r="K95" s="364"/>
      <c r="L95" s="269"/>
      <c r="M95" s="269"/>
    </row>
    <row r="96" spans="1:13" s="47" customFormat="1" ht="12.75">
      <c r="A96" s="48">
        <f>A95+0.1</f>
        <v>6.1999999999999993</v>
      </c>
      <c r="B96" s="40"/>
      <c r="C96" s="48" t="s">
        <v>67</v>
      </c>
      <c r="D96" s="48" t="s">
        <v>48</v>
      </c>
      <c r="E96" s="50">
        <v>4.1000000000000002E-2</v>
      </c>
      <c r="F96" s="46">
        <f>E96*F94</f>
        <v>0.36899999999999999</v>
      </c>
      <c r="G96" s="269"/>
      <c r="H96" s="269"/>
      <c r="I96" s="361"/>
      <c r="J96" s="269"/>
      <c r="K96" s="364"/>
      <c r="L96" s="269"/>
      <c r="M96" s="269"/>
    </row>
    <row r="97" spans="1:13" s="47" customFormat="1" ht="12.75">
      <c r="A97" s="48">
        <f>A96+0.1</f>
        <v>6.2999999999999989</v>
      </c>
      <c r="B97" s="40"/>
      <c r="C97" s="48" t="s">
        <v>18</v>
      </c>
      <c r="D97" s="48" t="s">
        <v>1</v>
      </c>
      <c r="E97" s="50">
        <v>2.7E-2</v>
      </c>
      <c r="F97" s="46">
        <f>E97*F94</f>
        <v>0.24299999999999999</v>
      </c>
      <c r="G97" s="269"/>
      <c r="H97" s="269"/>
      <c r="I97" s="361"/>
      <c r="J97" s="269"/>
      <c r="K97" s="364"/>
      <c r="L97" s="269"/>
      <c r="M97" s="269"/>
    </row>
    <row r="98" spans="1:13" s="47" customFormat="1" ht="12.75">
      <c r="A98" s="48">
        <f>A97+0.1</f>
        <v>6.3999999999999986</v>
      </c>
      <c r="B98" s="40"/>
      <c r="C98" s="48" t="s">
        <v>68</v>
      </c>
      <c r="D98" s="48" t="s">
        <v>15</v>
      </c>
      <c r="E98" s="54">
        <v>2.3800000000000002E-2</v>
      </c>
      <c r="F98" s="46">
        <f>E98*F94</f>
        <v>0.2142</v>
      </c>
      <c r="G98" s="269"/>
      <c r="H98" s="269"/>
      <c r="I98" s="361"/>
      <c r="J98" s="269"/>
      <c r="K98" s="364"/>
      <c r="L98" s="269"/>
      <c r="M98" s="269"/>
    </row>
    <row r="99" spans="1:13" s="47" customFormat="1" ht="12.75">
      <c r="A99" s="48">
        <f>A98+0.1</f>
        <v>6.4999999999999982</v>
      </c>
      <c r="B99" s="40"/>
      <c r="C99" s="48" t="s">
        <v>27</v>
      </c>
      <c r="D99" s="48" t="s">
        <v>1</v>
      </c>
      <c r="E99" s="50">
        <v>3.0000000000000001E-3</v>
      </c>
      <c r="F99" s="50">
        <f>E99*F94</f>
        <v>2.7E-2</v>
      </c>
      <c r="G99" s="269"/>
      <c r="H99" s="269"/>
      <c r="I99" s="361"/>
      <c r="J99" s="269"/>
      <c r="K99" s="364"/>
      <c r="L99" s="269"/>
      <c r="M99" s="269"/>
    </row>
    <row r="100" spans="1:13" s="256" customFormat="1" ht="38.25">
      <c r="A100" s="252">
        <v>7</v>
      </c>
      <c r="B100" s="253" t="s">
        <v>112</v>
      </c>
      <c r="C100" s="254" t="s">
        <v>170</v>
      </c>
      <c r="D100" s="255" t="s">
        <v>25</v>
      </c>
      <c r="E100" s="255"/>
      <c r="F100" s="255">
        <v>6</v>
      </c>
      <c r="G100" s="521"/>
      <c r="H100" s="269"/>
      <c r="I100" s="521"/>
      <c r="J100" s="269"/>
      <c r="K100" s="521"/>
      <c r="L100" s="269"/>
      <c r="M100" s="269"/>
    </row>
    <row r="101" spans="1:13" s="256" customFormat="1" ht="12.75">
      <c r="A101" s="257">
        <f>A100+0.1</f>
        <v>7.1</v>
      </c>
      <c r="B101" s="258"/>
      <c r="C101" s="259" t="s">
        <v>16</v>
      </c>
      <c r="D101" s="259" t="s">
        <v>17</v>
      </c>
      <c r="E101" s="259">
        <v>0.245</v>
      </c>
      <c r="F101" s="260">
        <f>E101*F100</f>
        <v>1.47</v>
      </c>
      <c r="G101" s="387"/>
      <c r="H101" s="269"/>
      <c r="I101" s="387"/>
      <c r="J101" s="269"/>
      <c r="K101" s="387"/>
      <c r="L101" s="269"/>
      <c r="M101" s="269"/>
    </row>
    <row r="102" spans="1:13" s="256" customFormat="1" ht="12.75">
      <c r="A102" s="257">
        <f>A101+0.1</f>
        <v>7.1999999999999993</v>
      </c>
      <c r="B102" s="258"/>
      <c r="C102" s="259" t="s">
        <v>18</v>
      </c>
      <c r="D102" s="259" t="s">
        <v>1</v>
      </c>
      <c r="E102" s="259">
        <v>0.109</v>
      </c>
      <c r="F102" s="260">
        <f>E102*F100</f>
        <v>0.65400000000000003</v>
      </c>
      <c r="G102" s="387"/>
      <c r="H102" s="269"/>
      <c r="I102" s="387"/>
      <c r="J102" s="269"/>
      <c r="K102" s="387"/>
      <c r="L102" s="269"/>
      <c r="M102" s="269"/>
    </row>
    <row r="103" spans="1:13" s="256" customFormat="1" ht="12.75">
      <c r="A103" s="257">
        <f>A102+0.1</f>
        <v>7.2999999999999989</v>
      </c>
      <c r="B103" s="258"/>
      <c r="C103" s="260" t="s">
        <v>111</v>
      </c>
      <c r="D103" s="260" t="s">
        <v>25</v>
      </c>
      <c r="E103" s="260">
        <v>1.01</v>
      </c>
      <c r="F103" s="260">
        <f>E103*F100</f>
        <v>6.0600000000000005</v>
      </c>
      <c r="G103" s="387"/>
      <c r="H103" s="269"/>
      <c r="I103" s="387"/>
      <c r="J103" s="269"/>
      <c r="K103" s="387"/>
      <c r="L103" s="269"/>
      <c r="M103" s="269"/>
    </row>
    <row r="104" spans="1:13" s="256" customFormat="1" ht="12.75">
      <c r="A104" s="257">
        <f>A103+0.1</f>
        <v>7.3999999999999986</v>
      </c>
      <c r="B104" s="258"/>
      <c r="C104" s="260" t="s">
        <v>27</v>
      </c>
      <c r="D104" s="260" t="s">
        <v>1</v>
      </c>
      <c r="E104" s="260">
        <v>8.8800000000000007E-3</v>
      </c>
      <c r="F104" s="260">
        <f>E104*F100</f>
        <v>5.3280000000000008E-2</v>
      </c>
      <c r="G104" s="387"/>
      <c r="H104" s="269"/>
      <c r="I104" s="387"/>
      <c r="J104" s="269"/>
      <c r="K104" s="387"/>
      <c r="L104" s="269"/>
      <c r="M104" s="269"/>
    </row>
    <row r="105" spans="1:13" s="72" customFormat="1" ht="38.25">
      <c r="A105" s="40">
        <v>8</v>
      </c>
      <c r="B105" s="40" t="s">
        <v>115</v>
      </c>
      <c r="C105" s="40" t="s">
        <v>171</v>
      </c>
      <c r="D105" s="40" t="s">
        <v>34</v>
      </c>
      <c r="E105" s="79"/>
      <c r="F105" s="8">
        <v>96.35</v>
      </c>
      <c r="G105" s="384"/>
      <c r="H105" s="384"/>
      <c r="I105" s="82"/>
      <c r="J105" s="82"/>
      <c r="K105" s="384"/>
      <c r="L105" s="384"/>
      <c r="M105" s="269"/>
    </row>
    <row r="106" spans="1:13" s="47" customFormat="1" ht="12.75">
      <c r="A106" s="48">
        <f>A105+0.1</f>
        <v>8.1</v>
      </c>
      <c r="B106" s="238"/>
      <c r="C106" s="49" t="s">
        <v>16</v>
      </c>
      <c r="D106" s="48" t="s">
        <v>116</v>
      </c>
      <c r="E106" s="50">
        <v>0.33600000000000002</v>
      </c>
      <c r="F106" s="46">
        <f>F105*E106</f>
        <v>32.373600000000003</v>
      </c>
      <c r="G106" s="361"/>
      <c r="H106" s="361"/>
      <c r="I106" s="269"/>
      <c r="J106" s="269"/>
      <c r="K106" s="364"/>
      <c r="L106" s="364"/>
      <c r="M106" s="269"/>
    </row>
    <row r="107" spans="1:13" s="47" customFormat="1" ht="12.75">
      <c r="A107" s="48">
        <f>A106+0.1</f>
        <v>8.1999999999999993</v>
      </c>
      <c r="B107" s="40"/>
      <c r="C107" s="49" t="s">
        <v>18</v>
      </c>
      <c r="D107" s="48" t="s">
        <v>1</v>
      </c>
      <c r="E107" s="54">
        <v>1.4999999999999999E-2</v>
      </c>
      <c r="F107" s="46">
        <f>F105*E107</f>
        <v>1.4452499999999999</v>
      </c>
      <c r="G107" s="364"/>
      <c r="H107" s="364"/>
      <c r="I107" s="364"/>
      <c r="J107" s="364"/>
      <c r="K107" s="269"/>
      <c r="L107" s="269"/>
      <c r="M107" s="269"/>
    </row>
    <row r="108" spans="1:13" s="47" customFormat="1" ht="12.75">
      <c r="A108" s="48">
        <f>A107+0.1</f>
        <v>8.2999999999999989</v>
      </c>
      <c r="B108" s="40"/>
      <c r="C108" s="49" t="s">
        <v>117</v>
      </c>
      <c r="D108" s="48" t="s">
        <v>45</v>
      </c>
      <c r="E108" s="50">
        <v>2.4</v>
      </c>
      <c r="F108" s="46">
        <f>F105*E108</f>
        <v>231.23999999999998</v>
      </c>
      <c r="G108" s="269"/>
      <c r="H108" s="269"/>
      <c r="I108" s="361"/>
      <c r="J108" s="361"/>
      <c r="K108" s="364"/>
      <c r="L108" s="364"/>
      <c r="M108" s="269"/>
    </row>
    <row r="109" spans="1:13" s="47" customFormat="1" ht="12.75">
      <c r="A109" s="48">
        <f>A108+0.1</f>
        <v>8.3999999999999986</v>
      </c>
      <c r="B109" s="40"/>
      <c r="C109" s="49" t="s">
        <v>27</v>
      </c>
      <c r="D109" s="48" t="s">
        <v>1</v>
      </c>
      <c r="E109" s="54">
        <v>2.2800000000000001E-2</v>
      </c>
      <c r="F109" s="46">
        <f>F105*E109</f>
        <v>2.19678</v>
      </c>
      <c r="G109" s="269"/>
      <c r="H109" s="269"/>
      <c r="I109" s="361"/>
      <c r="J109" s="361"/>
      <c r="K109" s="364"/>
      <c r="L109" s="364"/>
      <c r="M109" s="269"/>
    </row>
    <row r="110" spans="1:13" s="77" customFormat="1" ht="25.5">
      <c r="A110" s="261">
        <v>9</v>
      </c>
      <c r="B110" s="262" t="s">
        <v>62</v>
      </c>
      <c r="C110" s="108" t="s">
        <v>31</v>
      </c>
      <c r="D110" s="263" t="s">
        <v>15</v>
      </c>
      <c r="E110" s="264"/>
      <c r="F110" s="265">
        <v>33</v>
      </c>
      <c r="G110" s="522"/>
      <c r="H110" s="522"/>
      <c r="I110" s="416"/>
      <c r="J110" s="361"/>
      <c r="K110" s="416"/>
      <c r="L110" s="416"/>
      <c r="M110" s="269"/>
    </row>
    <row r="111" spans="1:13" s="77" customFormat="1" ht="12.75">
      <c r="A111" s="48">
        <f>A110+0.1</f>
        <v>9.1</v>
      </c>
      <c r="B111" s="262"/>
      <c r="C111" s="266" t="s">
        <v>16</v>
      </c>
      <c r="D111" s="266" t="s">
        <v>17</v>
      </c>
      <c r="E111" s="267">
        <v>1.21</v>
      </c>
      <c r="F111" s="268">
        <f>E111*F110</f>
        <v>39.93</v>
      </c>
      <c r="G111" s="523"/>
      <c r="H111" s="523"/>
      <c r="I111" s="387"/>
      <c r="J111" s="269"/>
      <c r="K111" s="416"/>
      <c r="L111" s="416"/>
      <c r="M111" s="269"/>
    </row>
    <row r="112" spans="1:13" s="119" customFormat="1" ht="12.75">
      <c r="A112" s="120"/>
      <c r="B112" s="38"/>
      <c r="C112" s="117" t="s">
        <v>10</v>
      </c>
      <c r="D112" s="117"/>
      <c r="E112" s="118"/>
      <c r="F112" s="117"/>
      <c r="G112" s="403"/>
      <c r="H112" s="441"/>
      <c r="I112" s="85"/>
      <c r="J112" s="441"/>
      <c r="K112" s="85"/>
      <c r="L112" s="442"/>
      <c r="M112" s="224"/>
    </row>
    <row r="113" spans="1:13" s="119" customFormat="1" ht="12.75">
      <c r="A113" s="120"/>
      <c r="B113" s="38"/>
      <c r="C113" s="121" t="s">
        <v>22</v>
      </c>
      <c r="D113" s="122">
        <v>0.03</v>
      </c>
      <c r="E113" s="118"/>
      <c r="F113" s="117"/>
      <c r="G113" s="403"/>
      <c r="H113" s="441"/>
      <c r="I113" s="85"/>
      <c r="J113" s="441"/>
      <c r="K113" s="85"/>
      <c r="L113" s="442"/>
      <c r="M113" s="124"/>
    </row>
    <row r="114" spans="1:13" s="119" customFormat="1" ht="12.75">
      <c r="A114" s="120"/>
      <c r="B114" s="38"/>
      <c r="C114" s="117" t="s">
        <v>10</v>
      </c>
      <c r="D114" s="117"/>
      <c r="E114" s="118"/>
      <c r="F114" s="117"/>
      <c r="G114" s="403"/>
      <c r="H114" s="441"/>
      <c r="I114" s="85"/>
      <c r="J114" s="441"/>
      <c r="K114" s="85"/>
      <c r="L114" s="442"/>
      <c r="M114" s="83"/>
    </row>
    <row r="115" spans="1:13" s="47" customFormat="1" ht="25.5">
      <c r="A115" s="132"/>
      <c r="B115" s="125"/>
      <c r="C115" s="126" t="s">
        <v>419</v>
      </c>
      <c r="D115" s="127"/>
      <c r="E115" s="128"/>
      <c r="F115" s="45"/>
      <c r="G115" s="269"/>
      <c r="H115" s="269"/>
      <c r="I115" s="269"/>
      <c r="J115" s="269"/>
      <c r="K115" s="364"/>
      <c r="L115" s="364"/>
      <c r="M115" s="516"/>
    </row>
    <row r="116" spans="1:13" s="47" customFormat="1" ht="12.75">
      <c r="A116" s="132"/>
      <c r="B116" s="125"/>
      <c r="C116" s="129" t="s">
        <v>10</v>
      </c>
      <c r="D116" s="51"/>
      <c r="E116" s="128"/>
      <c r="F116" s="45"/>
      <c r="G116" s="269"/>
      <c r="H116" s="269"/>
      <c r="I116" s="269"/>
      <c r="J116" s="269"/>
      <c r="K116" s="364"/>
      <c r="L116" s="364"/>
      <c r="M116" s="418"/>
    </row>
    <row r="117" spans="1:13" s="47" customFormat="1" ht="12.75">
      <c r="A117" s="132"/>
      <c r="B117" s="125"/>
      <c r="C117" s="126" t="s">
        <v>23</v>
      </c>
      <c r="D117" s="127"/>
      <c r="E117" s="128"/>
      <c r="F117" s="45"/>
      <c r="G117" s="269"/>
      <c r="H117" s="269"/>
      <c r="I117" s="269"/>
      <c r="J117" s="269"/>
      <c r="K117" s="364"/>
      <c r="L117" s="364"/>
      <c r="M117" s="516"/>
    </row>
    <row r="118" spans="1:13" s="133" customFormat="1" ht="12.75">
      <c r="A118" s="132"/>
      <c r="B118" s="131"/>
      <c r="C118" s="35" t="s">
        <v>10</v>
      </c>
      <c r="D118" s="132"/>
      <c r="E118" s="132"/>
      <c r="F118" s="132"/>
      <c r="G118" s="269"/>
      <c r="H118" s="269"/>
      <c r="I118" s="269"/>
      <c r="J118" s="269"/>
      <c r="K118" s="364"/>
      <c r="L118" s="364"/>
      <c r="M118" s="418"/>
    </row>
  </sheetData>
  <mergeCells count="24">
    <mergeCell ref="A1:M1"/>
    <mergeCell ref="D2:H2"/>
    <mergeCell ref="B3:M3"/>
    <mergeCell ref="B5:C5"/>
    <mergeCell ref="H5:K5"/>
    <mergeCell ref="B6:C6"/>
    <mergeCell ref="H6:K6"/>
    <mergeCell ref="A7:A10"/>
    <mergeCell ref="B7:B10"/>
    <mergeCell ref="C7:C10"/>
    <mergeCell ref="D7:D10"/>
    <mergeCell ref="E7:F8"/>
    <mergeCell ref="G7:H8"/>
    <mergeCell ref="I7:J8"/>
    <mergeCell ref="M7:M10"/>
    <mergeCell ref="E9:E10"/>
    <mergeCell ref="F9:F10"/>
    <mergeCell ref="G9:G10"/>
    <mergeCell ref="H9:H10"/>
    <mergeCell ref="I9:I10"/>
    <mergeCell ref="J9:J10"/>
    <mergeCell ref="K9:K10"/>
    <mergeCell ref="L9:L10"/>
    <mergeCell ref="K7:L8"/>
  </mergeCells>
  <conditionalFormatting sqref="B106:F106 J106:L106 B107:L107 K108:L109 B109:H109 B105:L105 M105:M109 B108:F108 H108 B90:H93 K90:M93 K86:M88 B86:H88 D31:D36 K44:M51 B45:H51">
    <cfRule type="cellIs" dxfId="4" priority="6" stopIfTrue="1" operator="equal">
      <formula>8223.307275</formula>
    </cfRule>
  </conditionalFormatting>
  <conditionalFormatting sqref="I106">
    <cfRule type="cellIs" dxfId="3" priority="5" stopIfTrue="1" operator="equal">
      <formula>8223.307275</formula>
    </cfRule>
  </conditionalFormatting>
  <conditionalFormatting sqref="G108">
    <cfRule type="cellIs" dxfId="2" priority="4" stopIfTrue="1" operator="equal">
      <formula>8223.307275</formula>
    </cfRule>
  </conditionalFormatting>
  <conditionalFormatting sqref="K89:M89 B89:H89">
    <cfRule type="cellIs" dxfId="1" priority="3" stopIfTrue="1" operator="equal">
      <formula>8223.307275</formula>
    </cfRule>
  </conditionalFormatting>
  <conditionalFormatting sqref="B44 D44:H44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ნაკრები</vt:lpstr>
      <vt:lpstr>სამშენებლო</vt:lpstr>
      <vt:lpstr>ელ.მომარაგება</vt:lpstr>
      <vt:lpstr>წყალმომარაგება</vt:lpstr>
      <vt:lpstr>კანალიზაცია</vt:lpstr>
      <vt:lpstr>ელ.მომარაგება!Print_Area</vt:lpstr>
      <vt:lpstr>კანალიზაცია!Print_Area</vt:lpstr>
      <vt:lpstr>ნაკრები!Print_Area</vt:lpstr>
      <vt:lpstr>სამშენებლო!Print_Area</vt:lpstr>
      <vt:lpstr>წყალმომარაგება!Print_Area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2020-09-18T14:15:16Z</dcterms:modified>
</cp:coreProperties>
</file>