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INO\koleji\nino - koleji\ტენდერები\E-tender\2020\45200000\"/>
    </mc:Choice>
  </mc:AlternateContent>
  <bookViews>
    <workbookView xWindow="0" yWindow="0" windowWidth="15345" windowHeight="4575"/>
  </bookViews>
  <sheets>
    <sheet name=" სარკ. ტრანსპ.კოლეჯის ხარჯთ. " sheetId="15" r:id="rId1"/>
  </sheets>
  <definedNames>
    <definedName name="_xlnm.Print_Area" localSheetId="0">' სარკ. ტრანსპ.კოლეჯის ხარჯთ. '!$A$1:$M$77</definedName>
  </definedNames>
  <calcPr calcId="162913"/>
</workbook>
</file>

<file path=xl/calcChain.xml><?xml version="1.0" encoding="utf-8"?>
<calcChain xmlns="http://schemas.openxmlformats.org/spreadsheetml/2006/main">
  <c r="H62" i="15" l="1"/>
  <c r="H59" i="15" l="1"/>
  <c r="M59" i="15" s="1"/>
  <c r="F35" i="15"/>
  <c r="H35" i="15" s="1"/>
  <c r="M35" i="15" s="1"/>
  <c r="F34" i="15"/>
  <c r="H34" i="15" s="1"/>
  <c r="M34" i="15" s="1"/>
  <c r="F33" i="15"/>
  <c r="H33" i="15" s="1"/>
  <c r="F32" i="15"/>
  <c r="L32" i="15" s="1"/>
  <c r="L30" i="15" s="1"/>
  <c r="F31" i="15"/>
  <c r="J31" i="15" s="1"/>
  <c r="M31" i="15" s="1"/>
  <c r="H27" i="15"/>
  <c r="M27" i="15" s="1"/>
  <c r="F29" i="15"/>
  <c r="F28" i="15"/>
  <c r="H28" i="15" s="1"/>
  <c r="F26" i="15"/>
  <c r="F25" i="15"/>
  <c r="L25" i="15" s="1"/>
  <c r="M25" i="15" s="1"/>
  <c r="F24" i="15"/>
  <c r="J24" i="15" s="1"/>
  <c r="M24" i="15" s="1"/>
  <c r="H15" i="15"/>
  <c r="F16" i="15"/>
  <c r="H16" i="15" s="1"/>
  <c r="M16" i="15" s="1"/>
  <c r="F22" i="15"/>
  <c r="H22" i="15" s="1"/>
  <c r="F47" i="15"/>
  <c r="H47" i="15" s="1"/>
  <c r="M47" i="15" s="1"/>
  <c r="F52" i="15"/>
  <c r="H52" i="15" s="1"/>
  <c r="M52" i="15" s="1"/>
  <c r="F61" i="15"/>
  <c r="H61" i="15" s="1"/>
  <c r="M61" i="15" s="1"/>
  <c r="F65" i="15"/>
  <c r="H65" i="15" s="1"/>
  <c r="M62" i="15"/>
  <c r="H63" i="15"/>
  <c r="M63" i="15" s="1"/>
  <c r="H64" i="15"/>
  <c r="M64" i="15" s="1"/>
  <c r="F60" i="15"/>
  <c r="H60" i="15" s="1"/>
  <c r="M60" i="15" s="1"/>
  <c r="F58" i="15"/>
  <c r="H58" i="15" s="1"/>
  <c r="M58" i="15" s="1"/>
  <c r="F57" i="15"/>
  <c r="L57" i="15" s="1"/>
  <c r="M57" i="15" s="1"/>
  <c r="F56" i="15"/>
  <c r="J56" i="15" s="1"/>
  <c r="M56" i="15" s="1"/>
  <c r="L48" i="15"/>
  <c r="F51" i="15"/>
  <c r="H51" i="15" s="1"/>
  <c r="M51" i="15" s="1"/>
  <c r="F50" i="15"/>
  <c r="H50" i="15" s="1"/>
  <c r="F49" i="15"/>
  <c r="J49" i="15" s="1"/>
  <c r="M49" i="15" s="1"/>
  <c r="H40" i="15"/>
  <c r="M40" i="15" s="1"/>
  <c r="H41" i="15"/>
  <c r="M41" i="15" s="1"/>
  <c r="H42" i="15"/>
  <c r="M42" i="15" s="1"/>
  <c r="H44" i="15"/>
  <c r="M44" i="15" s="1"/>
  <c r="H45" i="15"/>
  <c r="M45" i="15" s="1"/>
  <c r="H46" i="15"/>
  <c r="M46" i="15" s="1"/>
  <c r="H39" i="15"/>
  <c r="M39" i="15" s="1"/>
  <c r="F43" i="15"/>
  <c r="H43" i="15" s="1"/>
  <c r="M43" i="15" s="1"/>
  <c r="F38" i="15"/>
  <c r="L38" i="15" s="1"/>
  <c r="M38" i="15" s="1"/>
  <c r="F37" i="15"/>
  <c r="J37" i="15" s="1"/>
  <c r="J36" i="15" s="1"/>
  <c r="F21" i="15"/>
  <c r="H21" i="15" s="1"/>
  <c r="M21" i="15" s="1"/>
  <c r="F20" i="15"/>
  <c r="H20" i="15" s="1"/>
  <c r="F19" i="15"/>
  <c r="L19" i="15" s="1"/>
  <c r="L17" i="15" s="1"/>
  <c r="F18" i="15"/>
  <c r="J18" i="15" s="1"/>
  <c r="J17" i="15" s="1"/>
  <c r="F14" i="15"/>
  <c r="H14" i="15" s="1"/>
  <c r="F13" i="15"/>
  <c r="L13" i="15" s="1"/>
  <c r="L11" i="15" s="1"/>
  <c r="F12" i="15"/>
  <c r="J12" i="15" s="1"/>
  <c r="J11" i="15" s="1"/>
  <c r="J55" i="15" l="1"/>
  <c r="J66" i="15" s="1"/>
  <c r="H55" i="15"/>
  <c r="H66" i="15" s="1"/>
  <c r="L55" i="15"/>
  <c r="L66" i="15" s="1"/>
  <c r="M33" i="15"/>
  <c r="H30" i="15"/>
  <c r="J30" i="15"/>
  <c r="M32" i="15"/>
  <c r="M28" i="15"/>
  <c r="H29" i="15"/>
  <c r="M29" i="15" s="1"/>
  <c r="J23" i="15"/>
  <c r="H11" i="15"/>
  <c r="L26" i="15"/>
  <c r="M26" i="15" s="1"/>
  <c r="M15" i="15"/>
  <c r="M50" i="15"/>
  <c r="M48" i="15" s="1"/>
  <c r="H48" i="15"/>
  <c r="L36" i="15"/>
  <c r="M37" i="15"/>
  <c r="M36" i="15" s="1"/>
  <c r="J48" i="15"/>
  <c r="H36" i="15"/>
  <c r="M65" i="15"/>
  <c r="M55" i="15" s="1"/>
  <c r="M66" i="15" s="1"/>
  <c r="H17" i="15"/>
  <c r="M20" i="15"/>
  <c r="M22" i="15"/>
  <c r="M14" i="15"/>
  <c r="M13" i="15"/>
  <c r="M18" i="15"/>
  <c r="M12" i="15"/>
  <c r="M19" i="15"/>
  <c r="M23" i="15" l="1"/>
  <c r="J53" i="15"/>
  <c r="M30" i="15"/>
  <c r="H23" i="15"/>
  <c r="H53" i="15" s="1"/>
  <c r="H69" i="15" s="1"/>
  <c r="M11" i="15"/>
  <c r="L23" i="15"/>
  <c r="L53" i="15" s="1"/>
  <c r="L69" i="15" s="1"/>
  <c r="M17" i="15"/>
  <c r="J69" i="15" l="1"/>
  <c r="M53" i="15"/>
  <c r="M69" i="15" s="1"/>
  <c r="M70" i="15" l="1"/>
  <c r="M71" i="15" s="1"/>
  <c r="M72" i="15" l="1"/>
  <c r="M73" i="15" s="1"/>
  <c r="M74" i="15" l="1"/>
  <c r="M75" i="15" s="1"/>
</calcChain>
</file>

<file path=xl/sharedStrings.xml><?xml version="1.0" encoding="utf-8"?>
<sst xmlns="http://schemas.openxmlformats.org/spreadsheetml/2006/main" count="169" uniqueCount="95">
  <si>
    <t>N</t>
  </si>
  <si>
    <t>საფუძველი</t>
  </si>
  <si>
    <t>ხელფასი</t>
  </si>
  <si>
    <t>მანქანა-მექანიზმები</t>
  </si>
  <si>
    <t>სულ</t>
  </si>
  <si>
    <t>ერთ</t>
  </si>
  <si>
    <t>განზ/ერთ</t>
  </si>
  <si>
    <t>რაოდენობა</t>
  </si>
  <si>
    <t>ნორმ. ერთ</t>
  </si>
  <si>
    <t>kac/sT</t>
  </si>
  <si>
    <t>lari</t>
  </si>
  <si>
    <t>მასალა</t>
  </si>
  <si>
    <t>ჯამი</t>
  </si>
  <si>
    <t xml:space="preserve">gegmiuri  dagroveba </t>
  </si>
  <si>
    <t xml:space="preserve">zednadebi xarjebi  </t>
  </si>
  <si>
    <t>%</t>
  </si>
  <si>
    <t xml:space="preserve">jami </t>
  </si>
  <si>
    <t>(mSeneblobis  dasaxeleba)</t>
  </si>
  <si>
    <t>resursuli  xarjTaRricxva</t>
  </si>
  <si>
    <t>სამუშაოების    და  ხარჯების
 დასახელება</t>
  </si>
  <si>
    <t>manqanebi</t>
  </si>
  <si>
    <r>
      <t>m</t>
    </r>
    <r>
      <rPr>
        <vertAlign val="superscript"/>
        <sz val="10"/>
        <rFont val="AcadNusx"/>
      </rPr>
      <t>3</t>
    </r>
  </si>
  <si>
    <t>11 - 8 - 1 - 2</t>
  </si>
  <si>
    <r>
      <t>m</t>
    </r>
    <r>
      <rPr>
        <b/>
        <vertAlign val="superscript"/>
        <sz val="10"/>
        <rFont val="AcadNusx"/>
      </rPr>
      <t>2</t>
    </r>
  </si>
  <si>
    <r>
      <t>m</t>
    </r>
    <r>
      <rPr>
        <vertAlign val="superscript"/>
        <sz val="10"/>
        <rFont val="AcadNusx"/>
      </rPr>
      <t>2</t>
    </r>
  </si>
  <si>
    <t>მანქანა</t>
  </si>
  <si>
    <t>q/c xsnari</t>
  </si>
  <si>
    <t xml:space="preserve">sxva masalebi </t>
  </si>
  <si>
    <t>sabazro</t>
  </si>
  <si>
    <t>4.1 - 379</t>
  </si>
  <si>
    <t>keramogranitis yinvagamZle filebis mowyoba</t>
  </si>
  <si>
    <t>Sromis  danaxarji</t>
  </si>
  <si>
    <t>11. - 20 - 3</t>
  </si>
  <si>
    <t>keramogranitis yinvagamZle fila</t>
  </si>
  <si>
    <t>4.1 - 325</t>
  </si>
  <si>
    <t>4.1 - 210</t>
  </si>
  <si>
    <t>kg</t>
  </si>
  <si>
    <t>webo - cementi yinvagamZle  wyalgaumtari</t>
  </si>
  <si>
    <t>manq/sT</t>
  </si>
  <si>
    <t xml:space="preserve"> </t>
  </si>
  <si>
    <t>parapetis Tavze liTonis moajiris montaJi</t>
  </si>
  <si>
    <t>9. - 7 - 2</t>
  </si>
  <si>
    <t>t</t>
  </si>
  <si>
    <t>foladis kvadratuli mili 60X40</t>
  </si>
  <si>
    <t>gr/m</t>
  </si>
  <si>
    <t>c</t>
  </si>
  <si>
    <t>2.2 - 61</t>
  </si>
  <si>
    <t>2.2 - 46</t>
  </si>
  <si>
    <t>foladis kvadratuli mili 30X41</t>
  </si>
  <si>
    <t>furclovani foladi sisqiT 3 mm</t>
  </si>
  <si>
    <t>1.6 - 27</t>
  </si>
  <si>
    <r>
      <t>dubeli</t>
    </r>
    <r>
      <rPr>
        <sz val="10"/>
        <rFont val="Arial"/>
        <family val="2"/>
      </rPr>
      <t xml:space="preserve"> L</t>
    </r>
    <r>
      <rPr>
        <sz val="10"/>
        <rFont val="AcadNusx"/>
      </rPr>
      <t>-100</t>
    </r>
  </si>
  <si>
    <t>1.10 - 12</t>
  </si>
  <si>
    <t>1.10 - 14</t>
  </si>
  <si>
    <t>11.1 - 29</t>
  </si>
  <si>
    <t>eleqtrodi</t>
  </si>
  <si>
    <t>burRi almazis (betonis)</t>
  </si>
  <si>
    <t>11.1 - 40</t>
  </si>
  <si>
    <t>saWreli qva  ф 125 mm</t>
  </si>
  <si>
    <t>saxexi qva    Ф 125 mm</t>
  </si>
  <si>
    <t>34 - 33 - 2</t>
  </si>
  <si>
    <t xml:space="preserve">saRebavi zeTovani antikoroziuli </t>
  </si>
  <si>
    <t>4.2. - 34</t>
  </si>
  <si>
    <t>alifa</t>
  </si>
  <si>
    <t>4.2. - 14</t>
  </si>
  <si>
    <t>liTonis konstruqciebis SeRebva antikoroziuli saRebaviT orjer</t>
  </si>
  <si>
    <t>jami:</t>
  </si>
  <si>
    <t>sapirfareSo</t>
  </si>
  <si>
    <t xml:space="preserve">manqana </t>
  </si>
  <si>
    <t>ventili d=20</t>
  </si>
  <si>
    <t xml:space="preserve">drekadi mili </t>
  </si>
  <si>
    <t>keramikis xelsabanis montaJi</t>
  </si>
  <si>
    <t>komp.</t>
  </si>
  <si>
    <t>keramikis xelsabani</t>
  </si>
  <si>
    <t>xelsabanis fexi TeTri</t>
  </si>
  <si>
    <t xml:space="preserve">sabazro </t>
  </si>
  <si>
    <t>4.4 - 54</t>
  </si>
  <si>
    <t>sifoni xelsabanis</t>
  </si>
  <si>
    <t>sarke 40X60sm=2 c</t>
  </si>
  <si>
    <t>sul jami</t>
  </si>
  <si>
    <r>
      <t>hidrosaizolacio masala "</t>
    </r>
    <r>
      <rPr>
        <sz val="10"/>
        <rFont val="Arial"/>
        <family val="2"/>
      </rPr>
      <t xml:space="preserve">Kalmatron" </t>
    </r>
  </si>
  <si>
    <t>4.1 - 441</t>
  </si>
  <si>
    <r>
      <t>arsebuli rulonuri burulis zedapirze moWimvis mowyoba q/c xsnariT hidrosaizolacio masala "</t>
    </r>
    <r>
      <rPr>
        <b/>
        <i/>
        <sz val="10"/>
        <rFont val="Arial"/>
        <family val="2"/>
      </rPr>
      <t>Kalmatron</t>
    </r>
    <r>
      <rPr>
        <b/>
        <i/>
        <sz val="10"/>
        <rFont val="AcadNusx"/>
      </rPr>
      <t>"-is SereviT sisqiT 4 sm</t>
    </r>
  </si>
  <si>
    <t>dRg</t>
  </si>
  <si>
    <t>parapetis kedelze baTqaSis badis gakvra da galesva q/c xsnariT</t>
  </si>
  <si>
    <t>sn da w.
15 - 55 - 9</t>
  </si>
  <si>
    <t>xsnaris tumbo 1 kub/sT</t>
  </si>
  <si>
    <t>1.9 - 37</t>
  </si>
  <si>
    <t>4.1 - 380</t>
  </si>
  <si>
    <t>bade-baTqaSis ujrediT 20X20 mm</t>
  </si>
  <si>
    <t>parapetis kedelze keramogranitiT plintusis mowyoba simaRliT 10 sm</t>
  </si>
  <si>
    <t xml:space="preserve">webo - cementi yinvagamZle  </t>
  </si>
  <si>
    <t>wylis Semrevi</t>
  </si>
  <si>
    <t>sn da w.
17 - 1 - 5</t>
  </si>
  <si>
    <t>a(a)ip sarkinigzo transportis kolejis SemduReblis da  sazeinklo saxelosnoSi mowyobilobebis montaJis da  gadaxurvis keramogranitiT mopirkeTebis  samuSaoebis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</si>
</sst>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0.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9"/>
      <color indexed="8"/>
      <name val="Arial"/>
      <family val="2"/>
      <charset val="204"/>
    </font>
    <font>
      <i/>
      <sz val="10"/>
      <color indexed="8"/>
      <name val="Arial"/>
      <family val="2"/>
    </font>
    <font>
      <i/>
      <sz val="10"/>
      <color theme="1"/>
      <name val="Calibri"/>
      <family val="2"/>
      <charset val="204"/>
      <scheme val="minor"/>
    </font>
    <font>
      <sz val="10"/>
      <name val="AcadNusx"/>
    </font>
    <font>
      <i/>
      <sz val="10"/>
      <name val="AcadNusx"/>
    </font>
    <font>
      <b/>
      <i/>
      <sz val="10"/>
      <name val="AcadNusx"/>
    </font>
    <font>
      <sz val="10"/>
      <name val="Arial"/>
      <family val="2"/>
    </font>
    <font>
      <b/>
      <i/>
      <sz val="10"/>
      <name val="Calibri"/>
      <family val="2"/>
      <charset val="204"/>
      <scheme val="minor"/>
    </font>
    <font>
      <b/>
      <sz val="10"/>
      <name val="AcadNusx"/>
    </font>
    <font>
      <sz val="11"/>
      <color theme="1"/>
      <name val="AcadNusx"/>
    </font>
    <font>
      <i/>
      <sz val="10"/>
      <name val="Calibri"/>
      <family val="2"/>
      <charset val="204"/>
      <scheme val="minor"/>
    </font>
    <font>
      <sz val="12"/>
      <color theme="1"/>
      <name val="AcadNusx"/>
    </font>
    <font>
      <sz val="10"/>
      <name val="Calibri"/>
      <family val="2"/>
      <charset val="204"/>
      <scheme val="minor"/>
    </font>
    <font>
      <i/>
      <sz val="9"/>
      <color indexed="8"/>
      <name val="Arial"/>
      <family val="2"/>
    </font>
    <font>
      <sz val="10"/>
      <color rgb="FFFF0000"/>
      <name val="AcadNusx"/>
    </font>
    <font>
      <sz val="10"/>
      <color rgb="FFFF0000"/>
      <name val="Calibri"/>
      <family val="2"/>
      <charset val="204"/>
      <scheme val="minor"/>
    </font>
    <font>
      <i/>
      <sz val="10"/>
      <color rgb="FFFF0000"/>
      <name val="AcadNusx"/>
    </font>
    <font>
      <sz val="9"/>
      <color indexed="8"/>
      <name val="AcadNusx"/>
    </font>
    <font>
      <sz val="10"/>
      <color indexed="8"/>
      <name val="AcadNusx"/>
    </font>
    <font>
      <i/>
      <sz val="10"/>
      <color rgb="FFFF0000"/>
      <name val="Calibri"/>
      <family val="2"/>
      <charset val="204"/>
      <scheme val="minor"/>
    </font>
    <font>
      <b/>
      <vertAlign val="superscript"/>
      <sz val="10"/>
      <name val="AcadNusx"/>
    </font>
    <font>
      <sz val="11"/>
      <color rgb="FFFF0000"/>
      <name val="Calibri"/>
      <family val="2"/>
      <scheme val="minor"/>
    </font>
    <font>
      <vertAlign val="superscript"/>
      <sz val="10"/>
      <name val="AcadNusx"/>
    </font>
    <font>
      <b/>
      <i/>
      <sz val="10"/>
      <color rgb="FFFF0000"/>
      <name val="AcadNusx"/>
    </font>
    <font>
      <b/>
      <i/>
      <sz val="10"/>
      <color rgb="FFFF0000"/>
      <name val="Times New Roman"/>
      <family val="1"/>
    </font>
    <font>
      <sz val="9"/>
      <name val="AcadNusx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cadNusx"/>
    </font>
    <font>
      <b/>
      <i/>
      <sz val="10"/>
      <name val="Arial"/>
      <family val="2"/>
    </font>
    <font>
      <sz val="10"/>
      <color theme="3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9" fillId="0" borderId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0" fillId="0" borderId="0" xfId="0" applyFill="1"/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top" wrapText="1"/>
    </xf>
    <xf numFmtId="9" fontId="8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2" fontId="17" fillId="0" borderId="3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center" vertical="top" wrapText="1"/>
    </xf>
    <xf numFmtId="2" fontId="5" fillId="0" borderId="0" xfId="0" applyNumberFormat="1" applyFont="1" applyFill="1"/>
    <xf numFmtId="1" fontId="20" fillId="0" borderId="1" xfId="1" applyNumberFormat="1" applyFont="1" applyFill="1" applyBorder="1" applyAlignment="1">
      <alignment horizontal="center" vertical="center"/>
    </xf>
    <xf numFmtId="1" fontId="21" fillId="0" borderId="1" xfId="1" applyNumberFormat="1" applyFont="1" applyFill="1" applyBorder="1" applyAlignment="1">
      <alignment horizontal="center" vertical="center"/>
    </xf>
    <xf numFmtId="0" fontId="22" fillId="0" borderId="1" xfId="0" applyFont="1" applyFill="1" applyBorder="1"/>
    <xf numFmtId="1" fontId="11" fillId="0" borderId="1" xfId="1" applyNumberFormat="1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top"/>
    </xf>
    <xf numFmtId="0" fontId="0" fillId="0" borderId="0" xfId="0" applyFill="1" applyBorder="1"/>
    <xf numFmtId="0" fontId="12" fillId="0" borderId="0" xfId="0" applyFont="1" applyFill="1" applyAlignment="1">
      <alignment horizontal="center"/>
    </xf>
    <xf numFmtId="4" fontId="4" fillId="0" borderId="1" xfId="1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/>
    </xf>
    <xf numFmtId="1" fontId="8" fillId="0" borderId="5" xfId="1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vertical="top" wrapText="1"/>
    </xf>
    <xf numFmtId="1" fontId="20" fillId="0" borderId="3" xfId="1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27" fillId="0" borderId="1" xfId="0" quotePrefix="1" applyFont="1" applyFill="1" applyBorder="1" applyAlignment="1">
      <alignment horizontal="center" vertical="center" wrapText="1"/>
    </xf>
    <xf numFmtId="0" fontId="24" fillId="0" borderId="0" xfId="0" applyFont="1" applyFill="1" applyBorder="1"/>
    <xf numFmtId="0" fontId="26" fillId="0" borderId="0" xfId="0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top" wrapText="1"/>
    </xf>
    <xf numFmtId="0" fontId="28" fillId="0" borderId="4" xfId="0" applyFont="1" applyFill="1" applyBorder="1" applyAlignment="1">
      <alignment vertical="center"/>
    </xf>
    <xf numFmtId="0" fontId="28" fillId="0" borderId="2" xfId="0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2" fontId="8" fillId="0" borderId="3" xfId="0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1" fontId="28" fillId="0" borderId="3" xfId="1" applyNumberFormat="1" applyFont="1" applyFill="1" applyBorder="1" applyAlignment="1">
      <alignment horizontal="center" vertical="center"/>
    </xf>
    <xf numFmtId="1" fontId="28" fillId="0" borderId="2" xfId="1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14" fontId="28" fillId="0" borderId="5" xfId="0" applyNumberFormat="1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1" fontId="28" fillId="0" borderId="5" xfId="1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/>
    </xf>
    <xf numFmtId="165" fontId="6" fillId="0" borderId="5" xfId="0" applyNumberFormat="1" applyFont="1" applyFill="1" applyBorder="1" applyAlignment="1">
      <alignment horizontal="center" vertical="center"/>
    </xf>
    <xf numFmtId="1" fontId="28" fillId="0" borderId="6" xfId="1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28" fillId="0" borderId="2" xfId="0" applyNumberFormat="1" applyFont="1" applyFill="1" applyBorder="1" applyAlignment="1">
      <alignment vertical="center" wrapText="1"/>
    </xf>
    <xf numFmtId="0" fontId="28" fillId="0" borderId="3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top" wrapText="1"/>
    </xf>
    <xf numFmtId="0" fontId="28" fillId="0" borderId="3" xfId="0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top"/>
    </xf>
    <xf numFmtId="0" fontId="19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top" wrapText="1"/>
    </xf>
    <xf numFmtId="2" fontId="11" fillId="2" borderId="1" xfId="0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left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top"/>
    </xf>
    <xf numFmtId="14" fontId="15" fillId="0" borderId="8" xfId="0" applyNumberFormat="1" applyFont="1" applyFill="1" applyBorder="1" applyAlignment="1">
      <alignment horizontal="center" vertical="center" wrapText="1"/>
    </xf>
    <xf numFmtId="2" fontId="28" fillId="0" borderId="5" xfId="1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top" wrapText="1"/>
    </xf>
    <xf numFmtId="0" fontId="28" fillId="2" borderId="3" xfId="0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right" vertical="top" wrapText="1"/>
    </xf>
    <xf numFmtId="2" fontId="8" fillId="2" borderId="1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top" wrapText="1"/>
    </xf>
    <xf numFmtId="164" fontId="34" fillId="0" borderId="1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vertical="center"/>
    </xf>
    <xf numFmtId="164" fontId="28" fillId="0" borderId="5" xfId="1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28" fillId="0" borderId="3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1" fontId="20" fillId="0" borderId="3" xfId="1" applyNumberFormat="1" applyFont="1" applyFill="1" applyBorder="1" applyAlignment="1">
      <alignment horizontal="center" vertical="center"/>
    </xf>
    <xf numFmtId="1" fontId="20" fillId="0" borderId="2" xfId="1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 wrapText="1"/>
    </xf>
  </cellXfs>
  <cellStyles count="4">
    <cellStyle name="Comma 2" xfId="3"/>
    <cellStyle name="Normal" xfId="0" builtinId="0"/>
    <cellStyle name="Normal 2" xfId="2"/>
    <cellStyle name="Normal 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O77"/>
  <sheetViews>
    <sheetView tabSelected="1" view="pageBreakPreview" zoomScaleNormal="100" zoomScaleSheetLayoutView="100" workbookViewId="0">
      <selection activeCell="K4" sqref="K4"/>
    </sheetView>
  </sheetViews>
  <sheetFormatPr defaultRowHeight="15" x14ac:dyDescent="0.25"/>
  <cols>
    <col min="1" max="1" width="3.42578125" style="4" customWidth="1"/>
    <col min="2" max="2" width="10.5703125" style="4" customWidth="1"/>
    <col min="3" max="3" width="41.7109375" style="4" customWidth="1"/>
    <col min="4" max="4" width="9.42578125" style="4" customWidth="1"/>
    <col min="5" max="5" width="6.28515625" style="4" customWidth="1"/>
    <col min="6" max="6" width="9" style="4" customWidth="1"/>
    <col min="7" max="7" width="5.42578125" style="4" customWidth="1"/>
    <col min="8" max="8" width="10.28515625" style="4" customWidth="1"/>
    <col min="9" max="9" width="5" style="4" customWidth="1"/>
    <col min="10" max="10" width="8.140625" style="4" customWidth="1"/>
    <col min="11" max="11" width="6.28515625" style="4" customWidth="1"/>
    <col min="12" max="12" width="9.7109375" style="4" customWidth="1"/>
    <col min="13" max="13" width="10.42578125" style="4" customWidth="1"/>
    <col min="14" max="16384" width="9.140625" style="4"/>
  </cols>
  <sheetData>
    <row r="2" spans="1:13" ht="41.25" customHeight="1" x14ac:dyDescent="0.25">
      <c r="A2" s="134" t="s">
        <v>94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3" ht="15" customHeight="1" x14ac:dyDescent="0.3">
      <c r="A3" s="128"/>
      <c r="B3" s="135" t="s">
        <v>17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1:13" ht="15.75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16.5" x14ac:dyDescent="0.3">
      <c r="A5" s="136" t="s">
        <v>18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</row>
    <row r="6" spans="1:13" ht="15.75" x14ac:dyDescent="0.3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8" spans="1:13" ht="27" customHeight="1" x14ac:dyDescent="0.25">
      <c r="A8" s="137" t="s">
        <v>0</v>
      </c>
      <c r="B8" s="138" t="s">
        <v>1</v>
      </c>
      <c r="C8" s="139" t="s">
        <v>19</v>
      </c>
      <c r="D8" s="141" t="s">
        <v>6</v>
      </c>
      <c r="E8" s="131" t="s">
        <v>7</v>
      </c>
      <c r="F8" s="131"/>
      <c r="G8" s="131" t="s">
        <v>11</v>
      </c>
      <c r="H8" s="131"/>
      <c r="I8" s="131" t="s">
        <v>2</v>
      </c>
      <c r="J8" s="131"/>
      <c r="K8" s="131" t="s">
        <v>3</v>
      </c>
      <c r="L8" s="131"/>
      <c r="M8" s="131" t="s">
        <v>4</v>
      </c>
    </row>
    <row r="9" spans="1:13" ht="26.25" customHeight="1" x14ac:dyDescent="0.25">
      <c r="A9" s="137"/>
      <c r="B9" s="138"/>
      <c r="C9" s="140"/>
      <c r="D9" s="141"/>
      <c r="E9" s="44" t="s">
        <v>8</v>
      </c>
      <c r="F9" s="44" t="s">
        <v>4</v>
      </c>
      <c r="G9" s="44" t="s">
        <v>5</v>
      </c>
      <c r="H9" s="44" t="s">
        <v>4</v>
      </c>
      <c r="I9" s="44" t="s">
        <v>5</v>
      </c>
      <c r="J9" s="44" t="s">
        <v>4</v>
      </c>
      <c r="K9" s="44" t="s">
        <v>5</v>
      </c>
      <c r="L9" s="44" t="s">
        <v>4</v>
      </c>
      <c r="M9" s="131"/>
    </row>
    <row r="10" spans="1:13" x14ac:dyDescent="0.25">
      <c r="A10" s="34">
        <v>1</v>
      </c>
      <c r="B10" s="51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5">
        <v>8</v>
      </c>
      <c r="I10" s="35">
        <v>9</v>
      </c>
      <c r="J10" s="35">
        <v>10</v>
      </c>
      <c r="K10" s="35">
        <v>11</v>
      </c>
      <c r="L10" s="35">
        <v>12</v>
      </c>
      <c r="M10" s="35">
        <v>13</v>
      </c>
    </row>
    <row r="11" spans="1:13" ht="54" x14ac:dyDescent="0.25">
      <c r="A11" s="132">
        <v>1</v>
      </c>
      <c r="B11" s="80" t="s">
        <v>22</v>
      </c>
      <c r="C11" s="48" t="s">
        <v>82</v>
      </c>
      <c r="D11" s="37" t="s">
        <v>23</v>
      </c>
      <c r="E11" s="38"/>
      <c r="F11" s="40">
        <v>340</v>
      </c>
      <c r="G11" s="38"/>
      <c r="H11" s="40">
        <f>H12+H13+H14+H15+H16</f>
        <v>0</v>
      </c>
      <c r="I11" s="40"/>
      <c r="J11" s="40">
        <f t="shared" ref="J11:M11" si="0">J12+J13+J14+J15+J16</f>
        <v>0</v>
      </c>
      <c r="K11" s="40"/>
      <c r="L11" s="40">
        <f t="shared" si="0"/>
        <v>0</v>
      </c>
      <c r="M11" s="40">
        <f t="shared" si="0"/>
        <v>0</v>
      </c>
    </row>
    <row r="12" spans="1:13" s="7" customFormat="1" ht="15.75" x14ac:dyDescent="0.25">
      <c r="A12" s="133"/>
      <c r="B12" s="81" t="s">
        <v>28</v>
      </c>
      <c r="C12" s="49" t="s">
        <v>31</v>
      </c>
      <c r="D12" s="18" t="s">
        <v>24</v>
      </c>
      <c r="E12" s="47">
        <v>1</v>
      </c>
      <c r="F12" s="12">
        <f>F11*E12</f>
        <v>340</v>
      </c>
      <c r="G12" s="8"/>
      <c r="H12" s="8"/>
      <c r="I12" s="47"/>
      <c r="J12" s="12">
        <f>F12*I12</f>
        <v>0</v>
      </c>
      <c r="K12" s="18"/>
      <c r="L12" s="18"/>
      <c r="M12" s="25">
        <f>L12+J12+H12</f>
        <v>0</v>
      </c>
    </row>
    <row r="13" spans="1:13" s="7" customFormat="1" ht="13.5" customHeight="1" x14ac:dyDescent="0.25">
      <c r="A13" s="133"/>
      <c r="B13" s="81"/>
      <c r="C13" s="50" t="s">
        <v>25</v>
      </c>
      <c r="D13" s="23" t="s">
        <v>10</v>
      </c>
      <c r="E13" s="9">
        <v>1.8700000000000001E-2</v>
      </c>
      <c r="F13" s="46">
        <f>F11*E13</f>
        <v>6.3580000000000005</v>
      </c>
      <c r="G13" s="9"/>
      <c r="H13" s="46"/>
      <c r="I13" s="9"/>
      <c r="J13" s="24"/>
      <c r="K13" s="9"/>
      <c r="L13" s="63">
        <f>K13*F13</f>
        <v>0</v>
      </c>
      <c r="M13" s="25">
        <f t="shared" ref="M13:M16" si="1">L13+J13+H13</f>
        <v>0</v>
      </c>
    </row>
    <row r="14" spans="1:13" s="7" customFormat="1" ht="13.5" customHeight="1" x14ac:dyDescent="0.25">
      <c r="A14" s="133"/>
      <c r="B14" s="81" t="s">
        <v>29</v>
      </c>
      <c r="C14" s="50" t="s">
        <v>26</v>
      </c>
      <c r="D14" s="23" t="s">
        <v>21</v>
      </c>
      <c r="E14" s="9">
        <v>4.0800000000000003E-2</v>
      </c>
      <c r="F14" s="46">
        <f>E14*F11</f>
        <v>13.872000000000002</v>
      </c>
      <c r="G14" s="10"/>
      <c r="H14" s="46">
        <f>G14*F14</f>
        <v>0</v>
      </c>
      <c r="I14" s="9"/>
      <c r="J14" s="24"/>
      <c r="K14" s="9"/>
      <c r="L14" s="63"/>
      <c r="M14" s="25">
        <f t="shared" si="1"/>
        <v>0</v>
      </c>
    </row>
    <row r="15" spans="1:13" s="7" customFormat="1" ht="13.5" customHeight="1" x14ac:dyDescent="0.25">
      <c r="A15" s="133"/>
      <c r="B15" s="81" t="s">
        <v>81</v>
      </c>
      <c r="C15" s="50" t="s">
        <v>80</v>
      </c>
      <c r="D15" s="23" t="s">
        <v>36</v>
      </c>
      <c r="E15" s="9"/>
      <c r="F15" s="124">
        <v>60</v>
      </c>
      <c r="G15" s="10"/>
      <c r="H15" s="46">
        <f>G15*F15</f>
        <v>0</v>
      </c>
      <c r="I15" s="9"/>
      <c r="J15" s="24"/>
      <c r="K15" s="9"/>
      <c r="L15" s="63"/>
      <c r="M15" s="25">
        <f t="shared" si="1"/>
        <v>0</v>
      </c>
    </row>
    <row r="16" spans="1:13" s="7" customFormat="1" ht="13.5" customHeight="1" x14ac:dyDescent="0.25">
      <c r="A16" s="133"/>
      <c r="B16" s="81"/>
      <c r="C16" s="50" t="s">
        <v>27</v>
      </c>
      <c r="D16" s="23" t="s">
        <v>10</v>
      </c>
      <c r="E16" s="9">
        <v>6.3600000000000004E-2</v>
      </c>
      <c r="F16" s="46">
        <f>E16*F11</f>
        <v>21.624000000000002</v>
      </c>
      <c r="G16" s="9"/>
      <c r="H16" s="46">
        <f>G16*F16</f>
        <v>0</v>
      </c>
      <c r="I16" s="9"/>
      <c r="J16" s="24"/>
      <c r="K16" s="9"/>
      <c r="L16" s="63"/>
      <c r="M16" s="25">
        <f t="shared" si="1"/>
        <v>0</v>
      </c>
    </row>
    <row r="17" spans="1:13" s="7" customFormat="1" ht="30" customHeight="1" x14ac:dyDescent="0.2">
      <c r="A17" s="129">
        <v>2</v>
      </c>
      <c r="B17" s="83" t="s">
        <v>32</v>
      </c>
      <c r="C17" s="59" t="s">
        <v>30</v>
      </c>
      <c r="D17" s="37" t="s">
        <v>23</v>
      </c>
      <c r="E17" s="38"/>
      <c r="F17" s="40">
        <v>340</v>
      </c>
      <c r="G17" s="8"/>
      <c r="H17" s="13">
        <f>H18+H19+H20+H21+H22</f>
        <v>0</v>
      </c>
      <c r="I17" s="13"/>
      <c r="J17" s="13">
        <f t="shared" ref="J17:M17" si="2">J18+J19+J20+J21+J22</f>
        <v>0</v>
      </c>
      <c r="K17" s="13"/>
      <c r="L17" s="13">
        <f t="shared" si="2"/>
        <v>0</v>
      </c>
      <c r="M17" s="13">
        <f t="shared" si="2"/>
        <v>0</v>
      </c>
    </row>
    <row r="18" spans="1:13" s="7" customFormat="1" ht="14.25" customHeight="1" x14ac:dyDescent="0.25">
      <c r="A18" s="130"/>
      <c r="B18" s="85" t="s">
        <v>28</v>
      </c>
      <c r="C18" s="49" t="s">
        <v>31</v>
      </c>
      <c r="D18" s="18" t="s">
        <v>24</v>
      </c>
      <c r="E18" s="10">
        <v>1</v>
      </c>
      <c r="F18" s="10">
        <f>F17*E18</f>
        <v>340</v>
      </c>
      <c r="G18" s="9"/>
      <c r="H18" s="9"/>
      <c r="I18" s="10"/>
      <c r="J18" s="9">
        <f>I18*F18</f>
        <v>0</v>
      </c>
      <c r="K18" s="9"/>
      <c r="L18" s="9"/>
      <c r="M18" s="25">
        <f>L18+J18+H18</f>
        <v>0</v>
      </c>
    </row>
    <row r="19" spans="1:13" s="7" customFormat="1" ht="15" customHeight="1" x14ac:dyDescent="0.3">
      <c r="A19" s="130"/>
      <c r="B19" s="84"/>
      <c r="C19" s="50" t="s">
        <v>20</v>
      </c>
      <c r="D19" s="23" t="s">
        <v>10</v>
      </c>
      <c r="E19" s="9">
        <v>4.5199999999999997E-2</v>
      </c>
      <c r="F19" s="46">
        <f>F17*E19</f>
        <v>15.367999999999999</v>
      </c>
      <c r="G19" s="9"/>
      <c r="H19" s="9"/>
      <c r="I19" s="9"/>
      <c r="J19" s="9"/>
      <c r="K19" s="9"/>
      <c r="L19" s="46">
        <f>K19*F19</f>
        <v>0</v>
      </c>
      <c r="M19" s="25">
        <f t="shared" ref="M19:M22" si="3">L19+J19+H19</f>
        <v>0</v>
      </c>
    </row>
    <row r="20" spans="1:13" s="7" customFormat="1" ht="16.5" customHeight="1" x14ac:dyDescent="0.25">
      <c r="A20" s="130"/>
      <c r="B20" s="85" t="s">
        <v>34</v>
      </c>
      <c r="C20" s="50" t="s">
        <v>33</v>
      </c>
      <c r="D20" s="18" t="s">
        <v>24</v>
      </c>
      <c r="E20" s="9">
        <v>1.02</v>
      </c>
      <c r="F20" s="46">
        <f>E20*F17</f>
        <v>346.8</v>
      </c>
      <c r="G20" s="124"/>
      <c r="H20" s="46">
        <f t="shared" ref="H20:H21" si="4">G20*F20</f>
        <v>0</v>
      </c>
      <c r="I20" s="9"/>
      <c r="J20" s="9"/>
      <c r="K20" s="9"/>
      <c r="L20" s="46"/>
      <c r="M20" s="25">
        <f t="shared" si="3"/>
        <v>0</v>
      </c>
    </row>
    <row r="21" spans="1:13" s="7" customFormat="1" ht="16.5" customHeight="1" x14ac:dyDescent="0.25">
      <c r="A21" s="130"/>
      <c r="B21" s="86" t="s">
        <v>35</v>
      </c>
      <c r="C21" s="50" t="s">
        <v>37</v>
      </c>
      <c r="D21" s="23" t="s">
        <v>36</v>
      </c>
      <c r="E21" s="9">
        <v>5</v>
      </c>
      <c r="F21" s="10">
        <f>E21*F17</f>
        <v>1700</v>
      </c>
      <c r="G21" s="9"/>
      <c r="H21" s="46">
        <f t="shared" si="4"/>
        <v>0</v>
      </c>
      <c r="I21" s="9"/>
      <c r="J21" s="9"/>
      <c r="K21" s="9"/>
      <c r="L21" s="46"/>
      <c r="M21" s="25">
        <f t="shared" si="3"/>
        <v>0</v>
      </c>
    </row>
    <row r="22" spans="1:13" s="7" customFormat="1" ht="16.5" customHeight="1" x14ac:dyDescent="0.25">
      <c r="A22" s="81"/>
      <c r="B22" s="87"/>
      <c r="C22" s="50" t="s">
        <v>27</v>
      </c>
      <c r="D22" s="23" t="s">
        <v>10</v>
      </c>
      <c r="E22" s="9">
        <v>4.6600000000000003E-2</v>
      </c>
      <c r="F22" s="46">
        <f>E22*F17</f>
        <v>15.844000000000001</v>
      </c>
      <c r="G22" s="9"/>
      <c r="H22" s="46">
        <f>G22*F22</f>
        <v>0</v>
      </c>
      <c r="I22" s="9"/>
      <c r="J22" s="9"/>
      <c r="K22" s="9"/>
      <c r="L22" s="46"/>
      <c r="M22" s="25">
        <f t="shared" si="3"/>
        <v>0</v>
      </c>
    </row>
    <row r="23" spans="1:13" s="7" customFormat="1" ht="27" x14ac:dyDescent="0.2">
      <c r="A23" s="129">
        <v>3</v>
      </c>
      <c r="B23" s="125" t="s">
        <v>85</v>
      </c>
      <c r="C23" s="3" t="s">
        <v>84</v>
      </c>
      <c r="D23" s="37" t="s">
        <v>23</v>
      </c>
      <c r="E23" s="38"/>
      <c r="F23" s="39">
        <v>6</v>
      </c>
      <c r="G23" s="18"/>
      <c r="H23" s="13">
        <f>H24+H25+H26+H27+H28+H29</f>
        <v>0</v>
      </c>
      <c r="I23" s="13"/>
      <c r="J23" s="13">
        <f t="shared" ref="J23:M23" si="5">J24+J25+J26+J27+J28+J29</f>
        <v>0</v>
      </c>
      <c r="K23" s="13"/>
      <c r="L23" s="13">
        <f t="shared" si="5"/>
        <v>0</v>
      </c>
      <c r="M23" s="13">
        <f t="shared" si="5"/>
        <v>0</v>
      </c>
    </row>
    <row r="24" spans="1:13" s="7" customFormat="1" ht="13.5" x14ac:dyDescent="0.25">
      <c r="A24" s="130"/>
      <c r="B24" s="82"/>
      <c r="C24" s="49" t="s">
        <v>31</v>
      </c>
      <c r="D24" s="18" t="s">
        <v>9</v>
      </c>
      <c r="E24" s="46">
        <v>1.01</v>
      </c>
      <c r="F24" s="46">
        <f>F23*E24</f>
        <v>6.0600000000000005</v>
      </c>
      <c r="G24" s="9"/>
      <c r="H24" s="9"/>
      <c r="I24" s="10"/>
      <c r="J24" s="9">
        <f>I24*F24</f>
        <v>0</v>
      </c>
      <c r="K24" s="9"/>
      <c r="L24" s="9"/>
      <c r="M24" s="25">
        <f>L24+J24+H24</f>
        <v>0</v>
      </c>
    </row>
    <row r="25" spans="1:13" s="7" customFormat="1" ht="13.5" x14ac:dyDescent="0.25">
      <c r="A25" s="130"/>
      <c r="B25" s="89"/>
      <c r="C25" s="49" t="s">
        <v>86</v>
      </c>
      <c r="D25" s="18" t="s">
        <v>38</v>
      </c>
      <c r="E25" s="88">
        <v>4.1000000000000002E-2</v>
      </c>
      <c r="F25" s="46">
        <f>E25*F23</f>
        <v>0.246</v>
      </c>
      <c r="G25" s="9"/>
      <c r="H25" s="9"/>
      <c r="I25" s="10"/>
      <c r="J25" s="9"/>
      <c r="K25" s="9"/>
      <c r="L25" s="10">
        <f>K25*F25</f>
        <v>0</v>
      </c>
      <c r="M25" s="25">
        <f t="shared" ref="M25:M29" si="6">L25+J25+H25</f>
        <v>0</v>
      </c>
    </row>
    <row r="26" spans="1:13" s="7" customFormat="1" ht="16.5" customHeight="1" x14ac:dyDescent="0.25">
      <c r="A26" s="130"/>
      <c r="B26" s="82"/>
      <c r="C26" s="50" t="s">
        <v>20</v>
      </c>
      <c r="D26" s="23" t="s">
        <v>10</v>
      </c>
      <c r="E26" s="9">
        <v>2.7E-2</v>
      </c>
      <c r="F26" s="46">
        <f>E26*F23</f>
        <v>0.16200000000000001</v>
      </c>
      <c r="G26" s="9"/>
      <c r="H26" s="9"/>
      <c r="I26" s="9"/>
      <c r="J26" s="9"/>
      <c r="K26" s="9"/>
      <c r="L26" s="46">
        <f>K26*F26</f>
        <v>0</v>
      </c>
      <c r="M26" s="25">
        <f t="shared" si="6"/>
        <v>0</v>
      </c>
    </row>
    <row r="27" spans="1:13" s="7" customFormat="1" ht="16.5" customHeight="1" x14ac:dyDescent="0.25">
      <c r="A27" s="78"/>
      <c r="B27" s="87" t="s">
        <v>87</v>
      </c>
      <c r="C27" s="50" t="s">
        <v>89</v>
      </c>
      <c r="D27" s="18" t="s">
        <v>24</v>
      </c>
      <c r="E27" s="9"/>
      <c r="F27" s="10">
        <v>6</v>
      </c>
      <c r="G27" s="10"/>
      <c r="H27" s="46">
        <f>G27*F27</f>
        <v>0</v>
      </c>
      <c r="I27" s="9"/>
      <c r="J27" s="9"/>
      <c r="K27" s="9"/>
      <c r="L27" s="46"/>
      <c r="M27" s="25">
        <f t="shared" si="6"/>
        <v>0</v>
      </c>
    </row>
    <row r="28" spans="1:13" s="7" customFormat="1" ht="16.5" customHeight="1" x14ac:dyDescent="0.25">
      <c r="A28" s="78"/>
      <c r="B28" s="87" t="s">
        <v>88</v>
      </c>
      <c r="C28" s="50" t="s">
        <v>26</v>
      </c>
      <c r="D28" s="18" t="s">
        <v>24</v>
      </c>
      <c r="E28" s="9">
        <v>2.3800000000000002E-2</v>
      </c>
      <c r="F28" s="46">
        <f>E28*F23</f>
        <v>0.14280000000000001</v>
      </c>
      <c r="G28" s="9"/>
      <c r="H28" s="46">
        <f t="shared" ref="H28:H29" si="7">G28*F28</f>
        <v>0</v>
      </c>
      <c r="I28" s="9"/>
      <c r="J28" s="9"/>
      <c r="K28" s="9"/>
      <c r="L28" s="46"/>
      <c r="M28" s="25">
        <f t="shared" si="6"/>
        <v>0</v>
      </c>
    </row>
    <row r="29" spans="1:13" s="7" customFormat="1" ht="13.5" x14ac:dyDescent="0.25">
      <c r="A29" s="76"/>
      <c r="B29" s="83"/>
      <c r="C29" s="50" t="s">
        <v>27</v>
      </c>
      <c r="D29" s="23" t="s">
        <v>10</v>
      </c>
      <c r="E29" s="9">
        <v>3.0000000000000001E-3</v>
      </c>
      <c r="F29" s="46">
        <f>E29*F23</f>
        <v>1.8000000000000002E-2</v>
      </c>
      <c r="G29" s="9"/>
      <c r="H29" s="46">
        <f t="shared" si="7"/>
        <v>0</v>
      </c>
      <c r="I29" s="9"/>
      <c r="J29" s="9"/>
      <c r="K29" s="9"/>
      <c r="L29" s="46"/>
      <c r="M29" s="25">
        <f t="shared" si="6"/>
        <v>0</v>
      </c>
    </row>
    <row r="30" spans="1:13" s="7" customFormat="1" ht="27" x14ac:dyDescent="0.25">
      <c r="A30" s="78">
        <v>3</v>
      </c>
      <c r="B30" s="83" t="s">
        <v>32</v>
      </c>
      <c r="C30" s="59" t="s">
        <v>90</v>
      </c>
      <c r="D30" s="37" t="s">
        <v>23</v>
      </c>
      <c r="E30" s="38"/>
      <c r="F30" s="39">
        <v>6</v>
      </c>
      <c r="G30" s="9"/>
      <c r="H30" s="13">
        <f>H31+H32+H33+H34+H35</f>
        <v>0</v>
      </c>
      <c r="I30" s="13"/>
      <c r="J30" s="13">
        <f t="shared" ref="J30:M30" si="8">J31+J32+J33+J34+J35</f>
        <v>0</v>
      </c>
      <c r="K30" s="13"/>
      <c r="L30" s="13">
        <f t="shared" si="8"/>
        <v>0</v>
      </c>
      <c r="M30" s="13">
        <f t="shared" si="8"/>
        <v>0</v>
      </c>
    </row>
    <row r="31" spans="1:13" s="7" customFormat="1" ht="15.75" x14ac:dyDescent="0.25">
      <c r="A31" s="78"/>
      <c r="B31" s="83"/>
      <c r="C31" s="49" t="s">
        <v>31</v>
      </c>
      <c r="D31" s="18" t="s">
        <v>24</v>
      </c>
      <c r="E31" s="10">
        <v>1</v>
      </c>
      <c r="F31" s="10">
        <f>F30*E31</f>
        <v>6</v>
      </c>
      <c r="G31" s="9"/>
      <c r="H31" s="9"/>
      <c r="I31" s="10"/>
      <c r="J31" s="9">
        <f>I31*F31</f>
        <v>0</v>
      </c>
      <c r="K31" s="9"/>
      <c r="L31" s="9"/>
      <c r="M31" s="25">
        <f>L31+J31+H31</f>
        <v>0</v>
      </c>
    </row>
    <row r="32" spans="1:13" s="7" customFormat="1" ht="16.5" customHeight="1" x14ac:dyDescent="0.25">
      <c r="A32" s="77"/>
      <c r="B32" s="85"/>
      <c r="C32" s="50" t="s">
        <v>20</v>
      </c>
      <c r="D32" s="23" t="s">
        <v>10</v>
      </c>
      <c r="E32" s="9">
        <v>4.5199999999999997E-2</v>
      </c>
      <c r="F32" s="46">
        <f>F30*E32</f>
        <v>0.2712</v>
      </c>
      <c r="G32" s="9"/>
      <c r="H32" s="9"/>
      <c r="I32" s="9"/>
      <c r="J32" s="9"/>
      <c r="K32" s="9"/>
      <c r="L32" s="46">
        <f>K32*F32</f>
        <v>0</v>
      </c>
      <c r="M32" s="25">
        <f t="shared" ref="M32:M35" si="9">L32+J32+H32</f>
        <v>0</v>
      </c>
    </row>
    <row r="33" spans="1:13" s="7" customFormat="1" ht="16.5" customHeight="1" x14ac:dyDescent="0.25">
      <c r="A33" s="77"/>
      <c r="B33" s="85" t="s">
        <v>34</v>
      </c>
      <c r="C33" s="50" t="s">
        <v>33</v>
      </c>
      <c r="D33" s="18" t="s">
        <v>24</v>
      </c>
      <c r="E33" s="9">
        <v>1.02</v>
      </c>
      <c r="F33" s="46">
        <f>E33*F30</f>
        <v>6.12</v>
      </c>
      <c r="G33" s="9"/>
      <c r="H33" s="46">
        <f t="shared" ref="H33:H34" si="10">G33*F33</f>
        <v>0</v>
      </c>
      <c r="I33" s="9"/>
      <c r="J33" s="9"/>
      <c r="K33" s="9"/>
      <c r="L33" s="46"/>
      <c r="M33" s="25">
        <f t="shared" si="9"/>
        <v>0</v>
      </c>
    </row>
    <row r="34" spans="1:13" s="7" customFormat="1" ht="16.5" customHeight="1" x14ac:dyDescent="0.25">
      <c r="A34" s="77"/>
      <c r="B34" s="85" t="s">
        <v>35</v>
      </c>
      <c r="C34" s="50" t="s">
        <v>91</v>
      </c>
      <c r="D34" s="18" t="s">
        <v>36</v>
      </c>
      <c r="E34" s="10">
        <v>5</v>
      </c>
      <c r="F34" s="46">
        <f>E34*F30</f>
        <v>30</v>
      </c>
      <c r="G34" s="10"/>
      <c r="H34" s="46">
        <f t="shared" si="10"/>
        <v>0</v>
      </c>
      <c r="I34" s="9"/>
      <c r="J34" s="9"/>
      <c r="K34" s="9"/>
      <c r="L34" s="46"/>
      <c r="M34" s="25">
        <f t="shared" si="9"/>
        <v>0</v>
      </c>
    </row>
    <row r="35" spans="1:13" s="7" customFormat="1" ht="16.5" customHeight="1" x14ac:dyDescent="0.25">
      <c r="A35" s="77"/>
      <c r="B35" s="85"/>
      <c r="C35" s="50" t="s">
        <v>27</v>
      </c>
      <c r="D35" s="23" t="s">
        <v>10</v>
      </c>
      <c r="E35" s="9">
        <v>4.6600000000000003E-2</v>
      </c>
      <c r="F35" s="46">
        <f>E35*F30</f>
        <v>0.27960000000000002</v>
      </c>
      <c r="G35" s="9"/>
      <c r="H35" s="46">
        <f>G35*F35</f>
        <v>0</v>
      </c>
      <c r="I35" s="9"/>
      <c r="J35" s="9"/>
      <c r="K35" s="9"/>
      <c r="L35" s="46"/>
      <c r="M35" s="25">
        <f t="shared" si="9"/>
        <v>0</v>
      </c>
    </row>
    <row r="36" spans="1:13" s="7" customFormat="1" ht="27" x14ac:dyDescent="0.2">
      <c r="A36" s="75">
        <v>4</v>
      </c>
      <c r="B36" s="90" t="s">
        <v>41</v>
      </c>
      <c r="C36" s="59" t="s">
        <v>40</v>
      </c>
      <c r="D36" s="1" t="s">
        <v>42</v>
      </c>
      <c r="E36" s="8"/>
      <c r="F36" s="91">
        <v>0.39</v>
      </c>
      <c r="G36" s="8"/>
      <c r="H36" s="13">
        <f>H37+H38+H39+H40+H41+H42+H43+H44+H45+H46+H47</f>
        <v>0</v>
      </c>
      <c r="I36" s="13"/>
      <c r="J36" s="13">
        <f t="shared" ref="J36:M36" si="11">J37+J38+J39+J40+J41+J42+J43+J44+J45+J46+J47</f>
        <v>0</v>
      </c>
      <c r="K36" s="13"/>
      <c r="L36" s="13">
        <f t="shared" si="11"/>
        <v>0</v>
      </c>
      <c r="M36" s="13">
        <f t="shared" si="11"/>
        <v>0</v>
      </c>
    </row>
    <row r="37" spans="1:13" s="7" customFormat="1" ht="16.5" customHeight="1" x14ac:dyDescent="0.25">
      <c r="A37" s="77"/>
      <c r="B37" s="90" t="s">
        <v>28</v>
      </c>
      <c r="C37" s="49" t="s">
        <v>31</v>
      </c>
      <c r="D37" s="18" t="s">
        <v>9</v>
      </c>
      <c r="E37" s="46">
        <v>30.1</v>
      </c>
      <c r="F37" s="10">
        <f>F36*E37</f>
        <v>11.739000000000001</v>
      </c>
      <c r="G37" s="9"/>
      <c r="H37" s="9"/>
      <c r="I37" s="10"/>
      <c r="J37" s="9">
        <f>I37*F37</f>
        <v>0</v>
      </c>
      <c r="K37" s="9"/>
      <c r="L37" s="9"/>
      <c r="M37" s="25">
        <f>L37+J37+H37</f>
        <v>0</v>
      </c>
    </row>
    <row r="38" spans="1:13" s="7" customFormat="1" ht="16.5" customHeight="1" x14ac:dyDescent="0.25">
      <c r="A38" s="77"/>
      <c r="B38" s="90"/>
      <c r="C38" s="50" t="s">
        <v>20</v>
      </c>
      <c r="D38" s="23" t="s">
        <v>10</v>
      </c>
      <c r="E38" s="9">
        <v>2.79</v>
      </c>
      <c r="F38" s="46">
        <f>F36*E38</f>
        <v>1.0881000000000001</v>
      </c>
      <c r="G38" s="9"/>
      <c r="H38" s="9"/>
      <c r="I38" s="9"/>
      <c r="J38" s="9"/>
      <c r="K38" s="9"/>
      <c r="L38" s="46">
        <f>K38*F38</f>
        <v>0</v>
      </c>
      <c r="M38" s="25">
        <f t="shared" ref="M38:M47" si="12">L38+J38+H38</f>
        <v>0</v>
      </c>
    </row>
    <row r="39" spans="1:13" s="7" customFormat="1" ht="16.5" customHeight="1" x14ac:dyDescent="0.25">
      <c r="A39" s="77"/>
      <c r="B39" s="90" t="s">
        <v>46</v>
      </c>
      <c r="C39" s="50" t="s">
        <v>43</v>
      </c>
      <c r="D39" s="23" t="s">
        <v>44</v>
      </c>
      <c r="E39" s="9"/>
      <c r="F39" s="10">
        <v>60</v>
      </c>
      <c r="G39" s="9"/>
      <c r="H39" s="46">
        <f>G39*F39</f>
        <v>0</v>
      </c>
      <c r="I39" s="9"/>
      <c r="J39" s="9"/>
      <c r="K39" s="9"/>
      <c r="L39" s="46"/>
      <c r="M39" s="25">
        <f t="shared" si="12"/>
        <v>0</v>
      </c>
    </row>
    <row r="40" spans="1:13" s="7" customFormat="1" ht="16.5" customHeight="1" x14ac:dyDescent="0.25">
      <c r="A40" s="77"/>
      <c r="B40" s="90" t="s">
        <v>47</v>
      </c>
      <c r="C40" s="50" t="s">
        <v>48</v>
      </c>
      <c r="D40" s="23" t="s">
        <v>44</v>
      </c>
      <c r="E40" s="9"/>
      <c r="F40" s="10">
        <v>35</v>
      </c>
      <c r="G40" s="9"/>
      <c r="H40" s="46">
        <f t="shared" ref="H40:H47" si="13">G40*F40</f>
        <v>0</v>
      </c>
      <c r="I40" s="9"/>
      <c r="J40" s="9"/>
      <c r="K40" s="9"/>
      <c r="L40" s="46"/>
      <c r="M40" s="25">
        <f t="shared" si="12"/>
        <v>0</v>
      </c>
    </row>
    <row r="41" spans="1:13" s="7" customFormat="1" ht="16.5" customHeight="1" x14ac:dyDescent="0.25">
      <c r="A41" s="77"/>
      <c r="B41" s="90" t="s">
        <v>50</v>
      </c>
      <c r="C41" s="50" t="s">
        <v>49</v>
      </c>
      <c r="D41" s="18" t="s">
        <v>24</v>
      </c>
      <c r="E41" s="9"/>
      <c r="F41" s="10">
        <v>1</v>
      </c>
      <c r="G41" s="9"/>
      <c r="H41" s="46">
        <f t="shared" si="13"/>
        <v>0</v>
      </c>
      <c r="I41" s="9"/>
      <c r="J41" s="9"/>
      <c r="K41" s="9"/>
      <c r="L41" s="46"/>
      <c r="M41" s="25">
        <f t="shared" si="12"/>
        <v>0</v>
      </c>
    </row>
    <row r="42" spans="1:13" s="7" customFormat="1" ht="16.5" customHeight="1" x14ac:dyDescent="0.25">
      <c r="A42" s="77"/>
      <c r="B42" s="90" t="s">
        <v>52</v>
      </c>
      <c r="C42" s="50" t="s">
        <v>51</v>
      </c>
      <c r="D42" s="23" t="s">
        <v>45</v>
      </c>
      <c r="E42" s="9"/>
      <c r="F42" s="10">
        <v>150</v>
      </c>
      <c r="G42" s="9"/>
      <c r="H42" s="46">
        <f t="shared" si="13"/>
        <v>0</v>
      </c>
      <c r="I42" s="9"/>
      <c r="J42" s="9"/>
      <c r="K42" s="9"/>
      <c r="L42" s="46"/>
      <c r="M42" s="25">
        <f t="shared" si="12"/>
        <v>0</v>
      </c>
    </row>
    <row r="43" spans="1:13" s="7" customFormat="1" ht="16.5" customHeight="1" x14ac:dyDescent="0.25">
      <c r="A43" s="77"/>
      <c r="B43" s="90" t="s">
        <v>53</v>
      </c>
      <c r="C43" s="50" t="s">
        <v>55</v>
      </c>
      <c r="D43" s="23" t="s">
        <v>36</v>
      </c>
      <c r="E43" s="9">
        <v>2.0299999999999998</v>
      </c>
      <c r="F43" s="46">
        <f>E43*F36</f>
        <v>0.79169999999999996</v>
      </c>
      <c r="G43" s="9"/>
      <c r="H43" s="46">
        <f t="shared" si="13"/>
        <v>0</v>
      </c>
      <c r="I43" s="9"/>
      <c r="J43" s="9"/>
      <c r="K43" s="9"/>
      <c r="L43" s="46"/>
      <c r="M43" s="25">
        <f t="shared" si="12"/>
        <v>0</v>
      </c>
    </row>
    <row r="44" spans="1:13" s="7" customFormat="1" ht="16.5" customHeight="1" x14ac:dyDescent="0.25">
      <c r="A44" s="77"/>
      <c r="B44" s="90" t="s">
        <v>54</v>
      </c>
      <c r="C44" s="50" t="s">
        <v>58</v>
      </c>
      <c r="D44" s="23" t="s">
        <v>45</v>
      </c>
      <c r="E44" s="9"/>
      <c r="F44" s="10">
        <v>5</v>
      </c>
      <c r="G44" s="9"/>
      <c r="H44" s="46">
        <f t="shared" si="13"/>
        <v>0</v>
      </c>
      <c r="I44" s="9"/>
      <c r="J44" s="9"/>
      <c r="K44" s="9"/>
      <c r="L44" s="46"/>
      <c r="M44" s="25">
        <f t="shared" si="12"/>
        <v>0</v>
      </c>
    </row>
    <row r="45" spans="1:13" s="7" customFormat="1" ht="16.5" customHeight="1" x14ac:dyDescent="0.25">
      <c r="A45" s="77"/>
      <c r="B45" s="90" t="s">
        <v>28</v>
      </c>
      <c r="C45" s="50" t="s">
        <v>59</v>
      </c>
      <c r="D45" s="23" t="s">
        <v>45</v>
      </c>
      <c r="E45" s="9"/>
      <c r="F45" s="10">
        <v>5</v>
      </c>
      <c r="G45" s="9"/>
      <c r="H45" s="46">
        <f t="shared" si="13"/>
        <v>0</v>
      </c>
      <c r="I45" s="9"/>
      <c r="J45" s="9"/>
      <c r="K45" s="9"/>
      <c r="L45" s="46"/>
      <c r="M45" s="25">
        <f t="shared" si="12"/>
        <v>0</v>
      </c>
    </row>
    <row r="46" spans="1:13" s="7" customFormat="1" ht="16.5" customHeight="1" x14ac:dyDescent="0.25">
      <c r="A46" s="77"/>
      <c r="B46" s="90" t="s">
        <v>57</v>
      </c>
      <c r="C46" s="50" t="s">
        <v>56</v>
      </c>
      <c r="D46" s="23" t="s">
        <v>45</v>
      </c>
      <c r="E46" s="9"/>
      <c r="F46" s="10">
        <v>4</v>
      </c>
      <c r="G46" s="9"/>
      <c r="H46" s="46">
        <f t="shared" si="13"/>
        <v>0</v>
      </c>
      <c r="I46" s="9"/>
      <c r="J46" s="9"/>
      <c r="K46" s="9"/>
      <c r="L46" s="46"/>
      <c r="M46" s="25">
        <f t="shared" si="12"/>
        <v>0</v>
      </c>
    </row>
    <row r="47" spans="1:13" s="7" customFormat="1" ht="16.5" customHeight="1" x14ac:dyDescent="0.25">
      <c r="A47" s="76"/>
      <c r="B47" s="87"/>
      <c r="C47" s="50" t="s">
        <v>27</v>
      </c>
      <c r="D47" s="23" t="s">
        <v>10</v>
      </c>
      <c r="E47" s="9">
        <v>2.78</v>
      </c>
      <c r="F47" s="46">
        <f>E47*F36</f>
        <v>1.0842000000000001</v>
      </c>
      <c r="G47" s="9"/>
      <c r="H47" s="46">
        <f t="shared" si="13"/>
        <v>0</v>
      </c>
      <c r="I47" s="9"/>
      <c r="J47" s="9"/>
      <c r="K47" s="9"/>
      <c r="L47" s="46"/>
      <c r="M47" s="25">
        <f t="shared" si="12"/>
        <v>0</v>
      </c>
    </row>
    <row r="48" spans="1:13" s="7" customFormat="1" ht="27" x14ac:dyDescent="0.2">
      <c r="A48" s="75">
        <v>5</v>
      </c>
      <c r="B48" s="93" t="s">
        <v>60</v>
      </c>
      <c r="C48" s="1" t="s">
        <v>65</v>
      </c>
      <c r="D48" s="1" t="s">
        <v>42</v>
      </c>
      <c r="E48" s="8"/>
      <c r="F48" s="91">
        <v>0.39</v>
      </c>
      <c r="G48" s="8"/>
      <c r="H48" s="13">
        <f>H49+H50+H51+H52</f>
        <v>0</v>
      </c>
      <c r="I48" s="13"/>
      <c r="J48" s="13">
        <f t="shared" ref="J48:M48" si="14">J49+J50+J51+J52</f>
        <v>0</v>
      </c>
      <c r="K48" s="13"/>
      <c r="L48" s="95">
        <f t="shared" si="14"/>
        <v>0</v>
      </c>
      <c r="M48" s="13">
        <f t="shared" si="14"/>
        <v>0</v>
      </c>
    </row>
    <row r="49" spans="1:14" s="7" customFormat="1" ht="13.5" x14ac:dyDescent="0.25">
      <c r="A49" s="77"/>
      <c r="B49" s="92"/>
      <c r="C49" s="49" t="s">
        <v>31</v>
      </c>
      <c r="D49" s="18" t="s">
        <v>9</v>
      </c>
      <c r="E49" s="46">
        <v>6.64</v>
      </c>
      <c r="F49" s="10">
        <f>F48*E49</f>
        <v>2.5895999999999999</v>
      </c>
      <c r="G49" s="9"/>
      <c r="H49" s="9"/>
      <c r="I49" s="10"/>
      <c r="J49" s="46">
        <f>I49*F49</f>
        <v>0</v>
      </c>
      <c r="K49" s="9"/>
      <c r="L49" s="9"/>
      <c r="M49" s="25">
        <f>L49+J49+H49</f>
        <v>0</v>
      </c>
    </row>
    <row r="50" spans="1:14" s="7" customFormat="1" ht="13.5" x14ac:dyDescent="0.2">
      <c r="A50" s="77"/>
      <c r="B50" s="94" t="s">
        <v>62</v>
      </c>
      <c r="C50" s="62" t="s">
        <v>61</v>
      </c>
      <c r="D50" s="60" t="s">
        <v>36</v>
      </c>
      <c r="E50" s="12">
        <v>4.9000000000000004</v>
      </c>
      <c r="F50" s="47">
        <f>E50*F48</f>
        <v>1.9110000000000003</v>
      </c>
      <c r="G50" s="12"/>
      <c r="H50" s="12">
        <f>G50*F50</f>
        <v>0</v>
      </c>
      <c r="I50" s="18"/>
      <c r="J50" s="61"/>
      <c r="K50" s="64"/>
      <c r="L50" s="61"/>
      <c r="M50" s="25">
        <f t="shared" ref="M50:M52" si="15">L50+J50+H50</f>
        <v>0</v>
      </c>
    </row>
    <row r="51" spans="1:14" s="7" customFormat="1" ht="13.5" x14ac:dyDescent="0.2">
      <c r="A51" s="77"/>
      <c r="B51" s="94" t="s">
        <v>64</v>
      </c>
      <c r="C51" s="11" t="s">
        <v>63</v>
      </c>
      <c r="D51" s="60" t="s">
        <v>36</v>
      </c>
      <c r="E51" s="12">
        <v>1.7</v>
      </c>
      <c r="F51" s="47">
        <f>E51*F48</f>
        <v>0.66300000000000003</v>
      </c>
      <c r="G51" s="47"/>
      <c r="H51" s="12">
        <f t="shared" ref="H51:H52" si="16">G51*F51</f>
        <v>0</v>
      </c>
      <c r="I51" s="18"/>
      <c r="J51" s="61"/>
      <c r="K51" s="61"/>
      <c r="L51" s="61"/>
      <c r="M51" s="25">
        <f t="shared" si="15"/>
        <v>0</v>
      </c>
    </row>
    <row r="52" spans="1:14" s="7" customFormat="1" ht="13.5" x14ac:dyDescent="0.25">
      <c r="A52" s="77"/>
      <c r="B52" s="79"/>
      <c r="C52" s="67" t="s">
        <v>27</v>
      </c>
      <c r="D52" s="96" t="s">
        <v>10</v>
      </c>
      <c r="E52" s="97">
        <v>0.04</v>
      </c>
      <c r="F52" s="98">
        <f>E52*F48</f>
        <v>1.5600000000000001E-2</v>
      </c>
      <c r="G52" s="99"/>
      <c r="H52" s="25">
        <f t="shared" si="16"/>
        <v>0</v>
      </c>
      <c r="I52" s="99"/>
      <c r="J52" s="99"/>
      <c r="K52" s="99"/>
      <c r="L52" s="98"/>
      <c r="M52" s="25">
        <f t="shared" si="15"/>
        <v>0</v>
      </c>
    </row>
    <row r="53" spans="1:14" s="7" customFormat="1" ht="13.5" x14ac:dyDescent="0.2">
      <c r="A53" s="100"/>
      <c r="B53" s="101"/>
      <c r="C53" s="105" t="s">
        <v>66</v>
      </c>
      <c r="D53" s="102"/>
      <c r="E53" s="103"/>
      <c r="F53" s="104"/>
      <c r="G53" s="104"/>
      <c r="H53" s="106">
        <f>H11+H17+H23+H30+H36+H48</f>
        <v>0</v>
      </c>
      <c r="I53" s="106"/>
      <c r="J53" s="106">
        <f>J11+J17+J23+J30+J36+J48</f>
        <v>0</v>
      </c>
      <c r="K53" s="106"/>
      <c r="L53" s="106">
        <f>L11+L17+L23+L30+L36+L48</f>
        <v>0</v>
      </c>
      <c r="M53" s="106">
        <f>M11+M17+M23+M30+M36+M48</f>
        <v>0</v>
      </c>
      <c r="N53" s="33"/>
    </row>
    <row r="54" spans="1:14" s="7" customFormat="1" ht="16.5" customHeight="1" x14ac:dyDescent="0.25">
      <c r="A54" s="69"/>
      <c r="B54" s="41"/>
      <c r="C54" s="123" t="s">
        <v>67</v>
      </c>
      <c r="D54" s="32"/>
      <c r="E54" s="28"/>
      <c r="F54" s="52"/>
      <c r="G54" s="52"/>
      <c r="H54" s="28"/>
      <c r="I54" s="28"/>
      <c r="J54" s="29"/>
      <c r="K54" s="29"/>
      <c r="L54" s="29"/>
      <c r="M54" s="30"/>
      <c r="N54" s="7" t="s">
        <v>39</v>
      </c>
    </row>
    <row r="55" spans="1:14" s="7" customFormat="1" ht="27" x14ac:dyDescent="0.2">
      <c r="A55" s="75">
        <v>1</v>
      </c>
      <c r="B55" s="60" t="s">
        <v>93</v>
      </c>
      <c r="C55" s="1" t="s">
        <v>71</v>
      </c>
      <c r="D55" s="1" t="s">
        <v>72</v>
      </c>
      <c r="E55" s="8"/>
      <c r="F55" s="17">
        <v>2</v>
      </c>
      <c r="G55" s="53"/>
      <c r="H55" s="13">
        <f>H56+H57+H58+H59+H60+H61+H62+H63+H64+H65</f>
        <v>0</v>
      </c>
      <c r="I55" s="13"/>
      <c r="J55" s="13">
        <f t="shared" ref="J55:M55" si="17">J56+J57+J58+J59+J60+J61+J62+J63+J64+J65</f>
        <v>0</v>
      </c>
      <c r="K55" s="13"/>
      <c r="L55" s="13">
        <f t="shared" si="17"/>
        <v>0</v>
      </c>
      <c r="M55" s="13">
        <f t="shared" si="17"/>
        <v>0</v>
      </c>
    </row>
    <row r="56" spans="1:14" s="7" customFormat="1" ht="13.5" x14ac:dyDescent="0.25">
      <c r="A56" s="69"/>
      <c r="B56" s="109"/>
      <c r="C56" s="22" t="s">
        <v>31</v>
      </c>
      <c r="D56" s="18" t="s">
        <v>9</v>
      </c>
      <c r="E56" s="9">
        <v>1.02</v>
      </c>
      <c r="F56" s="9">
        <f>E56*F55</f>
        <v>2.04</v>
      </c>
      <c r="G56" s="10"/>
      <c r="H56" s="9"/>
      <c r="I56" s="10"/>
      <c r="J56" s="9">
        <f>I56*F56</f>
        <v>0</v>
      </c>
      <c r="K56" s="10"/>
      <c r="L56" s="18"/>
      <c r="M56" s="25">
        <f>L56+J56+H56</f>
        <v>0</v>
      </c>
    </row>
    <row r="57" spans="1:14" s="7" customFormat="1" ht="13.5" x14ac:dyDescent="0.25">
      <c r="A57" s="77"/>
      <c r="B57" s="110"/>
      <c r="C57" s="22" t="s">
        <v>68</v>
      </c>
      <c r="D57" s="23" t="s">
        <v>10</v>
      </c>
      <c r="E57" s="9">
        <v>0.04</v>
      </c>
      <c r="F57" s="9">
        <f>E57*F55</f>
        <v>0.08</v>
      </c>
      <c r="G57" s="10"/>
      <c r="H57" s="9"/>
      <c r="I57" s="9"/>
      <c r="J57" s="9"/>
      <c r="K57" s="9"/>
      <c r="L57" s="46">
        <f>K57*F57</f>
        <v>0</v>
      </c>
      <c r="M57" s="25">
        <f t="shared" ref="M57:M65" si="18">L57+J57+H57</f>
        <v>0</v>
      </c>
    </row>
    <row r="58" spans="1:14" s="7" customFormat="1" ht="13.5" x14ac:dyDescent="0.2">
      <c r="A58" s="81"/>
      <c r="B58" s="111">
        <v>6.13</v>
      </c>
      <c r="C58" s="107" t="s">
        <v>73</v>
      </c>
      <c r="D58" s="65" t="s">
        <v>45</v>
      </c>
      <c r="E58" s="108">
        <v>1</v>
      </c>
      <c r="F58" s="108">
        <f>E58*F55</f>
        <v>2</v>
      </c>
      <c r="G58" s="108"/>
      <c r="H58" s="114">
        <f>G58*F58</f>
        <v>0</v>
      </c>
      <c r="I58" s="65"/>
      <c r="J58" s="65"/>
      <c r="K58" s="65"/>
      <c r="L58" s="65"/>
      <c r="M58" s="25">
        <f t="shared" si="18"/>
        <v>0</v>
      </c>
    </row>
    <row r="59" spans="1:14" s="7" customFormat="1" ht="13.5" x14ac:dyDescent="0.2">
      <c r="A59" s="81"/>
      <c r="B59" s="127">
        <v>6.8</v>
      </c>
      <c r="C59" s="107" t="s">
        <v>92</v>
      </c>
      <c r="D59" s="65" t="s">
        <v>45</v>
      </c>
      <c r="E59" s="108"/>
      <c r="F59" s="108">
        <v>2</v>
      </c>
      <c r="G59" s="108"/>
      <c r="H59" s="114">
        <f>G59*F59</f>
        <v>0</v>
      </c>
      <c r="I59" s="65"/>
      <c r="J59" s="65"/>
      <c r="K59" s="65"/>
      <c r="L59" s="65"/>
      <c r="M59" s="25">
        <f t="shared" si="18"/>
        <v>0</v>
      </c>
    </row>
    <row r="60" spans="1:14" s="7" customFormat="1" ht="13.5" x14ac:dyDescent="0.2">
      <c r="A60" s="69"/>
      <c r="B60" s="111">
        <v>6.19</v>
      </c>
      <c r="C60" s="62" t="s">
        <v>74</v>
      </c>
      <c r="D60" s="65" t="s">
        <v>45</v>
      </c>
      <c r="E60" s="108">
        <v>1</v>
      </c>
      <c r="F60" s="47">
        <f>E60*F55</f>
        <v>2</v>
      </c>
      <c r="G60" s="47"/>
      <c r="H60" s="114">
        <f t="shared" ref="H60:H65" si="19">G60*F60</f>
        <v>0</v>
      </c>
      <c r="I60" s="13"/>
      <c r="J60" s="13"/>
      <c r="K60" s="13"/>
      <c r="L60" s="13"/>
      <c r="M60" s="25">
        <f t="shared" si="18"/>
        <v>0</v>
      </c>
    </row>
    <row r="61" spans="1:14" s="7" customFormat="1" ht="13.5" x14ac:dyDescent="0.25">
      <c r="A61" s="69"/>
      <c r="B61" s="111">
        <v>6.35</v>
      </c>
      <c r="C61" s="49" t="s">
        <v>77</v>
      </c>
      <c r="D61" s="65" t="s">
        <v>45</v>
      </c>
      <c r="E61" s="108">
        <v>1</v>
      </c>
      <c r="F61" s="10">
        <f>E61*F55</f>
        <v>2</v>
      </c>
      <c r="G61" s="10"/>
      <c r="H61" s="114">
        <f t="shared" si="19"/>
        <v>0</v>
      </c>
      <c r="I61" s="10"/>
      <c r="J61" s="24"/>
      <c r="K61" s="24"/>
      <c r="L61" s="24"/>
      <c r="M61" s="25">
        <f t="shared" si="18"/>
        <v>0</v>
      </c>
    </row>
    <row r="62" spans="1:14" s="7" customFormat="1" ht="13.5" x14ac:dyDescent="0.25">
      <c r="A62" s="69"/>
      <c r="B62" s="111">
        <v>6.5</v>
      </c>
      <c r="C62" s="22" t="s">
        <v>69</v>
      </c>
      <c r="D62" s="65" t="s">
        <v>45</v>
      </c>
      <c r="E62" s="9"/>
      <c r="F62" s="10">
        <v>4</v>
      </c>
      <c r="G62" s="10"/>
      <c r="H62" s="114">
        <f t="shared" si="19"/>
        <v>0</v>
      </c>
      <c r="I62" s="9"/>
      <c r="J62" s="24"/>
      <c r="K62" s="24"/>
      <c r="L62" s="63"/>
      <c r="M62" s="25">
        <f t="shared" si="18"/>
        <v>0</v>
      </c>
    </row>
    <row r="63" spans="1:14" s="7" customFormat="1" ht="13.5" x14ac:dyDescent="0.2">
      <c r="A63" s="69"/>
      <c r="B63" s="112" t="s">
        <v>75</v>
      </c>
      <c r="C63" s="62" t="s">
        <v>70</v>
      </c>
      <c r="D63" s="65" t="s">
        <v>45</v>
      </c>
      <c r="E63" s="47"/>
      <c r="F63" s="47">
        <v>4</v>
      </c>
      <c r="G63" s="47"/>
      <c r="H63" s="114">
        <f t="shared" si="19"/>
        <v>0</v>
      </c>
      <c r="I63" s="8"/>
      <c r="J63" s="27"/>
      <c r="K63" s="8"/>
      <c r="L63" s="8"/>
      <c r="M63" s="25">
        <f t="shared" si="18"/>
        <v>0</v>
      </c>
    </row>
    <row r="64" spans="1:14" s="7" customFormat="1" ht="13.5" x14ac:dyDescent="0.2">
      <c r="A64" s="69"/>
      <c r="B64" s="115" t="s">
        <v>76</v>
      </c>
      <c r="C64" s="62" t="s">
        <v>78</v>
      </c>
      <c r="D64" s="65" t="s">
        <v>45</v>
      </c>
      <c r="E64" s="18"/>
      <c r="F64" s="12">
        <v>0.48</v>
      </c>
      <c r="G64" s="47"/>
      <c r="H64" s="114">
        <f t="shared" si="19"/>
        <v>0</v>
      </c>
      <c r="I64" s="8"/>
      <c r="J64" s="27"/>
      <c r="K64" s="8"/>
      <c r="L64" s="8"/>
      <c r="M64" s="25">
        <f t="shared" si="18"/>
        <v>0</v>
      </c>
    </row>
    <row r="65" spans="1:15" s="7" customFormat="1" ht="13.5" x14ac:dyDescent="0.25">
      <c r="A65" s="69"/>
      <c r="B65" s="113"/>
      <c r="C65" s="67" t="s">
        <v>27</v>
      </c>
      <c r="D65" s="96" t="s">
        <v>10</v>
      </c>
      <c r="E65" s="97">
        <v>7.0000000000000007E-2</v>
      </c>
      <c r="F65" s="98">
        <f>E65*F55</f>
        <v>0.14000000000000001</v>
      </c>
      <c r="G65" s="99"/>
      <c r="H65" s="114">
        <f t="shared" si="19"/>
        <v>0</v>
      </c>
      <c r="I65" s="99"/>
      <c r="J65" s="99"/>
      <c r="K65" s="99"/>
      <c r="L65" s="98"/>
      <c r="M65" s="25">
        <f t="shared" si="18"/>
        <v>0</v>
      </c>
    </row>
    <row r="66" spans="1:15" s="7" customFormat="1" ht="13.5" x14ac:dyDescent="0.25">
      <c r="A66" s="126"/>
      <c r="B66" s="116"/>
      <c r="C66" s="121" t="s">
        <v>66</v>
      </c>
      <c r="D66" s="117"/>
      <c r="E66" s="118"/>
      <c r="F66" s="119"/>
      <c r="G66" s="120"/>
      <c r="H66" s="122">
        <f>H55</f>
        <v>0</v>
      </c>
      <c r="I66" s="122"/>
      <c r="J66" s="122">
        <f t="shared" ref="J66:M66" si="20">J55</f>
        <v>0</v>
      </c>
      <c r="K66" s="122"/>
      <c r="L66" s="122">
        <f t="shared" si="20"/>
        <v>0</v>
      </c>
      <c r="M66" s="122">
        <f t="shared" si="20"/>
        <v>0</v>
      </c>
      <c r="N66" s="33"/>
    </row>
    <row r="67" spans="1:15" s="7" customFormat="1" ht="13.5" x14ac:dyDescent="0.25">
      <c r="A67" s="68"/>
      <c r="B67" s="113"/>
      <c r="C67" s="67"/>
      <c r="D67" s="96"/>
      <c r="E67" s="97"/>
      <c r="F67" s="98"/>
      <c r="G67" s="99"/>
      <c r="H67" s="114"/>
      <c r="I67" s="99"/>
      <c r="J67" s="99"/>
      <c r="K67" s="99"/>
      <c r="L67" s="98"/>
      <c r="M67" s="25"/>
    </row>
    <row r="68" spans="1:15" s="7" customFormat="1" ht="13.5" x14ac:dyDescent="0.25">
      <c r="A68" s="45"/>
      <c r="B68" s="36"/>
      <c r="C68" s="31"/>
      <c r="D68" s="32"/>
      <c r="E68" s="28"/>
      <c r="F68" s="28"/>
      <c r="G68" s="28"/>
      <c r="H68" s="28"/>
      <c r="I68" s="28"/>
      <c r="J68" s="29"/>
      <c r="K68" s="29"/>
      <c r="L68" s="29"/>
      <c r="M68" s="30"/>
    </row>
    <row r="69" spans="1:15" s="7" customFormat="1" ht="13.5" x14ac:dyDescent="0.25">
      <c r="A69" s="45"/>
      <c r="B69" s="36"/>
      <c r="C69" s="19" t="s">
        <v>79</v>
      </c>
      <c r="D69" s="32"/>
      <c r="E69" s="28"/>
      <c r="F69" s="54"/>
      <c r="G69" s="54"/>
      <c r="H69" s="26">
        <f>H53+H66</f>
        <v>0</v>
      </c>
      <c r="I69" s="70"/>
      <c r="J69" s="26">
        <f>J53+J66</f>
        <v>0</v>
      </c>
      <c r="K69" s="70"/>
      <c r="L69" s="26">
        <f>L53+L66</f>
        <v>0</v>
      </c>
      <c r="M69" s="26">
        <f>M53+M66</f>
        <v>0</v>
      </c>
      <c r="O69" s="33"/>
    </row>
    <row r="70" spans="1:15" s="7" customFormat="1" ht="13.5" x14ac:dyDescent="0.25">
      <c r="A70" s="2"/>
      <c r="B70" s="36"/>
      <c r="C70" s="16" t="s">
        <v>14</v>
      </c>
      <c r="D70" s="20" t="s">
        <v>15</v>
      </c>
      <c r="E70" s="21"/>
      <c r="F70" s="15"/>
      <c r="G70" s="14"/>
      <c r="H70" s="71"/>
      <c r="I70" s="71"/>
      <c r="J70" s="71"/>
      <c r="K70" s="71"/>
      <c r="L70" s="71"/>
      <c r="M70" s="72">
        <f>M69*0.1</f>
        <v>0</v>
      </c>
    </row>
    <row r="71" spans="1:15" s="7" customFormat="1" ht="13.5" x14ac:dyDescent="0.25">
      <c r="A71" s="2"/>
      <c r="B71" s="36"/>
      <c r="C71" s="16" t="s">
        <v>16</v>
      </c>
      <c r="D71" s="66"/>
      <c r="E71" s="10"/>
      <c r="F71" s="15"/>
      <c r="G71" s="14"/>
      <c r="H71" s="71"/>
      <c r="I71" s="71"/>
      <c r="J71" s="71"/>
      <c r="K71" s="71"/>
      <c r="L71" s="71"/>
      <c r="M71" s="72">
        <f>SUM(M69:M70)</f>
        <v>0</v>
      </c>
    </row>
    <row r="72" spans="1:15" s="7" customFormat="1" x14ac:dyDescent="0.25">
      <c r="A72" s="2"/>
      <c r="B72" s="36"/>
      <c r="C72" s="16" t="s">
        <v>13</v>
      </c>
      <c r="D72" s="1" t="s">
        <v>15</v>
      </c>
      <c r="E72" s="73"/>
      <c r="F72" s="14"/>
      <c r="G72" s="14"/>
      <c r="H72" s="74"/>
      <c r="I72" s="14"/>
      <c r="J72" s="14"/>
      <c r="K72" s="14"/>
      <c r="L72" s="14"/>
      <c r="M72" s="72">
        <f>M71*0.08</f>
        <v>0</v>
      </c>
    </row>
    <row r="73" spans="1:15" ht="13.5" customHeight="1" x14ac:dyDescent="0.25">
      <c r="A73" s="1"/>
      <c r="B73" s="55"/>
      <c r="C73" s="16" t="s">
        <v>12</v>
      </c>
      <c r="D73" s="1"/>
      <c r="E73" s="1"/>
      <c r="F73" s="5"/>
      <c r="G73" s="1"/>
      <c r="H73" s="5"/>
      <c r="I73" s="6"/>
      <c r="J73" s="5"/>
      <c r="K73" s="5"/>
      <c r="L73" s="5"/>
      <c r="M73" s="5">
        <f>SUM(M71:M72)</f>
        <v>0</v>
      </c>
    </row>
    <row r="74" spans="1:15" ht="13.5" customHeight="1" x14ac:dyDescent="0.25">
      <c r="A74" s="1"/>
      <c r="B74" s="55"/>
      <c r="C74" s="16" t="s">
        <v>83</v>
      </c>
      <c r="D74" s="1" t="s">
        <v>15</v>
      </c>
      <c r="E74" s="73">
        <v>18</v>
      </c>
      <c r="F74" s="5"/>
      <c r="G74" s="1"/>
      <c r="H74" s="5"/>
      <c r="I74" s="6"/>
      <c r="J74" s="5"/>
      <c r="K74" s="5"/>
      <c r="L74" s="5"/>
      <c r="M74" s="5">
        <f>M73*0.18</f>
        <v>0</v>
      </c>
    </row>
    <row r="75" spans="1:15" ht="13.5" customHeight="1" x14ac:dyDescent="0.25">
      <c r="A75" s="1"/>
      <c r="B75" s="55"/>
      <c r="C75" s="16"/>
      <c r="D75" s="1"/>
      <c r="E75" s="1"/>
      <c r="F75" s="5"/>
      <c r="G75" s="1"/>
      <c r="H75" s="5"/>
      <c r="I75" s="6"/>
      <c r="J75" s="5"/>
      <c r="K75" s="5"/>
      <c r="L75" s="5"/>
      <c r="M75" s="5">
        <f>SUM(M73:M74)</f>
        <v>0</v>
      </c>
    </row>
    <row r="76" spans="1:15" x14ac:dyDescent="0.25">
      <c r="A76" s="42"/>
      <c r="B76" s="56"/>
      <c r="C76" s="57"/>
      <c r="D76" s="56"/>
      <c r="E76" s="56"/>
      <c r="F76" s="56"/>
      <c r="G76" s="56"/>
      <c r="H76" s="56"/>
      <c r="I76" s="56"/>
      <c r="J76" s="58"/>
      <c r="K76" s="56"/>
      <c r="L76" s="56"/>
      <c r="M76" s="56"/>
    </row>
    <row r="77" spans="1:15" x14ac:dyDescent="0.25">
      <c r="A77" s="42"/>
      <c r="B77" s="56"/>
      <c r="C77" s="57"/>
      <c r="D77" s="56"/>
      <c r="E77" s="56"/>
      <c r="F77" s="56"/>
      <c r="G77" s="56"/>
      <c r="H77" s="56"/>
      <c r="I77" s="56"/>
      <c r="J77" s="58"/>
      <c r="K77" s="56"/>
      <c r="L77" s="56"/>
      <c r="M77" s="56"/>
    </row>
  </sheetData>
  <mergeCells count="15">
    <mergeCell ref="A2:M2"/>
    <mergeCell ref="B3:M3"/>
    <mergeCell ref="A5:M5"/>
    <mergeCell ref="A8:A9"/>
    <mergeCell ref="B8:B9"/>
    <mergeCell ref="C8:C9"/>
    <mergeCell ref="D8:D9"/>
    <mergeCell ref="E8:F8"/>
    <mergeCell ref="M8:M9"/>
    <mergeCell ref="A23:A26"/>
    <mergeCell ref="A17:A21"/>
    <mergeCell ref="G8:H8"/>
    <mergeCell ref="I8:J8"/>
    <mergeCell ref="K8:L8"/>
    <mergeCell ref="A11:A16"/>
  </mergeCells>
  <pageMargins left="0" right="0" top="0.7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სარკ. ტრანსპ.კოლეჯის ხარჯთ. </vt:lpstr>
      <vt:lpstr>' სარკ. ტრანსპ.კოლეჯის ხარჯთ.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nzurabashvili</dc:creator>
  <cp:lastModifiedBy>123</cp:lastModifiedBy>
  <cp:lastPrinted>2020-09-24T14:08:48Z</cp:lastPrinted>
  <dcterms:created xsi:type="dcterms:W3CDTF">2017-03-10T12:22:32Z</dcterms:created>
  <dcterms:modified xsi:type="dcterms:W3CDTF">2020-10-01T09:17:05Z</dcterms:modified>
</cp:coreProperties>
</file>