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e.baramidze\Desktop\"/>
    </mc:Choice>
  </mc:AlternateContent>
  <bookViews>
    <workbookView xWindow="0" yWindow="0" windowWidth="28800" windowHeight="12435" tabRatio="708" firstSheet="3" activeTab="3"/>
  </bookViews>
  <sheets>
    <sheet name="ხე-მცენ. გაწმენ. მოც. უწყისი" sheetId="41" state="hidden" r:id="rId1"/>
    <sheet name="მიერთებების მოც.უწყისი" sheetId="14" state="hidden" r:id="rId2"/>
    <sheet name="ე.შ.მოც.უწყისი" sheetId="30" state="hidden" r:id="rId3"/>
    <sheet name="რესურსული" sheetId="52" r:id="rId4"/>
  </sheets>
  <definedNames>
    <definedName name="_xlnm.Print_Area" localSheetId="2">ე.შ.მოც.უწყისი!$A$1:$N$37</definedName>
    <definedName name="_xlnm.Print_Area" localSheetId="1">'მიერთებების მოც.უწყისი'!$A$1:$P$19</definedName>
    <definedName name="_xlnm.Print_Area" localSheetId="3">რესურსული!$A$1:$M$59</definedName>
  </definedNames>
  <calcPr calcId="152511"/>
</workbook>
</file>

<file path=xl/calcChain.xml><?xml version="1.0" encoding="utf-8"?>
<calcChain xmlns="http://schemas.openxmlformats.org/spreadsheetml/2006/main">
  <c r="F14" i="52" l="1"/>
  <c r="F18" i="52" s="1"/>
  <c r="F19" i="52" l="1"/>
  <c r="F21" i="52" s="1"/>
  <c r="F17" i="52"/>
  <c r="F15" i="52"/>
  <c r="F20" i="52"/>
  <c r="F16" i="52"/>
  <c r="F42" i="52" l="1"/>
  <c r="F41" i="52"/>
  <c r="F43" i="52" s="1"/>
  <c r="F40" i="52"/>
  <c r="F39" i="52"/>
  <c r="F38" i="52"/>
  <c r="F37" i="52"/>
  <c r="F36" i="52"/>
  <c r="F35" i="52"/>
  <c r="A25" i="52" l="1"/>
  <c r="A34" i="52" s="1"/>
  <c r="E26" i="52" l="1"/>
  <c r="E31" i="52"/>
  <c r="F32" i="52" l="1"/>
  <c r="F31" i="52"/>
  <c r="F30" i="52"/>
  <c r="F29" i="52"/>
  <c r="F28" i="52"/>
  <c r="F27" i="52"/>
  <c r="F26" i="52"/>
  <c r="F24" i="52"/>
  <c r="F23" i="52"/>
  <c r="F33" i="52" l="1"/>
  <c r="F11" i="52" l="1"/>
  <c r="G9" i="14" l="1"/>
  <c r="H8" i="14" l="1"/>
  <c r="I8" i="41"/>
  <c r="H8" i="41"/>
  <c r="F9" i="41"/>
  <c r="H9" i="41" s="1"/>
  <c r="F8" i="41"/>
  <c r="G10" i="41"/>
  <c r="A9" i="41"/>
  <c r="B7" i="41"/>
  <c r="C7" i="41" s="1"/>
  <c r="D7" i="41" s="1"/>
  <c r="E7" i="41" s="1"/>
  <c r="F7" i="41" s="1"/>
  <c r="G7" i="41" s="1"/>
  <c r="H7" i="41" s="1"/>
  <c r="I7" i="41" s="1"/>
  <c r="I9" i="41" l="1"/>
  <c r="H10" i="41"/>
  <c r="I10" i="41"/>
  <c r="F10" i="41"/>
  <c r="F8" i="14"/>
  <c r="I8" i="14" l="1"/>
  <c r="F9" i="14"/>
  <c r="J8" i="14"/>
  <c r="E28" i="30"/>
  <c r="E9" i="14"/>
  <c r="A9" i="30" l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N8" i="30"/>
  <c r="N28" i="30" s="1"/>
  <c r="M8" i="30"/>
  <c r="M28" i="30" s="1"/>
  <c r="J8" i="30"/>
  <c r="J28" i="30" s="1"/>
  <c r="F8" i="30"/>
  <c r="H8" i="30" s="1"/>
  <c r="H28" i="30" s="1"/>
  <c r="B7" i="30"/>
  <c r="C7" i="30" s="1"/>
  <c r="D7" i="30" s="1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P8" i="14"/>
  <c r="P9" i="14" s="1"/>
  <c r="O8" i="14"/>
  <c r="O9" i="14" s="1"/>
  <c r="L8" i="14"/>
  <c r="B7" i="14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L9" i="14" l="1"/>
  <c r="M8" i="14"/>
  <c r="K8" i="30"/>
  <c r="K28" i="30" s="1"/>
  <c r="G8" i="30"/>
  <c r="F28" i="30"/>
  <c r="L8" i="30"/>
  <c r="L28" i="30" s="1"/>
  <c r="N8" i="14"/>
  <c r="N9" i="14" s="1"/>
  <c r="M9" i="14"/>
  <c r="J9" i="14"/>
  <c r="I9" i="14"/>
  <c r="I8" i="30" l="1"/>
  <c r="I28" i="30" s="1"/>
  <c r="G28" i="30"/>
  <c r="K8" i="14"/>
  <c r="K9" i="14" s="1"/>
</calcChain>
</file>

<file path=xl/sharedStrings.xml><?xml version="1.0" encoding="utf-8"?>
<sst xmlns="http://schemas.openxmlformats.org/spreadsheetml/2006/main" count="218" uniqueCount="119">
  <si>
    <t>განზ</t>
  </si>
  <si>
    <t>№</t>
  </si>
  <si>
    <t>ტნ</t>
  </si>
  <si>
    <t>იგივეს დამუშავება ხელით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</si>
  <si>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</si>
  <si>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გ.ნატრიაშვილი</t>
  </si>
  <si>
    <t>თავი I.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</si>
  <si>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</si>
  <si>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</si>
  <si>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საფუძვლის მოსწორება დაპროფილება</t>
  </si>
  <si>
    <t>საფუძვლის ზედა ფენის მოწყობა ფრაქციული ღორღით 0-40 სისქით 15 სმ. კ=1,26</t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</si>
  <si>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</si>
  <si>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ტ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</si>
  <si>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6 სმ.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</si>
  <si>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</si>
  <si>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პკ + </t>
  </si>
  <si>
    <t>მარცხნივ</t>
  </si>
  <si>
    <t>მარჯვნივ</t>
  </si>
  <si>
    <t>სიგრძე</t>
  </si>
  <si>
    <t>მ</t>
  </si>
  <si>
    <r>
      <t>მ</t>
    </r>
    <r>
      <rPr>
        <vertAlign val="superscript"/>
        <sz val="10"/>
        <rFont val="Arial Cyr"/>
        <charset val="204"/>
      </rPr>
      <t>2</t>
    </r>
  </si>
  <si>
    <t>ადგილმდებარეობა</t>
  </si>
  <si>
    <t>1+00</t>
  </si>
  <si>
    <t>III კატეგორიის გრუნტის მოხსნა მექანიზმებით საგზაო სამოსის მოსაწყობად</t>
  </si>
  <si>
    <t>დატვირთვა ა/თვითმცლელებზე და ტრანსპორტირება 3 კმ. მანძილზე</t>
  </si>
  <si>
    <t>მიწის სამუშაოები</t>
  </si>
  <si>
    <t>საგზაო სამოსი</t>
  </si>
  <si>
    <t xml:space="preserve">გვერდულების მოწყობა ფრაქციული ღორღით 0-40 მმ. სიგანით 50 სმ. სისქით 6 სმ. </t>
  </si>
  <si>
    <t>სიგანე (გვერდულების ჩათვლით)</t>
  </si>
  <si>
    <t>ფართობი (გვერდულების ჩათვლით)</t>
  </si>
  <si>
    <t>ჯამი:</t>
  </si>
  <si>
    <t>პკ + დან</t>
  </si>
  <si>
    <t>პკ + მდე</t>
  </si>
  <si>
    <t>ქ. ხონში გურამიშვილის ქუჩის დარჩენილი მონაკვეთის გზის რეაბილიტაცია</t>
  </si>
  <si>
    <t>2+00</t>
  </si>
  <si>
    <t>ჯამი</t>
  </si>
  <si>
    <t>ეზოებში შესასვლელების ადგილმდებარეობის და საგზაო სამოსის მოწყობის სამუშაოთა მოცულობების უწყისი</t>
  </si>
  <si>
    <t>საფუძვლის ზედა ფენის მოწყობა ფრაქციული ღორღით 0-40 მმ. სისქით 15 სმ. კ=1,26</t>
  </si>
  <si>
    <t>გ. ნატრიაშილი</t>
  </si>
  <si>
    <t>3+40</t>
  </si>
  <si>
    <t>მიერთებების ადგილმდებარეობის და საგზაო სამოსის მოწყობის მოცულობების უწყისი</t>
  </si>
  <si>
    <t>III კატეგორიის გრუნტის მოჭრა მექანიზმებით საგზაო სამოსის მოსაწყობად</t>
  </si>
  <si>
    <t>საშ. სიგანე</t>
  </si>
  <si>
    <t>ფართობი</t>
  </si>
  <si>
    <t>4+80</t>
  </si>
  <si>
    <t>4+70</t>
  </si>
  <si>
    <t xml:space="preserve">არსებული ხე–მცენერეების ამოძირკვა, დატვირთვა ა/თვითმცლელზე და გატანა სამშენებლო ტერიტორიიდან </t>
  </si>
  <si>
    <t>ტერიტორიის ხე-მცენარეებისაგან გაწმენდის სამუშაოების მოცულობათა უწყისი</t>
  </si>
  <si>
    <t>ქ. ხონში ჩოლოყაშვილის ქუჩის გზის რეაბილიტაცია</t>
  </si>
  <si>
    <t>დემონტაჟი</t>
  </si>
  <si>
    <t>დატვირთვა ა/თვითმცლელებზე და ტრანსპორტირება 3 კმ</t>
  </si>
  <si>
    <t xml:space="preserve">ხ ა რ ჯ თ ა ღ რ ი ც ხ ვ ა </t>
  </si>
  <si>
    <t>მასალა</t>
  </si>
  <si>
    <t>ხელფასი</t>
  </si>
  <si>
    <t>სულ</t>
  </si>
  <si>
    <t>გაუთვალისწინებელი ხარჯი</t>
  </si>
  <si>
    <t>დღგ</t>
  </si>
  <si>
    <t>სულ ჯამი</t>
  </si>
  <si>
    <t>არსებული დაზიანებული ა/ბეტონის საფარის დემონტაჟი სანგრევი ჩაქუჩებით საშ.სისქით 6 სმ</t>
  </si>
  <si>
    <t>საფუძველი</t>
  </si>
  <si>
    <t>სამუშაოების, რესურსების დასახელება</t>
  </si>
  <si>
    <t>ნორმატიული რესურსი</t>
  </si>
  <si>
    <t>ტრანსპორტი და მანქანა– მექანიზმები</t>
  </si>
  <si>
    <t>ერთეული</t>
  </si>
  <si>
    <t>ერთ. ფასი</t>
  </si>
  <si>
    <t>მან/სთ</t>
  </si>
  <si>
    <t>შრომითი რესურსი</t>
  </si>
  <si>
    <t>კაც/სთ</t>
  </si>
  <si>
    <t>ლარი</t>
  </si>
  <si>
    <t>სრფ 14-142</t>
  </si>
  <si>
    <t>ბულდოზერი 108 ცხ.ძ</t>
  </si>
  <si>
    <t>სრფ 14-200</t>
  </si>
  <si>
    <t>ა/გრეიდერი საშუაოლო ტიპის 108 ცხ.ძ</t>
  </si>
  <si>
    <t>სრფ 14-218</t>
  </si>
  <si>
    <t>სატკეპნი საგზაო თვითმავალი გლუვი 5 ტნ</t>
  </si>
  <si>
    <t>სრფ 14-219</t>
  </si>
  <si>
    <t>მოსარწყავ მოსარეცხი მანქანა 6000 ლ.</t>
  </si>
  <si>
    <t>სრფ 15-15</t>
  </si>
  <si>
    <t>27-63-1</t>
  </si>
  <si>
    <t>სრფ 14-198</t>
  </si>
  <si>
    <t>ავტოგუდრონატორი 3500ლ</t>
  </si>
  <si>
    <t>ბიტუმის ემულსია</t>
  </si>
  <si>
    <t>27-39-1-2            27-40-1-2</t>
  </si>
  <si>
    <t>სრფ 14-231</t>
  </si>
  <si>
    <t>ასფალტბეტონის დამგები</t>
  </si>
  <si>
    <t>სხვა მანქანები</t>
  </si>
  <si>
    <t>წვრილმარცვლოვანი ასფალტობეტონი</t>
  </si>
  <si>
    <t>სხვა მასალები</t>
  </si>
  <si>
    <t>კვლევაძიების კრებული</t>
  </si>
  <si>
    <t xml:space="preserve"> ჯამი: თავი I</t>
  </si>
  <si>
    <t>სატკეპნი საგზაო თვითმავალი გლუვი 5 ტ</t>
  </si>
  <si>
    <t>სატკეპნი საგზაო თვითმავალი გლუვი 10 ტ</t>
  </si>
  <si>
    <t>სრფ 14-229</t>
  </si>
  <si>
    <t>წყალი  (არასაყოფაცხოვრებო))</t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</si>
  <si>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</si>
  <si>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თხევადი ბიტუმის მოსხმა 1მ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600გრ</t>
    </r>
  </si>
  <si>
    <t>მანქანები ღორღის ტრანსპორტირებისთვის 10 კმ</t>
  </si>
  <si>
    <t>4.1-227</t>
  </si>
  <si>
    <t>სრფ 4-516</t>
  </si>
  <si>
    <r>
      <t>1000 მ</t>
    </r>
    <r>
      <rPr>
        <b/>
        <vertAlign val="superscript"/>
        <sz val="10"/>
        <rFont val="Sylfaen"/>
        <family val="1"/>
      </rPr>
      <t>2</t>
    </r>
  </si>
  <si>
    <t>სრფ 4-495</t>
  </si>
  <si>
    <r>
      <t>100 მ</t>
    </r>
    <r>
      <rPr>
        <b/>
        <vertAlign val="superscript"/>
        <sz val="10"/>
        <rFont val="Sylfaen"/>
        <family val="1"/>
      </rPr>
      <t>3</t>
    </r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</si>
  <si>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5 სმ.</t>
  </si>
  <si>
    <t>27-7--4 მისადაგებით</t>
  </si>
  <si>
    <t>სატკეპნი საგზაო თვითმავალი გლუვი 10 ტნ</t>
  </si>
  <si>
    <t>ღორღი 0-20 მმ</t>
  </si>
  <si>
    <t>გვერდულების მოწყობა ფრაქციული ღორღით 0-20 სიგანით 50 სმ. კ=1.26</t>
  </si>
  <si>
    <t>სრფ 4-239</t>
  </si>
  <si>
    <t>samtrediis municipalitetSi sofel ewerSi #8 sajaro skolidan patara eweris sasaflaomde 
a/betonis safaris meore piris gadagebis samuSaoebi</t>
  </si>
  <si>
    <t>თავი II. საგზაო სამოსის მოწყობა</t>
  </si>
  <si>
    <t>სულ ჯამი: თავი I+II</t>
  </si>
  <si>
    <t>სრფ 4-524</t>
  </si>
  <si>
    <t>მანქანები ასფალტობეტონის ტრანსპორტირებისთვის 15კმ</t>
  </si>
  <si>
    <t>შემასწორებელი ფენის მოწყობა წვრილმარცვლოვანი ა/ბეტონით</t>
  </si>
  <si>
    <t>27-8--5 მისადაგებით</t>
  </si>
  <si>
    <t>100ტ</t>
  </si>
  <si>
    <t>მანქანები ასფალტობეტონის ტრანსპორტირებისთვის 15 კმ</t>
  </si>
  <si>
    <t>ზედნადები ხარჯი  არაუმეტეს</t>
  </si>
  <si>
    <t>გეგმიური დაგროვება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</si>
</sst>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8">
    <font>
      <sz val="10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sz val="10"/>
      <name val="Arial Cyr"/>
    </font>
    <font>
      <sz val="10"/>
      <name val="Arial Cyr"/>
    </font>
    <font>
      <vertAlign val="superscript"/>
      <sz val="10"/>
      <name val="Arial Cyr"/>
      <charset val="1"/>
    </font>
    <font>
      <sz val="10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0"/>
      <name val="Arial Cyr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vertAlign val="superscript"/>
      <sz val="10"/>
      <name val="Sylfaen"/>
      <family val="1"/>
      <charset val="204"/>
    </font>
    <font>
      <sz val="10"/>
      <name val="Sylfaen"/>
      <family val="1"/>
    </font>
    <font>
      <b/>
      <vertAlign val="superscript"/>
      <sz val="10"/>
      <name val="Sylfaen"/>
      <family val="1"/>
    </font>
    <font>
      <sz val="11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8" fillId="0" borderId="0"/>
  </cellStyleXfs>
  <cellXfs count="14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justify"/>
    </xf>
    <xf numFmtId="0" fontId="0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ill="1" applyBorder="1" applyAlignment="1">
      <alignment vertical="justify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2" fontId="0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textRotation="90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/>
    <xf numFmtId="0" fontId="4" fillId="0" borderId="0" xfId="0" applyFont="1" applyFill="1"/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justify"/>
    </xf>
    <xf numFmtId="0" fontId="13" fillId="0" borderId="1" xfId="0" applyFont="1" applyFill="1" applyBorder="1" applyAlignment="1">
      <alignment vertical="justify"/>
    </xf>
    <xf numFmtId="166" fontId="7" fillId="0" borderId="1" xfId="0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justify"/>
    </xf>
    <xf numFmtId="2" fontId="1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Обычный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10</xdr:row>
      <xdr:rowOff>152400</xdr:rowOff>
    </xdr:from>
    <xdr:to>
      <xdr:col>6</xdr:col>
      <xdr:colOff>0</xdr:colOff>
      <xdr:row>19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66103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9</xdr:row>
      <xdr:rowOff>142875</xdr:rowOff>
    </xdr:from>
    <xdr:to>
      <xdr:col>10</xdr:col>
      <xdr:colOff>76200</xdr:colOff>
      <xdr:row>17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5148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28</xdr:row>
      <xdr:rowOff>123825</xdr:rowOff>
    </xdr:from>
    <xdr:to>
      <xdr:col>7</xdr:col>
      <xdr:colOff>504825</xdr:colOff>
      <xdr:row>35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7534275"/>
          <a:ext cx="1752600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SheetLayoutView="100" workbookViewId="0">
      <selection activeCell="E5" sqref="E5"/>
    </sheetView>
  </sheetViews>
  <sheetFormatPr defaultColWidth="9.140625" defaultRowHeight="12.75"/>
  <cols>
    <col min="1" max="1" width="5.42578125" style="1" customWidth="1"/>
    <col min="2" max="2" width="8.28515625" style="1" bestFit="1" customWidth="1"/>
    <col min="3" max="3" width="8.42578125" style="1" bestFit="1" customWidth="1"/>
    <col min="4" max="4" width="8.28515625" style="1" bestFit="1" customWidth="1"/>
    <col min="5" max="5" width="9.7109375" style="1" customWidth="1"/>
    <col min="6" max="8" width="9" style="1" customWidth="1"/>
    <col min="9" max="9" width="11.85546875" style="1" customWidth="1"/>
    <col min="10" max="16384" width="9.140625" style="1"/>
  </cols>
  <sheetData>
    <row r="1" spans="1:9" ht="21" customHeight="1">
      <c r="A1" s="126"/>
      <c r="B1" s="126"/>
      <c r="C1" s="126"/>
      <c r="D1" s="126"/>
      <c r="E1" s="126"/>
      <c r="F1" s="126"/>
      <c r="G1" s="126"/>
      <c r="H1" s="126"/>
      <c r="I1" s="126"/>
    </row>
    <row r="2" spans="1:9" ht="36" customHeight="1">
      <c r="A2" s="126" t="s">
        <v>47</v>
      </c>
      <c r="B2" s="126"/>
      <c r="C2" s="126"/>
      <c r="D2" s="126"/>
      <c r="E2" s="126"/>
      <c r="F2" s="126"/>
      <c r="G2" s="126"/>
      <c r="H2" s="126"/>
      <c r="I2" s="126"/>
    </row>
    <row r="3" spans="1:9" ht="15">
      <c r="A3" s="45"/>
      <c r="B3" s="45"/>
      <c r="C3" s="45"/>
      <c r="D3" s="45"/>
      <c r="E3" s="45"/>
      <c r="F3" s="45"/>
      <c r="G3" s="45"/>
      <c r="H3" s="45"/>
      <c r="I3" s="45"/>
    </row>
    <row r="4" spans="1:9" ht="21.75" customHeight="1">
      <c r="A4" s="127" t="s">
        <v>1</v>
      </c>
      <c r="B4" s="128" t="s">
        <v>21</v>
      </c>
      <c r="C4" s="128"/>
      <c r="D4" s="128"/>
      <c r="E4" s="128"/>
      <c r="F4" s="123" t="s">
        <v>18</v>
      </c>
      <c r="G4" s="123" t="s">
        <v>42</v>
      </c>
      <c r="H4" s="123" t="s">
        <v>43</v>
      </c>
      <c r="I4" s="125" t="s">
        <v>46</v>
      </c>
    </row>
    <row r="5" spans="1:9" ht="219" customHeight="1">
      <c r="A5" s="127"/>
      <c r="B5" s="42" t="s">
        <v>31</v>
      </c>
      <c r="C5" s="42" t="s">
        <v>32</v>
      </c>
      <c r="D5" s="42" t="s">
        <v>31</v>
      </c>
      <c r="E5" s="42" t="s">
        <v>32</v>
      </c>
      <c r="F5" s="124"/>
      <c r="G5" s="124"/>
      <c r="H5" s="124"/>
      <c r="I5" s="125"/>
    </row>
    <row r="6" spans="1:9" s="9" customFormat="1" ht="31.5" customHeight="1">
      <c r="A6" s="127"/>
      <c r="B6" s="129" t="s">
        <v>16</v>
      </c>
      <c r="C6" s="130"/>
      <c r="D6" s="119" t="s">
        <v>17</v>
      </c>
      <c r="E6" s="120"/>
      <c r="F6" s="31" t="s">
        <v>19</v>
      </c>
      <c r="G6" s="42" t="s">
        <v>19</v>
      </c>
      <c r="H6" s="49" t="s">
        <v>14</v>
      </c>
      <c r="I6" s="49" t="s">
        <v>14</v>
      </c>
    </row>
    <row r="7" spans="1:9" s="9" customFormat="1">
      <c r="A7" s="46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</row>
    <row r="8" spans="1:9" s="2" customFormat="1" ht="20.25" customHeight="1">
      <c r="A8" s="47">
        <v>1</v>
      </c>
      <c r="B8" s="27"/>
      <c r="C8" s="27"/>
      <c r="D8" s="27" t="s">
        <v>39</v>
      </c>
      <c r="E8" s="48" t="s">
        <v>44</v>
      </c>
      <c r="F8" s="43">
        <f>480-340</f>
        <v>140</v>
      </c>
      <c r="G8" s="43">
        <v>2</v>
      </c>
      <c r="H8" s="43">
        <f>F8*G8</f>
        <v>280</v>
      </c>
      <c r="I8" s="29">
        <f>F8*G8</f>
        <v>280</v>
      </c>
    </row>
    <row r="9" spans="1:9" s="2" customFormat="1">
      <c r="A9" s="47">
        <f>A8+1</f>
        <v>2</v>
      </c>
      <c r="B9" s="22" t="s">
        <v>39</v>
      </c>
      <c r="C9" s="22" t="s">
        <v>45</v>
      </c>
      <c r="D9" s="22"/>
      <c r="E9" s="49"/>
      <c r="F9" s="37">
        <f>470-340</f>
        <v>130</v>
      </c>
      <c r="G9" s="37">
        <v>1.5</v>
      </c>
      <c r="H9" s="43">
        <f>F9*G9</f>
        <v>195</v>
      </c>
      <c r="I9" s="29">
        <f>F9*G9</f>
        <v>195</v>
      </c>
    </row>
    <row r="10" spans="1:9" s="2" customFormat="1">
      <c r="A10" s="121" t="s">
        <v>30</v>
      </c>
      <c r="B10" s="122"/>
      <c r="C10" s="122"/>
      <c r="D10" s="122"/>
      <c r="E10" s="122"/>
      <c r="F10" s="3">
        <f>SUM(F8:F9)</f>
        <v>270</v>
      </c>
      <c r="G10" s="3">
        <f>SUM(G8:G9)</f>
        <v>3.5</v>
      </c>
      <c r="H10" s="3">
        <f>H8+H9</f>
        <v>475</v>
      </c>
      <c r="I10" s="3">
        <f>SUM(I8:I9)</f>
        <v>475</v>
      </c>
    </row>
    <row r="11" spans="1:9" s="2" customForma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>
      <c r="A13" s="1"/>
      <c r="B13" s="1"/>
      <c r="C13" s="1"/>
      <c r="D13" s="1"/>
      <c r="E13" s="1"/>
      <c r="F13" s="1"/>
      <c r="G13" t="s">
        <v>38</v>
      </c>
      <c r="H13"/>
      <c r="I13" s="1"/>
    </row>
    <row r="18" spans="11:12">
      <c r="K18" s="44"/>
    </row>
    <row r="20" spans="11:12">
      <c r="L20" s="44"/>
    </row>
    <row r="21" spans="11:12">
      <c r="L21" s="44"/>
    </row>
  </sheetData>
  <mergeCells count="11">
    <mergeCell ref="D6:E6"/>
    <mergeCell ref="A10:E10"/>
    <mergeCell ref="H4:H5"/>
    <mergeCell ref="I4:I5"/>
    <mergeCell ref="A1:I1"/>
    <mergeCell ref="A2:I2"/>
    <mergeCell ref="A4:A6"/>
    <mergeCell ref="B4:E4"/>
    <mergeCell ref="F4:F5"/>
    <mergeCell ref="G4:G5"/>
    <mergeCell ref="B6:C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SheetLayoutView="100" workbookViewId="0">
      <selection activeCell="L7" sqref="L7"/>
    </sheetView>
  </sheetViews>
  <sheetFormatPr defaultColWidth="9.140625" defaultRowHeight="12.75"/>
  <cols>
    <col min="1" max="1" width="4.140625" style="1" customWidth="1"/>
    <col min="2" max="3" width="11" style="1" customWidth="1"/>
    <col min="4" max="6" width="5.5703125" style="1" customWidth="1"/>
    <col min="7" max="7" width="7.28515625" style="1" customWidth="1"/>
    <col min="8" max="8" width="8" style="1" customWidth="1"/>
    <col min="9" max="14" width="8.7109375" style="1" customWidth="1"/>
    <col min="15" max="15" width="10.5703125" style="1" customWidth="1"/>
    <col min="16" max="16" width="8.7109375" style="1" customWidth="1"/>
    <col min="17" max="16384" width="9.140625" style="1"/>
  </cols>
  <sheetData>
    <row r="1" spans="1:16" ht="15.75" customHeight="1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5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5">
      <c r="A3" s="34"/>
      <c r="B3" s="34"/>
      <c r="C3" s="34"/>
      <c r="D3" s="34"/>
      <c r="E3" s="34"/>
      <c r="F3" s="34"/>
      <c r="G3" s="51"/>
      <c r="H3" s="51"/>
      <c r="I3" s="34"/>
      <c r="J3" s="34"/>
      <c r="K3" s="34"/>
      <c r="L3" s="34"/>
      <c r="M3" s="34"/>
      <c r="N3" s="34"/>
      <c r="O3" s="34"/>
      <c r="P3" s="34"/>
    </row>
    <row r="4" spans="1:16" s="2" customFormat="1" ht="21.75" customHeight="1">
      <c r="A4" s="127" t="s">
        <v>1</v>
      </c>
      <c r="B4" s="128" t="s">
        <v>21</v>
      </c>
      <c r="C4" s="128"/>
      <c r="D4" s="123" t="s">
        <v>28</v>
      </c>
      <c r="E4" s="123" t="s">
        <v>18</v>
      </c>
      <c r="F4" s="123" t="s">
        <v>29</v>
      </c>
      <c r="G4" s="132" t="s">
        <v>49</v>
      </c>
      <c r="H4" s="133"/>
      <c r="I4" s="129" t="s">
        <v>25</v>
      </c>
      <c r="J4" s="131"/>
      <c r="K4" s="131"/>
      <c r="L4" s="130"/>
      <c r="M4" s="129" t="s">
        <v>26</v>
      </c>
      <c r="N4" s="131"/>
      <c r="O4" s="131"/>
      <c r="P4" s="130"/>
    </row>
    <row r="5" spans="1:16" ht="218.25" customHeight="1">
      <c r="A5" s="127"/>
      <c r="B5" s="33" t="s">
        <v>15</v>
      </c>
      <c r="C5" s="13" t="s">
        <v>15</v>
      </c>
      <c r="D5" s="124"/>
      <c r="E5" s="124"/>
      <c r="F5" s="124"/>
      <c r="G5" s="50" t="s">
        <v>58</v>
      </c>
      <c r="H5" s="50" t="s">
        <v>50</v>
      </c>
      <c r="I5" s="26" t="s">
        <v>41</v>
      </c>
      <c r="J5" s="24" t="s">
        <v>3</v>
      </c>
      <c r="K5" s="26" t="s">
        <v>24</v>
      </c>
      <c r="L5" s="25" t="s">
        <v>9</v>
      </c>
      <c r="M5" s="26" t="s">
        <v>10</v>
      </c>
      <c r="N5" s="23" t="s">
        <v>11</v>
      </c>
      <c r="O5" s="35" t="s">
        <v>13</v>
      </c>
      <c r="P5" s="26" t="s">
        <v>27</v>
      </c>
    </row>
    <row r="6" spans="1:16" s="9" customFormat="1" ht="20.25" customHeight="1">
      <c r="A6" s="127"/>
      <c r="B6" s="22" t="s">
        <v>16</v>
      </c>
      <c r="C6" s="12" t="s">
        <v>17</v>
      </c>
      <c r="D6" s="31" t="s">
        <v>19</v>
      </c>
      <c r="E6" s="31" t="s">
        <v>19</v>
      </c>
      <c r="F6" s="31" t="s">
        <v>20</v>
      </c>
      <c r="G6" s="53" t="s">
        <v>14</v>
      </c>
      <c r="H6" s="53" t="s">
        <v>2</v>
      </c>
      <c r="I6" s="18" t="s">
        <v>4</v>
      </c>
      <c r="J6" s="18" t="s">
        <v>4</v>
      </c>
      <c r="K6" s="12" t="s">
        <v>2</v>
      </c>
      <c r="L6" s="12" t="s">
        <v>14</v>
      </c>
      <c r="M6" s="53" t="s">
        <v>14</v>
      </c>
      <c r="N6" s="12" t="s">
        <v>14</v>
      </c>
      <c r="O6" s="18" t="s">
        <v>4</v>
      </c>
      <c r="P6" s="18" t="s">
        <v>4</v>
      </c>
    </row>
    <row r="7" spans="1:16" s="9" customFormat="1">
      <c r="A7" s="13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  <c r="J7" s="27">
        <f t="shared" ref="J7" si="4">I7+1</f>
        <v>10</v>
      </c>
      <c r="K7" s="27">
        <f t="shared" ref="K7" si="5">J7+1</f>
        <v>11</v>
      </c>
      <c r="L7" s="27">
        <f t="shared" ref="L7" si="6">K7+1</f>
        <v>12</v>
      </c>
      <c r="M7" s="27">
        <f t="shared" ref="M7" si="7">L7+1</f>
        <v>13</v>
      </c>
      <c r="N7" s="27">
        <f t="shared" ref="N7" si="8">M7+1</f>
        <v>14</v>
      </c>
      <c r="O7" s="27">
        <f t="shared" ref="O7" si="9">N7+1</f>
        <v>15</v>
      </c>
      <c r="P7" s="27">
        <f t="shared" ref="P7" si="10">O7+1</f>
        <v>16</v>
      </c>
    </row>
    <row r="8" spans="1:16" s="2" customFormat="1">
      <c r="A8" s="17">
        <v>1</v>
      </c>
      <c r="B8" s="27"/>
      <c r="C8" s="52" t="s">
        <v>34</v>
      </c>
      <c r="D8" s="36">
        <v>5.5</v>
      </c>
      <c r="E8" s="4">
        <v>10</v>
      </c>
      <c r="F8" s="4">
        <f>E8*D8</f>
        <v>55</v>
      </c>
      <c r="G8" s="4">
        <v>35</v>
      </c>
      <c r="H8" s="4">
        <f>G8*0.06*2.2</f>
        <v>4.620000000000001</v>
      </c>
      <c r="I8" s="29">
        <f>F8*0.15*0.9</f>
        <v>7.4249999999999998</v>
      </c>
      <c r="J8" s="29">
        <f>F8*0.15*0.1</f>
        <v>0.82500000000000007</v>
      </c>
      <c r="K8" s="32">
        <f>(I8+J8)*1.8</f>
        <v>14.85</v>
      </c>
      <c r="L8" s="29">
        <f>F8</f>
        <v>55</v>
      </c>
      <c r="M8" s="32">
        <f>L8</f>
        <v>55</v>
      </c>
      <c r="N8" s="30">
        <f>O8*0.0006</f>
        <v>2.6999999999999996E-2</v>
      </c>
      <c r="O8" s="32">
        <f>(D8-1)*E8</f>
        <v>45</v>
      </c>
      <c r="P8" s="32">
        <f>E8*1*0.06*1.26</f>
        <v>0.75600000000000001</v>
      </c>
    </row>
    <row r="9" spans="1:16" s="2" customFormat="1">
      <c r="A9" s="121" t="s">
        <v>30</v>
      </c>
      <c r="B9" s="121"/>
      <c r="C9" s="121"/>
      <c r="D9" s="38"/>
      <c r="E9" s="3">
        <f>SUM(E8:E8)</f>
        <v>10</v>
      </c>
      <c r="F9" s="3">
        <f>SUM(F8:F8)</f>
        <v>55</v>
      </c>
      <c r="G9" s="3">
        <f>SUM(G8:G8)</f>
        <v>35</v>
      </c>
      <c r="H9" s="3"/>
      <c r="I9" s="3">
        <f t="shared" ref="I9:P9" si="11">SUM(I8:I8)</f>
        <v>7.4249999999999998</v>
      </c>
      <c r="J9" s="3">
        <f t="shared" si="11"/>
        <v>0.82500000000000007</v>
      </c>
      <c r="K9" s="3">
        <f t="shared" si="11"/>
        <v>14.85</v>
      </c>
      <c r="L9" s="3">
        <f t="shared" si="11"/>
        <v>55</v>
      </c>
      <c r="M9" s="3">
        <f t="shared" si="11"/>
        <v>55</v>
      </c>
      <c r="N9" s="54">
        <f t="shared" si="11"/>
        <v>2.6999999999999996E-2</v>
      </c>
      <c r="O9" s="3">
        <f t="shared" si="11"/>
        <v>45</v>
      </c>
      <c r="P9" s="3">
        <f t="shared" si="11"/>
        <v>0.75600000000000001</v>
      </c>
    </row>
    <row r="10" spans="1:16">
      <c r="A10" s="39"/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55"/>
      <c r="O10" s="41"/>
      <c r="P10" s="41"/>
    </row>
    <row r="12" spans="1:16">
      <c r="L12" s="10" t="s">
        <v>5</v>
      </c>
    </row>
  </sheetData>
  <mergeCells count="11">
    <mergeCell ref="A9:C9"/>
    <mergeCell ref="A1:P1"/>
    <mergeCell ref="A2:P2"/>
    <mergeCell ref="A4:A6"/>
    <mergeCell ref="B4:C4"/>
    <mergeCell ref="D4:D5"/>
    <mergeCell ref="E4:E5"/>
    <mergeCell ref="F4:F5"/>
    <mergeCell ref="I4:L4"/>
    <mergeCell ref="M4:P4"/>
    <mergeCell ref="G4:H4"/>
  </mergeCells>
  <pageMargins left="0.7" right="0.7" top="0.75" bottom="0.75" header="0.3" footer="0.3"/>
  <pageSetup paperSize="9" scale="8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SheetLayoutView="100" workbookViewId="0">
      <selection activeCell="H5" sqref="H5"/>
    </sheetView>
  </sheetViews>
  <sheetFormatPr defaultColWidth="9.140625" defaultRowHeight="12.75"/>
  <cols>
    <col min="1" max="1" width="4.140625" style="1" customWidth="1"/>
    <col min="2" max="3" width="11" style="1" customWidth="1"/>
    <col min="4" max="6" width="5.5703125" style="1" customWidth="1"/>
    <col min="7" max="7" width="8.5703125" style="1" customWidth="1"/>
    <col min="8" max="12" width="7.85546875" style="1" customWidth="1"/>
    <col min="13" max="13" width="10.5703125" style="1" bestFit="1" customWidth="1"/>
    <col min="14" max="14" width="7.85546875" style="1" customWidth="1"/>
    <col min="15" max="16384" width="9.140625" style="1"/>
  </cols>
  <sheetData>
    <row r="1" spans="1:14" ht="15.75" customHeight="1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0" customHeight="1">
      <c r="A2" s="126" t="s">
        <v>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.75" customHeight="1">
      <c r="A4" s="127" t="s">
        <v>1</v>
      </c>
      <c r="B4" s="128" t="s">
        <v>21</v>
      </c>
      <c r="C4" s="128"/>
      <c r="D4" s="123" t="s">
        <v>28</v>
      </c>
      <c r="E4" s="123" t="s">
        <v>18</v>
      </c>
      <c r="F4" s="123" t="s">
        <v>29</v>
      </c>
      <c r="G4" s="129" t="s">
        <v>25</v>
      </c>
      <c r="H4" s="131"/>
      <c r="I4" s="131"/>
      <c r="J4" s="130"/>
      <c r="K4" s="129" t="s">
        <v>26</v>
      </c>
      <c r="L4" s="131"/>
      <c r="M4" s="131"/>
      <c r="N4" s="130"/>
    </row>
    <row r="5" spans="1:14" ht="216.75" customHeight="1">
      <c r="A5" s="127"/>
      <c r="B5" s="33" t="s">
        <v>15</v>
      </c>
      <c r="C5" s="13" t="s">
        <v>15</v>
      </c>
      <c r="D5" s="124"/>
      <c r="E5" s="124"/>
      <c r="F5" s="124"/>
      <c r="G5" s="26" t="s">
        <v>23</v>
      </c>
      <c r="H5" s="24" t="s">
        <v>3</v>
      </c>
      <c r="I5" s="26" t="s">
        <v>24</v>
      </c>
      <c r="J5" s="25" t="s">
        <v>9</v>
      </c>
      <c r="K5" s="26" t="s">
        <v>37</v>
      </c>
      <c r="L5" s="23" t="s">
        <v>11</v>
      </c>
      <c r="M5" s="35" t="s">
        <v>13</v>
      </c>
      <c r="N5" s="26" t="s">
        <v>27</v>
      </c>
    </row>
    <row r="6" spans="1:14" s="9" customFormat="1" ht="20.25" customHeight="1">
      <c r="A6" s="127"/>
      <c r="B6" s="22" t="s">
        <v>16</v>
      </c>
      <c r="C6" s="12" t="s">
        <v>17</v>
      </c>
      <c r="D6" s="31" t="s">
        <v>19</v>
      </c>
      <c r="E6" s="31" t="s">
        <v>19</v>
      </c>
      <c r="F6" s="31" t="s">
        <v>20</v>
      </c>
      <c r="G6" s="18" t="s">
        <v>4</v>
      </c>
      <c r="H6" s="18" t="s">
        <v>4</v>
      </c>
      <c r="I6" s="12" t="s">
        <v>2</v>
      </c>
      <c r="J6" s="12" t="s">
        <v>14</v>
      </c>
      <c r="K6" s="18" t="s">
        <v>4</v>
      </c>
      <c r="L6" s="12" t="s">
        <v>14</v>
      </c>
      <c r="M6" s="18" t="s">
        <v>4</v>
      </c>
      <c r="N6" s="18" t="s">
        <v>4</v>
      </c>
    </row>
    <row r="7" spans="1:14" s="9" customFormat="1">
      <c r="A7" s="13">
        <v>1</v>
      </c>
      <c r="B7" s="27">
        <f>A7+1</f>
        <v>2</v>
      </c>
      <c r="C7" s="27">
        <f t="shared" ref="C7:N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si="0"/>
        <v>7</v>
      </c>
      <c r="H7" s="27">
        <f t="shared" si="0"/>
        <v>8</v>
      </c>
      <c r="I7" s="27">
        <f t="shared" si="0"/>
        <v>9</v>
      </c>
      <c r="J7" s="27">
        <f t="shared" si="0"/>
        <v>10</v>
      </c>
      <c r="K7" s="27">
        <f>J7+1</f>
        <v>11</v>
      </c>
      <c r="L7" s="27">
        <f t="shared" si="0"/>
        <v>12</v>
      </c>
      <c r="M7" s="27">
        <f t="shared" si="0"/>
        <v>13</v>
      </c>
      <c r="N7" s="27">
        <f t="shared" si="0"/>
        <v>14</v>
      </c>
    </row>
    <row r="8" spans="1:14" s="2" customFormat="1">
      <c r="A8" s="17">
        <v>1</v>
      </c>
      <c r="B8" s="27"/>
      <c r="C8" s="28" t="s">
        <v>22</v>
      </c>
      <c r="D8" s="36">
        <v>5.5</v>
      </c>
      <c r="E8" s="4">
        <v>10</v>
      </c>
      <c r="F8" s="4">
        <f>E8*D8</f>
        <v>55</v>
      </c>
      <c r="G8" s="29">
        <f>F8*0.15*0.9</f>
        <v>7.4249999999999998</v>
      </c>
      <c r="H8" s="29">
        <f>F8*0.15*0.1</f>
        <v>0.82500000000000007</v>
      </c>
      <c r="I8" s="32">
        <f>(G8+H8)*1.8</f>
        <v>14.85</v>
      </c>
      <c r="J8" s="29">
        <f>F8</f>
        <v>55</v>
      </c>
      <c r="K8" s="32">
        <f>J8*0.15*1.26</f>
        <v>10.395</v>
      </c>
      <c r="L8" s="30">
        <f>M8*0.0006</f>
        <v>2.6999999999999996E-2</v>
      </c>
      <c r="M8" s="32">
        <f>(D8-1)*E8</f>
        <v>45</v>
      </c>
      <c r="N8" s="32">
        <f>E8*1*0.06*1.26</f>
        <v>0.75600000000000001</v>
      </c>
    </row>
    <row r="9" spans="1:14" s="2" customFormat="1">
      <c r="A9" s="17">
        <f>A8+1</f>
        <v>2</v>
      </c>
      <c r="B9" s="8"/>
      <c r="C9" s="12"/>
      <c r="D9" s="12"/>
      <c r="E9" s="4"/>
      <c r="F9" s="4"/>
      <c r="G9" s="29"/>
      <c r="H9" s="29"/>
      <c r="I9" s="32"/>
      <c r="J9" s="29"/>
      <c r="K9" s="32"/>
      <c r="L9" s="32"/>
      <c r="M9" s="32"/>
      <c r="N9" s="32"/>
    </row>
    <row r="10" spans="1:14" s="2" customFormat="1">
      <c r="A10" s="17">
        <f t="shared" ref="A10:A27" si="1">A9+1</f>
        <v>3</v>
      </c>
      <c r="B10" s="8"/>
      <c r="C10" s="12"/>
      <c r="D10" s="12"/>
      <c r="E10" s="16"/>
      <c r="F10" s="16"/>
      <c r="G10" s="32"/>
      <c r="H10" s="32"/>
      <c r="I10" s="32"/>
      <c r="J10" s="32"/>
      <c r="K10" s="32"/>
      <c r="L10" s="32"/>
      <c r="M10" s="32"/>
      <c r="N10" s="32"/>
    </row>
    <row r="11" spans="1:14" s="2" customFormat="1">
      <c r="A11" s="17">
        <f t="shared" si="1"/>
        <v>4</v>
      </c>
      <c r="B11" s="8"/>
      <c r="C11" s="12"/>
      <c r="D11" s="12"/>
      <c r="E11" s="16"/>
      <c r="F11" s="16"/>
      <c r="G11" s="32"/>
      <c r="H11" s="32"/>
      <c r="I11" s="32"/>
      <c r="J11" s="32"/>
      <c r="K11" s="32"/>
      <c r="L11" s="32"/>
      <c r="M11" s="32"/>
      <c r="N11" s="32"/>
    </row>
    <row r="12" spans="1:14" s="2" customFormat="1">
      <c r="A12" s="17">
        <f t="shared" si="1"/>
        <v>5</v>
      </c>
      <c r="B12" s="15"/>
      <c r="C12" s="13"/>
      <c r="D12" s="13"/>
      <c r="E12" s="16"/>
      <c r="F12" s="16"/>
      <c r="G12" s="32"/>
      <c r="H12" s="32"/>
      <c r="I12" s="32"/>
      <c r="J12" s="32"/>
      <c r="K12" s="32"/>
      <c r="L12" s="32"/>
      <c r="M12" s="32"/>
      <c r="N12" s="32"/>
    </row>
    <row r="13" spans="1:14" s="2" customFormat="1">
      <c r="A13" s="17">
        <f t="shared" si="1"/>
        <v>6</v>
      </c>
      <c r="B13" s="15"/>
      <c r="C13" s="13"/>
      <c r="D13" s="13"/>
      <c r="E13" s="16"/>
      <c r="F13" s="16"/>
      <c r="G13" s="32"/>
      <c r="H13" s="32"/>
      <c r="I13" s="32"/>
      <c r="J13" s="32"/>
      <c r="K13" s="32"/>
      <c r="L13" s="32"/>
      <c r="M13" s="32"/>
      <c r="N13" s="32"/>
    </row>
    <row r="14" spans="1:14" s="2" customFormat="1">
      <c r="A14" s="17">
        <f t="shared" si="1"/>
        <v>7</v>
      </c>
      <c r="B14" s="15"/>
      <c r="C14" s="13"/>
      <c r="D14" s="13"/>
      <c r="E14" s="16"/>
      <c r="F14" s="16"/>
      <c r="G14" s="32"/>
      <c r="H14" s="32"/>
      <c r="I14" s="32"/>
      <c r="J14" s="32"/>
      <c r="K14" s="32"/>
      <c r="L14" s="32"/>
      <c r="M14" s="32"/>
      <c r="N14" s="32"/>
    </row>
    <row r="15" spans="1:14" s="2" customFormat="1">
      <c r="A15" s="17">
        <f t="shared" si="1"/>
        <v>8</v>
      </c>
      <c r="B15" s="8"/>
      <c r="C15" s="13"/>
      <c r="D15" s="13"/>
      <c r="E15" s="16"/>
      <c r="F15" s="16"/>
      <c r="G15" s="32"/>
      <c r="H15" s="32"/>
      <c r="I15" s="32"/>
      <c r="J15" s="32"/>
      <c r="K15" s="32"/>
      <c r="L15" s="32"/>
      <c r="M15" s="32"/>
      <c r="N15" s="32"/>
    </row>
    <row r="16" spans="1:14" s="2" customFormat="1">
      <c r="A16" s="17">
        <f t="shared" si="1"/>
        <v>9</v>
      </c>
      <c r="B16" s="15"/>
      <c r="C16" s="13"/>
      <c r="D16" s="13"/>
      <c r="E16" s="16"/>
      <c r="F16" s="16"/>
      <c r="G16" s="19"/>
      <c r="H16" s="19"/>
      <c r="I16" s="19"/>
      <c r="J16" s="19"/>
      <c r="K16" s="19"/>
      <c r="L16" s="19"/>
      <c r="M16" s="19"/>
      <c r="N16" s="19"/>
    </row>
    <row r="17" spans="1:14" s="2" customFormat="1">
      <c r="A17" s="17">
        <f t="shared" si="1"/>
        <v>10</v>
      </c>
      <c r="B17" s="14"/>
      <c r="C17" s="13"/>
      <c r="D17" s="13"/>
      <c r="E17" s="3"/>
      <c r="F17" s="3"/>
      <c r="G17" s="19"/>
      <c r="H17" s="19"/>
      <c r="I17" s="19"/>
      <c r="J17" s="19"/>
      <c r="K17" s="19"/>
      <c r="L17" s="19"/>
      <c r="M17" s="19"/>
      <c r="N17" s="19"/>
    </row>
    <row r="18" spans="1:14">
      <c r="A18" s="17">
        <f t="shared" si="1"/>
        <v>11</v>
      </c>
      <c r="B18" s="8"/>
      <c r="C18" s="18"/>
      <c r="D18" s="18"/>
      <c r="E18" s="4"/>
      <c r="F18" s="4"/>
      <c r="G18" s="20"/>
      <c r="H18" s="20"/>
      <c r="I18" s="20"/>
      <c r="J18" s="20"/>
      <c r="K18" s="20"/>
      <c r="L18" s="20"/>
      <c r="M18" s="20"/>
      <c r="N18" s="20"/>
    </row>
    <row r="19" spans="1:14">
      <c r="A19" s="17">
        <f t="shared" si="1"/>
        <v>12</v>
      </c>
      <c r="B19" s="7"/>
      <c r="C19" s="18"/>
      <c r="D19" s="18"/>
      <c r="E19" s="4"/>
      <c r="F19" s="4"/>
      <c r="G19" s="20"/>
      <c r="H19" s="20"/>
      <c r="I19" s="20"/>
      <c r="J19" s="20"/>
      <c r="K19" s="20"/>
      <c r="L19" s="20"/>
      <c r="M19" s="20"/>
      <c r="N19" s="20"/>
    </row>
    <row r="20" spans="1:14">
      <c r="A20" s="17">
        <f t="shared" si="1"/>
        <v>13</v>
      </c>
      <c r="B20" s="8"/>
      <c r="C20" s="18"/>
      <c r="D20" s="18"/>
      <c r="E20" s="4"/>
      <c r="F20" s="4"/>
      <c r="G20" s="20"/>
      <c r="H20" s="20"/>
      <c r="I20" s="20"/>
      <c r="J20" s="20"/>
      <c r="K20" s="20"/>
      <c r="L20" s="20"/>
      <c r="M20" s="20"/>
      <c r="N20" s="20"/>
    </row>
    <row r="21" spans="1:14">
      <c r="A21" s="17">
        <f t="shared" si="1"/>
        <v>14</v>
      </c>
      <c r="B21" s="11"/>
      <c r="C21" s="18"/>
      <c r="D21" s="18"/>
      <c r="E21" s="4"/>
      <c r="F21" s="4"/>
      <c r="G21" s="21"/>
      <c r="H21" s="20"/>
      <c r="I21" s="20"/>
      <c r="J21" s="20"/>
      <c r="K21" s="20"/>
      <c r="L21" s="20"/>
      <c r="M21" s="20"/>
      <c r="N21" s="20"/>
    </row>
    <row r="22" spans="1:14">
      <c r="A22" s="17">
        <f t="shared" si="1"/>
        <v>15</v>
      </c>
      <c r="B22" s="6"/>
      <c r="C22" s="18"/>
      <c r="D22" s="18"/>
      <c r="E22" s="4"/>
      <c r="F22" s="4"/>
      <c r="G22" s="20"/>
      <c r="H22" s="20"/>
      <c r="I22" s="20"/>
      <c r="J22" s="20"/>
      <c r="K22" s="20"/>
      <c r="L22" s="20"/>
      <c r="M22" s="20"/>
      <c r="N22" s="20"/>
    </row>
    <row r="23" spans="1:14">
      <c r="A23" s="17">
        <f t="shared" si="1"/>
        <v>16</v>
      </c>
      <c r="B23" s="6"/>
      <c r="C23" s="18"/>
      <c r="D23" s="18"/>
      <c r="E23" s="4"/>
      <c r="F23" s="4"/>
      <c r="G23" s="20"/>
      <c r="H23" s="20"/>
      <c r="I23" s="20"/>
      <c r="J23" s="20"/>
      <c r="K23" s="20"/>
      <c r="L23" s="20"/>
      <c r="M23" s="20"/>
      <c r="N23" s="20"/>
    </row>
    <row r="24" spans="1:14">
      <c r="A24" s="17">
        <f t="shared" si="1"/>
        <v>17</v>
      </c>
      <c r="B24" s="6"/>
      <c r="C24" s="12"/>
      <c r="D24" s="12"/>
      <c r="E24" s="4"/>
      <c r="F24" s="4"/>
      <c r="G24" s="20"/>
      <c r="H24" s="20"/>
      <c r="I24" s="20"/>
      <c r="J24" s="20"/>
      <c r="K24" s="20"/>
      <c r="L24" s="20"/>
      <c r="M24" s="20"/>
      <c r="N24" s="20"/>
    </row>
    <row r="25" spans="1:14">
      <c r="A25" s="17">
        <f t="shared" si="1"/>
        <v>18</v>
      </c>
      <c r="B25" s="5"/>
      <c r="C25" s="17"/>
      <c r="D25" s="17"/>
      <c r="E25" s="4"/>
      <c r="F25" s="4"/>
      <c r="G25" s="20"/>
      <c r="H25" s="20"/>
      <c r="I25" s="20"/>
      <c r="J25" s="20"/>
      <c r="K25" s="20"/>
      <c r="L25" s="20"/>
      <c r="M25" s="20"/>
      <c r="N25" s="20"/>
    </row>
    <row r="26" spans="1:14">
      <c r="A26" s="17">
        <f t="shared" si="1"/>
        <v>19</v>
      </c>
      <c r="B26" s="7"/>
      <c r="C26" s="18"/>
      <c r="D26" s="18"/>
      <c r="E26" s="4"/>
      <c r="F26" s="4"/>
      <c r="G26" s="20"/>
      <c r="H26" s="20"/>
      <c r="I26" s="20"/>
      <c r="J26" s="20"/>
      <c r="K26" s="20"/>
      <c r="L26" s="20"/>
      <c r="M26" s="20"/>
      <c r="N26" s="20"/>
    </row>
    <row r="27" spans="1:14">
      <c r="A27" s="17">
        <f t="shared" si="1"/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121" t="s">
        <v>30</v>
      </c>
      <c r="B28" s="121"/>
      <c r="C28" s="121"/>
      <c r="D28" s="38"/>
      <c r="E28" s="3">
        <f t="shared" ref="E28:N28" si="2">SUM(E8:E27)</f>
        <v>10</v>
      </c>
      <c r="F28" s="3">
        <f t="shared" si="2"/>
        <v>55</v>
      </c>
      <c r="G28" s="3">
        <f t="shared" si="2"/>
        <v>7.4249999999999998</v>
      </c>
      <c r="H28" s="3">
        <f t="shared" si="2"/>
        <v>0.82500000000000007</v>
      </c>
      <c r="I28" s="3">
        <f t="shared" si="2"/>
        <v>14.85</v>
      </c>
      <c r="J28" s="3">
        <f t="shared" si="2"/>
        <v>55</v>
      </c>
      <c r="K28" s="3">
        <f t="shared" si="2"/>
        <v>10.395</v>
      </c>
      <c r="L28" s="3">
        <f t="shared" si="2"/>
        <v>2.6999999999999996E-2</v>
      </c>
      <c r="M28" s="3">
        <f t="shared" si="2"/>
        <v>45</v>
      </c>
      <c r="N28" s="3">
        <f t="shared" si="2"/>
        <v>0.75600000000000001</v>
      </c>
    </row>
    <row r="29" spans="1:14">
      <c r="A29" s="39"/>
      <c r="B29" s="39"/>
      <c r="C29" s="39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1" spans="1:14">
      <c r="J31" s="10" t="s">
        <v>5</v>
      </c>
    </row>
    <row r="33" ht="25.5" customHeight="1"/>
  </sheetData>
  <mergeCells count="10">
    <mergeCell ref="A28:C28"/>
    <mergeCell ref="K4:N4"/>
    <mergeCell ref="A1:N1"/>
    <mergeCell ref="A2:N2"/>
    <mergeCell ref="A4:A6"/>
    <mergeCell ref="B4:C4"/>
    <mergeCell ref="D4:D5"/>
    <mergeCell ref="E4:E5"/>
    <mergeCell ref="F4:F5"/>
    <mergeCell ref="G4:J4"/>
  </mergeCells>
  <pageMargins left="0.7" right="0.7" top="0.75" bottom="0.75" header="0.3" footer="0.3"/>
  <pageSetup paperSize="9" scale="8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Normal="100" zoomScaleSheetLayoutView="100" workbookViewId="0">
      <selection activeCell="D3" sqref="D3:M3"/>
    </sheetView>
  </sheetViews>
  <sheetFormatPr defaultColWidth="9.140625" defaultRowHeight="12.75"/>
  <cols>
    <col min="1" max="1" width="4.140625" style="62" customWidth="1"/>
    <col min="2" max="2" width="14.85546875" style="62" customWidth="1"/>
    <col min="3" max="3" width="65.42578125" style="62" customWidth="1"/>
    <col min="4" max="4" width="8.42578125" style="62" customWidth="1"/>
    <col min="5" max="5" width="10.28515625" style="62" customWidth="1"/>
    <col min="6" max="6" width="9.42578125" style="62" customWidth="1"/>
    <col min="7" max="7" width="8.5703125" style="62" customWidth="1"/>
    <col min="8" max="8" width="10.7109375" style="62" bestFit="1" customWidth="1"/>
    <col min="9" max="9" width="8.7109375" style="62" customWidth="1"/>
    <col min="10" max="10" width="9" style="62" customWidth="1"/>
    <col min="11" max="11" width="9.7109375" style="62" customWidth="1"/>
    <col min="12" max="13" width="11.140625" style="62" customWidth="1"/>
    <col min="14" max="16384" width="9.140625" style="62"/>
  </cols>
  <sheetData>
    <row r="1" spans="1:13" s="56" customFormat="1" ht="30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56" customFormat="1" ht="15">
      <c r="A2" s="137" t="s">
        <v>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57" customFormat="1" ht="15">
      <c r="A3" s="92"/>
      <c r="B3" s="92"/>
      <c r="C3" s="61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57" customFormat="1" ht="14.25">
      <c r="A4" s="58"/>
      <c r="B4" s="58"/>
      <c r="D4" s="58"/>
      <c r="E4" s="58"/>
      <c r="F4" s="58"/>
      <c r="I4" s="139"/>
      <c r="J4" s="139"/>
      <c r="K4" s="139"/>
      <c r="L4" s="139"/>
      <c r="M4" s="139"/>
    </row>
    <row r="5" spans="1:13">
      <c r="A5" s="65"/>
      <c r="B5" s="65"/>
      <c r="C5" s="59"/>
      <c r="D5" s="65"/>
      <c r="E5" s="65"/>
      <c r="F5" s="65"/>
      <c r="I5" s="66"/>
      <c r="J5" s="66"/>
      <c r="K5" s="66"/>
      <c r="L5" s="66"/>
      <c r="M5" s="66"/>
    </row>
    <row r="6" spans="1:13" ht="33.75" customHeight="1">
      <c r="A6" s="140" t="s">
        <v>1</v>
      </c>
      <c r="B6" s="140" t="s">
        <v>59</v>
      </c>
      <c r="C6" s="140" t="s">
        <v>60</v>
      </c>
      <c r="D6" s="140" t="s">
        <v>0</v>
      </c>
      <c r="E6" s="141" t="s">
        <v>61</v>
      </c>
      <c r="F6" s="141"/>
      <c r="G6" s="140" t="s">
        <v>52</v>
      </c>
      <c r="H6" s="140"/>
      <c r="I6" s="140" t="s">
        <v>53</v>
      </c>
      <c r="J6" s="140"/>
      <c r="K6" s="141" t="s">
        <v>62</v>
      </c>
      <c r="L6" s="141"/>
      <c r="M6" s="140" t="s">
        <v>35</v>
      </c>
    </row>
    <row r="7" spans="1:13" s="59" customFormat="1" ht="33.75" customHeight="1">
      <c r="A7" s="140"/>
      <c r="B7" s="140"/>
      <c r="C7" s="140"/>
      <c r="D7" s="140"/>
      <c r="E7" s="108" t="s">
        <v>63</v>
      </c>
      <c r="F7" s="108" t="s">
        <v>54</v>
      </c>
      <c r="G7" s="109" t="s">
        <v>64</v>
      </c>
      <c r="H7" s="108" t="s">
        <v>54</v>
      </c>
      <c r="I7" s="109" t="s">
        <v>64</v>
      </c>
      <c r="J7" s="108" t="s">
        <v>54</v>
      </c>
      <c r="K7" s="109" t="s">
        <v>64</v>
      </c>
      <c r="L7" s="108" t="s">
        <v>54</v>
      </c>
      <c r="M7" s="140"/>
    </row>
    <row r="8" spans="1:13" s="59" customFormat="1">
      <c r="A8" s="108">
        <v>1</v>
      </c>
      <c r="B8" s="108"/>
      <c r="C8" s="108">
        <v>2</v>
      </c>
      <c r="D8" s="108">
        <v>3</v>
      </c>
      <c r="E8" s="108"/>
      <c r="F8" s="108">
        <v>4</v>
      </c>
      <c r="G8" s="108">
        <v>5</v>
      </c>
      <c r="H8" s="108">
        <v>6</v>
      </c>
      <c r="I8" s="108">
        <v>7</v>
      </c>
      <c r="J8" s="108">
        <v>8</v>
      </c>
      <c r="K8" s="108">
        <v>9</v>
      </c>
      <c r="L8" s="108">
        <v>10</v>
      </c>
      <c r="M8" s="108">
        <v>11</v>
      </c>
    </row>
    <row r="9" spans="1:13" s="59" customFormat="1" ht="15">
      <c r="A9" s="106"/>
      <c r="B9" s="94"/>
      <c r="C9" s="93" t="s">
        <v>6</v>
      </c>
      <c r="D9" s="93"/>
      <c r="E9" s="93"/>
      <c r="F9" s="93"/>
      <c r="G9" s="94"/>
      <c r="H9" s="95"/>
      <c r="I9" s="94"/>
      <c r="J9" s="95"/>
      <c r="K9" s="94"/>
      <c r="L9" s="95"/>
      <c r="M9" s="95"/>
    </row>
    <row r="10" spans="1:13" s="59" customFormat="1" ht="35.450000000000003" customHeight="1">
      <c r="A10" s="108">
        <v>1</v>
      </c>
      <c r="B10" s="68" t="s">
        <v>88</v>
      </c>
      <c r="C10" s="69" t="s">
        <v>7</v>
      </c>
      <c r="D10" s="82" t="s">
        <v>8</v>
      </c>
      <c r="E10" s="67"/>
      <c r="F10" s="70">
        <v>1.7</v>
      </c>
      <c r="G10" s="67"/>
      <c r="H10" s="107"/>
      <c r="I10" s="107"/>
      <c r="J10" s="107"/>
      <c r="K10" s="67"/>
      <c r="L10" s="107"/>
      <c r="M10" s="107"/>
    </row>
    <row r="11" spans="1:13" s="59" customFormat="1" ht="15">
      <c r="A11" s="108"/>
      <c r="B11" s="68"/>
      <c r="C11" s="71" t="s">
        <v>66</v>
      </c>
      <c r="D11" s="67" t="s">
        <v>67</v>
      </c>
      <c r="E11" s="107">
        <v>93.22</v>
      </c>
      <c r="F11" s="73">
        <f>E11*F10</f>
        <v>158.47399999999999</v>
      </c>
      <c r="G11" s="107"/>
      <c r="H11" s="107"/>
      <c r="I11" s="107"/>
      <c r="J11" s="107"/>
      <c r="K11" s="107"/>
      <c r="L11" s="107"/>
      <c r="M11" s="107"/>
    </row>
    <row r="12" spans="1:13" s="60" customFormat="1" ht="15">
      <c r="A12" s="106"/>
      <c r="B12" s="94"/>
      <c r="C12" s="96" t="s">
        <v>89</v>
      </c>
      <c r="D12" s="93"/>
      <c r="E12" s="93"/>
      <c r="F12" s="97"/>
      <c r="G12" s="93"/>
      <c r="H12" s="97"/>
      <c r="I12" s="97"/>
      <c r="J12" s="97"/>
      <c r="K12" s="97"/>
      <c r="L12" s="97"/>
      <c r="M12" s="97"/>
    </row>
    <row r="13" spans="1:13" ht="15">
      <c r="A13" s="98"/>
      <c r="B13" s="94"/>
      <c r="C13" s="96" t="s">
        <v>109</v>
      </c>
      <c r="D13" s="94"/>
      <c r="E13" s="99"/>
      <c r="F13" s="100"/>
      <c r="G13" s="95"/>
      <c r="H13" s="95"/>
      <c r="I13" s="95"/>
      <c r="J13" s="95"/>
      <c r="K13" s="95"/>
      <c r="L13" s="95"/>
      <c r="M13" s="95"/>
    </row>
    <row r="14" spans="1:13" ht="30">
      <c r="A14" s="114">
        <v>1</v>
      </c>
      <c r="B14" s="64" t="s">
        <v>114</v>
      </c>
      <c r="C14" s="118" t="s">
        <v>113</v>
      </c>
      <c r="D14" s="115" t="s">
        <v>115</v>
      </c>
      <c r="E14" s="116"/>
      <c r="F14" s="117">
        <f>F25*36.9/100</f>
        <v>3.1364999999999998</v>
      </c>
      <c r="G14" s="117"/>
      <c r="H14" s="117"/>
      <c r="I14" s="117"/>
      <c r="J14" s="117"/>
      <c r="K14" s="117"/>
      <c r="L14" s="117"/>
      <c r="M14" s="117"/>
    </row>
    <row r="15" spans="1:13" ht="15">
      <c r="A15" s="114"/>
      <c r="B15" s="68"/>
      <c r="C15" s="75" t="s">
        <v>66</v>
      </c>
      <c r="D15" s="67" t="s">
        <v>67</v>
      </c>
      <c r="E15" s="107">
        <v>56.6</v>
      </c>
      <c r="F15" s="72">
        <f>E15*F14</f>
        <v>177.52590000000001</v>
      </c>
      <c r="G15" s="107"/>
      <c r="H15" s="107"/>
      <c r="I15" s="107"/>
      <c r="J15" s="107"/>
      <c r="K15" s="107"/>
      <c r="L15" s="107"/>
      <c r="M15" s="107"/>
    </row>
    <row r="16" spans="1:13" ht="15">
      <c r="A16" s="114"/>
      <c r="B16" s="67" t="s">
        <v>73</v>
      </c>
      <c r="C16" s="75" t="s">
        <v>90</v>
      </c>
      <c r="D16" s="67" t="s">
        <v>65</v>
      </c>
      <c r="E16" s="107">
        <v>8.09</v>
      </c>
      <c r="F16" s="72">
        <f>E16*F14</f>
        <v>25.374284999999997</v>
      </c>
      <c r="G16" s="107"/>
      <c r="H16" s="107"/>
      <c r="I16" s="107"/>
      <c r="J16" s="107"/>
      <c r="K16" s="107"/>
      <c r="L16" s="107"/>
      <c r="M16" s="107"/>
    </row>
    <row r="17" spans="1:13" ht="15">
      <c r="A17" s="114"/>
      <c r="B17" s="67" t="s">
        <v>75</v>
      </c>
      <c r="C17" s="75" t="s">
        <v>91</v>
      </c>
      <c r="D17" s="67" t="s">
        <v>65</v>
      </c>
      <c r="E17" s="107">
        <v>13.3</v>
      </c>
      <c r="F17" s="72">
        <f>E17*F14</f>
        <v>41.715449999999997</v>
      </c>
      <c r="G17" s="107"/>
      <c r="H17" s="107"/>
      <c r="I17" s="107"/>
      <c r="J17" s="107"/>
      <c r="K17" s="107"/>
      <c r="L17" s="107"/>
      <c r="M17" s="107"/>
    </row>
    <row r="18" spans="1:13" ht="15">
      <c r="A18" s="114"/>
      <c r="B18" s="67"/>
      <c r="C18" s="81" t="s">
        <v>85</v>
      </c>
      <c r="D18" s="67" t="s">
        <v>68</v>
      </c>
      <c r="E18" s="72">
        <v>0.91</v>
      </c>
      <c r="F18" s="107">
        <f>E18*F14</f>
        <v>2.8542149999999999</v>
      </c>
      <c r="G18" s="107"/>
      <c r="H18" s="107"/>
      <c r="I18" s="107"/>
      <c r="J18" s="107"/>
      <c r="K18" s="107"/>
      <c r="L18" s="107"/>
      <c r="M18" s="107"/>
    </row>
    <row r="19" spans="1:13" ht="15">
      <c r="A19" s="114"/>
      <c r="B19" s="67" t="s">
        <v>111</v>
      </c>
      <c r="C19" s="81" t="s">
        <v>86</v>
      </c>
      <c r="D19" s="67" t="s">
        <v>12</v>
      </c>
      <c r="E19" s="107">
        <v>101</v>
      </c>
      <c r="F19" s="107">
        <f>E19*F14</f>
        <v>316.78649999999999</v>
      </c>
      <c r="G19" s="107"/>
      <c r="H19" s="107"/>
      <c r="I19" s="107"/>
      <c r="J19" s="107"/>
      <c r="K19" s="107"/>
      <c r="L19" s="107"/>
      <c r="M19" s="107"/>
    </row>
    <row r="20" spans="1:13" ht="15">
      <c r="A20" s="114"/>
      <c r="B20" s="67"/>
      <c r="C20" s="81" t="s">
        <v>87</v>
      </c>
      <c r="D20" s="67" t="s">
        <v>68</v>
      </c>
      <c r="E20" s="107">
        <v>2.75</v>
      </c>
      <c r="F20" s="107">
        <f>E20*F14</f>
        <v>8.625375</v>
      </c>
      <c r="G20" s="107"/>
      <c r="H20" s="107"/>
      <c r="I20" s="107"/>
      <c r="J20" s="107"/>
      <c r="K20" s="107"/>
      <c r="L20" s="107"/>
      <c r="M20" s="107"/>
    </row>
    <row r="21" spans="1:13" ht="15">
      <c r="A21" s="114"/>
      <c r="B21" s="67" t="s">
        <v>77</v>
      </c>
      <c r="C21" s="75" t="s">
        <v>112</v>
      </c>
      <c r="D21" s="67" t="s">
        <v>12</v>
      </c>
      <c r="E21" s="107"/>
      <c r="F21" s="107">
        <f>F19</f>
        <v>316.78649999999999</v>
      </c>
      <c r="G21" s="107"/>
      <c r="H21" s="107"/>
      <c r="I21" s="107"/>
      <c r="J21" s="107"/>
      <c r="K21" s="107"/>
      <c r="L21" s="107"/>
      <c r="M21" s="107"/>
    </row>
    <row r="22" spans="1:13" ht="15.75">
      <c r="A22" s="108">
        <v>1</v>
      </c>
      <c r="B22" s="67" t="s">
        <v>78</v>
      </c>
      <c r="C22" s="80" t="s">
        <v>95</v>
      </c>
      <c r="D22" s="82" t="s">
        <v>12</v>
      </c>
      <c r="E22" s="73"/>
      <c r="F22" s="70">
        <v>5.0999999999999996</v>
      </c>
      <c r="G22" s="107"/>
      <c r="H22" s="107"/>
      <c r="I22" s="77"/>
      <c r="J22" s="107"/>
      <c r="K22" s="107"/>
      <c r="L22" s="107"/>
      <c r="M22" s="107"/>
    </row>
    <row r="23" spans="1:13" ht="15">
      <c r="A23" s="108"/>
      <c r="B23" s="67" t="s">
        <v>79</v>
      </c>
      <c r="C23" s="75" t="s">
        <v>80</v>
      </c>
      <c r="D23" s="67" t="s">
        <v>65</v>
      </c>
      <c r="E23" s="107">
        <v>0.3</v>
      </c>
      <c r="F23" s="73">
        <f>E23*F22</f>
        <v>1.5299999999999998</v>
      </c>
      <c r="G23" s="107"/>
      <c r="H23" s="107"/>
      <c r="I23" s="107"/>
      <c r="J23" s="107"/>
      <c r="K23" s="107"/>
      <c r="L23" s="107"/>
      <c r="M23" s="107"/>
    </row>
    <row r="24" spans="1:13" ht="15">
      <c r="A24" s="108"/>
      <c r="B24" s="67" t="s">
        <v>98</v>
      </c>
      <c r="C24" s="71" t="s">
        <v>81</v>
      </c>
      <c r="D24" s="67" t="s">
        <v>12</v>
      </c>
      <c r="E24" s="107">
        <v>1.03</v>
      </c>
      <c r="F24" s="73">
        <f>E24*F22</f>
        <v>5.2530000000000001</v>
      </c>
      <c r="G24" s="107"/>
      <c r="H24" s="107"/>
      <c r="I24" s="107"/>
      <c r="J24" s="107"/>
      <c r="K24" s="107"/>
      <c r="L24" s="107"/>
      <c r="M24" s="107"/>
    </row>
    <row r="25" spans="1:13" ht="45">
      <c r="A25" s="108">
        <f>A22+1</f>
        <v>2</v>
      </c>
      <c r="B25" s="68" t="s">
        <v>82</v>
      </c>
      <c r="C25" s="74" t="s">
        <v>102</v>
      </c>
      <c r="D25" s="82" t="s">
        <v>99</v>
      </c>
      <c r="E25" s="73"/>
      <c r="F25" s="70">
        <v>8.5</v>
      </c>
      <c r="G25" s="107"/>
      <c r="H25" s="107"/>
      <c r="I25" s="107"/>
      <c r="J25" s="107"/>
      <c r="K25" s="107"/>
      <c r="L25" s="107"/>
      <c r="M25" s="107"/>
    </row>
    <row r="26" spans="1:13" ht="15">
      <c r="A26" s="108"/>
      <c r="B26" s="68"/>
      <c r="C26" s="75" t="s">
        <v>66</v>
      </c>
      <c r="D26" s="67" t="s">
        <v>67</v>
      </c>
      <c r="E26" s="107">
        <f>37.5+0.07*2</f>
        <v>37.64</v>
      </c>
      <c r="F26" s="72">
        <f>E26*F25</f>
        <v>319.94</v>
      </c>
      <c r="G26" s="107"/>
      <c r="H26" s="107"/>
      <c r="I26" s="107"/>
      <c r="J26" s="107"/>
      <c r="K26" s="107"/>
      <c r="L26" s="107"/>
      <c r="M26" s="107"/>
    </row>
    <row r="27" spans="1:13" ht="15">
      <c r="A27" s="108"/>
      <c r="B27" s="67" t="s">
        <v>83</v>
      </c>
      <c r="C27" s="81" t="s">
        <v>84</v>
      </c>
      <c r="D27" s="67" t="s">
        <v>65</v>
      </c>
      <c r="E27" s="72">
        <v>3.02</v>
      </c>
      <c r="F27" s="72">
        <f>E27*F25</f>
        <v>25.67</v>
      </c>
      <c r="G27" s="107"/>
      <c r="H27" s="107"/>
      <c r="I27" s="107"/>
      <c r="J27" s="107"/>
      <c r="K27" s="107"/>
      <c r="L27" s="107"/>
      <c r="M27" s="107"/>
    </row>
    <row r="28" spans="1:13" ht="15">
      <c r="A28" s="108"/>
      <c r="B28" s="67" t="s">
        <v>73</v>
      </c>
      <c r="C28" s="75" t="s">
        <v>90</v>
      </c>
      <c r="D28" s="67" t="s">
        <v>65</v>
      </c>
      <c r="E28" s="107">
        <v>3.7</v>
      </c>
      <c r="F28" s="72">
        <f>E28*F25</f>
        <v>31.450000000000003</v>
      </c>
      <c r="G28" s="107"/>
      <c r="H28" s="107"/>
      <c r="I28" s="107"/>
      <c r="J28" s="107"/>
      <c r="K28" s="107"/>
      <c r="L28" s="107"/>
      <c r="M28" s="107"/>
    </row>
    <row r="29" spans="1:13" ht="15">
      <c r="A29" s="108"/>
      <c r="B29" s="67" t="s">
        <v>75</v>
      </c>
      <c r="C29" s="75" t="s">
        <v>91</v>
      </c>
      <c r="D29" s="67" t="s">
        <v>65</v>
      </c>
      <c r="E29" s="107">
        <v>11.1</v>
      </c>
      <c r="F29" s="72">
        <f>E29*F25</f>
        <v>94.35</v>
      </c>
      <c r="G29" s="107"/>
      <c r="H29" s="107"/>
      <c r="I29" s="107"/>
      <c r="J29" s="107"/>
      <c r="K29" s="107"/>
      <c r="L29" s="107"/>
      <c r="M29" s="107"/>
    </row>
    <row r="30" spans="1:13" ht="15">
      <c r="A30" s="108"/>
      <c r="B30" s="67"/>
      <c r="C30" s="81" t="s">
        <v>85</v>
      </c>
      <c r="D30" s="67" t="s">
        <v>68</v>
      </c>
      <c r="E30" s="72">
        <v>2.2999999999999998</v>
      </c>
      <c r="F30" s="107">
        <f>E30*F25</f>
        <v>19.549999999999997</v>
      </c>
      <c r="G30" s="107"/>
      <c r="H30" s="107"/>
      <c r="I30" s="107"/>
      <c r="J30" s="107"/>
      <c r="K30" s="107"/>
      <c r="L30" s="107"/>
      <c r="M30" s="107"/>
    </row>
    <row r="31" spans="1:13" ht="15">
      <c r="A31" s="108"/>
      <c r="B31" s="67" t="s">
        <v>100</v>
      </c>
      <c r="C31" s="81" t="s">
        <v>86</v>
      </c>
      <c r="D31" s="67" t="s">
        <v>12</v>
      </c>
      <c r="E31" s="107">
        <f>97.4+12.1*2</f>
        <v>121.60000000000001</v>
      </c>
      <c r="F31" s="107">
        <f>E31*F25</f>
        <v>1033.6000000000001</v>
      </c>
      <c r="G31" s="107"/>
      <c r="H31" s="107"/>
      <c r="I31" s="107"/>
      <c r="J31" s="107"/>
      <c r="K31" s="107"/>
      <c r="L31" s="107"/>
      <c r="M31" s="107"/>
    </row>
    <row r="32" spans="1:13" ht="15">
      <c r="A32" s="108"/>
      <c r="B32" s="67"/>
      <c r="C32" s="81" t="s">
        <v>87</v>
      </c>
      <c r="D32" s="67" t="s">
        <v>68</v>
      </c>
      <c r="E32" s="107">
        <v>14.5</v>
      </c>
      <c r="F32" s="107">
        <f>E32*F25</f>
        <v>123.25</v>
      </c>
      <c r="G32" s="107"/>
      <c r="H32" s="107"/>
      <c r="I32" s="107"/>
      <c r="J32" s="107"/>
      <c r="K32" s="107"/>
      <c r="L32" s="107"/>
      <c r="M32" s="107"/>
    </row>
    <row r="33" spans="1:13" ht="15">
      <c r="A33" s="108"/>
      <c r="B33" s="67" t="s">
        <v>77</v>
      </c>
      <c r="C33" s="75" t="s">
        <v>116</v>
      </c>
      <c r="D33" s="67" t="s">
        <v>12</v>
      </c>
      <c r="E33" s="107"/>
      <c r="F33" s="107">
        <f>F31</f>
        <v>1033.6000000000001</v>
      </c>
      <c r="G33" s="107"/>
      <c r="H33" s="107"/>
      <c r="I33" s="107"/>
      <c r="J33" s="107"/>
      <c r="K33" s="107"/>
      <c r="L33" s="107"/>
      <c r="M33" s="107"/>
    </row>
    <row r="34" spans="1:13" ht="30">
      <c r="A34" s="110">
        <f t="shared" ref="A34" si="0">A25+1</f>
        <v>3</v>
      </c>
      <c r="B34" s="64" t="s">
        <v>103</v>
      </c>
      <c r="C34" s="76" t="s">
        <v>106</v>
      </c>
      <c r="D34" s="82" t="s">
        <v>101</v>
      </c>
      <c r="E34" s="73"/>
      <c r="F34" s="112">
        <v>0.85</v>
      </c>
      <c r="G34" s="107"/>
      <c r="H34" s="107"/>
      <c r="I34" s="107"/>
      <c r="J34" s="107"/>
      <c r="K34" s="107"/>
      <c r="L34" s="107"/>
      <c r="M34" s="111"/>
    </row>
    <row r="35" spans="1:13" ht="15">
      <c r="A35" s="110"/>
      <c r="B35" s="67"/>
      <c r="C35" s="75" t="s">
        <v>66</v>
      </c>
      <c r="D35" s="67" t="s">
        <v>67</v>
      </c>
      <c r="E35" s="107">
        <v>21.6</v>
      </c>
      <c r="F35" s="72">
        <f>E35*F34</f>
        <v>18.36</v>
      </c>
      <c r="G35" s="107"/>
      <c r="H35" s="107"/>
      <c r="I35" s="107"/>
      <c r="J35" s="107"/>
      <c r="K35" s="107"/>
      <c r="L35" s="107"/>
      <c r="M35" s="111"/>
    </row>
    <row r="36" spans="1:13" ht="15">
      <c r="A36" s="110"/>
      <c r="B36" s="67" t="s">
        <v>71</v>
      </c>
      <c r="C36" s="75" t="s">
        <v>72</v>
      </c>
      <c r="D36" s="67" t="s">
        <v>65</v>
      </c>
      <c r="E36" s="72">
        <v>1.24</v>
      </c>
      <c r="F36" s="72">
        <f>E36*F34</f>
        <v>1.054</v>
      </c>
      <c r="G36" s="107"/>
      <c r="H36" s="107"/>
      <c r="I36" s="107"/>
      <c r="J36" s="107"/>
      <c r="K36" s="107"/>
      <c r="L36" s="107"/>
      <c r="M36" s="111"/>
    </row>
    <row r="37" spans="1:13" ht="15">
      <c r="A37" s="110"/>
      <c r="B37" s="67" t="s">
        <v>69</v>
      </c>
      <c r="C37" s="75" t="s">
        <v>70</v>
      </c>
      <c r="D37" s="67" t="s">
        <v>65</v>
      </c>
      <c r="E37" s="107">
        <v>2.58</v>
      </c>
      <c r="F37" s="72">
        <f>E37*F34</f>
        <v>2.1930000000000001</v>
      </c>
      <c r="G37" s="107"/>
      <c r="H37" s="107"/>
      <c r="I37" s="107"/>
      <c r="J37" s="107"/>
      <c r="K37" s="107"/>
      <c r="L37" s="107"/>
      <c r="M37" s="111"/>
    </row>
    <row r="38" spans="1:13" ht="15">
      <c r="A38" s="110"/>
      <c r="B38" s="67" t="s">
        <v>73</v>
      </c>
      <c r="C38" s="75" t="s">
        <v>74</v>
      </c>
      <c r="D38" s="67" t="s">
        <v>65</v>
      </c>
      <c r="E38" s="107">
        <v>0.41</v>
      </c>
      <c r="F38" s="72">
        <f>E38*F34</f>
        <v>0.34849999999999998</v>
      </c>
      <c r="G38" s="107"/>
      <c r="H38" s="107"/>
      <c r="I38" s="107"/>
      <c r="J38" s="107"/>
      <c r="K38" s="107"/>
      <c r="L38" s="107"/>
      <c r="M38" s="111"/>
    </row>
    <row r="39" spans="1:13" ht="15">
      <c r="A39" s="110"/>
      <c r="B39" s="67" t="s">
        <v>75</v>
      </c>
      <c r="C39" s="75" t="s">
        <v>104</v>
      </c>
      <c r="D39" s="67" t="s">
        <v>65</v>
      </c>
      <c r="E39" s="107">
        <v>7.6</v>
      </c>
      <c r="F39" s="72">
        <f>E39*F34</f>
        <v>6.46</v>
      </c>
      <c r="G39" s="107"/>
      <c r="H39" s="107"/>
      <c r="I39" s="107"/>
      <c r="J39" s="107"/>
      <c r="K39" s="107"/>
      <c r="L39" s="107"/>
      <c r="M39" s="111"/>
    </row>
    <row r="40" spans="1:13" ht="15">
      <c r="A40" s="110"/>
      <c r="B40" s="67" t="s">
        <v>92</v>
      </c>
      <c r="C40" s="75" t="s">
        <v>76</v>
      </c>
      <c r="D40" s="67" t="s">
        <v>65</v>
      </c>
      <c r="E40" s="72">
        <v>0.97</v>
      </c>
      <c r="F40" s="72">
        <f>E40*F34</f>
        <v>0.82450000000000001</v>
      </c>
      <c r="G40" s="107"/>
      <c r="H40" s="107"/>
      <c r="I40" s="107"/>
      <c r="J40" s="107"/>
      <c r="K40" s="107"/>
      <c r="L40" s="107"/>
      <c r="M40" s="111"/>
    </row>
    <row r="41" spans="1:13" ht="15.75">
      <c r="A41" s="110"/>
      <c r="B41" s="67" t="s">
        <v>107</v>
      </c>
      <c r="C41" s="75" t="s">
        <v>105</v>
      </c>
      <c r="D41" s="67" t="s">
        <v>94</v>
      </c>
      <c r="E41" s="107">
        <v>126</v>
      </c>
      <c r="F41" s="107">
        <f>E41*F34</f>
        <v>107.1</v>
      </c>
      <c r="G41" s="107"/>
      <c r="H41" s="107"/>
      <c r="I41" s="107"/>
      <c r="J41" s="107"/>
      <c r="K41" s="107"/>
      <c r="L41" s="107"/>
      <c r="M41" s="111"/>
    </row>
    <row r="42" spans="1:13" ht="15.75">
      <c r="A42" s="110"/>
      <c r="B42" s="78" t="s">
        <v>97</v>
      </c>
      <c r="C42" s="79" t="s">
        <v>93</v>
      </c>
      <c r="D42" s="67" t="s">
        <v>94</v>
      </c>
      <c r="E42" s="107">
        <v>7</v>
      </c>
      <c r="F42" s="107">
        <f>E42*F34</f>
        <v>5.95</v>
      </c>
      <c r="G42" s="107"/>
      <c r="H42" s="107"/>
      <c r="I42" s="107"/>
      <c r="J42" s="107"/>
      <c r="K42" s="107"/>
      <c r="L42" s="107"/>
      <c r="M42" s="111"/>
    </row>
    <row r="43" spans="1:13" ht="15">
      <c r="A43" s="110"/>
      <c r="B43" s="67" t="s">
        <v>77</v>
      </c>
      <c r="C43" s="75" t="s">
        <v>96</v>
      </c>
      <c r="D43" s="67" t="s">
        <v>2</v>
      </c>
      <c r="E43" s="107">
        <v>1.6</v>
      </c>
      <c r="F43" s="107">
        <f>E43*F41</f>
        <v>171.36</v>
      </c>
      <c r="G43" s="107"/>
      <c r="H43" s="107"/>
      <c r="I43" s="107"/>
      <c r="J43" s="107"/>
      <c r="K43" s="107"/>
      <c r="L43" s="107"/>
      <c r="M43" s="111"/>
    </row>
    <row r="44" spans="1:13" ht="15">
      <c r="A44" s="106"/>
      <c r="B44" s="94"/>
      <c r="C44" s="96" t="s">
        <v>89</v>
      </c>
      <c r="D44" s="93"/>
      <c r="E44" s="93"/>
      <c r="F44" s="97"/>
      <c r="G44" s="93"/>
      <c r="H44" s="97"/>
      <c r="I44" s="97"/>
      <c r="J44" s="97"/>
      <c r="K44" s="97"/>
      <c r="L44" s="97"/>
      <c r="M44" s="97"/>
    </row>
    <row r="45" spans="1:13" s="63" customFormat="1" ht="15">
      <c r="A45" s="106"/>
      <c r="B45" s="94"/>
      <c r="C45" s="96" t="s">
        <v>110</v>
      </c>
      <c r="D45" s="93"/>
      <c r="E45" s="93"/>
      <c r="F45" s="101"/>
      <c r="G45" s="97"/>
      <c r="H45" s="97"/>
      <c r="I45" s="97"/>
      <c r="J45" s="97"/>
      <c r="K45" s="97"/>
      <c r="L45" s="97"/>
      <c r="M45" s="97"/>
    </row>
    <row r="46" spans="1:13" ht="15">
      <c r="A46" s="113"/>
      <c r="B46" s="67"/>
      <c r="C46" s="68" t="s">
        <v>117</v>
      </c>
      <c r="D46" s="83">
        <v>0.1</v>
      </c>
      <c r="E46" s="83"/>
      <c r="F46" s="107"/>
      <c r="G46" s="67"/>
      <c r="H46" s="67"/>
      <c r="I46" s="67"/>
      <c r="J46" s="67"/>
      <c r="K46" s="67"/>
      <c r="L46" s="67"/>
      <c r="M46" s="84"/>
    </row>
    <row r="47" spans="1:13" ht="15">
      <c r="A47" s="113"/>
      <c r="B47" s="67"/>
      <c r="C47" s="68" t="s">
        <v>35</v>
      </c>
      <c r="D47" s="67"/>
      <c r="E47" s="67"/>
      <c r="F47" s="67"/>
      <c r="G47" s="67"/>
      <c r="H47" s="67"/>
      <c r="I47" s="67"/>
      <c r="J47" s="67"/>
      <c r="K47" s="67"/>
      <c r="L47" s="67"/>
      <c r="M47" s="84"/>
    </row>
    <row r="48" spans="1:13" ht="15">
      <c r="A48" s="113"/>
      <c r="B48" s="67"/>
      <c r="C48" s="68" t="s">
        <v>118</v>
      </c>
      <c r="D48" s="83">
        <v>0.08</v>
      </c>
      <c r="E48" s="83"/>
      <c r="F48" s="67"/>
      <c r="G48" s="67"/>
      <c r="H48" s="67"/>
      <c r="I48" s="67"/>
      <c r="J48" s="67"/>
      <c r="K48" s="67"/>
      <c r="L48" s="67"/>
      <c r="M48" s="84"/>
    </row>
    <row r="49" spans="1:13" ht="15">
      <c r="A49" s="113"/>
      <c r="B49" s="67"/>
      <c r="C49" s="68" t="s">
        <v>35</v>
      </c>
      <c r="D49" s="67"/>
      <c r="E49" s="67"/>
      <c r="F49" s="67"/>
      <c r="G49" s="67"/>
      <c r="H49" s="67"/>
      <c r="I49" s="67"/>
      <c r="J49" s="67"/>
      <c r="K49" s="67"/>
      <c r="L49" s="67"/>
      <c r="M49" s="84"/>
    </row>
    <row r="50" spans="1:13" ht="15">
      <c r="A50" s="113"/>
      <c r="B50" s="67"/>
      <c r="C50" s="68" t="s">
        <v>55</v>
      </c>
      <c r="D50" s="83">
        <v>0.03</v>
      </c>
      <c r="E50" s="83"/>
      <c r="F50" s="67"/>
      <c r="G50" s="67"/>
      <c r="H50" s="67"/>
      <c r="I50" s="67"/>
      <c r="J50" s="67"/>
      <c r="K50" s="67"/>
      <c r="L50" s="67"/>
      <c r="M50" s="84"/>
    </row>
    <row r="51" spans="1:13" ht="15">
      <c r="A51" s="113"/>
      <c r="B51" s="67"/>
      <c r="C51" s="68" t="s">
        <v>35</v>
      </c>
      <c r="D51" s="83"/>
      <c r="E51" s="83"/>
      <c r="F51" s="67"/>
      <c r="G51" s="67"/>
      <c r="H51" s="67"/>
      <c r="I51" s="67"/>
      <c r="J51" s="67"/>
      <c r="K51" s="67"/>
      <c r="L51" s="67"/>
      <c r="M51" s="84"/>
    </row>
    <row r="52" spans="1:13" ht="15">
      <c r="A52" s="113"/>
      <c r="B52" s="67"/>
      <c r="C52" s="68" t="s">
        <v>56</v>
      </c>
      <c r="D52" s="83">
        <v>0.18</v>
      </c>
      <c r="E52" s="83"/>
      <c r="F52" s="67"/>
      <c r="G52" s="85"/>
      <c r="H52" s="85"/>
      <c r="I52" s="85"/>
      <c r="J52" s="85"/>
      <c r="K52" s="85"/>
      <c r="L52" s="85"/>
      <c r="M52" s="86"/>
    </row>
    <row r="53" spans="1:13" s="63" customFormat="1" ht="15">
      <c r="A53" s="106"/>
      <c r="B53" s="94"/>
      <c r="C53" s="102" t="s">
        <v>57</v>
      </c>
      <c r="D53" s="93"/>
      <c r="E53" s="93"/>
      <c r="F53" s="93"/>
      <c r="G53" s="103"/>
      <c r="H53" s="103"/>
      <c r="I53" s="103"/>
      <c r="J53" s="103"/>
      <c r="K53" s="103"/>
      <c r="L53" s="103"/>
      <c r="M53" s="97"/>
    </row>
    <row r="54" spans="1:13" s="63" customFormat="1">
      <c r="A54" s="104"/>
      <c r="B54" s="104"/>
      <c r="C54" s="88"/>
      <c r="D54" s="87"/>
      <c r="E54" s="87"/>
      <c r="F54" s="87"/>
      <c r="G54" s="89"/>
      <c r="H54" s="89"/>
      <c r="I54" s="89"/>
      <c r="J54" s="89"/>
      <c r="K54" s="89"/>
      <c r="L54" s="89"/>
      <c r="M54" s="90"/>
    </row>
    <row r="55" spans="1:13" s="63" customFormat="1">
      <c r="A55" s="104"/>
      <c r="B55" s="104"/>
      <c r="C55" s="88"/>
      <c r="D55" s="87"/>
      <c r="E55" s="87"/>
      <c r="F55" s="87"/>
      <c r="G55" s="89"/>
      <c r="H55" s="89"/>
      <c r="I55" s="89"/>
      <c r="J55" s="89"/>
      <c r="K55" s="89"/>
      <c r="L55" s="89"/>
      <c r="M55" s="90"/>
    </row>
    <row r="56" spans="1:13" ht="12.7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</row>
    <row r="57" spans="1:13">
      <c r="A57" s="105"/>
      <c r="B57" s="105"/>
      <c r="C57" s="134"/>
      <c r="D57" s="134"/>
      <c r="E57" s="134"/>
      <c r="F57" s="134"/>
      <c r="G57" s="134"/>
      <c r="H57" s="134"/>
      <c r="I57" s="134"/>
      <c r="J57" s="134"/>
      <c r="K57" s="134"/>
      <c r="L57" s="91"/>
      <c r="M57" s="63"/>
    </row>
  </sheetData>
  <mergeCells count="15">
    <mergeCell ref="C57:K57"/>
    <mergeCell ref="A56:M56"/>
    <mergeCell ref="A1:M1"/>
    <mergeCell ref="A2:M2"/>
    <mergeCell ref="D3:M3"/>
    <mergeCell ref="I4:M4"/>
    <mergeCell ref="A6:A7"/>
    <mergeCell ref="B6:B7"/>
    <mergeCell ref="C6:C7"/>
    <mergeCell ref="D6:D7"/>
    <mergeCell ref="E6:F6"/>
    <mergeCell ref="G6:H6"/>
    <mergeCell ref="I6:J6"/>
    <mergeCell ref="K6:L6"/>
    <mergeCell ref="M6:M7"/>
  </mergeCells>
  <conditionalFormatting sqref="B42">
    <cfRule type="cellIs" dxfId="3" priority="20" operator="equal">
      <formula>0</formula>
    </cfRule>
  </conditionalFormatting>
  <conditionalFormatting sqref="C42">
    <cfRule type="cellIs" dxfId="2" priority="19" operator="equal">
      <formula>0</formula>
    </cfRule>
  </conditionalFormatting>
  <conditionalFormatting sqref="B20">
    <cfRule type="cellIs" dxfId="1" priority="15" operator="equal">
      <formula>0</formula>
    </cfRule>
  </conditionalFormatting>
  <conditionalFormatting sqref="C20">
    <cfRule type="cellIs" dxfId="0" priority="16" operator="equal">
      <formula>0</formula>
    </cfRule>
  </conditionalFormatting>
  <pageMargins left="0.7" right="0.2578125" top="0.5" bottom="0.39843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ხე-მცენ. გაწმენ. მოც. უწყისი</vt:lpstr>
      <vt:lpstr>მიერთებების მოც.უწყისი</vt:lpstr>
      <vt:lpstr>ე.შ.მოც.უწყისი</vt:lpstr>
      <vt:lpstr>რესურსული</vt:lpstr>
      <vt:lpstr>ე.შ.მოც.უწყისი!Print_Area</vt:lpstr>
      <vt:lpstr>'მიერთებების მოც.უწყისი'!Print_Area</vt:lpstr>
      <vt:lpstr>რესურსული!Print_Area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Tite Baramidze</cp:lastModifiedBy>
  <cp:lastPrinted>2020-05-21T10:09:03Z</cp:lastPrinted>
  <dcterms:created xsi:type="dcterms:W3CDTF">2004-01-01T02:48:21Z</dcterms:created>
  <dcterms:modified xsi:type="dcterms:W3CDTF">2020-09-04T12:35:10Z</dcterms:modified>
</cp:coreProperties>
</file>