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Jaba\Desktop\2020\სიღნაღის რემონტი\"/>
    </mc:Choice>
  </mc:AlternateContent>
  <bookViews>
    <workbookView xWindow="0" yWindow="0" windowWidth="28800" windowHeight="12135" tabRatio="132"/>
  </bookViews>
  <sheets>
    <sheet name="სამშენებლო სამუშაოები" sheetId="5" r:id="rId1"/>
  </sheets>
  <definedNames>
    <definedName name="_xlnm.Print_Titles" localSheetId="0">'სამშენებლო სამუშაოები'!$7:$9</definedName>
  </definedNames>
  <calcPr calcId="152511"/>
</workbook>
</file>

<file path=xl/calcChain.xml><?xml version="1.0" encoding="utf-8"?>
<calcChain xmlns="http://schemas.openxmlformats.org/spreadsheetml/2006/main">
  <c r="M14" i="5" l="1"/>
  <c r="M19" i="5"/>
  <c r="M21" i="5"/>
  <c r="M25" i="5"/>
  <c r="M30" i="5"/>
  <c r="M38" i="5"/>
  <c r="M41" i="5"/>
  <c r="M45" i="5"/>
  <c r="M50" i="5"/>
  <c r="M59" i="5"/>
  <c r="M68" i="5"/>
  <c r="M77" i="5"/>
  <c r="M86" i="5"/>
  <c r="M93" i="5"/>
  <c r="M96" i="5"/>
  <c r="M101" i="5"/>
  <c r="F13" i="5" l="1"/>
  <c r="M13" i="5" s="1"/>
  <c r="F12" i="5"/>
  <c r="M12" i="5" s="1"/>
  <c r="F95" i="5" l="1"/>
  <c r="F94" i="5"/>
  <c r="F24" i="5" l="1"/>
  <c r="M95" i="5" l="1"/>
  <c r="M23" i="5"/>
  <c r="M94" i="5"/>
  <c r="M24" i="5" l="1"/>
  <c r="F106" i="5"/>
  <c r="F105" i="5"/>
  <c r="F104" i="5"/>
  <c r="F103" i="5"/>
  <c r="F102" i="5"/>
  <c r="F100" i="5"/>
  <c r="F99" i="5"/>
  <c r="F98" i="5"/>
  <c r="F97" i="5"/>
  <c r="E92" i="5"/>
  <c r="F92" i="5" s="1"/>
  <c r="M92" i="5" s="1"/>
  <c r="E91" i="5"/>
  <c r="F91" i="5" s="1"/>
  <c r="M91" i="5" s="1"/>
  <c r="E90" i="5"/>
  <c r="F90" i="5" s="1"/>
  <c r="M90" i="5" s="1"/>
  <c r="E89" i="5"/>
  <c r="F89" i="5" s="1"/>
  <c r="M89" i="5" s="1"/>
  <c r="E88" i="5"/>
  <c r="F88" i="5" s="1"/>
  <c r="M88" i="5" s="1"/>
  <c r="E87" i="5"/>
  <c r="F87" i="5" s="1"/>
  <c r="M87" i="5" s="1"/>
  <c r="F43" i="5"/>
  <c r="M43" i="5" s="1"/>
  <c r="M85" i="5"/>
  <c r="M84" i="5"/>
  <c r="F83" i="5"/>
  <c r="M83" i="5" s="1"/>
  <c r="E82" i="5"/>
  <c r="F82" i="5" s="1"/>
  <c r="M82" i="5" s="1"/>
  <c r="E81" i="5"/>
  <c r="F81" i="5" s="1"/>
  <c r="M81" i="5" s="1"/>
  <c r="E80" i="5"/>
  <c r="F80" i="5" s="1"/>
  <c r="M80" i="5" s="1"/>
  <c r="F79" i="5"/>
  <c r="M79" i="5" s="1"/>
  <c r="F78" i="5"/>
  <c r="M78" i="5" s="1"/>
  <c r="M76" i="5"/>
  <c r="M75" i="5"/>
  <c r="F74" i="5"/>
  <c r="M74" i="5" s="1"/>
  <c r="F73" i="5"/>
  <c r="M73" i="5" s="1"/>
  <c r="F72" i="5"/>
  <c r="M72" i="5" s="1"/>
  <c r="E71" i="5"/>
  <c r="F71" i="5" s="1"/>
  <c r="M71" i="5" s="1"/>
  <c r="F70" i="5"/>
  <c r="M70" i="5" s="1"/>
  <c r="F69" i="5"/>
  <c r="M69" i="5" s="1"/>
  <c r="M67" i="5"/>
  <c r="M66" i="5"/>
  <c r="E65" i="5"/>
  <c r="F65" i="5" s="1"/>
  <c r="M65" i="5" s="1"/>
  <c r="E64" i="5"/>
  <c r="F64" i="5" s="1"/>
  <c r="M64" i="5" s="1"/>
  <c r="E63" i="5"/>
  <c r="F63" i="5" s="1"/>
  <c r="M63" i="5" s="1"/>
  <c r="E62" i="5"/>
  <c r="F62" i="5" s="1"/>
  <c r="M62" i="5" s="1"/>
  <c r="E61" i="5"/>
  <c r="F61" i="5" s="1"/>
  <c r="M61" i="5" s="1"/>
  <c r="E60" i="5"/>
  <c r="F60" i="5" s="1"/>
  <c r="M60" i="5" s="1"/>
  <c r="M58" i="5"/>
  <c r="M57" i="5"/>
  <c r="E56" i="5"/>
  <c r="F56" i="5" s="1"/>
  <c r="M56" i="5" s="1"/>
  <c r="E55" i="5"/>
  <c r="F55" i="5" s="1"/>
  <c r="M55" i="5" s="1"/>
  <c r="E54" i="5"/>
  <c r="F54" i="5" s="1"/>
  <c r="M54" i="5" s="1"/>
  <c r="E53" i="5"/>
  <c r="F53" i="5" s="1"/>
  <c r="M53" i="5" s="1"/>
  <c r="E52" i="5"/>
  <c r="F52" i="5" s="1"/>
  <c r="M52" i="5" s="1"/>
  <c r="E51" i="5"/>
  <c r="F51" i="5" s="1"/>
  <c r="M51" i="5" s="1"/>
  <c r="F49" i="5"/>
  <c r="M49" i="5" s="1"/>
  <c r="F48" i="5"/>
  <c r="F47" i="5"/>
  <c r="M47" i="5" s="1"/>
  <c r="F46" i="5"/>
  <c r="M46" i="5" s="1"/>
  <c r="M48" i="5" l="1"/>
  <c r="M104" i="5" l="1"/>
  <c r="M99" i="5"/>
  <c r="M102" i="5"/>
  <c r="M97" i="5"/>
  <c r="M100" i="5"/>
  <c r="M106" i="5"/>
  <c r="M98" i="5"/>
  <c r="M103" i="5"/>
  <c r="M105" i="5"/>
  <c r="E44" i="5"/>
  <c r="F44" i="5" s="1"/>
  <c r="M44" i="5" s="1"/>
  <c r="E42" i="5"/>
  <c r="F42" i="5" s="1"/>
  <c r="M42" i="5" s="1"/>
  <c r="E40" i="5"/>
  <c r="F40" i="5" s="1"/>
  <c r="M40" i="5" s="1"/>
  <c r="E39" i="5"/>
  <c r="F39" i="5" s="1"/>
  <c r="M39" i="5" s="1"/>
  <c r="E37" i="5"/>
  <c r="F37" i="5" s="1"/>
  <c r="M37" i="5" s="1"/>
  <c r="E36" i="5"/>
  <c r="F36" i="5" s="1"/>
  <c r="M36" i="5" s="1"/>
  <c r="M35" i="5"/>
  <c r="F32" i="5"/>
  <c r="M32" i="5" s="1"/>
  <c r="F31" i="5"/>
  <c r="M31" i="5" s="1"/>
  <c r="F29" i="5"/>
  <c r="M29" i="5" s="1"/>
  <c r="F28" i="5"/>
  <c r="M28" i="5" s="1"/>
  <c r="F27" i="5"/>
  <c r="M27" i="5" s="1"/>
  <c r="F26" i="5"/>
  <c r="M26" i="5" s="1"/>
  <c r="E18" i="5"/>
  <c r="E17" i="5"/>
  <c r="E16" i="5"/>
  <c r="E15" i="5"/>
  <c r="F21" i="5"/>
  <c r="F22" i="5" s="1"/>
  <c r="M22" i="5" s="1"/>
  <c r="M33" i="5" l="1"/>
  <c r="F18" i="5"/>
  <c r="M18" i="5" s="1"/>
  <c r="F19" i="5"/>
  <c r="F20" i="5" s="1"/>
  <c r="M20" i="5" s="1"/>
  <c r="F15" i="5"/>
  <c r="M15" i="5" s="1"/>
  <c r="F16" i="5"/>
  <c r="M16" i="5" s="1"/>
  <c r="F17" i="5"/>
  <c r="M17" i="5" s="1"/>
  <c r="M34" i="5"/>
  <c r="M107" i="5" l="1"/>
  <c r="M108" i="5" l="1"/>
  <c r="M109" i="5" s="1"/>
  <c r="M110" i="5" l="1"/>
  <c r="M111" i="5" s="1"/>
  <c r="M112" i="5" l="1"/>
  <c r="M113" i="5" s="1"/>
  <c r="M114" i="5" l="1"/>
  <c r="M115" i="5" s="1"/>
</calcChain>
</file>

<file path=xl/sharedStrings.xml><?xml version="1.0" encoding="utf-8"?>
<sst xmlns="http://schemas.openxmlformats.org/spreadsheetml/2006/main" count="281" uniqueCount="128">
  <si>
    <t>jami</t>
  </si>
  <si>
    <t>gauTvaliswinebeli xarji</t>
  </si>
  <si>
    <t>3%</t>
  </si>
  <si>
    <t>dRg</t>
  </si>
  <si>
    <t>18%</t>
  </si>
  <si>
    <t>#</t>
  </si>
  <si>
    <t>safuZveli</t>
  </si>
  <si>
    <t>s a m u S a o s dasaxeleba</t>
  </si>
  <si>
    <t>ganzomileba</t>
  </si>
  <si>
    <t>რაოდენობა</t>
  </si>
  <si>
    <t>მასალა</t>
  </si>
  <si>
    <t>ხელფასი</t>
  </si>
  <si>
    <t>samSeneblo meqanizmebi</t>
  </si>
  <si>
    <t>ერთ. ფასი</t>
  </si>
  <si>
    <t>ჯამი</t>
  </si>
  <si>
    <t>normatiuli resursi erTeulze</t>
  </si>
  <si>
    <t>SromiTi resursebi</t>
  </si>
  <si>
    <t>k/sT</t>
  </si>
  <si>
    <t>m/sT</t>
  </si>
  <si>
    <t>sxva masalebi</t>
  </si>
  <si>
    <t>lari</t>
  </si>
  <si>
    <r>
      <t>m</t>
    </r>
    <r>
      <rPr>
        <vertAlign val="superscript"/>
        <sz val="11"/>
        <rFont val="AcadNusx"/>
      </rPr>
      <t>3</t>
    </r>
  </si>
  <si>
    <t>Sromis danaxarji</t>
  </si>
  <si>
    <t>manqanebi</t>
  </si>
  <si>
    <t>zednadebi xarjebi</t>
  </si>
  <si>
    <t>gegmiuri dagroveba</t>
  </si>
  <si>
    <t xml:space="preserve">    saxarjTaRricxvo Rirebuleba </t>
  </si>
  <si>
    <t>tn.</t>
  </si>
  <si>
    <t>6-15-2</t>
  </si>
  <si>
    <r>
      <t>m</t>
    </r>
    <r>
      <rPr>
        <b/>
        <vertAlign val="superscript"/>
        <sz val="12"/>
        <rFont val="AcadNusx"/>
      </rPr>
      <t>3</t>
    </r>
  </si>
  <si>
    <t>yalibis fari</t>
  </si>
  <si>
    <t>xe masala</t>
  </si>
  <si>
    <t>betoni m-300</t>
  </si>
  <si>
    <r>
      <t>m</t>
    </r>
    <r>
      <rPr>
        <vertAlign val="superscript"/>
        <sz val="11"/>
        <rFont val="AcadNusx"/>
      </rPr>
      <t>2</t>
    </r>
  </si>
  <si>
    <t>სამშენებლო სამუშაოები</t>
  </si>
  <si>
    <r>
      <t>m</t>
    </r>
    <r>
      <rPr>
        <b/>
        <vertAlign val="superscript"/>
        <sz val="10"/>
        <rFont val="AcadNusx"/>
      </rPr>
      <t>2</t>
    </r>
  </si>
  <si>
    <t>kg.</t>
  </si>
  <si>
    <t>eleqtrodi</t>
  </si>
  <si>
    <t>15-164-8</t>
  </si>
  <si>
    <t>antikoroziuli zeT. saRebavi</t>
  </si>
  <si>
    <t>olifa</t>
  </si>
  <si>
    <t>kg</t>
  </si>
  <si>
    <t>liTonis konstruqciebis SeRebva antikoroziuli zeT. saRebaviT</t>
  </si>
  <si>
    <t>მ/სთ</t>
  </si>
  <si>
    <t>sabazro</t>
  </si>
  <si>
    <t>1-22-15</t>
  </si>
  <si>
    <t>სრფ 13-126</t>
  </si>
  <si>
    <r>
      <t>eqskavatori 0.5 m</t>
    </r>
    <r>
      <rPr>
        <vertAlign val="superscript"/>
        <sz val="9"/>
        <rFont val="AcadNusx"/>
      </rPr>
      <t>3</t>
    </r>
  </si>
  <si>
    <t>sxva manqanebi</t>
  </si>
  <si>
    <t>სრფ.4.1-233</t>
  </si>
  <si>
    <t>qviSa</t>
  </si>
  <si>
    <r>
      <t>m</t>
    </r>
    <r>
      <rPr>
        <vertAlign val="superscript"/>
        <sz val="12"/>
        <rFont val="AcadNusx"/>
      </rPr>
      <t>3</t>
    </r>
  </si>
  <si>
    <t>1-79-3</t>
  </si>
  <si>
    <t>igives damuSaveba xeliT</t>
  </si>
  <si>
    <r>
      <t>m</t>
    </r>
    <r>
      <rPr>
        <b/>
        <vertAlign val="superscript"/>
        <sz val="10"/>
        <rFont val="AcadNusx"/>
      </rPr>
      <t>3</t>
    </r>
  </si>
  <si>
    <t>zedmeti gruntis gatana 05 km.</t>
  </si>
  <si>
    <t>სრფ14.2-5</t>
  </si>
  <si>
    <t>23-15-1-2</t>
  </si>
  <si>
    <r>
      <t>sakanalizacio Wis Ziris mowyoba betoni m-250</t>
    </r>
    <r>
      <rPr>
        <b/>
        <sz val="10"/>
        <rFont val="AcadNusx"/>
      </rPr>
      <t xml:space="preserve"> (pro.mix)</t>
    </r>
  </si>
  <si>
    <t>სრფ 4.1-332</t>
  </si>
  <si>
    <t>sxva masala</t>
  </si>
  <si>
    <t>23-12-4</t>
  </si>
  <si>
    <r>
      <t xml:space="preserve">sakanalizacio Wis  anakrebi rk/betonis rgolebis mowyoba simaRliT  </t>
    </r>
    <r>
      <rPr>
        <b/>
        <sz val="9"/>
        <rFont val="Arial"/>
        <family val="2"/>
        <charset val="204"/>
      </rPr>
      <t>H</t>
    </r>
    <r>
      <rPr>
        <b/>
        <sz val="9"/>
        <rFont val="AcadNusx"/>
      </rPr>
      <t>=1,0 m. hidroizolaciiT (gare kedlebis damuSavebით bitumis mastikiT)</t>
    </r>
  </si>
  <si>
    <t>სრფ 4,1-105</t>
  </si>
  <si>
    <r>
      <t xml:space="preserve">Wis rgolebi დ=1000 მმ. </t>
    </r>
    <r>
      <rPr>
        <sz val="10"/>
        <rFont val="Arial"/>
        <family val="2"/>
        <charset val="204"/>
      </rPr>
      <t>H</t>
    </r>
    <r>
      <rPr>
        <sz val="10"/>
        <rFont val="AcadNusx"/>
      </rPr>
      <t>=1,5 m.</t>
    </r>
  </si>
  <si>
    <t>c.</t>
  </si>
  <si>
    <t>4,1-139</t>
  </si>
  <si>
    <t>გადახურვის და ძირის ფილა</t>
  </si>
  <si>
    <t>ც</t>
  </si>
  <si>
    <t>4,1-119</t>
  </si>
  <si>
    <t>ხუფი ჭის</t>
  </si>
  <si>
    <t>სრფ4.1-516</t>
  </si>
  <si>
    <t>bitumis emulsia</t>
  </si>
  <si>
    <t>22-8-5</t>
  </si>
  <si>
    <t>sakanalizacio plastmasis milebis mowyoba d=160 mm</t>
  </si>
  <si>
    <t>grZ.m.</t>
  </si>
  <si>
    <t>Sromis danaxarjebi</t>
  </si>
  <si>
    <t xml:space="preserve">sxva manqana  </t>
  </si>
  <si>
    <t>man.</t>
  </si>
  <si>
    <t>masala:</t>
  </si>
  <si>
    <t>სრფ2.6-81</t>
  </si>
  <si>
    <t>plasmasis mili d=160mm</t>
  </si>
  <si>
    <t>m</t>
  </si>
  <si>
    <t>transportireba 15 კმ-ზე</t>
  </si>
  <si>
    <t>8-3-2</t>
  </si>
  <si>
    <t>მანქნები</t>
  </si>
  <si>
    <t>ლარი</t>
  </si>
  <si>
    <t>qviSa-RorRi fraqcia 0-40 mm.</t>
  </si>
  <si>
    <r>
      <t>m</t>
    </r>
    <r>
      <rPr>
        <vertAlign val="superscript"/>
        <sz val="10"/>
        <rFont val="AcadNusx"/>
      </rPr>
      <t>3</t>
    </r>
  </si>
  <si>
    <t>სხვა და სხვა მასალები</t>
  </si>
  <si>
    <t>rkina-betonis auzis ZirSi da gverdebze fraqciuli RorRis safuZvlis mowyoba datkepvniT (Semkvrivebuli moculobiT)</t>
  </si>
  <si>
    <t>srf.4.1.340</t>
  </si>
  <si>
    <r>
      <t xml:space="preserve">betoni </t>
    </r>
    <r>
      <rPr>
        <sz val="9"/>
        <rFont val="Calibri"/>
        <family val="2"/>
        <charset val="204"/>
        <scheme val="minor"/>
      </rPr>
      <t>B</t>
    </r>
    <r>
      <rPr>
        <sz val="9"/>
        <rFont val="AcadNusx"/>
      </rPr>
      <t>25</t>
    </r>
  </si>
  <si>
    <t>srf.5.81</t>
  </si>
  <si>
    <t>srf.4.9</t>
  </si>
  <si>
    <t>srf.1.1.12</t>
  </si>
  <si>
    <r>
      <t xml:space="preserve">armatura </t>
    </r>
    <r>
      <rPr>
        <sz val="9"/>
        <rFont val="Times New Roman"/>
        <family val="1"/>
        <charset val="204"/>
      </rPr>
      <t>A-500c</t>
    </r>
  </si>
  <si>
    <t>srf.1.1.11</t>
  </si>
  <si>
    <r>
      <t>armatura</t>
    </r>
    <r>
      <rPr>
        <sz val="9"/>
        <rFont val="Times New Roman"/>
        <family val="1"/>
        <charset val="204"/>
      </rPr>
      <t xml:space="preserve"> A-240c</t>
    </r>
  </si>
  <si>
    <r>
      <t xml:space="preserve">monoliTuri rk/betonis  filis mowyoba auzebis ZirSi betoniT </t>
    </r>
    <r>
      <rPr>
        <b/>
        <sz val="9"/>
        <rFont val="Calibri"/>
        <family val="2"/>
        <charset val="204"/>
        <scheme val="minor"/>
      </rPr>
      <t>B</t>
    </r>
    <r>
      <rPr>
        <b/>
        <sz val="9"/>
        <rFont val="AcadNusx"/>
      </rPr>
      <t>25</t>
    </r>
  </si>
  <si>
    <r>
      <t xml:space="preserve">monoliTuri rk/betonis gadaxurvis filis mowyoba auzebze betoniT </t>
    </r>
    <r>
      <rPr>
        <b/>
        <sz val="9"/>
        <rFont val="Calibri"/>
        <family val="2"/>
        <charset val="204"/>
        <scheme val="minor"/>
      </rPr>
      <t>B</t>
    </r>
    <r>
      <rPr>
        <b/>
        <sz val="9"/>
        <rFont val="AcadNusx"/>
      </rPr>
      <t>25</t>
    </r>
  </si>
  <si>
    <r>
      <t xml:space="preserve">monoliTuri rk/betonis rigelebis mowyoba betoniT </t>
    </r>
    <r>
      <rPr>
        <b/>
        <sz val="9"/>
        <rFont val="Calibri"/>
        <family val="2"/>
        <charset val="204"/>
        <scheme val="minor"/>
      </rPr>
      <t>B</t>
    </r>
    <r>
      <rPr>
        <b/>
        <sz val="9"/>
        <rFont val="AcadNusx"/>
      </rPr>
      <t>25</t>
    </r>
  </si>
  <si>
    <t>betoni m-350</t>
  </si>
  <si>
    <r>
      <t xml:space="preserve">monoliTuri rk/betonis kedlebis mowyoba auzebze betoniT </t>
    </r>
    <r>
      <rPr>
        <b/>
        <sz val="9"/>
        <rFont val="Calibri"/>
        <family val="2"/>
        <charset val="204"/>
        <scheme val="minor"/>
      </rPr>
      <t>B</t>
    </r>
    <r>
      <rPr>
        <b/>
        <sz val="9"/>
        <rFont val="AcadNusx"/>
      </rPr>
      <t>25</t>
    </r>
  </si>
  <si>
    <t>III kat. gruntis gaWra gare sakanalizacio milebisa da WebisaTvis</t>
  </si>
  <si>
    <t>6-1-1</t>
  </si>
  <si>
    <t>srf.4.1.337</t>
  </si>
  <si>
    <r>
      <t xml:space="preserve">betonis safaris mowyoba Txrilis zedapirze arsebuli Senobis win - betoniT </t>
    </r>
    <r>
      <rPr>
        <b/>
        <sz val="9"/>
        <rFont val="Calibri"/>
        <family val="2"/>
        <charset val="204"/>
        <scheme val="minor"/>
      </rPr>
      <t>B20</t>
    </r>
  </si>
  <si>
    <r>
      <t>betoni (</t>
    </r>
    <r>
      <rPr>
        <sz val="9"/>
        <rFont val="Calibri"/>
        <family val="2"/>
        <charset val="204"/>
        <scheme val="minor"/>
      </rPr>
      <t>B20)</t>
    </r>
  </si>
  <si>
    <t>6-16-1</t>
  </si>
  <si>
    <t>6-11-3</t>
  </si>
  <si>
    <t>1-81-2</t>
  </si>
  <si>
    <t>ტრანშეის შევსება უკუმიყრა II კატ. გრუნტის (ხელით)</t>
  </si>
  <si>
    <r>
      <t>მ</t>
    </r>
    <r>
      <rPr>
        <b/>
        <vertAlign val="superscript"/>
        <sz val="11"/>
        <color indexed="8"/>
        <rFont val="AcadNusx"/>
      </rPr>
      <t>3</t>
    </r>
  </si>
  <si>
    <t>შრომითი რესურსები</t>
  </si>
  <si>
    <t>9-17-5</t>
  </si>
  <si>
    <t>arsebuli demontirebuli SemoRobvis liTo-konstruqciebis demontaJi- montaJi</t>
  </si>
  <si>
    <t>arsebuli saTamaSo atraqcionebis demontaJi-montaJi</t>
  </si>
  <si>
    <t>c</t>
  </si>
  <si>
    <t>sul jami</t>
  </si>
  <si>
    <t xml:space="preserve"> </t>
  </si>
  <si>
    <r>
      <t xml:space="preserve">სიღნაღის ძალადობის მსხვერპლთა მომსახურების დაწესებულების (თავშესაფარი) კანალიზაციის </t>
    </r>
    <r>
      <rPr>
        <b/>
        <sz val="12"/>
        <color rgb="FF000000"/>
        <rFont val="Calibri"/>
        <family val="2"/>
        <charset val="204"/>
      </rPr>
      <t xml:space="preserve">ახალი </t>
    </r>
    <r>
      <rPr>
        <b/>
        <sz val="11"/>
        <color rgb="FF000000"/>
        <rFont val="Calibri"/>
        <family val="2"/>
        <charset val="204"/>
      </rPr>
      <t xml:space="preserve">შემკრები ავზის სამუშაოების ლოკალურ-რესურსული ხარჯთაღრიცხვა </t>
    </r>
    <r>
      <rPr>
        <b/>
        <sz val="11"/>
        <color rgb="FF000000"/>
        <rFont val="AcadNusx"/>
      </rPr>
      <t/>
    </r>
  </si>
  <si>
    <t xml:space="preserve">Sedgenilia 2020w II kv. doneze                                 </t>
  </si>
  <si>
    <t>46-23-1</t>
  </si>
  <si>
    <r>
      <t>m</t>
    </r>
    <r>
      <rPr>
        <vertAlign val="superscript"/>
        <sz val="12"/>
        <color theme="1"/>
        <rFont val="AcadNusx"/>
      </rPr>
      <t>3</t>
    </r>
  </si>
  <si>
    <t>betonis bordiurebis demontaJi</t>
  </si>
  <si>
    <t>შეადგინა:</t>
  </si>
  <si>
    <r>
      <t xml:space="preserve">დანართი </t>
    </r>
    <r>
      <rPr>
        <b/>
        <sz val="12"/>
        <color rgb="FF000000"/>
        <rFont val="Calibri"/>
        <family val="2"/>
        <charset val="204"/>
      </rPr>
      <t>№1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</si>
</sst>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0.000"/>
    <numFmt numFmtId="168" formatCode="0.0"/>
    <numFmt numFmtId="169" formatCode="0.0000"/>
    <numFmt numFmtId="170" formatCode="0.00000"/>
    <numFmt numFmtId="171" formatCode="_-* #,##0.00\ _L_a_r_i_-;\-* #,##0.00\ _L_a_r_i_-;_-* &quot;-&quot;??\ _L_a_r_i_-;_-@_-"/>
    <numFmt numFmtId="172" formatCode="_-* #,##0.00_-;\-* #,##0.00_-;_-* &quot;-&quot;??_-;_-@_-"/>
  </numFmts>
  <fonts count="6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cadNusx"/>
    </font>
    <font>
      <sz val="10"/>
      <name val="Arial"/>
      <family val="2"/>
      <charset val="204"/>
    </font>
    <font>
      <sz val="10"/>
      <name val="AcadNusx"/>
    </font>
    <font>
      <b/>
      <sz val="12"/>
      <color theme="1"/>
      <name val="AcadNusx"/>
    </font>
    <font>
      <sz val="10"/>
      <color theme="1"/>
      <name val="AcadNusx"/>
    </font>
    <font>
      <b/>
      <sz val="10"/>
      <color theme="1"/>
      <name val="AcadNusx"/>
    </font>
    <font>
      <sz val="9"/>
      <name val="AcadNusx"/>
    </font>
    <font>
      <b/>
      <sz val="10"/>
      <name val="AcadNusx"/>
    </font>
    <font>
      <sz val="10"/>
      <color indexed="8"/>
      <name val="AcadNusx"/>
    </font>
    <font>
      <sz val="10"/>
      <color indexed="8"/>
      <name val="Calibri"/>
      <family val="2"/>
    </font>
    <font>
      <vertAlign val="superscript"/>
      <sz val="11"/>
      <name val="AcadNusx"/>
    </font>
    <font>
      <sz val="10"/>
      <color theme="1"/>
      <name val="Calibri"/>
      <family val="2"/>
      <scheme val="minor"/>
    </font>
    <font>
      <sz val="11"/>
      <name val="AcadNusx"/>
    </font>
    <font>
      <b/>
      <sz val="9"/>
      <name val="AcadNusx"/>
    </font>
    <font>
      <sz val="11"/>
      <color rgb="FF000000"/>
      <name val="AcadNusx"/>
    </font>
    <font>
      <sz val="11"/>
      <color rgb="FF000000"/>
      <name val="Calibri"/>
      <family val="2"/>
      <charset val="204"/>
    </font>
    <font>
      <b/>
      <sz val="12"/>
      <color rgb="FF000000"/>
      <name val="AcadNusx"/>
    </font>
    <font>
      <sz val="10"/>
      <name val="Arial"/>
      <family val="2"/>
    </font>
    <font>
      <b/>
      <sz val="11"/>
      <name val="AcadNusx"/>
    </font>
    <font>
      <b/>
      <sz val="12"/>
      <name val="AcadNusx"/>
    </font>
    <font>
      <sz val="11"/>
      <name val="Calibri"/>
      <family val="2"/>
      <charset val="204"/>
    </font>
    <font>
      <b/>
      <sz val="10"/>
      <color indexed="8"/>
      <name val="AcadNusx"/>
    </font>
    <font>
      <b/>
      <sz val="11"/>
      <color indexed="8"/>
      <name val="AcadNusx"/>
    </font>
    <font>
      <b/>
      <vertAlign val="superscript"/>
      <sz val="10"/>
      <name val="AcadNusx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cadNusx"/>
    </font>
    <font>
      <b/>
      <vertAlign val="superscript"/>
      <sz val="12"/>
      <name val="AcadNusx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rgb="FF000000"/>
      <name val="AcadNusx"/>
    </font>
    <font>
      <b/>
      <sz val="10"/>
      <name val="LitNusx"/>
    </font>
    <font>
      <sz val="10"/>
      <name val="LitNusx"/>
      <family val="2"/>
    </font>
    <font>
      <sz val="10"/>
      <name val="LitNusx"/>
    </font>
    <font>
      <b/>
      <sz val="10"/>
      <color indexed="8"/>
      <name val="Calibri"/>
      <family val="2"/>
      <charset val="204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 Cyr"/>
    </font>
    <font>
      <sz val="12"/>
      <name val="AcadNusx"/>
    </font>
    <font>
      <sz val="9"/>
      <color theme="1"/>
      <name val="AcadNusx"/>
    </font>
    <font>
      <vertAlign val="superscript"/>
      <sz val="9"/>
      <name val="AcadNusx"/>
    </font>
    <font>
      <vertAlign val="superscript"/>
      <sz val="12"/>
      <name val="AcadNusx"/>
    </font>
    <font>
      <sz val="9"/>
      <name val="Arial"/>
      <family val="2"/>
      <charset val="204"/>
    </font>
    <font>
      <b/>
      <sz val="10"/>
      <name val="Calibri"/>
      <family val="2"/>
      <scheme val="minor"/>
    </font>
    <font>
      <vertAlign val="superscript"/>
      <sz val="10"/>
      <name val="AcadNusx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vertAlign val="superscript"/>
      <sz val="11"/>
      <color indexed="8"/>
      <name val="AcadNusx"/>
    </font>
    <font>
      <sz val="10"/>
      <color rgb="FF000000"/>
      <name val="AcadNusx"/>
    </font>
    <font>
      <b/>
      <sz val="12"/>
      <color rgb="FF000000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vertAlign val="superscript"/>
      <sz val="12"/>
      <color theme="1"/>
      <name val="AcadNusx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1"/>
      <color theme="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4">
    <xf numFmtId="0" fontId="0" fillId="0" borderId="0"/>
    <xf numFmtId="0" fontId="5" fillId="0" borderId="0"/>
    <xf numFmtId="166" fontId="19" fillId="0" borderId="0" applyFont="0" applyFill="0" applyBorder="0" applyAlignment="0" applyProtection="0"/>
    <xf numFmtId="0" fontId="21" fillId="0" borderId="0"/>
    <xf numFmtId="0" fontId="19" fillId="0" borderId="0"/>
    <xf numFmtId="165" fontId="19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43" fillId="0" borderId="0"/>
    <xf numFmtId="0" fontId="5" fillId="0" borderId="0"/>
    <xf numFmtId="0" fontId="21" fillId="0" borderId="0"/>
    <xf numFmtId="0" fontId="59" fillId="0" borderId="0"/>
    <xf numFmtId="171" fontId="5" fillId="0" borderId="0" applyFont="0" applyFill="0" applyBorder="0" applyAlignment="0" applyProtection="0"/>
    <xf numFmtId="0" fontId="5" fillId="0" borderId="0"/>
    <xf numFmtId="0" fontId="21" fillId="0" borderId="0"/>
    <xf numFmtId="0" fontId="59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59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5" fillId="0" borderId="0"/>
    <xf numFmtId="0" fontId="21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9" fontId="21" fillId="0" borderId="0" applyFont="0" applyFill="0" applyBorder="0" applyAlignment="0" applyProtection="0"/>
    <xf numFmtId="0" fontId="21" fillId="0" borderId="0"/>
    <xf numFmtId="0" fontId="57" fillId="0" borderId="0"/>
    <xf numFmtId="165" fontId="19" fillId="0" borderId="0" applyFont="0" applyFill="0" applyBorder="0" applyAlignment="0" applyProtection="0"/>
    <xf numFmtId="0" fontId="60" fillId="0" borderId="0"/>
    <xf numFmtId="171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1" fillId="4" borderId="5" applyNumberFormat="0" applyAlignment="0" applyProtection="0"/>
    <xf numFmtId="171" fontId="19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57" fillId="0" borderId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</cellStyleXfs>
  <cellXfs count="184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2" fontId="33" fillId="0" borderId="1" xfId="2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69" fontId="39" fillId="0" borderId="1" xfId="0" applyNumberFormat="1" applyFont="1" applyFill="1" applyBorder="1" applyAlignment="1">
      <alignment horizontal="center" vertical="center" wrapText="1"/>
    </xf>
    <xf numFmtId="2" fontId="39" fillId="0" borderId="1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2" fillId="2" borderId="1" xfId="4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2" fontId="4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6" fontId="16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3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/>
    <xf numFmtId="0" fontId="0" fillId="0" borderId="0" xfId="0" applyFill="1"/>
    <xf numFmtId="2" fontId="0" fillId="0" borderId="0" xfId="0" applyNumberFormat="1" applyFill="1"/>
    <xf numFmtId="2" fontId="6" fillId="3" borderId="1" xfId="0" applyNumberFormat="1" applyFont="1" applyFill="1" applyBorder="1" applyAlignment="1">
      <alignment horizontal="center" vertical="center" wrapText="1"/>
    </xf>
    <xf numFmtId="167" fontId="5" fillId="3" borderId="1" xfId="1" applyNumberFormat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44" fillId="0" borderId="0" xfId="9" applyFont="1"/>
    <xf numFmtId="49" fontId="10" fillId="0" borderId="4" xfId="1" applyNumberFormat="1" applyFont="1" applyFill="1" applyBorder="1" applyAlignment="1">
      <alignment vertical="center" wrapText="1"/>
    </xf>
    <xf numFmtId="0" fontId="4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vertical="center" wrapText="1"/>
    </xf>
    <xf numFmtId="0" fontId="6" fillId="0" borderId="3" xfId="10" applyFont="1" applyFill="1" applyBorder="1" applyAlignment="1">
      <alignment vertical="center" wrapText="1"/>
    </xf>
    <xf numFmtId="0" fontId="10" fillId="0" borderId="1" xfId="10" applyFont="1" applyFill="1" applyBorder="1" applyAlignment="1">
      <alignment horizontal="left" vertical="center" wrapText="1"/>
    </xf>
    <xf numFmtId="0" fontId="11" fillId="0" borderId="1" xfId="1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2" fontId="48" fillId="0" borderId="1" xfId="10" applyNumberFormat="1" applyFont="1" applyFill="1" applyBorder="1" applyAlignment="1">
      <alignment horizontal="center" vertical="center" wrapText="1"/>
    </xf>
    <xf numFmtId="2" fontId="5" fillId="0" borderId="1" xfId="10" applyNumberForma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vertical="center" wrapText="1"/>
    </xf>
    <xf numFmtId="0" fontId="10" fillId="0" borderId="4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6" fillId="0" borderId="2" xfId="9" applyFont="1" applyFill="1" applyBorder="1" applyAlignment="1">
      <alignment vertical="center"/>
    </xf>
    <xf numFmtId="0" fontId="11" fillId="0" borderId="1" xfId="9" applyFont="1" applyFill="1" applyBorder="1" applyAlignment="1">
      <alignment horizontal="left" vertical="center" wrapText="1"/>
    </xf>
    <xf numFmtId="0" fontId="11" fillId="0" borderId="1" xfId="9" applyFont="1" applyFill="1" applyBorder="1" applyAlignment="1">
      <alignment horizontal="center" vertical="center" wrapText="1"/>
    </xf>
    <xf numFmtId="0" fontId="23" fillId="0" borderId="1" xfId="9" applyFont="1" applyFill="1" applyBorder="1" applyAlignment="1">
      <alignment horizontal="center" vertical="center" wrapText="1"/>
    </xf>
    <xf numFmtId="2" fontId="22" fillId="0" borderId="1" xfId="1" applyNumberFormat="1" applyFont="1" applyFill="1" applyBorder="1" applyAlignment="1">
      <alignment horizontal="center" vertical="center" wrapText="1"/>
    </xf>
    <xf numFmtId="2" fontId="33" fillId="0" borderId="1" xfId="1" applyNumberFormat="1" applyFont="1" applyFill="1" applyBorder="1" applyAlignment="1">
      <alignment horizontal="center" vertical="center" wrapText="1"/>
    </xf>
    <xf numFmtId="0" fontId="6" fillId="0" borderId="4" xfId="9" applyFont="1" applyFill="1" applyBorder="1" applyAlignment="1">
      <alignment vertical="center"/>
    </xf>
    <xf numFmtId="2" fontId="16" fillId="0" borderId="1" xfId="1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 wrapText="1"/>
    </xf>
    <xf numFmtId="0" fontId="6" fillId="0" borderId="3" xfId="9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3" fontId="25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28" fillId="3" borderId="1" xfId="0" applyNumberFormat="1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41" fillId="3" borderId="1" xfId="0" applyNumberFormat="1" applyFont="1" applyFill="1" applyBorder="1" applyAlignment="1">
      <alignment horizontal="center" vertical="center" wrapText="1"/>
    </xf>
    <xf numFmtId="49" fontId="17" fillId="3" borderId="3" xfId="0" applyNumberFormat="1" applyFont="1" applyFill="1" applyBorder="1" applyAlignment="1">
      <alignment vertical="center" wrapText="1"/>
    </xf>
    <xf numFmtId="49" fontId="11" fillId="3" borderId="1" xfId="1" applyNumberFormat="1" applyFont="1" applyFill="1" applyBorder="1" applyAlignment="1">
      <alignment vertical="center" wrapText="1"/>
    </xf>
    <xf numFmtId="0" fontId="17" fillId="3" borderId="1" xfId="1" applyFont="1" applyFill="1" applyBorder="1" applyAlignment="1">
      <alignment horizontal="left" vertical="center" wrapText="1"/>
    </xf>
    <xf numFmtId="0" fontId="22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2" fontId="32" fillId="3" borderId="1" xfId="1" applyNumberFormat="1" applyFont="1" applyFill="1" applyBorder="1" applyAlignment="1">
      <alignment horizontal="center" vertical="center" wrapText="1"/>
    </xf>
    <xf numFmtId="2" fontId="33" fillId="3" borderId="1" xfId="0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vertical="center" wrapText="1"/>
    </xf>
    <xf numFmtId="169" fontId="8" fillId="0" borderId="1" xfId="1" applyNumberFormat="1" applyFont="1" applyFill="1" applyBorder="1" applyAlignment="1">
      <alignment horizontal="center" vertical="center" wrapText="1"/>
    </xf>
    <xf numFmtId="170" fontId="6" fillId="3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4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35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55" fillId="0" borderId="1" xfId="0" applyFont="1" applyFill="1" applyBorder="1"/>
    <xf numFmtId="0" fontId="6" fillId="0" borderId="1" xfId="4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9" fillId="3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49" fillId="3" borderId="2" xfId="0" applyFont="1" applyFill="1" applyBorder="1" applyAlignment="1">
      <alignment horizontal="center" vertical="center" wrapText="1"/>
    </xf>
    <xf numFmtId="0" fontId="49" fillId="3" borderId="4" xfId="0" applyFont="1" applyFill="1" applyBorder="1" applyAlignment="1">
      <alignment horizontal="center" vertical="center" wrapText="1"/>
    </xf>
    <xf numFmtId="0" fontId="49" fillId="3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6" fillId="0" borderId="0" xfId="3" applyFont="1" applyFill="1" applyAlignment="1">
      <alignment horizontal="center" vertical="center" wrapText="1"/>
    </xf>
    <xf numFmtId="166" fontId="16" fillId="0" borderId="0" xfId="2" applyFont="1" applyFill="1" applyAlignment="1">
      <alignment horizontal="center" vertical="center" wrapText="1"/>
    </xf>
    <xf numFmtId="2" fontId="11" fillId="0" borderId="0" xfId="2" applyNumberFormat="1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2" fontId="22" fillId="0" borderId="0" xfId="2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0" fontId="6" fillId="0" borderId="3" xfId="10" applyFont="1" applyFill="1" applyBorder="1" applyAlignment="1">
      <alignment horizontal="center" vertical="center" wrapText="1"/>
    </xf>
  </cellXfs>
  <cellStyles count="44">
    <cellStyle name="Comma" xfId="2" builtinId="3"/>
    <cellStyle name="Comma 10" xfId="26"/>
    <cellStyle name="Comma 2" xfId="5"/>
    <cellStyle name="Comma 2 2" xfId="33"/>
    <cellStyle name="Comma 2 2 2" xfId="42"/>
    <cellStyle name="Comma 3" xfId="7"/>
    <cellStyle name="Comma 3 2" xfId="21"/>
    <cellStyle name="Comma 3 2 2" xfId="39"/>
    <cellStyle name="Comma 4" xfId="22"/>
    <cellStyle name="Comma 4 2" xfId="40"/>
    <cellStyle name="Normal" xfId="0" builtinId="0"/>
    <cellStyle name="Normal 10" xfId="11"/>
    <cellStyle name="Normal 11 2 2" xfId="14"/>
    <cellStyle name="Normal 14_anakia II etapi.xls sm. defeqturi" xfId="25"/>
    <cellStyle name="Normal 16 2" xfId="23"/>
    <cellStyle name="Normal 2" xfId="4"/>
    <cellStyle name="Normal 2 2" xfId="8"/>
    <cellStyle name="Normal 2 2 2" xfId="15"/>
    <cellStyle name="Normal 29" xfId="27"/>
    <cellStyle name="Normal 3" xfId="6"/>
    <cellStyle name="Normal 3 2" xfId="16"/>
    <cellStyle name="Normal 3 2 2" xfId="29"/>
    <cellStyle name="Normal 4" xfId="30"/>
    <cellStyle name="Normal 4 2" xfId="41"/>
    <cellStyle name="Normal 6" xfId="17"/>
    <cellStyle name="Normal 8" xfId="18"/>
    <cellStyle name="Normal 8 2" xfId="24"/>
    <cellStyle name="Normal_gare wyalsadfenigagarini 2_SMSH2008-IIkv ." xfId="3"/>
    <cellStyle name="Normal_qavtarazis mravalfunqciuri kompleqsis xarjTaRricxva" xfId="9"/>
    <cellStyle name="Percent 2" xfId="28"/>
    <cellStyle name="Контрольная ячейка 2" xfId="36"/>
    <cellStyle name="Обычный 2" xfId="1"/>
    <cellStyle name="Обычный 2 2" xfId="10"/>
    <cellStyle name="Обычный 3" xfId="32"/>
    <cellStyle name="Обычный 4" xfId="12"/>
    <cellStyle name="Процентный 2" xfId="19"/>
    <cellStyle name="Процентный 3" xfId="34"/>
    <cellStyle name="Финансовый 2" xfId="13"/>
    <cellStyle name="Финансовый 2 2" xfId="38"/>
    <cellStyle name="Финансовый 3" xfId="20"/>
    <cellStyle name="Финансовый 4" xfId="31"/>
    <cellStyle name="Финансовый 5" xfId="35"/>
    <cellStyle name="Финансовый 5 2" xfId="43"/>
    <cellStyle name="Финансовый 6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P122"/>
  <sheetViews>
    <sheetView tabSelected="1" workbookViewId="0">
      <selection activeCell="K11" sqref="K11"/>
    </sheetView>
  </sheetViews>
  <sheetFormatPr defaultRowHeight="15" x14ac:dyDescent="0.25"/>
  <cols>
    <col min="1" max="1" width="3" style="45" bestFit="1" customWidth="1"/>
    <col min="2" max="2" width="9.5703125" style="45" bestFit="1" customWidth="1"/>
    <col min="3" max="3" width="34.5703125" style="46" bestFit="1" customWidth="1"/>
    <col min="4" max="4" width="7.85546875" style="43" bestFit="1" customWidth="1"/>
    <col min="5" max="5" width="13.140625" style="43" customWidth="1"/>
    <col min="6" max="6" width="9.7109375" style="45" customWidth="1"/>
    <col min="7" max="7" width="7.5703125" style="43" bestFit="1" customWidth="1"/>
    <col min="8" max="8" width="9.5703125" style="43" customWidth="1"/>
    <col min="9" max="9" width="7" style="43" customWidth="1"/>
    <col min="10" max="10" width="10.85546875" style="43" customWidth="1"/>
    <col min="11" max="11" width="7.7109375" style="43" customWidth="1"/>
    <col min="12" max="12" width="11" style="43" customWidth="1"/>
    <col min="13" max="13" width="10.5703125" style="43" bestFit="1" customWidth="1"/>
    <col min="14" max="16384" width="9.140625" style="43"/>
  </cols>
  <sheetData>
    <row r="1" spans="1:16" ht="16.5" x14ac:dyDescent="0.2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6" ht="16.5" x14ac:dyDescent="0.25">
      <c r="A2" s="136"/>
      <c r="B2" s="136"/>
      <c r="C2" s="136"/>
      <c r="D2" s="136"/>
      <c r="E2" s="136"/>
      <c r="F2" s="136"/>
      <c r="G2" s="136"/>
      <c r="H2" s="136"/>
      <c r="I2" s="164" t="s">
        <v>127</v>
      </c>
      <c r="J2" s="164"/>
      <c r="K2" s="164"/>
      <c r="L2" s="164"/>
      <c r="M2" s="164"/>
    </row>
    <row r="3" spans="1:16" ht="48.75" customHeight="1" x14ac:dyDescent="0.25">
      <c r="A3" s="168" t="s">
        <v>121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6" ht="16.5" x14ac:dyDescent="0.25">
      <c r="A4" s="164" t="s">
        <v>34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6" ht="15.75" x14ac:dyDescent="0.25">
      <c r="A5" s="165" t="s">
        <v>120</v>
      </c>
      <c r="B5" s="165"/>
      <c r="C5" s="165"/>
      <c r="D5" s="44"/>
      <c r="F5" s="166" t="s">
        <v>26</v>
      </c>
      <c r="G5" s="166"/>
      <c r="H5" s="166"/>
      <c r="I5" s="166"/>
      <c r="J5" s="166"/>
      <c r="K5" s="167"/>
      <c r="L5" s="167"/>
      <c r="M5" s="42" t="s">
        <v>20</v>
      </c>
    </row>
    <row r="6" spans="1:16" ht="15.75" x14ac:dyDescent="0.25">
      <c r="A6" s="165" t="s">
        <v>122</v>
      </c>
      <c r="B6" s="165"/>
      <c r="C6" s="165"/>
      <c r="D6" s="44"/>
      <c r="F6" s="166"/>
      <c r="G6" s="166"/>
      <c r="H6" s="166"/>
      <c r="I6" s="166"/>
      <c r="J6" s="166"/>
      <c r="K6" s="172"/>
      <c r="L6" s="172"/>
      <c r="M6" s="42"/>
    </row>
    <row r="8" spans="1:16" ht="27" customHeight="1" x14ac:dyDescent="0.25">
      <c r="A8" s="179" t="s">
        <v>5</v>
      </c>
      <c r="B8" s="179" t="s">
        <v>6</v>
      </c>
      <c r="C8" s="180" t="s">
        <v>7</v>
      </c>
      <c r="D8" s="173" t="s">
        <v>8</v>
      </c>
      <c r="E8" s="173" t="s">
        <v>15</v>
      </c>
      <c r="F8" s="179" t="s">
        <v>9</v>
      </c>
      <c r="G8" s="173" t="s">
        <v>10</v>
      </c>
      <c r="H8" s="173"/>
      <c r="I8" s="173" t="s">
        <v>11</v>
      </c>
      <c r="J8" s="173"/>
      <c r="K8" s="173" t="s">
        <v>12</v>
      </c>
      <c r="L8" s="173"/>
      <c r="M8" s="173" t="s">
        <v>0</v>
      </c>
    </row>
    <row r="9" spans="1:16" ht="25.5" x14ac:dyDescent="0.25">
      <c r="A9" s="179" t="s">
        <v>5</v>
      </c>
      <c r="B9" s="179" t="s">
        <v>6</v>
      </c>
      <c r="C9" s="180" t="s">
        <v>7</v>
      </c>
      <c r="D9" s="173" t="s">
        <v>8</v>
      </c>
      <c r="E9" s="173"/>
      <c r="F9" s="179"/>
      <c r="G9" s="36" t="s">
        <v>13</v>
      </c>
      <c r="H9" s="36" t="s">
        <v>14</v>
      </c>
      <c r="I9" s="36" t="s">
        <v>13</v>
      </c>
      <c r="J9" s="36" t="s">
        <v>14</v>
      </c>
      <c r="K9" s="36" t="s">
        <v>13</v>
      </c>
      <c r="L9" s="36" t="s">
        <v>14</v>
      </c>
      <c r="M9" s="173" t="s">
        <v>0</v>
      </c>
      <c r="P9" s="43" t="s">
        <v>120</v>
      </c>
    </row>
    <row r="10" spans="1:16" x14ac:dyDescent="0.25">
      <c r="A10" s="37">
        <v>1</v>
      </c>
      <c r="B10" s="37">
        <v>2</v>
      </c>
      <c r="C10" s="35">
        <v>3</v>
      </c>
      <c r="D10" s="36">
        <v>4</v>
      </c>
      <c r="E10" s="36">
        <v>5</v>
      </c>
      <c r="F10" s="37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</row>
    <row r="11" spans="1:16" ht="25.5" x14ac:dyDescent="0.25">
      <c r="A11" s="175">
        <v>1</v>
      </c>
      <c r="B11" s="175" t="s">
        <v>123</v>
      </c>
      <c r="C11" s="133" t="s">
        <v>125</v>
      </c>
      <c r="D11" s="131" t="s">
        <v>124</v>
      </c>
      <c r="E11" s="135"/>
      <c r="F11" s="132">
        <v>1.1000000000000001</v>
      </c>
      <c r="G11" s="128"/>
      <c r="H11" s="128"/>
      <c r="I11" s="128"/>
      <c r="J11" s="128"/>
      <c r="K11" s="128"/>
      <c r="L11" s="128"/>
      <c r="M11" s="128"/>
    </row>
    <row r="12" spans="1:16" x14ac:dyDescent="0.25">
      <c r="A12" s="176"/>
      <c r="B12" s="176"/>
      <c r="C12" s="129" t="s">
        <v>16</v>
      </c>
      <c r="D12" s="135" t="s">
        <v>17</v>
      </c>
      <c r="E12" s="135">
        <v>5.9</v>
      </c>
      <c r="F12" s="127">
        <f>E12*F11</f>
        <v>6.4900000000000011</v>
      </c>
      <c r="G12" s="134"/>
      <c r="H12" s="130"/>
      <c r="I12" s="134"/>
      <c r="J12" s="130"/>
      <c r="K12" s="134"/>
      <c r="L12" s="130"/>
      <c r="M12" s="130">
        <f>L12+J12+H12</f>
        <v>0</v>
      </c>
    </row>
    <row r="13" spans="1:16" x14ac:dyDescent="0.25">
      <c r="A13" s="177"/>
      <c r="B13" s="177"/>
      <c r="C13" s="129" t="s">
        <v>23</v>
      </c>
      <c r="D13" s="135" t="s">
        <v>18</v>
      </c>
      <c r="E13" s="135">
        <v>1.8</v>
      </c>
      <c r="F13" s="127">
        <f>E13*F11</f>
        <v>1.9800000000000002</v>
      </c>
      <c r="G13" s="134"/>
      <c r="H13" s="130"/>
      <c r="I13" s="134"/>
      <c r="J13" s="130"/>
      <c r="K13" s="134"/>
      <c r="L13" s="130"/>
      <c r="M13" s="130">
        <f t="shared" ref="M13:M76" si="0">L13+J13+H13</f>
        <v>0</v>
      </c>
    </row>
    <row r="14" spans="1:16" s="57" customFormat="1" ht="38.25" x14ac:dyDescent="0.3">
      <c r="A14" s="181">
        <v>1</v>
      </c>
      <c r="B14" s="52" t="s">
        <v>45</v>
      </c>
      <c r="C14" s="53" t="s">
        <v>104</v>
      </c>
      <c r="D14" s="54" t="s">
        <v>29</v>
      </c>
      <c r="E14" s="54"/>
      <c r="F14" s="55">
        <v>280</v>
      </c>
      <c r="G14" s="56"/>
      <c r="H14" s="56"/>
      <c r="I14" s="56"/>
      <c r="J14" s="56"/>
      <c r="K14" s="56"/>
      <c r="L14" s="56"/>
      <c r="M14" s="130">
        <f t="shared" si="0"/>
        <v>0</v>
      </c>
    </row>
    <row r="15" spans="1:16" s="57" customFormat="1" ht="16.5" x14ac:dyDescent="0.3">
      <c r="A15" s="181"/>
      <c r="B15" s="58"/>
      <c r="C15" s="59" t="s">
        <v>16</v>
      </c>
      <c r="D15" s="60" t="s">
        <v>17</v>
      </c>
      <c r="E15" s="60">
        <f>20*0.001</f>
        <v>0.02</v>
      </c>
      <c r="F15" s="61">
        <f>E15*F14</f>
        <v>5.6000000000000005</v>
      </c>
      <c r="G15" s="62"/>
      <c r="H15" s="62"/>
      <c r="I15" s="62"/>
      <c r="J15" s="62"/>
      <c r="K15" s="62"/>
      <c r="L15" s="62"/>
      <c r="M15" s="130">
        <f t="shared" si="0"/>
        <v>0</v>
      </c>
    </row>
    <row r="16" spans="1:16" s="57" customFormat="1" ht="25.5" x14ac:dyDescent="0.3">
      <c r="A16" s="181"/>
      <c r="B16" s="58" t="s">
        <v>46</v>
      </c>
      <c r="C16" s="59" t="s">
        <v>47</v>
      </c>
      <c r="D16" s="60" t="s">
        <v>18</v>
      </c>
      <c r="E16" s="60">
        <f>44.8*0.001</f>
        <v>4.48E-2</v>
      </c>
      <c r="F16" s="61">
        <f>E16*F14</f>
        <v>12.544</v>
      </c>
      <c r="G16" s="62"/>
      <c r="H16" s="62"/>
      <c r="I16" s="62"/>
      <c r="J16" s="62"/>
      <c r="K16" s="62"/>
      <c r="L16" s="62"/>
      <c r="M16" s="130">
        <f t="shared" si="0"/>
        <v>0</v>
      </c>
    </row>
    <row r="17" spans="1:13" s="57" customFormat="1" ht="16.5" x14ac:dyDescent="0.3">
      <c r="A17" s="181"/>
      <c r="B17" s="58"/>
      <c r="C17" s="59" t="s">
        <v>48</v>
      </c>
      <c r="D17" s="60" t="s">
        <v>20</v>
      </c>
      <c r="E17" s="60">
        <f>2.1*0.001</f>
        <v>2.1000000000000003E-3</v>
      </c>
      <c r="F17" s="61">
        <f>E17*F14</f>
        <v>0.58800000000000008</v>
      </c>
      <c r="G17" s="62"/>
      <c r="H17" s="62"/>
      <c r="I17" s="62"/>
      <c r="J17" s="62"/>
      <c r="K17" s="62"/>
      <c r="L17" s="62"/>
      <c r="M17" s="130">
        <f t="shared" si="0"/>
        <v>0</v>
      </c>
    </row>
    <row r="18" spans="1:13" s="57" customFormat="1" ht="20.25" x14ac:dyDescent="0.3">
      <c r="A18" s="181"/>
      <c r="B18" s="63" t="s">
        <v>49</v>
      </c>
      <c r="C18" s="59" t="s">
        <v>50</v>
      </c>
      <c r="D18" s="60" t="s">
        <v>51</v>
      </c>
      <c r="E18" s="60">
        <f>0.05*0.001</f>
        <v>5.0000000000000002E-5</v>
      </c>
      <c r="F18" s="61">
        <f>F14*E18</f>
        <v>1.4E-2</v>
      </c>
      <c r="G18" s="62"/>
      <c r="H18" s="62"/>
      <c r="I18" s="62"/>
      <c r="J18" s="62"/>
      <c r="K18" s="62"/>
      <c r="L18" s="62"/>
      <c r="M18" s="130">
        <f t="shared" si="0"/>
        <v>0</v>
      </c>
    </row>
    <row r="19" spans="1:13" s="57" customFormat="1" ht="16.5" x14ac:dyDescent="0.3">
      <c r="A19" s="169">
        <v>2</v>
      </c>
      <c r="B19" s="158" t="s">
        <v>52</v>
      </c>
      <c r="C19" s="53" t="s">
        <v>53</v>
      </c>
      <c r="D19" s="54" t="s">
        <v>54</v>
      </c>
      <c r="E19" s="54"/>
      <c r="F19" s="55">
        <f>F14*10%</f>
        <v>28</v>
      </c>
      <c r="G19" s="56"/>
      <c r="H19" s="56"/>
      <c r="I19" s="56"/>
      <c r="J19" s="56"/>
      <c r="K19" s="56"/>
      <c r="L19" s="56"/>
      <c r="M19" s="130">
        <f t="shared" si="0"/>
        <v>0</v>
      </c>
    </row>
    <row r="20" spans="1:13" s="57" customFormat="1" ht="16.5" x14ac:dyDescent="0.3">
      <c r="A20" s="171"/>
      <c r="B20" s="160"/>
      <c r="C20" s="64" t="s">
        <v>16</v>
      </c>
      <c r="D20" s="60" t="s">
        <v>17</v>
      </c>
      <c r="E20" s="60">
        <v>3.37</v>
      </c>
      <c r="F20" s="61">
        <f>E20*F19</f>
        <v>94.36</v>
      </c>
      <c r="G20" s="65"/>
      <c r="H20" s="65"/>
      <c r="I20" s="65"/>
      <c r="J20" s="65"/>
      <c r="K20" s="65"/>
      <c r="L20" s="65"/>
      <c r="M20" s="130">
        <f t="shared" si="0"/>
        <v>0</v>
      </c>
    </row>
    <row r="21" spans="1:13" s="57" customFormat="1" ht="16.5" x14ac:dyDescent="0.3">
      <c r="A21" s="182">
        <v>3</v>
      </c>
      <c r="B21" s="66"/>
      <c r="C21" s="53" t="s">
        <v>55</v>
      </c>
      <c r="D21" s="54" t="s">
        <v>27</v>
      </c>
      <c r="E21" s="54"/>
      <c r="F21" s="55">
        <f>F14*1.65</f>
        <v>462</v>
      </c>
      <c r="G21" s="56"/>
      <c r="H21" s="56"/>
      <c r="I21" s="56"/>
      <c r="J21" s="56"/>
      <c r="K21" s="56"/>
      <c r="L21" s="56"/>
      <c r="M21" s="130">
        <f t="shared" si="0"/>
        <v>0</v>
      </c>
    </row>
    <row r="22" spans="1:13" s="57" customFormat="1" ht="16.5" x14ac:dyDescent="0.3">
      <c r="A22" s="183"/>
      <c r="B22" s="67" t="s">
        <v>56</v>
      </c>
      <c r="C22" s="68" t="s">
        <v>83</v>
      </c>
      <c r="D22" s="69" t="s">
        <v>20</v>
      </c>
      <c r="E22" s="70">
        <v>1</v>
      </c>
      <c r="F22" s="71">
        <f>E22*F21</f>
        <v>462</v>
      </c>
      <c r="G22" s="72"/>
      <c r="H22" s="72"/>
      <c r="I22" s="72"/>
      <c r="J22" s="72"/>
      <c r="K22" s="72"/>
      <c r="L22" s="72"/>
      <c r="M22" s="130">
        <f t="shared" si="0"/>
        <v>0</v>
      </c>
    </row>
    <row r="23" spans="1:13" s="57" customFormat="1" ht="25.5" x14ac:dyDescent="0.3">
      <c r="A23" s="141">
        <v>4</v>
      </c>
      <c r="B23" s="143" t="s">
        <v>111</v>
      </c>
      <c r="C23" s="115" t="s">
        <v>112</v>
      </c>
      <c r="D23" s="11" t="s">
        <v>113</v>
      </c>
      <c r="E23" s="9"/>
      <c r="F23" s="116">
        <v>7</v>
      </c>
      <c r="G23" s="4"/>
      <c r="H23" s="117"/>
      <c r="I23" s="6"/>
      <c r="J23" s="117"/>
      <c r="K23" s="4"/>
      <c r="L23" s="117"/>
      <c r="M23" s="130">
        <f t="shared" si="0"/>
        <v>0</v>
      </c>
    </row>
    <row r="24" spans="1:13" s="57" customFormat="1" ht="16.5" x14ac:dyDescent="0.3">
      <c r="A24" s="142"/>
      <c r="B24" s="144"/>
      <c r="C24" s="118" t="s">
        <v>114</v>
      </c>
      <c r="D24" s="9" t="s">
        <v>43</v>
      </c>
      <c r="E24" s="5">
        <v>0.99299999999999999</v>
      </c>
      <c r="F24" s="2">
        <f>E24*F23</f>
        <v>6.9509999999999996</v>
      </c>
      <c r="G24" s="8"/>
      <c r="H24" s="117"/>
      <c r="I24" s="8"/>
      <c r="J24" s="117"/>
      <c r="K24" s="8"/>
      <c r="L24" s="117"/>
      <c r="M24" s="130">
        <f t="shared" si="0"/>
        <v>0</v>
      </c>
    </row>
    <row r="25" spans="1:13" s="57" customFormat="1" ht="26.25" x14ac:dyDescent="0.3">
      <c r="A25" s="169">
        <v>5</v>
      </c>
      <c r="B25" s="73" t="s">
        <v>57</v>
      </c>
      <c r="C25" s="53" t="s">
        <v>58</v>
      </c>
      <c r="D25" s="54" t="s">
        <v>29</v>
      </c>
      <c r="E25" s="54"/>
      <c r="F25" s="55">
        <v>0.2</v>
      </c>
      <c r="G25" s="56"/>
      <c r="H25" s="56"/>
      <c r="I25" s="56"/>
      <c r="J25" s="56"/>
      <c r="K25" s="56"/>
      <c r="L25" s="56"/>
      <c r="M25" s="130">
        <f t="shared" si="0"/>
        <v>0</v>
      </c>
    </row>
    <row r="26" spans="1:13" s="57" customFormat="1" ht="16.5" x14ac:dyDescent="0.3">
      <c r="A26" s="170"/>
      <c r="B26" s="74"/>
      <c r="C26" s="75" t="s">
        <v>16</v>
      </c>
      <c r="D26" s="60" t="s">
        <v>17</v>
      </c>
      <c r="E26" s="60">
        <v>25.2</v>
      </c>
      <c r="F26" s="61">
        <f>E26*F25</f>
        <v>5.04</v>
      </c>
      <c r="G26" s="76"/>
      <c r="H26" s="65"/>
      <c r="I26" s="65"/>
      <c r="J26" s="65"/>
      <c r="K26" s="76"/>
      <c r="L26" s="65"/>
      <c r="M26" s="130">
        <f t="shared" si="0"/>
        <v>0</v>
      </c>
    </row>
    <row r="27" spans="1:13" s="57" customFormat="1" ht="25.5" x14ac:dyDescent="0.3">
      <c r="A27" s="170"/>
      <c r="B27" s="74" t="s">
        <v>59</v>
      </c>
      <c r="C27" s="75" t="s">
        <v>32</v>
      </c>
      <c r="D27" s="60" t="s">
        <v>51</v>
      </c>
      <c r="E27" s="60">
        <v>1.0149999999999999</v>
      </c>
      <c r="F27" s="61">
        <f>E27*F25</f>
        <v>0.20299999999999999</v>
      </c>
      <c r="G27" s="76"/>
      <c r="H27" s="65"/>
      <c r="I27" s="76"/>
      <c r="J27" s="65"/>
      <c r="K27" s="76"/>
      <c r="L27" s="65"/>
      <c r="M27" s="130">
        <f t="shared" si="0"/>
        <v>0</v>
      </c>
    </row>
    <row r="28" spans="1:13" s="57" customFormat="1" ht="16.5" x14ac:dyDescent="0.3">
      <c r="A28" s="170"/>
      <c r="B28" s="74"/>
      <c r="C28" s="75" t="s">
        <v>48</v>
      </c>
      <c r="D28" s="60" t="s">
        <v>18</v>
      </c>
      <c r="E28" s="60">
        <v>0.23</v>
      </c>
      <c r="F28" s="61">
        <f>E28*F25</f>
        <v>4.6000000000000006E-2</v>
      </c>
      <c r="G28" s="76"/>
      <c r="H28" s="65"/>
      <c r="I28" s="76"/>
      <c r="J28" s="65"/>
      <c r="K28" s="76"/>
      <c r="L28" s="65"/>
      <c r="M28" s="130">
        <f t="shared" si="0"/>
        <v>0</v>
      </c>
    </row>
    <row r="29" spans="1:13" s="57" customFormat="1" ht="20.25" x14ac:dyDescent="0.3">
      <c r="A29" s="171"/>
      <c r="B29" s="77"/>
      <c r="C29" s="75" t="s">
        <v>60</v>
      </c>
      <c r="D29" s="60" t="s">
        <v>51</v>
      </c>
      <c r="E29" s="60">
        <v>2.54</v>
      </c>
      <c r="F29" s="61">
        <f>E29*F25</f>
        <v>0.50800000000000001</v>
      </c>
      <c r="G29" s="76"/>
      <c r="H29" s="65"/>
      <c r="I29" s="76"/>
      <c r="J29" s="65"/>
      <c r="K29" s="76"/>
      <c r="L29" s="65"/>
      <c r="M29" s="130">
        <f t="shared" si="0"/>
        <v>0</v>
      </c>
    </row>
    <row r="30" spans="1:13" s="57" customFormat="1" ht="76.5" x14ac:dyDescent="0.3">
      <c r="A30" s="169">
        <v>6</v>
      </c>
      <c r="B30" s="78" t="s">
        <v>61</v>
      </c>
      <c r="C30" s="53" t="s">
        <v>62</v>
      </c>
      <c r="D30" s="54" t="s">
        <v>29</v>
      </c>
      <c r="E30" s="54"/>
      <c r="F30" s="55">
        <v>6.62</v>
      </c>
      <c r="G30" s="56"/>
      <c r="H30" s="56"/>
      <c r="I30" s="56"/>
      <c r="J30" s="56"/>
      <c r="K30" s="56"/>
      <c r="L30" s="56"/>
      <c r="M30" s="130">
        <f t="shared" si="0"/>
        <v>0</v>
      </c>
    </row>
    <row r="31" spans="1:13" s="57" customFormat="1" ht="16.5" x14ac:dyDescent="0.3">
      <c r="A31" s="170"/>
      <c r="B31" s="78"/>
      <c r="C31" s="75" t="s">
        <v>16</v>
      </c>
      <c r="D31" s="60" t="s">
        <v>17</v>
      </c>
      <c r="E31" s="60">
        <v>10.7</v>
      </c>
      <c r="F31" s="61">
        <f>E31*F30</f>
        <v>70.834000000000003</v>
      </c>
      <c r="G31" s="76"/>
      <c r="H31" s="65"/>
      <c r="I31" s="65"/>
      <c r="J31" s="65"/>
      <c r="K31" s="76"/>
      <c r="L31" s="65"/>
      <c r="M31" s="130">
        <f t="shared" si="0"/>
        <v>0</v>
      </c>
    </row>
    <row r="32" spans="1:13" s="57" customFormat="1" ht="16.5" x14ac:dyDescent="0.3">
      <c r="A32" s="170"/>
      <c r="B32" s="78"/>
      <c r="C32" s="75" t="s">
        <v>48</v>
      </c>
      <c r="D32" s="60" t="s">
        <v>18</v>
      </c>
      <c r="E32" s="60">
        <v>2.69</v>
      </c>
      <c r="F32" s="61">
        <f>E32*F30</f>
        <v>17.8078</v>
      </c>
      <c r="G32" s="76"/>
      <c r="H32" s="65"/>
      <c r="I32" s="76"/>
      <c r="J32" s="65"/>
      <c r="K32" s="76"/>
      <c r="L32" s="65"/>
      <c r="M32" s="130">
        <f t="shared" si="0"/>
        <v>0</v>
      </c>
    </row>
    <row r="33" spans="1:13" s="57" customFormat="1" ht="25.5" x14ac:dyDescent="0.3">
      <c r="A33" s="170"/>
      <c r="B33" s="78" t="s">
        <v>63</v>
      </c>
      <c r="C33" s="75" t="s">
        <v>64</v>
      </c>
      <c r="D33" s="60" t="s">
        <v>65</v>
      </c>
      <c r="E33" s="60"/>
      <c r="F33" s="61">
        <v>2</v>
      </c>
      <c r="G33" s="76"/>
      <c r="H33" s="65"/>
      <c r="I33" s="76"/>
      <c r="J33" s="65"/>
      <c r="K33" s="76"/>
      <c r="L33" s="65"/>
      <c r="M33" s="130">
        <f t="shared" si="0"/>
        <v>0</v>
      </c>
    </row>
    <row r="34" spans="1:13" s="57" customFormat="1" ht="16.5" x14ac:dyDescent="0.3">
      <c r="A34" s="170"/>
      <c r="B34" s="78" t="s">
        <v>66</v>
      </c>
      <c r="C34" s="75" t="s">
        <v>67</v>
      </c>
      <c r="D34" s="60" t="s">
        <v>68</v>
      </c>
      <c r="E34" s="60"/>
      <c r="F34" s="61">
        <v>1</v>
      </c>
      <c r="G34" s="76"/>
      <c r="H34" s="65"/>
      <c r="I34" s="76"/>
      <c r="J34" s="65"/>
      <c r="K34" s="76"/>
      <c r="L34" s="65"/>
      <c r="M34" s="130">
        <f t="shared" si="0"/>
        <v>0</v>
      </c>
    </row>
    <row r="35" spans="1:13" s="57" customFormat="1" ht="16.5" x14ac:dyDescent="0.3">
      <c r="A35" s="170"/>
      <c r="B35" s="78" t="s">
        <v>69</v>
      </c>
      <c r="C35" s="75" t="s">
        <v>70</v>
      </c>
      <c r="D35" s="60" t="s">
        <v>68</v>
      </c>
      <c r="E35" s="60"/>
      <c r="F35" s="61">
        <v>3</v>
      </c>
      <c r="G35" s="76"/>
      <c r="H35" s="65"/>
      <c r="I35" s="76"/>
      <c r="J35" s="65"/>
      <c r="K35" s="76"/>
      <c r="L35" s="65"/>
      <c r="M35" s="130">
        <f t="shared" si="0"/>
        <v>0</v>
      </c>
    </row>
    <row r="36" spans="1:13" s="57" customFormat="1" ht="16.5" x14ac:dyDescent="0.3">
      <c r="A36" s="170"/>
      <c r="B36" s="78" t="s">
        <v>71</v>
      </c>
      <c r="C36" s="75" t="s">
        <v>72</v>
      </c>
      <c r="D36" s="60" t="s">
        <v>27</v>
      </c>
      <c r="E36" s="60">
        <f>0.04*0.1</f>
        <v>4.0000000000000001E-3</v>
      </c>
      <c r="F36" s="61">
        <f>E36*F30</f>
        <v>2.648E-2</v>
      </c>
      <c r="G36" s="76"/>
      <c r="H36" s="65"/>
      <c r="I36" s="76"/>
      <c r="J36" s="65"/>
      <c r="K36" s="76"/>
      <c r="L36" s="65"/>
      <c r="M36" s="130">
        <f t="shared" si="0"/>
        <v>0</v>
      </c>
    </row>
    <row r="37" spans="1:13" s="57" customFormat="1" ht="20.25" x14ac:dyDescent="0.3">
      <c r="A37" s="171"/>
      <c r="B37" s="78"/>
      <c r="C37" s="75" t="s">
        <v>60</v>
      </c>
      <c r="D37" s="60" t="s">
        <v>51</v>
      </c>
      <c r="E37" s="60">
        <f>42.8*0.1</f>
        <v>4.28</v>
      </c>
      <c r="F37" s="61">
        <f>E37*F30</f>
        <v>28.333600000000001</v>
      </c>
      <c r="G37" s="76"/>
      <c r="H37" s="65"/>
      <c r="I37" s="76"/>
      <c r="J37" s="65"/>
      <c r="K37" s="76"/>
      <c r="L37" s="65"/>
      <c r="M37" s="130">
        <f t="shared" si="0"/>
        <v>0</v>
      </c>
    </row>
    <row r="38" spans="1:13" s="57" customFormat="1" ht="27" x14ac:dyDescent="0.3">
      <c r="A38" s="158">
        <v>7</v>
      </c>
      <c r="B38" s="79" t="s">
        <v>73</v>
      </c>
      <c r="C38" s="80" t="s">
        <v>74</v>
      </c>
      <c r="D38" s="81" t="s">
        <v>75</v>
      </c>
      <c r="E38" s="82"/>
      <c r="F38" s="83">
        <v>28</v>
      </c>
      <c r="G38" s="84"/>
      <c r="H38" s="84"/>
      <c r="I38" s="84"/>
      <c r="J38" s="84"/>
      <c r="K38" s="84"/>
      <c r="L38" s="84"/>
      <c r="M38" s="130">
        <f t="shared" si="0"/>
        <v>0</v>
      </c>
    </row>
    <row r="39" spans="1:13" s="57" customFormat="1" ht="16.5" x14ac:dyDescent="0.3">
      <c r="A39" s="159"/>
      <c r="B39" s="85"/>
      <c r="C39" s="75" t="s">
        <v>76</v>
      </c>
      <c r="D39" s="20" t="s">
        <v>17</v>
      </c>
      <c r="E39" s="20">
        <f>181*0.001</f>
        <v>0.18099999999999999</v>
      </c>
      <c r="F39" s="86">
        <f>F38*E39</f>
        <v>5.0679999999999996</v>
      </c>
      <c r="G39" s="19"/>
      <c r="H39" s="19"/>
      <c r="I39" s="19"/>
      <c r="J39" s="19"/>
      <c r="K39" s="19"/>
      <c r="L39" s="19"/>
      <c r="M39" s="130">
        <f t="shared" si="0"/>
        <v>0</v>
      </c>
    </row>
    <row r="40" spans="1:13" s="57" customFormat="1" ht="16.5" x14ac:dyDescent="0.3">
      <c r="A40" s="159"/>
      <c r="B40" s="85"/>
      <c r="C40" s="75" t="s">
        <v>77</v>
      </c>
      <c r="D40" s="20" t="s">
        <v>78</v>
      </c>
      <c r="E40" s="20">
        <f>92.1*0.001</f>
        <v>9.2100000000000001E-2</v>
      </c>
      <c r="F40" s="86">
        <f>F38*E40</f>
        <v>2.5788000000000002</v>
      </c>
      <c r="G40" s="19"/>
      <c r="H40" s="19"/>
      <c r="I40" s="19"/>
      <c r="J40" s="19"/>
      <c r="K40" s="19"/>
      <c r="L40" s="19"/>
      <c r="M40" s="130">
        <f t="shared" si="0"/>
        <v>0</v>
      </c>
    </row>
    <row r="41" spans="1:13" s="57" customFormat="1" ht="16.5" x14ac:dyDescent="0.3">
      <c r="A41" s="159"/>
      <c r="B41" s="85"/>
      <c r="C41" s="75" t="s">
        <v>79</v>
      </c>
      <c r="D41" s="20"/>
      <c r="E41" s="20"/>
      <c r="F41" s="86"/>
      <c r="G41" s="19"/>
      <c r="H41" s="19"/>
      <c r="I41" s="19"/>
      <c r="J41" s="19"/>
      <c r="K41" s="19"/>
      <c r="L41" s="19"/>
      <c r="M41" s="130">
        <f t="shared" si="0"/>
        <v>0</v>
      </c>
    </row>
    <row r="42" spans="1:13" s="57" customFormat="1" ht="16.5" x14ac:dyDescent="0.3">
      <c r="A42" s="159"/>
      <c r="B42" s="85" t="s">
        <v>80</v>
      </c>
      <c r="C42" s="75" t="s">
        <v>81</v>
      </c>
      <c r="D42" s="20" t="s">
        <v>82</v>
      </c>
      <c r="E42" s="20">
        <f>1010*0.001</f>
        <v>1.01</v>
      </c>
      <c r="F42" s="86">
        <f>F38*E42</f>
        <v>28.28</v>
      </c>
      <c r="G42" s="19"/>
      <c r="H42" s="19"/>
      <c r="I42" s="19"/>
      <c r="J42" s="87"/>
      <c r="K42" s="19"/>
      <c r="L42" s="19"/>
      <c r="M42" s="130">
        <f t="shared" si="0"/>
        <v>0</v>
      </c>
    </row>
    <row r="43" spans="1:13" s="57" customFormat="1" ht="20.25" x14ac:dyDescent="0.3">
      <c r="A43" s="159"/>
      <c r="B43" s="63" t="s">
        <v>49</v>
      </c>
      <c r="C43" s="59" t="s">
        <v>50</v>
      </c>
      <c r="D43" s="60" t="s">
        <v>51</v>
      </c>
      <c r="E43" s="60">
        <v>0.09</v>
      </c>
      <c r="F43" s="113">
        <f>E43*F38</f>
        <v>2.52</v>
      </c>
      <c r="G43" s="62"/>
      <c r="H43" s="62"/>
      <c r="I43" s="62"/>
      <c r="J43" s="62"/>
      <c r="K43" s="62"/>
      <c r="L43" s="62"/>
      <c r="M43" s="130">
        <f t="shared" si="0"/>
        <v>0</v>
      </c>
    </row>
    <row r="44" spans="1:13" s="57" customFormat="1" ht="16.5" x14ac:dyDescent="0.3">
      <c r="A44" s="160"/>
      <c r="B44" s="88"/>
      <c r="C44" s="75" t="s">
        <v>60</v>
      </c>
      <c r="D44" s="20" t="s">
        <v>78</v>
      </c>
      <c r="E44" s="20">
        <f>5.16*0.001</f>
        <v>5.1600000000000005E-3</v>
      </c>
      <c r="F44" s="86">
        <f>F38*E44</f>
        <v>0.14448000000000003</v>
      </c>
      <c r="G44" s="19"/>
      <c r="H44" s="19"/>
      <c r="I44" s="19"/>
      <c r="J44" s="19"/>
      <c r="K44" s="19"/>
      <c r="L44" s="19"/>
      <c r="M44" s="130">
        <f t="shared" si="0"/>
        <v>0</v>
      </c>
    </row>
    <row r="45" spans="1:13" ht="67.5" x14ac:dyDescent="0.25">
      <c r="A45" s="161">
        <v>8</v>
      </c>
      <c r="B45" s="90" t="s">
        <v>84</v>
      </c>
      <c r="C45" s="91" t="s">
        <v>90</v>
      </c>
      <c r="D45" s="92" t="s">
        <v>54</v>
      </c>
      <c r="E45" s="93"/>
      <c r="F45" s="94">
        <v>111.4</v>
      </c>
      <c r="G45" s="94"/>
      <c r="H45" s="95"/>
      <c r="I45" s="94"/>
      <c r="J45" s="95"/>
      <c r="K45" s="94"/>
      <c r="L45" s="95"/>
      <c r="M45" s="130">
        <f t="shared" si="0"/>
        <v>0</v>
      </c>
    </row>
    <row r="46" spans="1:13" x14ac:dyDescent="0.25">
      <c r="A46" s="162"/>
      <c r="B46" s="96"/>
      <c r="C46" s="97" t="s">
        <v>22</v>
      </c>
      <c r="D46" s="98" t="s">
        <v>17</v>
      </c>
      <c r="E46" s="98">
        <v>0.89</v>
      </c>
      <c r="F46" s="50">
        <f>E46*F45</f>
        <v>99.146000000000001</v>
      </c>
      <c r="G46" s="99"/>
      <c r="H46" s="99"/>
      <c r="I46" s="99"/>
      <c r="J46" s="99"/>
      <c r="K46" s="99"/>
      <c r="L46" s="99"/>
      <c r="M46" s="130">
        <f t="shared" si="0"/>
        <v>0</v>
      </c>
    </row>
    <row r="47" spans="1:13" x14ac:dyDescent="0.25">
      <c r="A47" s="162"/>
      <c r="B47" s="96"/>
      <c r="C47" s="97" t="s">
        <v>85</v>
      </c>
      <c r="D47" s="98" t="s">
        <v>86</v>
      </c>
      <c r="E47" s="98">
        <v>0.37</v>
      </c>
      <c r="F47" s="50">
        <f>E47*F45</f>
        <v>41.218000000000004</v>
      </c>
      <c r="G47" s="99"/>
      <c r="H47" s="99"/>
      <c r="I47" s="99"/>
      <c r="J47" s="99"/>
      <c r="K47" s="99"/>
      <c r="L47" s="99"/>
      <c r="M47" s="130">
        <f t="shared" si="0"/>
        <v>0</v>
      </c>
    </row>
    <row r="48" spans="1:13" ht="15.75" x14ac:dyDescent="0.25">
      <c r="A48" s="162"/>
      <c r="B48" s="96"/>
      <c r="C48" s="97" t="s">
        <v>87</v>
      </c>
      <c r="D48" s="98" t="s">
        <v>88</v>
      </c>
      <c r="E48" s="98">
        <v>1.1499999999999999</v>
      </c>
      <c r="F48" s="50">
        <f>E48*F45</f>
        <v>128.10999999999999</v>
      </c>
      <c r="G48" s="99"/>
      <c r="H48" s="99"/>
      <c r="I48" s="99"/>
      <c r="J48" s="99"/>
      <c r="K48" s="99"/>
      <c r="L48" s="99"/>
      <c r="M48" s="130">
        <f t="shared" si="0"/>
        <v>0</v>
      </c>
    </row>
    <row r="49" spans="1:13" x14ac:dyDescent="0.25">
      <c r="A49" s="163"/>
      <c r="B49" s="100"/>
      <c r="C49" s="97" t="s">
        <v>89</v>
      </c>
      <c r="D49" s="98" t="s">
        <v>86</v>
      </c>
      <c r="E49" s="98">
        <v>0.02</v>
      </c>
      <c r="F49" s="50">
        <f>E49*F45</f>
        <v>2.2280000000000002</v>
      </c>
      <c r="G49" s="99"/>
      <c r="H49" s="99"/>
      <c r="I49" s="99"/>
      <c r="J49" s="99"/>
      <c r="K49" s="99"/>
      <c r="L49" s="99"/>
      <c r="M49" s="130">
        <f t="shared" si="0"/>
        <v>0</v>
      </c>
    </row>
    <row r="50" spans="1:13" ht="38.25" x14ac:dyDescent="0.25">
      <c r="A50" s="152">
        <v>9</v>
      </c>
      <c r="B50" s="101" t="s">
        <v>109</v>
      </c>
      <c r="C50" s="102" t="s">
        <v>99</v>
      </c>
      <c r="D50" s="103" t="s">
        <v>29</v>
      </c>
      <c r="E50" s="104"/>
      <c r="F50" s="105">
        <v>5.62</v>
      </c>
      <c r="G50" s="106"/>
      <c r="H50" s="106"/>
      <c r="I50" s="106"/>
      <c r="J50" s="106"/>
      <c r="K50" s="106"/>
      <c r="L50" s="106"/>
      <c r="M50" s="130">
        <f t="shared" si="0"/>
        <v>0</v>
      </c>
    </row>
    <row r="51" spans="1:13" ht="15.75" x14ac:dyDescent="0.25">
      <c r="A51" s="153"/>
      <c r="B51" s="101"/>
      <c r="C51" s="107" t="s">
        <v>22</v>
      </c>
      <c r="D51" s="108" t="s">
        <v>17</v>
      </c>
      <c r="E51" s="109">
        <f>840*0.01</f>
        <v>8.4</v>
      </c>
      <c r="F51" s="110">
        <f>E51*F50</f>
        <v>47.208000000000006</v>
      </c>
      <c r="G51" s="110"/>
      <c r="H51" s="111"/>
      <c r="I51" s="110"/>
      <c r="J51" s="111"/>
      <c r="K51" s="110"/>
      <c r="L51" s="111"/>
      <c r="M51" s="130">
        <f t="shared" si="0"/>
        <v>0</v>
      </c>
    </row>
    <row r="52" spans="1:13" x14ac:dyDescent="0.25">
      <c r="A52" s="153"/>
      <c r="B52" s="101"/>
      <c r="C52" s="107" t="s">
        <v>23</v>
      </c>
      <c r="D52" s="109" t="s">
        <v>20</v>
      </c>
      <c r="E52" s="109">
        <f>81*0.01</f>
        <v>0.81</v>
      </c>
      <c r="F52" s="110">
        <f>E52*F50</f>
        <v>4.5522</v>
      </c>
      <c r="G52" s="110"/>
      <c r="H52" s="111"/>
      <c r="I52" s="110"/>
      <c r="J52" s="111"/>
      <c r="K52" s="110"/>
      <c r="L52" s="111"/>
      <c r="M52" s="130">
        <f t="shared" si="0"/>
        <v>0</v>
      </c>
    </row>
    <row r="53" spans="1:13" ht="27" x14ac:dyDescent="0.25">
      <c r="A53" s="153"/>
      <c r="B53" s="112" t="s">
        <v>91</v>
      </c>
      <c r="C53" s="107" t="s">
        <v>92</v>
      </c>
      <c r="D53" s="108" t="s">
        <v>21</v>
      </c>
      <c r="E53" s="109">
        <f>101.5*0.01</f>
        <v>1.0150000000000001</v>
      </c>
      <c r="F53" s="110">
        <f>E53*F50</f>
        <v>5.7043000000000008</v>
      </c>
      <c r="G53" s="110"/>
      <c r="H53" s="111"/>
      <c r="I53" s="110"/>
      <c r="J53" s="111"/>
      <c r="K53" s="110"/>
      <c r="L53" s="111"/>
      <c r="M53" s="130">
        <f t="shared" si="0"/>
        <v>0</v>
      </c>
    </row>
    <row r="54" spans="1:13" ht="18" x14ac:dyDescent="0.25">
      <c r="A54" s="153"/>
      <c r="B54" s="112" t="s">
        <v>93</v>
      </c>
      <c r="C54" s="107" t="s">
        <v>30</v>
      </c>
      <c r="D54" s="108" t="s">
        <v>33</v>
      </c>
      <c r="E54" s="109">
        <f>137*0.01</f>
        <v>1.37</v>
      </c>
      <c r="F54" s="110">
        <f>E54*F50</f>
        <v>7.6994000000000007</v>
      </c>
      <c r="G54" s="110"/>
      <c r="H54" s="111"/>
      <c r="I54" s="110"/>
      <c r="J54" s="111"/>
      <c r="K54" s="110"/>
      <c r="L54" s="111"/>
      <c r="M54" s="130">
        <f t="shared" si="0"/>
        <v>0</v>
      </c>
    </row>
    <row r="55" spans="1:13" ht="18" x14ac:dyDescent="0.25">
      <c r="A55" s="153"/>
      <c r="B55" s="112" t="s">
        <v>94</v>
      </c>
      <c r="C55" s="107" t="s">
        <v>31</v>
      </c>
      <c r="D55" s="108" t="s">
        <v>21</v>
      </c>
      <c r="E55" s="109">
        <f>(0.84+2.56+0.26)*0.01</f>
        <v>3.6600000000000001E-2</v>
      </c>
      <c r="F55" s="110">
        <f>E55*F50</f>
        <v>0.20569200000000001</v>
      </c>
      <c r="G55" s="110"/>
      <c r="H55" s="111"/>
      <c r="I55" s="110"/>
      <c r="J55" s="111"/>
      <c r="K55" s="110"/>
      <c r="L55" s="111"/>
      <c r="M55" s="130">
        <f t="shared" si="0"/>
        <v>0</v>
      </c>
    </row>
    <row r="56" spans="1:13" x14ac:dyDescent="0.25">
      <c r="A56" s="153"/>
      <c r="B56" s="112"/>
      <c r="C56" s="107" t="s">
        <v>19</v>
      </c>
      <c r="D56" s="109" t="s">
        <v>20</v>
      </c>
      <c r="E56" s="109">
        <f>0.39*0.01</f>
        <v>3.9000000000000003E-3</v>
      </c>
      <c r="F56" s="110">
        <f>E56*F50</f>
        <v>2.1918000000000003E-2</v>
      </c>
      <c r="G56" s="110"/>
      <c r="H56" s="111"/>
      <c r="I56" s="110"/>
      <c r="J56" s="111"/>
      <c r="K56" s="110"/>
      <c r="L56" s="111"/>
      <c r="M56" s="130">
        <f t="shared" si="0"/>
        <v>0</v>
      </c>
    </row>
    <row r="57" spans="1:13" ht="15.75" x14ac:dyDescent="0.25">
      <c r="A57" s="153"/>
      <c r="B57" s="112" t="s">
        <v>95</v>
      </c>
      <c r="C57" s="107" t="s">
        <v>96</v>
      </c>
      <c r="D57" s="108" t="s">
        <v>27</v>
      </c>
      <c r="E57" s="109"/>
      <c r="F57" s="51">
        <v>0.56200000000000006</v>
      </c>
      <c r="G57" s="110"/>
      <c r="H57" s="111"/>
      <c r="I57" s="110"/>
      <c r="J57" s="111"/>
      <c r="K57" s="110"/>
      <c r="L57" s="111"/>
      <c r="M57" s="130">
        <f t="shared" si="0"/>
        <v>0</v>
      </c>
    </row>
    <row r="58" spans="1:13" ht="15.75" x14ac:dyDescent="0.25">
      <c r="A58" s="154"/>
      <c r="B58" s="112" t="s">
        <v>97</v>
      </c>
      <c r="C58" s="107" t="s">
        <v>98</v>
      </c>
      <c r="D58" s="108" t="s">
        <v>27</v>
      </c>
      <c r="E58" s="109"/>
      <c r="F58" s="51">
        <v>0.03</v>
      </c>
      <c r="G58" s="110"/>
      <c r="H58" s="111"/>
      <c r="I58" s="110"/>
      <c r="J58" s="111"/>
      <c r="K58" s="110"/>
      <c r="L58" s="111"/>
      <c r="M58" s="130">
        <f t="shared" si="0"/>
        <v>0</v>
      </c>
    </row>
    <row r="59" spans="1:13" ht="38.25" x14ac:dyDescent="0.25">
      <c r="A59" s="155">
        <v>10</v>
      </c>
      <c r="B59" s="101" t="s">
        <v>109</v>
      </c>
      <c r="C59" s="102" t="s">
        <v>100</v>
      </c>
      <c r="D59" s="103" t="s">
        <v>29</v>
      </c>
      <c r="E59" s="104"/>
      <c r="F59" s="105">
        <v>5.62</v>
      </c>
      <c r="G59" s="106"/>
      <c r="H59" s="106"/>
      <c r="I59" s="106"/>
      <c r="J59" s="106"/>
      <c r="K59" s="106"/>
      <c r="L59" s="106"/>
      <c r="M59" s="130">
        <f t="shared" si="0"/>
        <v>0</v>
      </c>
    </row>
    <row r="60" spans="1:13" ht="15.75" x14ac:dyDescent="0.25">
      <c r="A60" s="156"/>
      <c r="B60" s="101"/>
      <c r="C60" s="107" t="s">
        <v>22</v>
      </c>
      <c r="D60" s="108" t="s">
        <v>17</v>
      </c>
      <c r="E60" s="109">
        <f>840*0.01</f>
        <v>8.4</v>
      </c>
      <c r="F60" s="110">
        <f>E60*F59</f>
        <v>47.208000000000006</v>
      </c>
      <c r="G60" s="110"/>
      <c r="H60" s="111"/>
      <c r="I60" s="110"/>
      <c r="J60" s="111"/>
      <c r="K60" s="110"/>
      <c r="L60" s="111"/>
      <c r="M60" s="130">
        <f t="shared" si="0"/>
        <v>0</v>
      </c>
    </row>
    <row r="61" spans="1:13" x14ac:dyDescent="0.25">
      <c r="A61" s="156"/>
      <c r="B61" s="101"/>
      <c r="C61" s="107" t="s">
        <v>23</v>
      </c>
      <c r="D61" s="109" t="s">
        <v>20</v>
      </c>
      <c r="E61" s="109">
        <f>81*0.01</f>
        <v>0.81</v>
      </c>
      <c r="F61" s="110">
        <f>E61*F59</f>
        <v>4.5522</v>
      </c>
      <c r="G61" s="110"/>
      <c r="H61" s="111"/>
      <c r="I61" s="110"/>
      <c r="J61" s="111"/>
      <c r="K61" s="110"/>
      <c r="L61" s="111"/>
      <c r="M61" s="130">
        <f t="shared" si="0"/>
        <v>0</v>
      </c>
    </row>
    <row r="62" spans="1:13" ht="27" x14ac:dyDescent="0.25">
      <c r="A62" s="156"/>
      <c r="B62" s="112" t="s">
        <v>91</v>
      </c>
      <c r="C62" s="107" t="s">
        <v>92</v>
      </c>
      <c r="D62" s="108" t="s">
        <v>21</v>
      </c>
      <c r="E62" s="109">
        <f>101.5*0.01</f>
        <v>1.0150000000000001</v>
      </c>
      <c r="F62" s="110">
        <f>E62*F59</f>
        <v>5.7043000000000008</v>
      </c>
      <c r="G62" s="110"/>
      <c r="H62" s="111"/>
      <c r="I62" s="110"/>
      <c r="J62" s="111"/>
      <c r="K62" s="110"/>
      <c r="L62" s="111"/>
      <c r="M62" s="130">
        <f t="shared" si="0"/>
        <v>0</v>
      </c>
    </row>
    <row r="63" spans="1:13" ht="18" x14ac:dyDescent="0.25">
      <c r="A63" s="156"/>
      <c r="B63" s="112" t="s">
        <v>93</v>
      </c>
      <c r="C63" s="107" t="s">
        <v>30</v>
      </c>
      <c r="D63" s="108" t="s">
        <v>33</v>
      </c>
      <c r="E63" s="109">
        <f>137*0.01</f>
        <v>1.37</v>
      </c>
      <c r="F63" s="110">
        <f>E63*F59</f>
        <v>7.6994000000000007</v>
      </c>
      <c r="G63" s="110"/>
      <c r="H63" s="111"/>
      <c r="I63" s="110"/>
      <c r="J63" s="111"/>
      <c r="K63" s="110"/>
      <c r="L63" s="111"/>
      <c r="M63" s="130">
        <f t="shared" si="0"/>
        <v>0</v>
      </c>
    </row>
    <row r="64" spans="1:13" ht="18" x14ac:dyDescent="0.25">
      <c r="A64" s="156"/>
      <c r="B64" s="112" t="s">
        <v>94</v>
      </c>
      <c r="C64" s="107" t="s">
        <v>31</v>
      </c>
      <c r="D64" s="108" t="s">
        <v>21</v>
      </c>
      <c r="E64" s="109">
        <f>(0.84+2.56+0.26)*0.01</f>
        <v>3.6600000000000001E-2</v>
      </c>
      <c r="F64" s="110">
        <f>E64*F59</f>
        <v>0.20569200000000001</v>
      </c>
      <c r="G64" s="110"/>
      <c r="H64" s="111"/>
      <c r="I64" s="110"/>
      <c r="J64" s="111"/>
      <c r="K64" s="110"/>
      <c r="L64" s="111"/>
      <c r="M64" s="130">
        <f t="shared" si="0"/>
        <v>0</v>
      </c>
    </row>
    <row r="65" spans="1:13" x14ac:dyDescent="0.25">
      <c r="A65" s="156"/>
      <c r="B65" s="112"/>
      <c r="C65" s="107" t="s">
        <v>19</v>
      </c>
      <c r="D65" s="109" t="s">
        <v>20</v>
      </c>
      <c r="E65" s="109">
        <f>0.39*0.01</f>
        <v>3.9000000000000003E-3</v>
      </c>
      <c r="F65" s="110">
        <f>E65*F59</f>
        <v>2.1918000000000003E-2</v>
      </c>
      <c r="G65" s="110"/>
      <c r="H65" s="111"/>
      <c r="I65" s="110"/>
      <c r="J65" s="111"/>
      <c r="K65" s="110"/>
      <c r="L65" s="111"/>
      <c r="M65" s="130">
        <f t="shared" si="0"/>
        <v>0</v>
      </c>
    </row>
    <row r="66" spans="1:13" ht="15.75" x14ac:dyDescent="0.25">
      <c r="A66" s="156"/>
      <c r="B66" s="112" t="s">
        <v>95</v>
      </c>
      <c r="C66" s="107" t="s">
        <v>96</v>
      </c>
      <c r="D66" s="108" t="s">
        <v>27</v>
      </c>
      <c r="E66" s="109"/>
      <c r="F66" s="51">
        <v>0.56200000000000006</v>
      </c>
      <c r="G66" s="110"/>
      <c r="H66" s="111"/>
      <c r="I66" s="110"/>
      <c r="J66" s="111"/>
      <c r="K66" s="110"/>
      <c r="L66" s="111"/>
      <c r="M66" s="130">
        <f t="shared" si="0"/>
        <v>0</v>
      </c>
    </row>
    <row r="67" spans="1:13" ht="15.75" x14ac:dyDescent="0.25">
      <c r="A67" s="157"/>
      <c r="B67" s="112" t="s">
        <v>97</v>
      </c>
      <c r="C67" s="107" t="s">
        <v>98</v>
      </c>
      <c r="D67" s="108" t="s">
        <v>27</v>
      </c>
      <c r="E67" s="109"/>
      <c r="F67" s="51">
        <v>0.03</v>
      </c>
      <c r="G67" s="110"/>
      <c r="H67" s="111"/>
      <c r="I67" s="110"/>
      <c r="J67" s="111"/>
      <c r="K67" s="110"/>
      <c r="L67" s="111"/>
      <c r="M67" s="130">
        <f t="shared" si="0"/>
        <v>0</v>
      </c>
    </row>
    <row r="68" spans="1:13" ht="25.5" x14ac:dyDescent="0.25">
      <c r="A68" s="152">
        <v>11</v>
      </c>
      <c r="B68" s="112" t="s">
        <v>28</v>
      </c>
      <c r="C68" s="102" t="s">
        <v>101</v>
      </c>
      <c r="D68" s="103" t="s">
        <v>29</v>
      </c>
      <c r="E68" s="104"/>
      <c r="F68" s="105">
        <v>1.2</v>
      </c>
      <c r="G68" s="106"/>
      <c r="H68" s="106"/>
      <c r="I68" s="106"/>
      <c r="J68" s="106"/>
      <c r="K68" s="106"/>
      <c r="L68" s="106"/>
      <c r="M68" s="130">
        <f t="shared" si="0"/>
        <v>0</v>
      </c>
    </row>
    <row r="69" spans="1:13" ht="15.75" x14ac:dyDescent="0.25">
      <c r="A69" s="153"/>
      <c r="B69" s="112"/>
      <c r="C69" s="107" t="s">
        <v>22</v>
      </c>
      <c r="D69" s="108" t="s">
        <v>17</v>
      </c>
      <c r="E69" s="109">
        <v>14.7</v>
      </c>
      <c r="F69" s="110">
        <f>E69*F68</f>
        <v>17.639999999999997</v>
      </c>
      <c r="G69" s="110"/>
      <c r="H69" s="111"/>
      <c r="I69" s="110"/>
      <c r="J69" s="111"/>
      <c r="K69" s="110"/>
      <c r="L69" s="111"/>
      <c r="M69" s="130">
        <f t="shared" si="0"/>
        <v>0</v>
      </c>
    </row>
    <row r="70" spans="1:13" x14ac:dyDescent="0.25">
      <c r="A70" s="153"/>
      <c r="B70" s="112"/>
      <c r="C70" s="107" t="s">
        <v>23</v>
      </c>
      <c r="D70" s="109" t="s">
        <v>20</v>
      </c>
      <c r="E70" s="109">
        <v>1.21</v>
      </c>
      <c r="F70" s="110">
        <f>E70*F68</f>
        <v>1.452</v>
      </c>
      <c r="G70" s="110"/>
      <c r="H70" s="111"/>
      <c r="I70" s="110"/>
      <c r="J70" s="111"/>
      <c r="K70" s="110"/>
      <c r="L70" s="111"/>
      <c r="M70" s="130">
        <f t="shared" si="0"/>
        <v>0</v>
      </c>
    </row>
    <row r="71" spans="1:13" ht="27" x14ac:dyDescent="0.25">
      <c r="A71" s="153"/>
      <c r="B71" s="112" t="s">
        <v>91</v>
      </c>
      <c r="C71" s="107" t="s">
        <v>102</v>
      </c>
      <c r="D71" s="108" t="s">
        <v>21</v>
      </c>
      <c r="E71" s="109">
        <f>102*0.01</f>
        <v>1.02</v>
      </c>
      <c r="F71" s="110">
        <f>E71*F68</f>
        <v>1.224</v>
      </c>
      <c r="G71" s="110"/>
      <c r="H71" s="111"/>
      <c r="I71" s="110"/>
      <c r="J71" s="111"/>
      <c r="K71" s="110"/>
      <c r="L71" s="111"/>
      <c r="M71" s="130">
        <f t="shared" si="0"/>
        <v>0</v>
      </c>
    </row>
    <row r="72" spans="1:13" ht="18" x14ac:dyDescent="0.25">
      <c r="A72" s="153"/>
      <c r="B72" s="112" t="s">
        <v>93</v>
      </c>
      <c r="C72" s="107" t="s">
        <v>30</v>
      </c>
      <c r="D72" s="108" t="s">
        <v>33</v>
      </c>
      <c r="E72" s="109">
        <v>0.23</v>
      </c>
      <c r="F72" s="110">
        <f>E72*F68</f>
        <v>0.27600000000000002</v>
      </c>
      <c r="G72" s="110"/>
      <c r="H72" s="111"/>
      <c r="I72" s="110"/>
      <c r="J72" s="111"/>
      <c r="K72" s="110"/>
      <c r="L72" s="111"/>
      <c r="M72" s="130">
        <f t="shared" si="0"/>
        <v>0</v>
      </c>
    </row>
    <row r="73" spans="1:13" ht="18" x14ac:dyDescent="0.25">
      <c r="A73" s="153"/>
      <c r="B73" s="112" t="s">
        <v>94</v>
      </c>
      <c r="C73" s="107" t="s">
        <v>31</v>
      </c>
      <c r="D73" s="108" t="s">
        <v>21</v>
      </c>
      <c r="E73" s="109">
        <v>3.6600000000000001E-2</v>
      </c>
      <c r="F73" s="110">
        <f>E73*F68</f>
        <v>4.3920000000000001E-2</v>
      </c>
      <c r="G73" s="110"/>
      <c r="H73" s="111"/>
      <c r="I73" s="110"/>
      <c r="J73" s="111"/>
      <c r="K73" s="110"/>
      <c r="L73" s="111"/>
      <c r="M73" s="130">
        <f t="shared" si="0"/>
        <v>0</v>
      </c>
    </row>
    <row r="74" spans="1:13" x14ac:dyDescent="0.25">
      <c r="A74" s="153"/>
      <c r="B74" s="112"/>
      <c r="C74" s="107" t="s">
        <v>19</v>
      </c>
      <c r="D74" s="109" t="s">
        <v>20</v>
      </c>
      <c r="E74" s="109">
        <v>0.9</v>
      </c>
      <c r="F74" s="110">
        <f>E74*F68</f>
        <v>1.08</v>
      </c>
      <c r="G74" s="110"/>
      <c r="H74" s="111"/>
      <c r="I74" s="110"/>
      <c r="J74" s="111"/>
      <c r="K74" s="110"/>
      <c r="L74" s="111"/>
      <c r="M74" s="130">
        <f t="shared" si="0"/>
        <v>0</v>
      </c>
    </row>
    <row r="75" spans="1:13" ht="15.75" x14ac:dyDescent="0.25">
      <c r="A75" s="153"/>
      <c r="B75" s="112" t="s">
        <v>95</v>
      </c>
      <c r="C75" s="107" t="s">
        <v>96</v>
      </c>
      <c r="D75" s="108" t="s">
        <v>27</v>
      </c>
      <c r="E75" s="109"/>
      <c r="F75" s="51">
        <v>0.24</v>
      </c>
      <c r="G75" s="110"/>
      <c r="H75" s="111"/>
      <c r="I75" s="110"/>
      <c r="J75" s="111"/>
      <c r="K75" s="110"/>
      <c r="L75" s="111"/>
      <c r="M75" s="130">
        <f t="shared" si="0"/>
        <v>0</v>
      </c>
    </row>
    <row r="76" spans="1:13" ht="15.75" x14ac:dyDescent="0.25">
      <c r="A76" s="154"/>
      <c r="B76" s="112" t="s">
        <v>97</v>
      </c>
      <c r="C76" s="107" t="s">
        <v>98</v>
      </c>
      <c r="D76" s="108" t="s">
        <v>27</v>
      </c>
      <c r="E76" s="109"/>
      <c r="F76" s="51">
        <v>0.08</v>
      </c>
      <c r="G76" s="110"/>
      <c r="H76" s="111"/>
      <c r="I76" s="110"/>
      <c r="J76" s="111"/>
      <c r="K76" s="110"/>
      <c r="L76" s="111"/>
      <c r="M76" s="130">
        <f t="shared" si="0"/>
        <v>0</v>
      </c>
    </row>
    <row r="77" spans="1:13" ht="38.25" x14ac:dyDescent="0.25">
      <c r="A77" s="155">
        <v>12</v>
      </c>
      <c r="B77" s="101" t="s">
        <v>110</v>
      </c>
      <c r="C77" s="102" t="s">
        <v>103</v>
      </c>
      <c r="D77" s="103" t="s">
        <v>29</v>
      </c>
      <c r="E77" s="104"/>
      <c r="F77" s="105">
        <v>15.7</v>
      </c>
      <c r="G77" s="106"/>
      <c r="H77" s="106"/>
      <c r="I77" s="106"/>
      <c r="J77" s="106"/>
      <c r="K77" s="106"/>
      <c r="L77" s="106"/>
      <c r="M77" s="130">
        <f t="shared" ref="M77:M106" si="1">L77+J77+H77</f>
        <v>0</v>
      </c>
    </row>
    <row r="78" spans="1:13" ht="15.75" x14ac:dyDescent="0.25">
      <c r="A78" s="156"/>
      <c r="B78" s="101"/>
      <c r="C78" s="107" t="s">
        <v>22</v>
      </c>
      <c r="D78" s="108" t="s">
        <v>17</v>
      </c>
      <c r="E78" s="109">
        <v>8.44</v>
      </c>
      <c r="F78" s="110">
        <f>E78*F77</f>
        <v>132.50799999999998</v>
      </c>
      <c r="G78" s="110"/>
      <c r="H78" s="111"/>
      <c r="I78" s="110"/>
      <c r="J78" s="111"/>
      <c r="K78" s="110"/>
      <c r="L78" s="111"/>
      <c r="M78" s="130">
        <f t="shared" si="1"/>
        <v>0</v>
      </c>
    </row>
    <row r="79" spans="1:13" x14ac:dyDescent="0.25">
      <c r="A79" s="156"/>
      <c r="B79" s="101"/>
      <c r="C79" s="107" t="s">
        <v>23</v>
      </c>
      <c r="D79" s="109" t="s">
        <v>20</v>
      </c>
      <c r="E79" s="109">
        <v>1.1000000000000001</v>
      </c>
      <c r="F79" s="110">
        <f>E79*F77</f>
        <v>17.27</v>
      </c>
      <c r="G79" s="110"/>
      <c r="H79" s="111"/>
      <c r="I79" s="110"/>
      <c r="J79" s="111"/>
      <c r="K79" s="110"/>
      <c r="L79" s="111"/>
      <c r="M79" s="130">
        <f t="shared" si="1"/>
        <v>0</v>
      </c>
    </row>
    <row r="80" spans="1:13" ht="27" x14ac:dyDescent="0.25">
      <c r="A80" s="156"/>
      <c r="B80" s="112" t="s">
        <v>91</v>
      </c>
      <c r="C80" s="107" t="s">
        <v>92</v>
      </c>
      <c r="D80" s="108" t="s">
        <v>21</v>
      </c>
      <c r="E80" s="109">
        <f>101.5*0.01</f>
        <v>1.0150000000000001</v>
      </c>
      <c r="F80" s="110">
        <f>E80*F77</f>
        <v>15.935500000000001</v>
      </c>
      <c r="G80" s="110"/>
      <c r="H80" s="111"/>
      <c r="I80" s="110"/>
      <c r="J80" s="111"/>
      <c r="K80" s="110"/>
      <c r="L80" s="111"/>
      <c r="M80" s="130">
        <f t="shared" si="1"/>
        <v>0</v>
      </c>
    </row>
    <row r="81" spans="1:13" ht="18" x14ac:dyDescent="0.25">
      <c r="A81" s="156"/>
      <c r="B81" s="112" t="s">
        <v>93</v>
      </c>
      <c r="C81" s="107" t="s">
        <v>30</v>
      </c>
      <c r="D81" s="108" t="s">
        <v>33</v>
      </c>
      <c r="E81" s="109">
        <f>137*0.01</f>
        <v>1.37</v>
      </c>
      <c r="F81" s="110">
        <f>E81*F77</f>
        <v>21.509</v>
      </c>
      <c r="G81" s="110"/>
      <c r="H81" s="111"/>
      <c r="I81" s="110"/>
      <c r="J81" s="111"/>
      <c r="K81" s="110"/>
      <c r="L81" s="111"/>
      <c r="M81" s="130">
        <f t="shared" si="1"/>
        <v>0</v>
      </c>
    </row>
    <row r="82" spans="1:13" ht="18" x14ac:dyDescent="0.25">
      <c r="A82" s="156"/>
      <c r="B82" s="112" t="s">
        <v>94</v>
      </c>
      <c r="C82" s="107" t="s">
        <v>31</v>
      </c>
      <c r="D82" s="108" t="s">
        <v>21</v>
      </c>
      <c r="E82" s="109">
        <f>(0.84+2.56+0.26)*0.01</f>
        <v>3.6600000000000001E-2</v>
      </c>
      <c r="F82" s="110">
        <f>E82*F77</f>
        <v>0.57462000000000002</v>
      </c>
      <c r="G82" s="110"/>
      <c r="H82" s="111"/>
      <c r="I82" s="110"/>
      <c r="J82" s="111"/>
      <c r="K82" s="110"/>
      <c r="L82" s="111"/>
      <c r="M82" s="130">
        <f t="shared" si="1"/>
        <v>0</v>
      </c>
    </row>
    <row r="83" spans="1:13" x14ac:dyDescent="0.25">
      <c r="A83" s="156"/>
      <c r="B83" s="112"/>
      <c r="C83" s="107" t="s">
        <v>19</v>
      </c>
      <c r="D83" s="109" t="s">
        <v>20</v>
      </c>
      <c r="E83" s="109">
        <v>0.46</v>
      </c>
      <c r="F83" s="110">
        <f>E83*F77</f>
        <v>7.2220000000000004</v>
      </c>
      <c r="G83" s="110"/>
      <c r="H83" s="111"/>
      <c r="I83" s="110"/>
      <c r="J83" s="111"/>
      <c r="K83" s="110"/>
      <c r="L83" s="111"/>
      <c r="M83" s="130">
        <f t="shared" si="1"/>
        <v>0</v>
      </c>
    </row>
    <row r="84" spans="1:13" ht="15.75" x14ac:dyDescent="0.25">
      <c r="A84" s="156"/>
      <c r="B84" s="112" t="s">
        <v>95</v>
      </c>
      <c r="C84" s="107" t="s">
        <v>96</v>
      </c>
      <c r="D84" s="108" t="s">
        <v>27</v>
      </c>
      <c r="E84" s="109"/>
      <c r="F84" s="51">
        <v>1.57</v>
      </c>
      <c r="G84" s="110"/>
      <c r="H84" s="111"/>
      <c r="I84" s="110"/>
      <c r="J84" s="111"/>
      <c r="K84" s="110"/>
      <c r="L84" s="111"/>
      <c r="M84" s="130">
        <f t="shared" si="1"/>
        <v>0</v>
      </c>
    </row>
    <row r="85" spans="1:13" ht="15.75" x14ac:dyDescent="0.25">
      <c r="A85" s="157"/>
      <c r="B85" s="112" t="s">
        <v>97</v>
      </c>
      <c r="C85" s="107" t="s">
        <v>98</v>
      </c>
      <c r="D85" s="108" t="s">
        <v>27</v>
      </c>
      <c r="E85" s="109"/>
      <c r="F85" s="51">
        <v>0.09</v>
      </c>
      <c r="G85" s="110"/>
      <c r="H85" s="111"/>
      <c r="I85" s="110"/>
      <c r="J85" s="111"/>
      <c r="K85" s="110"/>
      <c r="L85" s="111"/>
      <c r="M85" s="130">
        <f t="shared" si="1"/>
        <v>0</v>
      </c>
    </row>
    <row r="86" spans="1:13" ht="38.25" x14ac:dyDescent="0.25">
      <c r="A86" s="145">
        <v>13</v>
      </c>
      <c r="B86" s="101" t="s">
        <v>105</v>
      </c>
      <c r="C86" s="102" t="s">
        <v>107</v>
      </c>
      <c r="D86" s="103" t="s">
        <v>29</v>
      </c>
      <c r="E86" s="104"/>
      <c r="F86" s="105">
        <v>0.8</v>
      </c>
      <c r="G86" s="106"/>
      <c r="H86" s="106"/>
      <c r="I86" s="106"/>
      <c r="J86" s="106"/>
      <c r="K86" s="106"/>
      <c r="L86" s="106"/>
      <c r="M86" s="130">
        <f t="shared" si="1"/>
        <v>0</v>
      </c>
    </row>
    <row r="87" spans="1:13" ht="15.75" x14ac:dyDescent="0.25">
      <c r="A87" s="145"/>
      <c r="B87" s="101"/>
      <c r="C87" s="107" t="s">
        <v>22</v>
      </c>
      <c r="D87" s="108" t="s">
        <v>17</v>
      </c>
      <c r="E87" s="109">
        <f>666*0.01</f>
        <v>6.66</v>
      </c>
      <c r="F87" s="110">
        <f>E87*F86</f>
        <v>5.3280000000000003</v>
      </c>
      <c r="G87" s="110"/>
      <c r="H87" s="111"/>
      <c r="I87" s="110"/>
      <c r="J87" s="111"/>
      <c r="K87" s="110"/>
      <c r="L87" s="111"/>
      <c r="M87" s="130">
        <f t="shared" si="1"/>
        <v>0</v>
      </c>
    </row>
    <row r="88" spans="1:13" x14ac:dyDescent="0.25">
      <c r="A88" s="145"/>
      <c r="B88" s="101"/>
      <c r="C88" s="107" t="s">
        <v>23</v>
      </c>
      <c r="D88" s="109" t="s">
        <v>20</v>
      </c>
      <c r="E88" s="109">
        <f>59*0.01</f>
        <v>0.59</v>
      </c>
      <c r="F88" s="110">
        <f>E88*F86</f>
        <v>0.47199999999999998</v>
      </c>
      <c r="G88" s="110"/>
      <c r="H88" s="111"/>
      <c r="I88" s="110"/>
      <c r="J88" s="111"/>
      <c r="K88" s="110"/>
      <c r="L88" s="111"/>
      <c r="M88" s="130">
        <f t="shared" si="1"/>
        <v>0</v>
      </c>
    </row>
    <row r="89" spans="1:13" ht="27" x14ac:dyDescent="0.25">
      <c r="A89" s="145"/>
      <c r="B89" s="112" t="s">
        <v>106</v>
      </c>
      <c r="C89" s="107" t="s">
        <v>108</v>
      </c>
      <c r="D89" s="108" t="s">
        <v>21</v>
      </c>
      <c r="E89" s="114">
        <f>101.5*0.01</f>
        <v>1.0150000000000001</v>
      </c>
      <c r="F89" s="110">
        <f>E89*F86</f>
        <v>0.81200000000000017</v>
      </c>
      <c r="G89" s="110"/>
      <c r="H89" s="111"/>
      <c r="I89" s="110"/>
      <c r="J89" s="111"/>
      <c r="K89" s="110"/>
      <c r="L89" s="111"/>
      <c r="M89" s="130">
        <f t="shared" si="1"/>
        <v>0</v>
      </c>
    </row>
    <row r="90" spans="1:13" ht="18" x14ac:dyDescent="0.25">
      <c r="A90" s="145"/>
      <c r="B90" s="112" t="s">
        <v>93</v>
      </c>
      <c r="C90" s="107" t="s">
        <v>30</v>
      </c>
      <c r="D90" s="108" t="s">
        <v>33</v>
      </c>
      <c r="E90" s="109">
        <f>160*0.01</f>
        <v>1.6</v>
      </c>
      <c r="F90" s="110">
        <f>E90*F86</f>
        <v>1.2800000000000002</v>
      </c>
      <c r="G90" s="110"/>
      <c r="H90" s="111"/>
      <c r="I90" s="110"/>
      <c r="J90" s="111"/>
      <c r="K90" s="110"/>
      <c r="L90" s="111"/>
      <c r="M90" s="130">
        <f t="shared" si="1"/>
        <v>0</v>
      </c>
    </row>
    <row r="91" spans="1:13" ht="18" x14ac:dyDescent="0.25">
      <c r="A91" s="145"/>
      <c r="B91" s="112" t="s">
        <v>94</v>
      </c>
      <c r="C91" s="107" t="s">
        <v>31</v>
      </c>
      <c r="D91" s="108" t="s">
        <v>21</v>
      </c>
      <c r="E91" s="109">
        <f>1.83*0.01</f>
        <v>1.83E-2</v>
      </c>
      <c r="F91" s="110">
        <f>E91*F86</f>
        <v>1.464E-2</v>
      </c>
      <c r="G91" s="110"/>
      <c r="H91" s="111"/>
      <c r="I91" s="110"/>
      <c r="J91" s="111"/>
      <c r="K91" s="110"/>
      <c r="L91" s="111"/>
      <c r="M91" s="130">
        <f t="shared" si="1"/>
        <v>0</v>
      </c>
    </row>
    <row r="92" spans="1:13" x14ac:dyDescent="0.25">
      <c r="A92" s="145"/>
      <c r="B92" s="101"/>
      <c r="C92" s="107" t="s">
        <v>19</v>
      </c>
      <c r="D92" s="109" t="s">
        <v>20</v>
      </c>
      <c r="E92" s="109">
        <f>40*0.01</f>
        <v>0.4</v>
      </c>
      <c r="F92" s="110">
        <f>E92*F86</f>
        <v>0.32000000000000006</v>
      </c>
      <c r="G92" s="110"/>
      <c r="H92" s="111"/>
      <c r="I92" s="110"/>
      <c r="J92" s="111"/>
      <c r="K92" s="110"/>
      <c r="L92" s="111"/>
      <c r="M92" s="130">
        <f t="shared" si="1"/>
        <v>0</v>
      </c>
    </row>
    <row r="93" spans="1:13" ht="38.25" x14ac:dyDescent="0.25">
      <c r="A93" s="146">
        <v>14</v>
      </c>
      <c r="B93" s="149" t="s">
        <v>44</v>
      </c>
      <c r="C93" s="53" t="s">
        <v>117</v>
      </c>
      <c r="D93" s="16" t="s">
        <v>118</v>
      </c>
      <c r="E93" s="30"/>
      <c r="F93" s="17">
        <v>3</v>
      </c>
      <c r="G93" s="18"/>
      <c r="H93" s="32"/>
      <c r="I93" s="18"/>
      <c r="J93" s="32"/>
      <c r="K93" s="18"/>
      <c r="L93" s="32"/>
      <c r="M93" s="130">
        <f t="shared" si="1"/>
        <v>0</v>
      </c>
    </row>
    <row r="94" spans="1:13" x14ac:dyDescent="0.25">
      <c r="A94" s="147"/>
      <c r="B94" s="150"/>
      <c r="C94" s="124" t="s">
        <v>22</v>
      </c>
      <c r="D94" s="9" t="s">
        <v>17</v>
      </c>
      <c r="E94" s="60">
        <v>3.37</v>
      </c>
      <c r="F94" s="12">
        <f>E94*F93</f>
        <v>10.11</v>
      </c>
      <c r="G94" s="33"/>
      <c r="H94" s="32"/>
      <c r="I94" s="22"/>
      <c r="J94" s="32"/>
      <c r="K94" s="22"/>
      <c r="L94" s="32"/>
      <c r="M94" s="130">
        <f t="shared" si="1"/>
        <v>0</v>
      </c>
    </row>
    <row r="95" spans="1:13" x14ac:dyDescent="0.25">
      <c r="A95" s="148"/>
      <c r="B95" s="151"/>
      <c r="C95" s="125" t="s">
        <v>19</v>
      </c>
      <c r="D95" s="23" t="s">
        <v>20</v>
      </c>
      <c r="E95" s="31">
        <v>0.03</v>
      </c>
      <c r="F95" s="12">
        <f>E95*F93</f>
        <v>0.09</v>
      </c>
      <c r="G95" s="33"/>
      <c r="H95" s="32"/>
      <c r="I95" s="22"/>
      <c r="J95" s="32"/>
      <c r="K95" s="22"/>
      <c r="L95" s="32"/>
      <c r="M95" s="130">
        <f t="shared" si="1"/>
        <v>0</v>
      </c>
    </row>
    <row r="96" spans="1:13" ht="51" x14ac:dyDescent="0.25">
      <c r="A96" s="146">
        <v>15</v>
      </c>
      <c r="B96" s="149" t="s">
        <v>115</v>
      </c>
      <c r="C96" s="53" t="s">
        <v>116</v>
      </c>
      <c r="D96" s="16" t="s">
        <v>27</v>
      </c>
      <c r="E96" s="30"/>
      <c r="F96" s="17">
        <v>0.3</v>
      </c>
      <c r="G96" s="18"/>
      <c r="H96" s="32"/>
      <c r="I96" s="18"/>
      <c r="J96" s="32"/>
      <c r="K96" s="18"/>
      <c r="L96" s="32"/>
      <c r="M96" s="130">
        <f t="shared" si="1"/>
        <v>0</v>
      </c>
    </row>
    <row r="97" spans="1:13" x14ac:dyDescent="0.25">
      <c r="A97" s="147"/>
      <c r="B97" s="150"/>
      <c r="C97" s="124" t="s">
        <v>22</v>
      </c>
      <c r="D97" s="9" t="s">
        <v>17</v>
      </c>
      <c r="E97" s="31">
        <v>34.9</v>
      </c>
      <c r="F97" s="12">
        <f>E97*F96</f>
        <v>10.469999999999999</v>
      </c>
      <c r="G97" s="33"/>
      <c r="H97" s="32"/>
      <c r="I97" s="22"/>
      <c r="J97" s="32"/>
      <c r="K97" s="22"/>
      <c r="L97" s="32"/>
      <c r="M97" s="130">
        <f t="shared" si="1"/>
        <v>0</v>
      </c>
    </row>
    <row r="98" spans="1:13" x14ac:dyDescent="0.25">
      <c r="A98" s="147"/>
      <c r="B98" s="150"/>
      <c r="C98" s="124" t="s">
        <v>23</v>
      </c>
      <c r="D98" s="9" t="s">
        <v>20</v>
      </c>
      <c r="E98" s="31">
        <v>4.07</v>
      </c>
      <c r="F98" s="12">
        <f>E98*F96</f>
        <v>1.2210000000000001</v>
      </c>
      <c r="G98" s="33"/>
      <c r="H98" s="32"/>
      <c r="I98" s="22"/>
      <c r="J98" s="32"/>
      <c r="K98" s="22"/>
      <c r="L98" s="32"/>
      <c r="M98" s="130">
        <f t="shared" si="1"/>
        <v>0</v>
      </c>
    </row>
    <row r="99" spans="1:13" x14ac:dyDescent="0.25">
      <c r="A99" s="147"/>
      <c r="B99" s="150"/>
      <c r="C99" s="124" t="s">
        <v>37</v>
      </c>
      <c r="D99" s="9" t="s">
        <v>41</v>
      </c>
      <c r="E99" s="31">
        <v>15.2</v>
      </c>
      <c r="F99" s="12">
        <f>E99*F96</f>
        <v>4.5599999999999996</v>
      </c>
      <c r="G99" s="33"/>
      <c r="H99" s="32"/>
      <c r="I99" s="22"/>
      <c r="J99" s="32"/>
      <c r="K99" s="22"/>
      <c r="L99" s="32"/>
      <c r="M99" s="130">
        <f t="shared" si="1"/>
        <v>0</v>
      </c>
    </row>
    <row r="100" spans="1:13" x14ac:dyDescent="0.25">
      <c r="A100" s="148"/>
      <c r="B100" s="151"/>
      <c r="C100" s="125" t="s">
        <v>19</v>
      </c>
      <c r="D100" s="23" t="s">
        <v>20</v>
      </c>
      <c r="E100" s="31">
        <v>2.78</v>
      </c>
      <c r="F100" s="12">
        <f>E100*F96</f>
        <v>0.83399999999999996</v>
      </c>
      <c r="G100" s="33"/>
      <c r="H100" s="32"/>
      <c r="I100" s="22"/>
      <c r="J100" s="32"/>
      <c r="K100" s="22"/>
      <c r="L100" s="32"/>
      <c r="M100" s="130">
        <f t="shared" si="1"/>
        <v>0</v>
      </c>
    </row>
    <row r="101" spans="1:13" ht="40.5" x14ac:dyDescent="0.25">
      <c r="A101" s="137">
        <v>16</v>
      </c>
      <c r="B101" s="140" t="s">
        <v>38</v>
      </c>
      <c r="C101" s="126" t="s">
        <v>42</v>
      </c>
      <c r="D101" s="40" t="s">
        <v>35</v>
      </c>
      <c r="E101" s="41"/>
      <c r="F101" s="24">
        <v>38</v>
      </c>
      <c r="G101" s="24"/>
      <c r="H101" s="32"/>
      <c r="I101" s="24"/>
      <c r="J101" s="32"/>
      <c r="K101" s="24"/>
      <c r="L101" s="32"/>
      <c r="M101" s="130">
        <f t="shared" si="1"/>
        <v>0</v>
      </c>
    </row>
    <row r="102" spans="1:13" x14ac:dyDescent="0.25">
      <c r="A102" s="138"/>
      <c r="B102" s="140"/>
      <c r="C102" s="118" t="s">
        <v>22</v>
      </c>
      <c r="D102" s="25" t="s">
        <v>17</v>
      </c>
      <c r="E102" s="26">
        <v>0.68</v>
      </c>
      <c r="F102" s="27">
        <f>E102*F101</f>
        <v>25.840000000000003</v>
      </c>
      <c r="G102" s="27"/>
      <c r="H102" s="32"/>
      <c r="I102" s="27"/>
      <c r="J102" s="32"/>
      <c r="K102" s="27"/>
      <c r="L102" s="32"/>
      <c r="M102" s="130">
        <f t="shared" si="1"/>
        <v>0</v>
      </c>
    </row>
    <row r="103" spans="1:13" x14ac:dyDescent="0.25">
      <c r="A103" s="138"/>
      <c r="B103" s="140"/>
      <c r="C103" s="118" t="s">
        <v>23</v>
      </c>
      <c r="D103" s="25" t="s">
        <v>20</v>
      </c>
      <c r="E103" s="26">
        <v>2.9999999999999997E-4</v>
      </c>
      <c r="F103" s="27">
        <f>E103*F101</f>
        <v>1.1399999999999999E-2</v>
      </c>
      <c r="G103" s="27"/>
      <c r="H103" s="32"/>
      <c r="I103" s="27"/>
      <c r="J103" s="32"/>
      <c r="K103" s="27"/>
      <c r="L103" s="32"/>
      <c r="M103" s="130">
        <f t="shared" si="1"/>
        <v>0</v>
      </c>
    </row>
    <row r="104" spans="1:13" x14ac:dyDescent="0.25">
      <c r="A104" s="138"/>
      <c r="B104" s="140"/>
      <c r="C104" s="118" t="s">
        <v>39</v>
      </c>
      <c r="D104" s="25" t="s">
        <v>36</v>
      </c>
      <c r="E104" s="26">
        <v>0.251</v>
      </c>
      <c r="F104" s="27">
        <f>E104*F101</f>
        <v>9.5380000000000003</v>
      </c>
      <c r="G104" s="27"/>
      <c r="H104" s="32"/>
      <c r="I104" s="27"/>
      <c r="J104" s="32"/>
      <c r="K104" s="27"/>
      <c r="L104" s="32"/>
      <c r="M104" s="130">
        <f t="shared" si="1"/>
        <v>0</v>
      </c>
    </row>
    <row r="105" spans="1:13" x14ac:dyDescent="0.25">
      <c r="A105" s="138"/>
      <c r="B105" s="140"/>
      <c r="C105" s="118" t="s">
        <v>40</v>
      </c>
      <c r="D105" s="25" t="s">
        <v>36</v>
      </c>
      <c r="E105" s="26">
        <v>0.03</v>
      </c>
      <c r="F105" s="27">
        <f>E105*F101</f>
        <v>1.1399999999999999</v>
      </c>
      <c r="G105" s="27"/>
      <c r="H105" s="32"/>
      <c r="I105" s="27"/>
      <c r="J105" s="32"/>
      <c r="K105" s="27"/>
      <c r="L105" s="32"/>
      <c r="M105" s="130">
        <f t="shared" si="1"/>
        <v>0</v>
      </c>
    </row>
    <row r="106" spans="1:13" x14ac:dyDescent="0.25">
      <c r="A106" s="139"/>
      <c r="B106" s="140"/>
      <c r="C106" s="118" t="s">
        <v>19</v>
      </c>
      <c r="D106" s="25" t="s">
        <v>20</v>
      </c>
      <c r="E106" s="26">
        <v>1.9E-3</v>
      </c>
      <c r="F106" s="27">
        <f>E106*F101</f>
        <v>7.22E-2</v>
      </c>
      <c r="G106" s="27"/>
      <c r="H106" s="32"/>
      <c r="I106" s="27"/>
      <c r="J106" s="32"/>
      <c r="K106" s="27"/>
      <c r="L106" s="32"/>
      <c r="M106" s="130">
        <f t="shared" si="1"/>
        <v>0</v>
      </c>
    </row>
    <row r="107" spans="1:13" ht="15.75" x14ac:dyDescent="0.25">
      <c r="A107" s="38"/>
      <c r="B107" s="35"/>
      <c r="C107" s="29" t="s">
        <v>0</v>
      </c>
      <c r="D107" s="13"/>
      <c r="E107" s="5"/>
      <c r="F107" s="14"/>
      <c r="G107" s="10"/>
      <c r="H107" s="28"/>
      <c r="I107" s="15"/>
      <c r="J107" s="15"/>
      <c r="K107" s="4"/>
      <c r="L107" s="21"/>
      <c r="M107" s="34">
        <f>SUM(M12:M106)</f>
        <v>0</v>
      </c>
    </row>
    <row r="108" spans="1:13" ht="16.5" x14ac:dyDescent="0.25">
      <c r="A108" s="23"/>
      <c r="B108" s="23"/>
      <c r="C108" s="29" t="s">
        <v>24</v>
      </c>
      <c r="D108" s="1"/>
      <c r="E108" s="2"/>
      <c r="F108" s="7">
        <v>0.1</v>
      </c>
      <c r="G108" s="3"/>
      <c r="H108" s="4"/>
      <c r="I108" s="3"/>
      <c r="J108" s="4"/>
      <c r="K108" s="3"/>
      <c r="L108" s="4"/>
      <c r="M108" s="4">
        <f>M107*F108</f>
        <v>0</v>
      </c>
    </row>
    <row r="109" spans="1:13" ht="16.5" x14ac:dyDescent="0.25">
      <c r="A109" s="23"/>
      <c r="B109" s="23"/>
      <c r="C109" s="29" t="s">
        <v>0</v>
      </c>
      <c r="D109" s="1"/>
      <c r="E109" s="2"/>
      <c r="F109" s="7"/>
      <c r="G109" s="3"/>
      <c r="H109" s="4"/>
      <c r="I109" s="3"/>
      <c r="J109" s="4"/>
      <c r="K109" s="3"/>
      <c r="L109" s="4"/>
      <c r="M109" s="4">
        <f>M107+M108</f>
        <v>0</v>
      </c>
    </row>
    <row r="110" spans="1:13" ht="16.5" x14ac:dyDescent="0.25">
      <c r="A110" s="23"/>
      <c r="B110" s="23"/>
      <c r="C110" s="29" t="s">
        <v>25</v>
      </c>
      <c r="D110" s="1"/>
      <c r="E110" s="2"/>
      <c r="F110" s="7">
        <v>0.08</v>
      </c>
      <c r="G110" s="3"/>
      <c r="H110" s="4"/>
      <c r="I110" s="3"/>
      <c r="J110" s="4"/>
      <c r="K110" s="3"/>
      <c r="L110" s="4"/>
      <c r="M110" s="4">
        <f>M109*F110</f>
        <v>0</v>
      </c>
    </row>
    <row r="111" spans="1:13" ht="16.5" x14ac:dyDescent="0.25">
      <c r="A111" s="23"/>
      <c r="B111" s="23"/>
      <c r="C111" s="29" t="s">
        <v>0</v>
      </c>
      <c r="D111" s="1"/>
      <c r="E111" s="2"/>
      <c r="F111" s="7"/>
      <c r="G111" s="3"/>
      <c r="H111" s="4"/>
      <c r="I111" s="3"/>
      <c r="J111" s="4"/>
      <c r="K111" s="3"/>
      <c r="L111" s="4"/>
      <c r="M111" s="4">
        <f>M109+M110</f>
        <v>0</v>
      </c>
    </row>
    <row r="112" spans="1:13" ht="16.5" x14ac:dyDescent="0.25">
      <c r="A112" s="23"/>
      <c r="B112" s="23"/>
      <c r="C112" s="29" t="s">
        <v>1</v>
      </c>
      <c r="D112" s="1"/>
      <c r="E112" s="2"/>
      <c r="F112" s="7" t="s">
        <v>2</v>
      </c>
      <c r="G112" s="3"/>
      <c r="H112" s="4"/>
      <c r="I112" s="3"/>
      <c r="J112" s="4"/>
      <c r="K112" s="3"/>
      <c r="L112" s="4"/>
      <c r="M112" s="4">
        <f>M111*F112</f>
        <v>0</v>
      </c>
    </row>
    <row r="113" spans="1:13" ht="16.5" x14ac:dyDescent="0.25">
      <c r="A113" s="23"/>
      <c r="B113" s="23"/>
      <c r="C113" s="29" t="s">
        <v>0</v>
      </c>
      <c r="D113" s="1"/>
      <c r="E113" s="2"/>
      <c r="F113" s="7"/>
      <c r="G113" s="3"/>
      <c r="H113" s="4"/>
      <c r="I113" s="3"/>
      <c r="J113" s="4"/>
      <c r="K113" s="3"/>
      <c r="L113" s="4"/>
      <c r="M113" s="4">
        <f>M111+M112</f>
        <v>0</v>
      </c>
    </row>
    <row r="114" spans="1:13" ht="16.5" x14ac:dyDescent="0.25">
      <c r="A114" s="23"/>
      <c r="B114" s="23"/>
      <c r="C114" s="29" t="s">
        <v>3</v>
      </c>
      <c r="D114" s="1"/>
      <c r="E114" s="2"/>
      <c r="F114" s="7" t="s">
        <v>4</v>
      </c>
      <c r="G114" s="3"/>
      <c r="H114" s="4"/>
      <c r="I114" s="3"/>
      <c r="J114" s="4"/>
      <c r="K114" s="3"/>
      <c r="L114" s="4"/>
      <c r="M114" s="4">
        <f>M113*F114</f>
        <v>0</v>
      </c>
    </row>
    <row r="115" spans="1:13" x14ac:dyDescent="0.25">
      <c r="A115" s="39"/>
      <c r="B115" s="39"/>
      <c r="C115" s="122" t="s">
        <v>119</v>
      </c>
      <c r="D115" s="123"/>
      <c r="E115" s="120"/>
      <c r="F115" s="121"/>
      <c r="G115" s="89"/>
      <c r="H115" s="89"/>
      <c r="I115" s="89"/>
      <c r="J115" s="89"/>
      <c r="K115" s="89"/>
      <c r="L115" s="89"/>
      <c r="M115" s="119">
        <f>M113+M114</f>
        <v>0</v>
      </c>
    </row>
    <row r="116" spans="1:13" ht="15.75" x14ac:dyDescent="0.25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</row>
    <row r="117" spans="1:13" x14ac:dyDescent="0.25"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</row>
    <row r="118" spans="1:13" x14ac:dyDescent="0.25"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</row>
    <row r="119" spans="1:13" x14ac:dyDescent="0.25">
      <c r="B119" s="174" t="s">
        <v>126</v>
      </c>
      <c r="C119" s="174"/>
      <c r="D119" s="174"/>
      <c r="E119" s="174"/>
      <c r="F119" s="48"/>
      <c r="G119" s="48"/>
      <c r="H119" s="48"/>
      <c r="I119" s="48"/>
      <c r="J119" s="48"/>
      <c r="K119" s="48"/>
      <c r="L119" s="48"/>
      <c r="M119" s="49"/>
    </row>
    <row r="120" spans="1:13" x14ac:dyDescent="0.25">
      <c r="B120" s="174"/>
      <c r="C120" s="174"/>
      <c r="D120" s="174"/>
      <c r="E120" s="174"/>
      <c r="F120" s="43"/>
      <c r="I120" s="48"/>
      <c r="J120" s="48"/>
      <c r="K120" s="48"/>
      <c r="L120" s="48"/>
      <c r="M120" s="49"/>
    </row>
    <row r="121" spans="1:13" x14ac:dyDescent="0.25">
      <c r="C121" s="47"/>
      <c r="D121" s="48"/>
      <c r="F121" s="48"/>
      <c r="G121" s="48"/>
      <c r="H121" s="48"/>
      <c r="I121" s="48"/>
      <c r="J121" s="48"/>
      <c r="K121" s="48"/>
      <c r="L121" s="48"/>
      <c r="M121" s="49"/>
    </row>
    <row r="122" spans="1:13" x14ac:dyDescent="0.25">
      <c r="F122" s="48"/>
      <c r="G122" s="48"/>
      <c r="H122" s="48"/>
      <c r="I122" s="48"/>
    </row>
  </sheetData>
  <mergeCells count="45">
    <mergeCell ref="B119:E120"/>
    <mergeCell ref="A11:A13"/>
    <mergeCell ref="B11:B13"/>
    <mergeCell ref="A116:M116"/>
    <mergeCell ref="M8:M9"/>
    <mergeCell ref="A8:A9"/>
    <mergeCell ref="B8:B9"/>
    <mergeCell ref="C8:C9"/>
    <mergeCell ref="D8:D9"/>
    <mergeCell ref="E8:E9"/>
    <mergeCell ref="F8:F9"/>
    <mergeCell ref="A14:A18"/>
    <mergeCell ref="A19:A20"/>
    <mergeCell ref="B19:B20"/>
    <mergeCell ref="A21:A22"/>
    <mergeCell ref="A25:A29"/>
    <mergeCell ref="A6:C6"/>
    <mergeCell ref="F6:J6"/>
    <mergeCell ref="K6:L6"/>
    <mergeCell ref="G8:H8"/>
    <mergeCell ref="I8:J8"/>
    <mergeCell ref="K8:L8"/>
    <mergeCell ref="A1:M1"/>
    <mergeCell ref="A4:M4"/>
    <mergeCell ref="A5:C5"/>
    <mergeCell ref="F5:J5"/>
    <mergeCell ref="K5:L5"/>
    <mergeCell ref="A3:M3"/>
    <mergeCell ref="I2:M2"/>
    <mergeCell ref="A101:A106"/>
    <mergeCell ref="B101:B106"/>
    <mergeCell ref="A23:A24"/>
    <mergeCell ref="B23:B24"/>
    <mergeCell ref="A86:A92"/>
    <mergeCell ref="A96:A100"/>
    <mergeCell ref="A93:A95"/>
    <mergeCell ref="B93:B95"/>
    <mergeCell ref="A50:A58"/>
    <mergeCell ref="A59:A67"/>
    <mergeCell ref="A38:A44"/>
    <mergeCell ref="A77:A85"/>
    <mergeCell ref="A45:A49"/>
    <mergeCell ref="B96:B100"/>
    <mergeCell ref="A68:A76"/>
    <mergeCell ref="A30:A37"/>
  </mergeCells>
  <printOptions horizontalCentered="1"/>
  <pageMargins left="0" right="0" top="0.39370078740157483" bottom="0.39370078740157483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სამშენებლო სამუშაოები</vt:lpstr>
      <vt:lpstr>'სამშენებლო სამუშაოები'!Print_Titles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Hewlett-Packard Company</cp:lastModifiedBy>
  <cp:lastPrinted>2020-07-08T13:49:09Z</cp:lastPrinted>
  <dcterms:created xsi:type="dcterms:W3CDTF">2014-05-01T17:38:58Z</dcterms:created>
  <dcterms:modified xsi:type="dcterms:W3CDTF">2020-07-21T12:28:36Z</dcterms:modified>
</cp:coreProperties>
</file>