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 activeTab="3"/>
  </bookViews>
  <sheets>
    <sheet name="ნაკრები" sheetId="4" r:id="rId1"/>
    <sheet name="სააქტო დარბაზი" sheetId="1" r:id="rId2"/>
    <sheet name="დერეფანი და კიბის უჯრედი" sheetId="2" r:id="rId3"/>
    <sheet name="საკლასო ოთახი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" l="1"/>
  <c r="F12" i="4" l="1"/>
  <c r="F44" i="3"/>
  <c r="F47" i="3" s="1"/>
  <c r="F38" i="3"/>
  <c r="F43" i="3" s="1"/>
  <c r="F30" i="3"/>
  <c r="F37" i="3" s="1"/>
  <c r="F23" i="3"/>
  <c r="F28" i="3" s="1"/>
  <c r="F18" i="3"/>
  <c r="F21" i="3" s="1"/>
  <c r="F12" i="3"/>
  <c r="F16" i="3"/>
  <c r="F80" i="3"/>
  <c r="F78" i="3"/>
  <c r="F74" i="3"/>
  <c r="F73" i="3"/>
  <c r="F72" i="3"/>
  <c r="F71" i="3"/>
  <c r="F69" i="3"/>
  <c r="F68" i="3"/>
  <c r="F67" i="3"/>
  <c r="F66" i="3"/>
  <c r="F65" i="3"/>
  <c r="F63" i="3"/>
  <c r="F62" i="3"/>
  <c r="F61" i="3"/>
  <c r="F60" i="3"/>
  <c r="F59" i="3"/>
  <c r="F57" i="3"/>
  <c r="E20" i="3"/>
  <c r="E19" i="3"/>
  <c r="F19" i="3" s="1"/>
  <c r="F45" i="3" l="1"/>
  <c r="F81" i="3"/>
  <c r="F31" i="3"/>
  <c r="F14" i="3"/>
  <c r="F48" i="3"/>
  <c r="F76" i="3"/>
  <c r="F46" i="3"/>
  <c r="F34" i="3"/>
  <c r="F20" i="3"/>
  <c r="F36" i="3"/>
  <c r="F32" i="3"/>
  <c r="F82" i="3"/>
  <c r="F24" i="3"/>
  <c r="F39" i="3"/>
  <c r="F15" i="3"/>
  <c r="F17" i="3"/>
  <c r="F27" i="3"/>
  <c r="F29" i="3"/>
  <c r="F42" i="3"/>
  <c r="F77" i="3"/>
  <c r="F13" i="3"/>
  <c r="F22" i="3"/>
  <c r="F33" i="3"/>
  <c r="F35" i="3"/>
  <c r="F25" i="3"/>
  <c r="F40" i="3"/>
  <c r="F26" i="3"/>
  <c r="F41" i="3"/>
  <c r="F11" i="2"/>
  <c r="F17" i="2"/>
  <c r="F24" i="2" s="1"/>
  <c r="F76" i="1"/>
  <c r="F79" i="1"/>
  <c r="F21" i="2" l="1"/>
  <c r="F18" i="2"/>
  <c r="F19" i="2"/>
  <c r="F23" i="2"/>
  <c r="F20" i="2"/>
  <c r="F22" i="2"/>
  <c r="F75" i="1"/>
  <c r="F77" i="1"/>
  <c r="F78" i="1"/>
  <c r="F72" i="1"/>
  <c r="F73" i="1"/>
  <c r="F74" i="1"/>
  <c r="J11" i="4" l="1"/>
  <c r="F31" i="2"/>
  <c r="F32" i="2" s="1"/>
  <c r="F25" i="2"/>
  <c r="F29" i="2" s="1"/>
  <c r="I5" i="3" l="1"/>
  <c r="F30" i="2"/>
  <c r="F27" i="2"/>
  <c r="F35" i="2"/>
  <c r="F28" i="2"/>
  <c r="F33" i="2"/>
  <c r="F26" i="2"/>
  <c r="F34" i="2"/>
  <c r="F132" i="1"/>
  <c r="F128" i="1"/>
  <c r="F85" i="1"/>
  <c r="F80" i="1"/>
  <c r="F81" i="1"/>
  <c r="F64" i="1"/>
  <c r="F69" i="1" s="1"/>
  <c r="F59" i="1"/>
  <c r="F62" i="1" s="1"/>
  <c r="E61" i="1"/>
  <c r="E60" i="1"/>
  <c r="F49" i="1"/>
  <c r="F43" i="1"/>
  <c r="F27" i="1"/>
  <c r="F14" i="1"/>
  <c r="F17" i="1" s="1"/>
  <c r="F15" i="2" l="1"/>
  <c r="F12" i="2"/>
  <c r="F13" i="2"/>
  <c r="F16" i="2"/>
  <c r="F14" i="2"/>
  <c r="F53" i="1"/>
  <c r="F56" i="1" s="1"/>
  <c r="F82" i="1"/>
  <c r="F83" i="1"/>
  <c r="F84" i="1"/>
  <c r="F70" i="1"/>
  <c r="F65" i="1"/>
  <c r="F66" i="1"/>
  <c r="F67" i="1"/>
  <c r="F68" i="1"/>
  <c r="F63" i="1"/>
  <c r="F60" i="1"/>
  <c r="F61" i="1"/>
  <c r="F16" i="1"/>
  <c r="F15" i="1"/>
  <c r="F54" i="1" l="1"/>
  <c r="F55" i="1"/>
  <c r="F57" i="1"/>
  <c r="F58" i="1"/>
  <c r="I4" i="3" l="1"/>
  <c r="E11" i="4"/>
  <c r="I5" i="2"/>
  <c r="J10" i="4"/>
  <c r="F11" i="1"/>
  <c r="F139" i="1"/>
  <c r="F138" i="1"/>
  <c r="F137" i="1"/>
  <c r="F135" i="1"/>
  <c r="F134" i="1"/>
  <c r="F133" i="1"/>
  <c r="F131" i="1"/>
  <c r="F130" i="1"/>
  <c r="F129" i="1"/>
  <c r="F127" i="1"/>
  <c r="F126" i="1"/>
  <c r="F125" i="1"/>
  <c r="F124" i="1"/>
  <c r="F122" i="1"/>
  <c r="F121" i="1"/>
  <c r="F120" i="1"/>
  <c r="F119" i="1"/>
  <c r="F118" i="1"/>
  <c r="F116" i="1"/>
  <c r="F115" i="1"/>
  <c r="F114" i="1"/>
  <c r="F113" i="1"/>
  <c r="F112" i="1"/>
  <c r="F110" i="1"/>
  <c r="F108" i="1"/>
  <c r="F106" i="1"/>
  <c r="F105" i="1"/>
  <c r="F104" i="1"/>
  <c r="F102" i="1"/>
  <c r="F101" i="1"/>
  <c r="F100" i="1"/>
  <c r="F98" i="1"/>
  <c r="F97" i="1"/>
  <c r="F86" i="1"/>
  <c r="F50" i="1"/>
  <c r="E48" i="1"/>
  <c r="E47" i="1"/>
  <c r="E46" i="1"/>
  <c r="E45" i="1"/>
  <c r="E44" i="1"/>
  <c r="F38" i="1"/>
  <c r="F40" i="1" s="1"/>
  <c r="F33" i="1"/>
  <c r="F37" i="1" s="1"/>
  <c r="F29" i="1"/>
  <c r="F13" i="1"/>
  <c r="E10" i="4" l="1"/>
  <c r="I10" i="4" s="1"/>
  <c r="I4" i="2"/>
  <c r="F34" i="1"/>
  <c r="F51" i="1"/>
  <c r="F42" i="1"/>
  <c r="F12" i="1"/>
  <c r="F36" i="1"/>
  <c r="F41" i="1"/>
  <c r="F30" i="1"/>
  <c r="F32" i="1"/>
  <c r="F39" i="1"/>
  <c r="F28" i="1"/>
  <c r="F35" i="1"/>
  <c r="F31" i="1"/>
  <c r="F87" i="1"/>
  <c r="F89" i="1"/>
  <c r="F88" i="1"/>
  <c r="F52" i="1"/>
  <c r="I11" i="4" l="1"/>
  <c r="F18" i="1"/>
  <c r="F19" i="1"/>
  <c r="F20" i="1" s="1"/>
  <c r="F47" i="1"/>
  <c r="F45" i="1"/>
  <c r="F48" i="1"/>
  <c r="F46" i="1"/>
  <c r="F44" i="1"/>
  <c r="J9" i="4" l="1"/>
  <c r="I5" i="1" l="1"/>
  <c r="J12" i="4"/>
  <c r="I15" i="4" s="1"/>
  <c r="E9" i="4" l="1"/>
  <c r="I9" i="4" s="1"/>
  <c r="I12" i="4" s="1"/>
  <c r="I13" i="4" s="1"/>
  <c r="I14" i="4" s="1"/>
  <c r="I16" i="4" s="1"/>
  <c r="I17" i="4" s="1"/>
  <c r="I18" i="4" s="1"/>
  <c r="I4" i="1"/>
  <c r="E12" i="4" l="1"/>
</calcChain>
</file>

<file path=xl/sharedStrings.xml><?xml version="1.0" encoding="utf-8"?>
<sst xmlns="http://schemas.openxmlformats.org/spreadsheetml/2006/main" count="771" uniqueCount="191">
  <si>
    <t>(organizaciis dasaxeleba)</t>
  </si>
  <si>
    <t>saxarjTaRricxvo Rirebuleba</t>
  </si>
  <si>
    <t>lari</t>
  </si>
  <si>
    <t>Sromis gadasaxadi</t>
  </si>
  <si>
    <t>#</t>
  </si>
  <si>
    <t>safuZveli</t>
  </si>
  <si>
    <t>samuSaos CamonaTvali</t>
  </si>
  <si>
    <t>ganz. erT</t>
  </si>
  <si>
    <t>raodenoba</t>
  </si>
  <si>
    <t>m a s a l a</t>
  </si>
  <si>
    <t>xelfasi</t>
  </si>
  <si>
    <t>transporti da meqanizmebi</t>
  </si>
  <si>
    <t>Gjami</t>
  </si>
  <si>
    <t>ganz. erTeulze</t>
  </si>
  <si>
    <t>saproeqto monacemze</t>
  </si>
  <si>
    <t>erT. fasi</t>
  </si>
  <si>
    <t xml:space="preserve">I. demontaJis samuSaoebi. </t>
  </si>
  <si>
    <t>kv.m</t>
  </si>
  <si>
    <t>srf</t>
  </si>
  <si>
    <t xml:space="preserve"> SromiTi danaxarji</t>
  </si>
  <si>
    <t>kac.sT</t>
  </si>
  <si>
    <t>sabazro</t>
  </si>
  <si>
    <t xml:space="preserve"> SromiTi danaxarji </t>
  </si>
  <si>
    <t>46-23-4</t>
  </si>
  <si>
    <t>m3</t>
  </si>
  <si>
    <t xml:space="preserve">Sromis danaxarjebi </t>
  </si>
  <si>
    <t>kac/sT</t>
  </si>
  <si>
    <t xml:space="preserve">sxva manqana </t>
  </si>
  <si>
    <t>m2</t>
  </si>
  <si>
    <t>sxva manqana</t>
  </si>
  <si>
    <t>e.n. da g.      $1-22-1</t>
  </si>
  <si>
    <t xml:space="preserve">samSeneblo nagavis avtoTviTmclelze xeliT datvirTva </t>
  </si>
  <si>
    <t>tona</t>
  </si>
  <si>
    <t xml:space="preserve">SromiTi danaxarji </t>
  </si>
  <si>
    <t xml:space="preserve"> srf</t>
  </si>
  <si>
    <t>samSeneblo nagavis gatana 5 km manZilze</t>
  </si>
  <si>
    <t>14 - 5</t>
  </si>
  <si>
    <t>satransporto xarjebi</t>
  </si>
  <si>
    <t>jami (daSliTi samuSaoebi)</t>
  </si>
  <si>
    <t>ზედნადები ხარჯი</t>
  </si>
  <si>
    <t>ჯამი</t>
  </si>
  <si>
    <t>გეგმიური მოგება</t>
  </si>
  <si>
    <t xml:space="preserve">II. samSeneblo samuSaoebi. </t>
  </si>
  <si>
    <t>manq/sT</t>
  </si>
  <si>
    <t>manqanebi</t>
  </si>
  <si>
    <t>manq.sT</t>
  </si>
  <si>
    <t>sxva masala</t>
  </si>
  <si>
    <t>kg</t>
  </si>
  <si>
    <t>sn da w   IV-2-82 t-2 cx.8-15-1</t>
  </si>
  <si>
    <t xml:space="preserve">kedlebis mowyoba betonis mcire sakedle blokebiT kedlis sisqiT 20 sm </t>
  </si>
  <si>
    <t>kub.m</t>
  </si>
  <si>
    <t xml:space="preserve"> manqanebi</t>
  </si>
  <si>
    <t>4.1-385</t>
  </si>
  <si>
    <t xml:space="preserve"> duRabi wyobis</t>
  </si>
  <si>
    <t>kubm</t>
  </si>
  <si>
    <t>4.1-34</t>
  </si>
  <si>
    <t xml:space="preserve"> wvrili sakedle bloki 20*19*40</t>
  </si>
  <si>
    <t>cali</t>
  </si>
  <si>
    <t xml:space="preserve"> sxvadasxva masalebi</t>
  </si>
  <si>
    <t xml:space="preserve">manqanebi </t>
  </si>
  <si>
    <t>kv.m.</t>
  </si>
  <si>
    <t>SromiTi resursebi</t>
  </si>
  <si>
    <t>sxvadasxva masalebi</t>
  </si>
  <si>
    <t>9-5-1</t>
  </si>
  <si>
    <t xml:space="preserve">metaloplastmasis karis montaJi da Rirebuleba </t>
  </si>
  <si>
    <t>metaloplastmasis  kari</t>
  </si>
  <si>
    <t>sn da w   IV-2-82 t-2 cx.10-20-3</t>
  </si>
  <si>
    <t>D</t>
  </si>
  <si>
    <t xml:space="preserve">`m.d.f~-is karis bloki  TamasebiT  </t>
  </si>
  <si>
    <t>15-55-5
teq.naw.
cx.3
p.3.11
k=1.16;1.15;1.05</t>
  </si>
  <si>
    <t>xsnaris tumbo 1m3/sT</t>
  </si>
  <si>
    <t>cementis xsnari 1:3</t>
  </si>
  <si>
    <t>sn da w  IV-2-82 t-2 cx.15-52-3</t>
  </si>
  <si>
    <t>kar-fanjrebis ferdoebis SebaTqaSeba qviSa-cementis xsnariT</t>
  </si>
  <si>
    <t>grZ.m</t>
  </si>
  <si>
    <t>duRabi mosapirkeTebeli</t>
  </si>
  <si>
    <t>15-101-1</t>
  </si>
  <si>
    <t>karnizis mowyoba qafpolistirolis filebiT</t>
  </si>
  <si>
    <t>qafpolistirolis filebi</t>
  </si>
  <si>
    <t>gegmiuri dagroveba %</t>
  </si>
  <si>
    <t xml:space="preserve">SromiTi resursebi </t>
  </si>
  <si>
    <t>kompl</t>
  </si>
  <si>
    <t xml:space="preserve"> sxvadasxva masala</t>
  </si>
  <si>
    <t xml:space="preserve"> eleqtrosamontaJo samuSaoebi</t>
  </si>
  <si>
    <t>sn da w  IV-6-82 T-6 cx.8-527-1</t>
  </si>
  <si>
    <t xml:space="preserve">Cafluli tipis 8 jgufiani Semyvan-gamanawilebeli faris dayeneba </t>
  </si>
  <si>
    <t>8.14-329</t>
  </si>
  <si>
    <t>8 jgufiani Semyvan-gamanawilebeli fari</t>
  </si>
  <si>
    <t>sn da w  IV-6-82 t.3 cx. 21-24-1</t>
  </si>
  <si>
    <t xml:space="preserve"> Semyvan-gamanawilebel farSi 2*25a avtomaturi amomrTvelis dayeneba da momzadeba CarTvisaTvis </t>
  </si>
  <si>
    <t>kompl.</t>
  </si>
  <si>
    <t>8.14-56</t>
  </si>
  <si>
    <t xml:space="preserve"> avtomaturi amomrTveli 25 a</t>
  </si>
  <si>
    <t xml:space="preserve">Semyvan-gamanawilebel farSi 1*16a avtomaturi amomrTvelis dayeneba da momzadeba CarTvisaTvis </t>
  </si>
  <si>
    <t>8.14-53</t>
  </si>
  <si>
    <t>erTpolusa avtomaturi amomrTveli 16 a</t>
  </si>
  <si>
    <t>sn da w  IV-2-82 t-3 cx.21-21</t>
  </si>
  <si>
    <t>80*80 mm gamanawilebeli kolofebis montaJi</t>
  </si>
  <si>
    <t>8.14-341</t>
  </si>
  <si>
    <t>gamanawilebeli kolofi 80*80 mm.</t>
  </si>
  <si>
    <t>sn da w  IV-2-82 Tavi 6 cx.8-591-7</t>
  </si>
  <si>
    <t>damiwebis kontaqtiani Cafluli tipis faruli Stefseluri rozetis dayeneba</t>
  </si>
  <si>
    <t>8.14-237</t>
  </si>
  <si>
    <t xml:space="preserve">damiwebis kontaqtiani Cafluli tipis faruli Stefseluri rozeti </t>
  </si>
  <si>
    <t xml:space="preserve">gamanawilebeli kolofi </t>
  </si>
  <si>
    <t>sn da w  IV-2-82 Tavi 6 cx.8-591-10</t>
  </si>
  <si>
    <t>orpolusa Cafluli tipis CamrTvelis dayeneba</t>
  </si>
  <si>
    <t>8.14-15</t>
  </si>
  <si>
    <t>orpolusa CamrTveli samontaJo kolofiT</t>
  </si>
  <si>
    <t>sn da w  IV-2-82 t-3 damat. 1  cx.21-28-1</t>
  </si>
  <si>
    <t xml:space="preserve"> 1*18 vt. simZlavris hermetuli Sesrulebis Weris led sanaTuris  da naTuris dayeneba </t>
  </si>
  <si>
    <t>1*18 vt. simZlavris hermetuli Sesrulebis led sanaTi naTuriT</t>
  </si>
  <si>
    <t>sn da w  IV-2-82 t-3 cx.21-18-1</t>
  </si>
  <si>
    <t xml:space="preserve"> HH2XH-3*2,5 kv.mm ganikveTis spilenZis eleqtro sadenebis gayvana daxuruli el.gayvanilobisTvis</t>
  </si>
  <si>
    <t>8.3-21</t>
  </si>
  <si>
    <t>HH2XH-3*2,5 kv.mm ganikveTis spilenZis eleqtro sadeni</t>
  </si>
  <si>
    <t>HH2XH-2*1,5 kv.mm ganikveTis spilenZis eleqtro sadenis gayvana daxuruli el.gayvanilobisTvis</t>
  </si>
  <si>
    <t>8.3-58</t>
  </si>
  <si>
    <t>HH2XH-2*2,5 kv.mm ganikveTis spilenZis eleqtro sadeni</t>
  </si>
  <si>
    <t>HH2XH-3*4 kv.mm ganikveTis spilenZis eleqtro sadenebis gayvana daxuruli el.gayvanilobisTvis</t>
  </si>
  <si>
    <t>8.3-62</t>
  </si>
  <si>
    <t>HH2XH-3*4 kv.mm ganikveTis spilenZis eleqtro sadeni</t>
  </si>
  <si>
    <t>zedanadebi xarjebi xelfasis %</t>
  </si>
  <si>
    <t>sul</t>
  </si>
  <si>
    <t>ტრანსპორტის ხარჯი მასალიდან</t>
  </si>
  <si>
    <t>stekloblokis  demontaJi</t>
  </si>
  <si>
    <t>sn da w  IV-2-82 t-8  cx.46-15-2</t>
  </si>
  <si>
    <t xml:space="preserve"> kv.m</t>
  </si>
  <si>
    <t xml:space="preserve"> kedlebidan  nalesis  Camoyra </t>
  </si>
  <si>
    <t xml:space="preserve"> Sida kedlebis Selesva cementis xsnariT </t>
  </si>
  <si>
    <t xml:space="preserve">  `m.d.f.~-is karebis montaJi da Tamasebis mowyoba ferdoebis CaTvliT </t>
  </si>
  <si>
    <t>sn da w  IV-2-82 t-2 cx.11-8-1(2)</t>
  </si>
  <si>
    <t xml:space="preserve"> Piatakebis qveS cementis mWimis mowyoba m-150 markis qviSa-cementis xsnariT saSualo sisqiT 3.0 sm</t>
  </si>
  <si>
    <t xml:space="preserve"> SromiTi danaxarji 0,188+2*0,0034=0,1948</t>
  </si>
  <si>
    <t xml:space="preserve"> manqanebi 0,0095+2*0,0023=0,0141</t>
  </si>
  <si>
    <t>msxvilfraqciuli duRabi m-150 0,0204+2*0,0051=0,0306</t>
  </si>
  <si>
    <t>sn da w  IV-2-82 t-2 cx.11-27-4-s misadagebiT</t>
  </si>
  <si>
    <t>.5-115</t>
  </si>
  <si>
    <t>Rrubelis safeni</t>
  </si>
  <si>
    <t>.5-116</t>
  </si>
  <si>
    <t xml:space="preserve">maRali cveTadobis laminirebuli iataki sisqiT aranakleb 12 mm-sa </t>
  </si>
  <si>
    <t>.5-122</t>
  </si>
  <si>
    <t>laminirebuli plinTusi</t>
  </si>
  <si>
    <t>grZ.m.</t>
  </si>
  <si>
    <t>iatakze maRali cvedadobis aranakleb 10 mm. sisqis laminirebuli parketis dageba paralonis qvesagebis safuZvelze, plintusebis mowyobiT</t>
  </si>
  <si>
    <t xml:space="preserve">sn da w  IV-2-82 t-5 cx.34-61-12 misadagebiT             </t>
  </si>
  <si>
    <t>liTonis karkasi (liTonis profilebi, sakidebi, gadasabmeli elementebi, sarWi da sxva)</t>
  </si>
  <si>
    <t>sn da w  IV-2-82 t-2 cx.15-168-8</t>
  </si>
  <si>
    <t xml:space="preserve"> TabaSir-muyaos Werebis SefiTxvna da SeRebva Siga dafarvis wyaldispersiuri saRebaviT orjer </t>
  </si>
  <si>
    <t>.4.2-56</t>
  </si>
  <si>
    <t>Siga dafarvis wyaldispersiuli saRebavi</t>
  </si>
  <si>
    <t>4.2-87</t>
  </si>
  <si>
    <t>fiTxi</t>
  </si>
  <si>
    <t>sn da w  IV-2-82 t-2 cx.15-168-7</t>
  </si>
  <si>
    <t>Siga kedlebis da kar-fanjrebis ferdoebis SefiTxvna da SeRebva Siga dafarvis wyaldispersiuli saRebaviT orjer</t>
  </si>
  <si>
    <t>jami (saamSeneblo samuSaoebi)</t>
  </si>
  <si>
    <t>jami I-III</t>
  </si>
  <si>
    <t xml:space="preserve"> lokalur-resursuli xarjTaRricxva </t>
  </si>
  <si>
    <t>goris raionis sofel oTaSenis sajaro skolis saakto darbazis</t>
  </si>
  <si>
    <t>.10.1-2</t>
  </si>
  <si>
    <t>.10.1-43</t>
  </si>
  <si>
    <t>TviTwebadi wyalgaumtari lenta</t>
  </si>
  <si>
    <t>.10.1-45</t>
  </si>
  <si>
    <t>fuga-TabaSiri</t>
  </si>
  <si>
    <t xml:space="preserve">Sekiduli WerisaTvis liTonis karkasis mowyoba da TabaSir-muyaos filebis montaJi  </t>
  </si>
  <si>
    <t>TabaSirmuyaos fila</t>
  </si>
  <si>
    <t>nakrebi saxarjTaRricxvo gaangariSeba</t>
  </si>
  <si>
    <t xml:space="preserve"> N</t>
  </si>
  <si>
    <t>xarjTaRricxvis N</t>
  </si>
  <si>
    <t xml:space="preserve"> xarjTaRricxvis dasaxeleba</t>
  </si>
  <si>
    <t xml:space="preserve">      saxarjTaRricxvo GRirebuleba (lari)</t>
  </si>
  <si>
    <t>xelfasi      (lari)</t>
  </si>
  <si>
    <t>samSeneblo samuSaoebi</t>
  </si>
  <si>
    <t xml:space="preserve">samont. samuSaoebi </t>
  </si>
  <si>
    <t>mowyobiloba</t>
  </si>
  <si>
    <t>sxvadasxva xarjebi</t>
  </si>
  <si>
    <t>1-1</t>
  </si>
  <si>
    <t>1-2</t>
  </si>
  <si>
    <t>2</t>
  </si>
  <si>
    <t>jami</t>
  </si>
  <si>
    <t>gauTvaliswinebeli xarjebi</t>
  </si>
  <si>
    <t>sapensio fondis gadasaxadi</t>
  </si>
  <si>
    <t xml:space="preserve">d. R.Gg. </t>
  </si>
  <si>
    <t>sul nakrebi xarjTaRricxviT</t>
  </si>
  <si>
    <t>saaqto darbazi</t>
  </si>
  <si>
    <t>pirveli sarTulis da kibis ujredi</t>
  </si>
  <si>
    <t>saklaso oTaxi</t>
  </si>
  <si>
    <t>goris raionis sofel oTaSenis sajaro skolis saklaso oTaxis</t>
  </si>
  <si>
    <t>goris municipalitetis sofel oTaSenis sajaro skolis sareabilitacio samuSaoebis</t>
  </si>
  <si>
    <r>
      <t xml:space="preserve">goris raionis sofel oTaSenis sajaro skolis pirveli sarTulis </t>
    </r>
    <r>
      <rPr>
        <b/>
        <sz val="9"/>
        <rFont val="AcadNusx"/>
      </rPr>
      <t>დერეფნების</t>
    </r>
    <r>
      <rPr>
        <b/>
        <sz val="10"/>
        <rFont val="AcadNusx"/>
      </rPr>
      <t xml:space="preserve"> da kibis ujredis kosmetikuri samuSaoebis</t>
    </r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</si>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</sst>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₽_-;\-* #,##0.00\ _₽_-;_-* &quot;-&quot;??\ _₽_-;_-@_-"/>
    <numFmt numFmtId="165" formatCode="#,##0.00_ ;\-#,##0.00\ "/>
    <numFmt numFmtId="166" formatCode="0.0000"/>
    <numFmt numFmtId="167" formatCode="0.000"/>
    <numFmt numFmtId="168" formatCode="0.0"/>
    <numFmt numFmtId="169" formatCode="#,##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cadNusx"/>
    </font>
    <font>
      <sz val="10"/>
      <name val="AcadNusx"/>
    </font>
    <font>
      <sz val="10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9"/>
      <name val="AcadNusx"/>
    </font>
    <font>
      <sz val="9"/>
      <name val="AcadNusx"/>
    </font>
    <font>
      <sz val="11"/>
      <name val="Calibri"/>
      <family val="2"/>
      <scheme val="minor"/>
    </font>
    <font>
      <b/>
      <i/>
      <sz val="9"/>
      <name val="AcadNusx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2" fontId="2" fillId="0" borderId="2" xfId="1" applyNumberFormat="1" applyFont="1" applyFill="1" applyBorder="1" applyAlignment="1" applyProtection="1">
      <alignment horizontal="center" vertical="center" wrapText="1"/>
    </xf>
    <xf numFmtId="2" fontId="2" fillId="0" borderId="0" xfId="1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2" fontId="2" fillId="0" borderId="0" xfId="2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2" fontId="2" fillId="0" borderId="0" xfId="2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165" fontId="3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quotePrefix="1" applyFont="1" applyFill="1" applyBorder="1" applyAlignment="1" applyProtection="1">
      <alignment horizontal="center" vertical="top" wrapText="1"/>
    </xf>
    <xf numFmtId="0" fontId="8" fillId="0" borderId="2" xfId="0" applyFont="1" applyFill="1" applyBorder="1" applyAlignment="1" applyProtection="1">
      <alignment horizontal="center" vertical="top" wrapText="1"/>
    </xf>
    <xf numFmtId="2" fontId="9" fillId="0" borderId="2" xfId="0" applyNumberFormat="1" applyFont="1" applyFill="1" applyBorder="1" applyAlignment="1" applyProtection="1">
      <alignment horizontal="center" vertical="top" wrapText="1"/>
    </xf>
    <xf numFmtId="2" fontId="8" fillId="0" borderId="2" xfId="1" applyNumberFormat="1" applyFont="1" applyFill="1" applyBorder="1" applyAlignment="1" applyProtection="1">
      <alignment horizontal="center" vertical="center" wrapText="1"/>
    </xf>
    <xf numFmtId="2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top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168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9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9" fillId="0" borderId="2" xfId="2" applyNumberFormat="1" applyFont="1" applyFill="1" applyBorder="1" applyAlignment="1">
      <alignment horizontal="center" vertical="top" wrapText="1"/>
    </xf>
    <xf numFmtId="2" fontId="8" fillId="0" borderId="2" xfId="2" applyNumberFormat="1" applyFont="1" applyFill="1" applyBorder="1" applyAlignment="1">
      <alignment horizontal="center" vertical="top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8" fillId="0" borderId="2" xfId="3" quotePrefix="1" applyFont="1" applyFill="1" applyBorder="1" applyAlignment="1" applyProtection="1">
      <alignment horizontal="center" vertical="top" wrapText="1"/>
    </xf>
    <xf numFmtId="0" fontId="8" fillId="0" borderId="2" xfId="3" applyFont="1" applyFill="1" applyBorder="1" applyAlignment="1" applyProtection="1">
      <alignment vertical="top" wrapText="1"/>
    </xf>
    <xf numFmtId="0" fontId="8" fillId="0" borderId="2" xfId="3" applyFont="1" applyFill="1" applyBorder="1" applyAlignment="1" applyProtection="1">
      <alignment horizontal="center" vertical="top" wrapText="1"/>
    </xf>
    <xf numFmtId="0" fontId="9" fillId="0" borderId="2" xfId="3" applyNumberFormat="1" applyFont="1" applyFill="1" applyBorder="1" applyAlignment="1" applyProtection="1">
      <alignment horizontal="center" vertical="top" wrapText="1"/>
    </xf>
    <xf numFmtId="167" fontId="8" fillId="0" borderId="2" xfId="1" applyNumberFormat="1" applyFont="1" applyFill="1" applyBorder="1" applyAlignment="1" applyProtection="1">
      <alignment horizontal="center" vertical="center" wrapText="1"/>
    </xf>
    <xf numFmtId="2" fontId="9" fillId="0" borderId="2" xfId="2" quotePrefix="1" applyNumberFormat="1" applyFont="1" applyFill="1" applyBorder="1" applyAlignment="1">
      <alignment horizontal="center" vertical="center" wrapText="1"/>
    </xf>
    <xf numFmtId="0" fontId="9" fillId="0" borderId="2" xfId="3" quotePrefix="1" applyFont="1" applyFill="1" applyBorder="1" applyAlignment="1" applyProtection="1">
      <alignment horizontal="center" vertical="top" wrapText="1"/>
    </xf>
    <xf numFmtId="0" fontId="9" fillId="0" borderId="2" xfId="3" applyFont="1" applyFill="1" applyBorder="1" applyAlignment="1" applyProtection="1">
      <alignment vertical="top" wrapText="1"/>
    </xf>
    <xf numFmtId="0" fontId="9" fillId="0" borderId="2" xfId="3" applyFont="1" applyFill="1" applyBorder="1" applyAlignment="1" applyProtection="1">
      <alignment horizontal="center" vertical="top" wrapText="1"/>
    </xf>
    <xf numFmtId="167" fontId="9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0" fontId="9" fillId="0" borderId="2" xfId="6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2" fontId="9" fillId="0" borderId="2" xfId="6" applyNumberFormat="1" applyFont="1" applyFill="1" applyBorder="1" applyAlignment="1">
      <alignment horizontal="center" vertical="center" wrapText="1"/>
    </xf>
    <xf numFmtId="0" fontId="8" fillId="0" borderId="2" xfId="0" quotePrefix="1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2" fontId="9" fillId="0" borderId="2" xfId="3" applyNumberFormat="1" applyFont="1" applyFill="1" applyBorder="1" applyAlignment="1" applyProtection="1">
      <alignment horizontal="center" vertical="top" wrapText="1"/>
    </xf>
    <xf numFmtId="0" fontId="9" fillId="0" borderId="2" xfId="0" quotePrefix="1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left" vertical="top" wrapText="1"/>
    </xf>
    <xf numFmtId="2" fontId="9" fillId="0" borderId="2" xfId="2" applyNumberFormat="1" applyFont="1" applyFill="1" applyBorder="1" applyAlignment="1">
      <alignment horizontal="center" vertical="center" wrapText="1"/>
    </xf>
    <xf numFmtId="2" fontId="8" fillId="0" borderId="2" xfId="2" applyNumberFormat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 applyProtection="1">
      <alignment horizontal="center" vertical="top" wrapText="1"/>
    </xf>
    <xf numFmtId="167" fontId="9" fillId="0" borderId="2" xfId="0" applyNumberFormat="1" applyFont="1" applyFill="1" applyBorder="1" applyAlignment="1">
      <alignment horizontal="center" vertical="center" wrapText="1"/>
    </xf>
    <xf numFmtId="17" fontId="9" fillId="0" borderId="2" xfId="0" applyNumberFormat="1" applyFont="1" applyFill="1" applyBorder="1" applyAlignment="1">
      <alignment horizontal="center" vertical="center" wrapText="1"/>
    </xf>
    <xf numFmtId="2" fontId="9" fillId="0" borderId="2" xfId="3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/>
    <xf numFmtId="49" fontId="9" fillId="0" borderId="2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 wrapText="1"/>
    </xf>
    <xf numFmtId="169" fontId="9" fillId="0" borderId="2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2" fontId="9" fillId="0" borderId="2" xfId="5" applyNumberFormat="1" applyFont="1" applyFill="1" applyBorder="1" applyAlignment="1">
      <alignment horizontal="center" vertical="center" wrapText="1"/>
    </xf>
    <xf numFmtId="14" fontId="9" fillId="0" borderId="2" xfId="5" applyNumberFormat="1" applyFont="1" applyFill="1" applyBorder="1" applyAlignment="1">
      <alignment horizontal="center" vertical="center" wrapText="1"/>
    </xf>
    <xf numFmtId="0" fontId="9" fillId="0" borderId="0" xfId="8" applyFont="1" applyAlignment="1">
      <alignment horizontal="center" vertical="center"/>
    </xf>
    <xf numFmtId="0" fontId="9" fillId="0" borderId="0" xfId="8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2" xfId="9" applyNumberFormat="1" applyFont="1" applyFill="1" applyBorder="1" applyAlignment="1">
      <alignment horizontal="center" vertical="center" wrapText="1"/>
    </xf>
    <xf numFmtId="2" fontId="9" fillId="0" borderId="2" xfId="9" applyNumberFormat="1" applyFont="1" applyFill="1" applyBorder="1" applyAlignment="1">
      <alignment horizontal="center" vertical="center"/>
    </xf>
    <xf numFmtId="2" fontId="9" fillId="0" borderId="2" xfId="9" applyNumberFormat="1" applyFont="1" applyFill="1" applyBorder="1" applyAlignment="1">
      <alignment horizontal="center" vertical="center" wrapText="1"/>
    </xf>
    <xf numFmtId="167" fontId="9" fillId="0" borderId="2" xfId="9" applyNumberFormat="1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vertical="center"/>
    </xf>
    <xf numFmtId="2" fontId="8" fillId="4" borderId="2" xfId="9" applyNumberFormat="1" applyFont="1" applyFill="1" applyBorder="1" applyAlignment="1">
      <alignment horizontal="center" vertical="center"/>
    </xf>
    <xf numFmtId="167" fontId="8" fillId="4" borderId="2" xfId="9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 wrapText="1"/>
    </xf>
    <xf numFmtId="167" fontId="9" fillId="2" borderId="2" xfId="9" applyNumberFormat="1" applyFont="1" applyFill="1" applyBorder="1" applyAlignment="1">
      <alignment horizontal="center" vertical="center" wrapText="1"/>
    </xf>
    <xf numFmtId="2" fontId="9" fillId="2" borderId="2" xfId="9" applyNumberFormat="1" applyFont="1" applyFill="1" applyBorder="1" applyAlignment="1">
      <alignment horizontal="center" vertical="center" wrapText="1"/>
    </xf>
    <xf numFmtId="2" fontId="9" fillId="2" borderId="2" xfId="9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167" fontId="8" fillId="4" borderId="2" xfId="9" applyNumberFormat="1" applyFont="1" applyFill="1" applyBorder="1" applyAlignment="1">
      <alignment horizontal="center" vertical="center" wrapText="1"/>
    </xf>
    <xf numFmtId="2" fontId="8" fillId="4" borderId="2" xfId="9" applyNumberFormat="1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167" fontId="8" fillId="2" borderId="2" xfId="9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Fill="1"/>
    <xf numFmtId="14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68" fontId="8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8" fillId="0" borderId="2" xfId="0" applyFont="1" applyFill="1" applyBorder="1" applyAlignment="1">
      <alignment horizontal="center"/>
    </xf>
    <xf numFmtId="0" fontId="10" fillId="0" borderId="0" xfId="0" applyFont="1" applyFill="1"/>
    <xf numFmtId="9" fontId="11" fillId="2" borderId="2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8" applyFont="1" applyAlignment="1">
      <alignment horizontal="center" vertical="center" wrapText="1"/>
    </xf>
    <xf numFmtId="0" fontId="9" fillId="0" borderId="0" xfId="8" applyFont="1" applyAlignment="1">
      <alignment horizontal="left" wrapText="1"/>
    </xf>
    <xf numFmtId="0" fontId="8" fillId="0" borderId="0" xfId="8" applyFont="1" applyFill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</cellXfs>
  <cellStyles count="10">
    <cellStyle name="Comma" xfId="1" builtinId="3"/>
    <cellStyle name="Normal" xfId="0" builtinId="0"/>
    <cellStyle name="Normal 3 2" xfId="3"/>
    <cellStyle name="Normal_SMETA 3" xfId="6"/>
    <cellStyle name="Normal_stadion-1" xfId="2"/>
    <cellStyle name="Обычный 2 2" xfId="5"/>
    <cellStyle name="Обычный 3" xfId="7"/>
    <cellStyle name="Обычный 4 2" xfId="4"/>
    <cellStyle name="Обычный 7" xfId="8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G18" sqref="G18"/>
    </sheetView>
  </sheetViews>
  <sheetFormatPr defaultRowHeight="15" x14ac:dyDescent="0.25"/>
  <cols>
    <col min="3" max="3" width="30.28515625" customWidth="1"/>
  </cols>
  <sheetData>
    <row r="1" spans="1:10" x14ac:dyDescent="0.25">
      <c r="A1" s="138" t="s">
        <v>188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x14ac:dyDescent="0.25">
      <c r="A2" s="139" t="s">
        <v>166</v>
      </c>
      <c r="B2" s="139"/>
      <c r="C2" s="139"/>
      <c r="D2" s="139"/>
      <c r="E2" s="139"/>
      <c r="F2" s="139"/>
      <c r="G2" s="139"/>
      <c r="H2" s="139"/>
      <c r="I2" s="139"/>
      <c r="J2" s="81"/>
    </row>
    <row r="3" spans="1:10" x14ac:dyDescent="0.25">
      <c r="A3" s="140"/>
      <c r="B3" s="140"/>
      <c r="C3" s="140"/>
      <c r="D3" s="140"/>
      <c r="E3" s="140"/>
      <c r="F3" s="140"/>
      <c r="G3" s="140"/>
      <c r="H3" s="140"/>
      <c r="I3" s="140"/>
      <c r="J3" s="81"/>
    </row>
    <row r="4" spans="1:10" x14ac:dyDescent="0.25">
      <c r="A4" s="141"/>
      <c r="B4" s="141"/>
      <c r="C4" s="141"/>
      <c r="D4" s="141"/>
      <c r="E4" s="141"/>
      <c r="F4" s="141"/>
      <c r="G4" s="141"/>
      <c r="H4" s="141"/>
      <c r="I4" s="141"/>
      <c r="J4" s="82"/>
    </row>
    <row r="5" spans="1:10" x14ac:dyDescent="0.25">
      <c r="A5" s="134" t="s">
        <v>167</v>
      </c>
      <c r="B5" s="132" t="s">
        <v>168</v>
      </c>
      <c r="C5" s="144" t="s">
        <v>169</v>
      </c>
      <c r="D5" s="145"/>
      <c r="E5" s="150" t="s">
        <v>170</v>
      </c>
      <c r="F5" s="151"/>
      <c r="G5" s="151"/>
      <c r="H5" s="151"/>
      <c r="I5" s="152"/>
      <c r="J5" s="132" t="s">
        <v>171</v>
      </c>
    </row>
    <row r="6" spans="1:10" x14ac:dyDescent="0.25">
      <c r="A6" s="142"/>
      <c r="B6" s="143"/>
      <c r="C6" s="146"/>
      <c r="D6" s="147"/>
      <c r="E6" s="132" t="s">
        <v>172</v>
      </c>
      <c r="F6" s="130" t="s">
        <v>173</v>
      </c>
      <c r="G6" s="132" t="s">
        <v>174</v>
      </c>
      <c r="H6" s="132" t="s">
        <v>175</v>
      </c>
      <c r="I6" s="134" t="s">
        <v>123</v>
      </c>
      <c r="J6" s="153"/>
    </row>
    <row r="7" spans="1:10" x14ac:dyDescent="0.25">
      <c r="A7" s="142"/>
      <c r="B7" s="143"/>
      <c r="C7" s="148"/>
      <c r="D7" s="149"/>
      <c r="E7" s="133"/>
      <c r="F7" s="131"/>
      <c r="G7" s="133"/>
      <c r="H7" s="133"/>
      <c r="I7" s="135"/>
      <c r="J7" s="133"/>
    </row>
    <row r="8" spans="1:10" x14ac:dyDescent="0.25">
      <c r="A8" s="83">
        <v>1</v>
      </c>
      <c r="B8" s="84">
        <v>2</v>
      </c>
      <c r="C8" s="136">
        <v>3</v>
      </c>
      <c r="D8" s="137"/>
      <c r="E8" s="84">
        <v>4</v>
      </c>
      <c r="F8" s="85">
        <v>5</v>
      </c>
      <c r="G8" s="84">
        <v>6</v>
      </c>
      <c r="H8" s="84">
        <v>7</v>
      </c>
      <c r="I8" s="86">
        <v>8</v>
      </c>
      <c r="J8" s="83">
        <v>9</v>
      </c>
    </row>
    <row r="9" spans="1:10" x14ac:dyDescent="0.25">
      <c r="A9" s="33">
        <v>1</v>
      </c>
      <c r="B9" s="72" t="s">
        <v>176</v>
      </c>
      <c r="C9" s="122" t="s">
        <v>184</v>
      </c>
      <c r="D9" s="123"/>
      <c r="E9" s="87">
        <f>'სააქტო დარბაზი'!M147</f>
        <v>0</v>
      </c>
      <c r="F9" s="88"/>
      <c r="G9" s="88"/>
      <c r="H9" s="89"/>
      <c r="I9" s="88">
        <f>E9</f>
        <v>0</v>
      </c>
      <c r="J9" s="88">
        <f>'სააქტო დარბაზი'!J145</f>
        <v>0</v>
      </c>
    </row>
    <row r="10" spans="1:10" ht="25.15" customHeight="1" x14ac:dyDescent="0.25">
      <c r="A10" s="33"/>
      <c r="B10" s="72" t="s">
        <v>177</v>
      </c>
      <c r="C10" s="128" t="s">
        <v>185</v>
      </c>
      <c r="D10" s="129"/>
      <c r="E10" s="88">
        <f>'დერეფანი და კიბის უჯრედი'!M42</f>
        <v>0</v>
      </c>
      <c r="F10" s="88"/>
      <c r="G10" s="88"/>
      <c r="H10" s="89"/>
      <c r="I10" s="88">
        <f>E10</f>
        <v>0</v>
      </c>
      <c r="J10" s="88">
        <f>'დერეფანი და კიბის უჯრედი'!J36</f>
        <v>0</v>
      </c>
    </row>
    <row r="11" spans="1:10" x14ac:dyDescent="0.25">
      <c r="A11" s="33">
        <v>2</v>
      </c>
      <c r="B11" s="72" t="s">
        <v>178</v>
      </c>
      <c r="C11" s="122" t="s">
        <v>186</v>
      </c>
      <c r="D11" s="123"/>
      <c r="E11" s="87">
        <f>'საკლასო ოთახი'!M90</f>
        <v>0</v>
      </c>
      <c r="F11" s="88"/>
      <c r="G11" s="88"/>
      <c r="H11" s="89"/>
      <c r="I11" s="88">
        <f>E11</f>
        <v>0</v>
      </c>
      <c r="J11" s="88">
        <f>'საკლასო ოთახი'!J88</f>
        <v>0</v>
      </c>
    </row>
    <row r="12" spans="1:10" x14ac:dyDescent="0.25">
      <c r="A12" s="90"/>
      <c r="B12" s="90"/>
      <c r="C12" s="124" t="s">
        <v>179</v>
      </c>
      <c r="D12" s="125"/>
      <c r="E12" s="91">
        <f>SUM(E9:E11)</f>
        <v>0</v>
      </c>
      <c r="F12" s="91">
        <f>SUM(F9:F11)</f>
        <v>0</v>
      </c>
      <c r="G12" s="91"/>
      <c r="H12" s="92"/>
      <c r="I12" s="91">
        <f>SUM(I9:I11)</f>
        <v>0</v>
      </c>
      <c r="J12" s="91">
        <f>SUM(J9:J11)</f>
        <v>0</v>
      </c>
    </row>
    <row r="13" spans="1:10" x14ac:dyDescent="0.25">
      <c r="A13" s="93">
        <v>4</v>
      </c>
      <c r="B13" s="94"/>
      <c r="C13" s="95" t="s">
        <v>180</v>
      </c>
      <c r="D13" s="121">
        <v>0.03</v>
      </c>
      <c r="E13" s="96"/>
      <c r="F13" s="96"/>
      <c r="G13" s="96"/>
      <c r="H13" s="97"/>
      <c r="I13" s="98">
        <f>I12*D13</f>
        <v>0</v>
      </c>
      <c r="J13" s="99"/>
    </row>
    <row r="14" spans="1:10" x14ac:dyDescent="0.25">
      <c r="A14" s="100"/>
      <c r="B14" s="90"/>
      <c r="C14" s="126" t="s">
        <v>179</v>
      </c>
      <c r="D14" s="127"/>
      <c r="E14" s="101"/>
      <c r="F14" s="101"/>
      <c r="G14" s="101"/>
      <c r="H14" s="102"/>
      <c r="I14" s="91">
        <f>SUM(I12:I13)</f>
        <v>0</v>
      </c>
      <c r="J14" s="103"/>
    </row>
    <row r="15" spans="1:10" x14ac:dyDescent="0.25">
      <c r="A15" s="93">
        <v>5</v>
      </c>
      <c r="B15" s="94"/>
      <c r="C15" s="95" t="s">
        <v>181</v>
      </c>
      <c r="D15" s="121">
        <v>0.02</v>
      </c>
      <c r="E15" s="96"/>
      <c r="F15" s="96"/>
      <c r="G15" s="96"/>
      <c r="H15" s="97"/>
      <c r="I15" s="98">
        <f>J12*D15</f>
        <v>0</v>
      </c>
      <c r="J15" s="99"/>
    </row>
    <row r="16" spans="1:10" x14ac:dyDescent="0.25">
      <c r="A16" s="100"/>
      <c r="B16" s="90"/>
      <c r="C16" s="126" t="s">
        <v>179</v>
      </c>
      <c r="D16" s="127"/>
      <c r="E16" s="101"/>
      <c r="F16" s="101"/>
      <c r="G16" s="101"/>
      <c r="H16" s="102"/>
      <c r="I16" s="91">
        <f>SUM(I14:I15)</f>
        <v>0</v>
      </c>
      <c r="J16" s="103"/>
    </row>
    <row r="17" spans="1:12" x14ac:dyDescent="0.25">
      <c r="A17" s="93">
        <v>6</v>
      </c>
      <c r="B17" s="104"/>
      <c r="C17" s="95" t="s">
        <v>182</v>
      </c>
      <c r="D17" s="121">
        <v>0.18</v>
      </c>
      <c r="E17" s="105"/>
      <c r="F17" s="105"/>
      <c r="G17" s="105"/>
      <c r="H17" s="97"/>
      <c r="I17" s="98">
        <f>I16*D17</f>
        <v>0</v>
      </c>
      <c r="J17" s="106"/>
    </row>
    <row r="18" spans="1:12" x14ac:dyDescent="0.25">
      <c r="A18" s="90"/>
      <c r="B18" s="90"/>
      <c r="C18" s="126" t="s">
        <v>183</v>
      </c>
      <c r="D18" s="127"/>
      <c r="E18" s="101"/>
      <c r="F18" s="102"/>
      <c r="G18" s="102"/>
      <c r="H18" s="102"/>
      <c r="I18" s="91">
        <f>SUM(I16:I17)</f>
        <v>0</v>
      </c>
      <c r="J18" s="103"/>
      <c r="L18" s="113"/>
    </row>
    <row r="20" spans="1:12" x14ac:dyDescent="0.25">
      <c r="A20" s="19"/>
      <c r="B20" s="78"/>
      <c r="C20" s="9"/>
      <c r="D20" s="1"/>
      <c r="E20" s="9"/>
      <c r="F20" s="9"/>
      <c r="G20" s="9"/>
      <c r="H20" s="20"/>
      <c r="I20" s="9"/>
      <c r="J20" s="9"/>
      <c r="K20" s="6"/>
    </row>
  </sheetData>
  <mergeCells count="22">
    <mergeCell ref="A1:J1"/>
    <mergeCell ref="A2:I2"/>
    <mergeCell ref="A3:I3"/>
    <mergeCell ref="A4:I4"/>
    <mergeCell ref="A5:A7"/>
    <mergeCell ref="B5:B7"/>
    <mergeCell ref="C5:D7"/>
    <mergeCell ref="E5:I5"/>
    <mergeCell ref="J5:J7"/>
    <mergeCell ref="E6:E7"/>
    <mergeCell ref="C10:D10"/>
    <mergeCell ref="F6:F7"/>
    <mergeCell ref="G6:G7"/>
    <mergeCell ref="H6:H7"/>
    <mergeCell ref="I6:I7"/>
    <mergeCell ref="C8:D8"/>
    <mergeCell ref="C9:D9"/>
    <mergeCell ref="C11:D11"/>
    <mergeCell ref="C12:D12"/>
    <mergeCell ref="C14:D14"/>
    <mergeCell ref="C16:D16"/>
    <mergeCell ref="C18:D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5"/>
  <sheetViews>
    <sheetView topLeftCell="A148" workbookViewId="0">
      <selection activeCell="U144" sqref="U144:V148"/>
    </sheetView>
  </sheetViews>
  <sheetFormatPr defaultColWidth="9.140625" defaultRowHeight="12.75" x14ac:dyDescent="0.2"/>
  <cols>
    <col min="1" max="1" width="4" style="2" customWidth="1"/>
    <col min="2" max="2" width="12.28515625" style="2" customWidth="1"/>
    <col min="3" max="3" width="45.7109375" style="2" customWidth="1"/>
    <col min="4" max="7" width="7.7109375" style="2" customWidth="1"/>
    <col min="8" max="8" width="8.85546875" style="2" customWidth="1"/>
    <col min="9" max="12" width="7.7109375" style="2" customWidth="1"/>
    <col min="13" max="20" width="10.7109375" style="2" customWidth="1"/>
    <col min="21" max="21" width="9.140625" style="2"/>
    <col min="22" max="22" width="10" style="2" bestFit="1" customWidth="1"/>
    <col min="23" max="256" width="9.140625" style="2"/>
    <col min="257" max="257" width="4" style="2" customWidth="1"/>
    <col min="258" max="258" width="12.28515625" style="2" customWidth="1"/>
    <col min="259" max="259" width="45.7109375" style="2" customWidth="1"/>
    <col min="260" max="263" width="7.7109375" style="2" customWidth="1"/>
    <col min="264" max="264" width="8.85546875" style="2" customWidth="1"/>
    <col min="265" max="268" width="7.7109375" style="2" customWidth="1"/>
    <col min="269" max="276" width="10.7109375" style="2" customWidth="1"/>
    <col min="277" max="277" width="9.140625" style="2"/>
    <col min="278" max="278" width="10" style="2" bestFit="1" customWidth="1"/>
    <col min="279" max="512" width="9.140625" style="2"/>
    <col min="513" max="513" width="4" style="2" customWidth="1"/>
    <col min="514" max="514" width="12.28515625" style="2" customWidth="1"/>
    <col min="515" max="515" width="45.7109375" style="2" customWidth="1"/>
    <col min="516" max="519" width="7.7109375" style="2" customWidth="1"/>
    <col min="520" max="520" width="8.85546875" style="2" customWidth="1"/>
    <col min="521" max="524" width="7.7109375" style="2" customWidth="1"/>
    <col min="525" max="532" width="10.7109375" style="2" customWidth="1"/>
    <col min="533" max="533" width="9.140625" style="2"/>
    <col min="534" max="534" width="10" style="2" bestFit="1" customWidth="1"/>
    <col min="535" max="768" width="9.140625" style="2"/>
    <col min="769" max="769" width="4" style="2" customWidth="1"/>
    <col min="770" max="770" width="12.28515625" style="2" customWidth="1"/>
    <col min="771" max="771" width="45.7109375" style="2" customWidth="1"/>
    <col min="772" max="775" width="7.7109375" style="2" customWidth="1"/>
    <col min="776" max="776" width="8.85546875" style="2" customWidth="1"/>
    <col min="777" max="780" width="7.7109375" style="2" customWidth="1"/>
    <col min="781" max="788" width="10.7109375" style="2" customWidth="1"/>
    <col min="789" max="789" width="9.140625" style="2"/>
    <col min="790" max="790" width="10" style="2" bestFit="1" customWidth="1"/>
    <col min="791" max="1024" width="9.140625" style="2"/>
    <col min="1025" max="1025" width="4" style="2" customWidth="1"/>
    <col min="1026" max="1026" width="12.28515625" style="2" customWidth="1"/>
    <col min="1027" max="1027" width="45.7109375" style="2" customWidth="1"/>
    <col min="1028" max="1031" width="7.7109375" style="2" customWidth="1"/>
    <col min="1032" max="1032" width="8.85546875" style="2" customWidth="1"/>
    <col min="1033" max="1036" width="7.7109375" style="2" customWidth="1"/>
    <col min="1037" max="1044" width="10.7109375" style="2" customWidth="1"/>
    <col min="1045" max="1045" width="9.140625" style="2"/>
    <col min="1046" max="1046" width="10" style="2" bestFit="1" customWidth="1"/>
    <col min="1047" max="1280" width="9.140625" style="2"/>
    <col min="1281" max="1281" width="4" style="2" customWidth="1"/>
    <col min="1282" max="1282" width="12.28515625" style="2" customWidth="1"/>
    <col min="1283" max="1283" width="45.7109375" style="2" customWidth="1"/>
    <col min="1284" max="1287" width="7.7109375" style="2" customWidth="1"/>
    <col min="1288" max="1288" width="8.85546875" style="2" customWidth="1"/>
    <col min="1289" max="1292" width="7.7109375" style="2" customWidth="1"/>
    <col min="1293" max="1300" width="10.7109375" style="2" customWidth="1"/>
    <col min="1301" max="1301" width="9.140625" style="2"/>
    <col min="1302" max="1302" width="10" style="2" bestFit="1" customWidth="1"/>
    <col min="1303" max="1536" width="9.140625" style="2"/>
    <col min="1537" max="1537" width="4" style="2" customWidth="1"/>
    <col min="1538" max="1538" width="12.28515625" style="2" customWidth="1"/>
    <col min="1539" max="1539" width="45.7109375" style="2" customWidth="1"/>
    <col min="1540" max="1543" width="7.7109375" style="2" customWidth="1"/>
    <col min="1544" max="1544" width="8.85546875" style="2" customWidth="1"/>
    <col min="1545" max="1548" width="7.7109375" style="2" customWidth="1"/>
    <col min="1549" max="1556" width="10.7109375" style="2" customWidth="1"/>
    <col min="1557" max="1557" width="9.140625" style="2"/>
    <col min="1558" max="1558" width="10" style="2" bestFit="1" customWidth="1"/>
    <col min="1559" max="1792" width="9.140625" style="2"/>
    <col min="1793" max="1793" width="4" style="2" customWidth="1"/>
    <col min="1794" max="1794" width="12.28515625" style="2" customWidth="1"/>
    <col min="1795" max="1795" width="45.7109375" style="2" customWidth="1"/>
    <col min="1796" max="1799" width="7.7109375" style="2" customWidth="1"/>
    <col min="1800" max="1800" width="8.85546875" style="2" customWidth="1"/>
    <col min="1801" max="1804" width="7.7109375" style="2" customWidth="1"/>
    <col min="1805" max="1812" width="10.7109375" style="2" customWidth="1"/>
    <col min="1813" max="1813" width="9.140625" style="2"/>
    <col min="1814" max="1814" width="10" style="2" bestFit="1" customWidth="1"/>
    <col min="1815" max="2048" width="9.140625" style="2"/>
    <col min="2049" max="2049" width="4" style="2" customWidth="1"/>
    <col min="2050" max="2050" width="12.28515625" style="2" customWidth="1"/>
    <col min="2051" max="2051" width="45.7109375" style="2" customWidth="1"/>
    <col min="2052" max="2055" width="7.7109375" style="2" customWidth="1"/>
    <col min="2056" max="2056" width="8.85546875" style="2" customWidth="1"/>
    <col min="2057" max="2060" width="7.7109375" style="2" customWidth="1"/>
    <col min="2061" max="2068" width="10.7109375" style="2" customWidth="1"/>
    <col min="2069" max="2069" width="9.140625" style="2"/>
    <col min="2070" max="2070" width="10" style="2" bestFit="1" customWidth="1"/>
    <col min="2071" max="2304" width="9.140625" style="2"/>
    <col min="2305" max="2305" width="4" style="2" customWidth="1"/>
    <col min="2306" max="2306" width="12.28515625" style="2" customWidth="1"/>
    <col min="2307" max="2307" width="45.7109375" style="2" customWidth="1"/>
    <col min="2308" max="2311" width="7.7109375" style="2" customWidth="1"/>
    <col min="2312" max="2312" width="8.85546875" style="2" customWidth="1"/>
    <col min="2313" max="2316" width="7.7109375" style="2" customWidth="1"/>
    <col min="2317" max="2324" width="10.7109375" style="2" customWidth="1"/>
    <col min="2325" max="2325" width="9.140625" style="2"/>
    <col min="2326" max="2326" width="10" style="2" bestFit="1" customWidth="1"/>
    <col min="2327" max="2560" width="9.140625" style="2"/>
    <col min="2561" max="2561" width="4" style="2" customWidth="1"/>
    <col min="2562" max="2562" width="12.28515625" style="2" customWidth="1"/>
    <col min="2563" max="2563" width="45.7109375" style="2" customWidth="1"/>
    <col min="2564" max="2567" width="7.7109375" style="2" customWidth="1"/>
    <col min="2568" max="2568" width="8.85546875" style="2" customWidth="1"/>
    <col min="2569" max="2572" width="7.7109375" style="2" customWidth="1"/>
    <col min="2573" max="2580" width="10.7109375" style="2" customWidth="1"/>
    <col min="2581" max="2581" width="9.140625" style="2"/>
    <col min="2582" max="2582" width="10" style="2" bestFit="1" customWidth="1"/>
    <col min="2583" max="2816" width="9.140625" style="2"/>
    <col min="2817" max="2817" width="4" style="2" customWidth="1"/>
    <col min="2818" max="2818" width="12.28515625" style="2" customWidth="1"/>
    <col min="2819" max="2819" width="45.7109375" style="2" customWidth="1"/>
    <col min="2820" max="2823" width="7.7109375" style="2" customWidth="1"/>
    <col min="2824" max="2824" width="8.85546875" style="2" customWidth="1"/>
    <col min="2825" max="2828" width="7.7109375" style="2" customWidth="1"/>
    <col min="2829" max="2836" width="10.7109375" style="2" customWidth="1"/>
    <col min="2837" max="2837" width="9.140625" style="2"/>
    <col min="2838" max="2838" width="10" style="2" bestFit="1" customWidth="1"/>
    <col min="2839" max="3072" width="9.140625" style="2"/>
    <col min="3073" max="3073" width="4" style="2" customWidth="1"/>
    <col min="3074" max="3074" width="12.28515625" style="2" customWidth="1"/>
    <col min="3075" max="3075" width="45.7109375" style="2" customWidth="1"/>
    <col min="3076" max="3079" width="7.7109375" style="2" customWidth="1"/>
    <col min="3080" max="3080" width="8.85546875" style="2" customWidth="1"/>
    <col min="3081" max="3084" width="7.7109375" style="2" customWidth="1"/>
    <col min="3085" max="3092" width="10.7109375" style="2" customWidth="1"/>
    <col min="3093" max="3093" width="9.140625" style="2"/>
    <col min="3094" max="3094" width="10" style="2" bestFit="1" customWidth="1"/>
    <col min="3095" max="3328" width="9.140625" style="2"/>
    <col min="3329" max="3329" width="4" style="2" customWidth="1"/>
    <col min="3330" max="3330" width="12.28515625" style="2" customWidth="1"/>
    <col min="3331" max="3331" width="45.7109375" style="2" customWidth="1"/>
    <col min="3332" max="3335" width="7.7109375" style="2" customWidth="1"/>
    <col min="3336" max="3336" width="8.85546875" style="2" customWidth="1"/>
    <col min="3337" max="3340" width="7.7109375" style="2" customWidth="1"/>
    <col min="3341" max="3348" width="10.7109375" style="2" customWidth="1"/>
    <col min="3349" max="3349" width="9.140625" style="2"/>
    <col min="3350" max="3350" width="10" style="2" bestFit="1" customWidth="1"/>
    <col min="3351" max="3584" width="9.140625" style="2"/>
    <col min="3585" max="3585" width="4" style="2" customWidth="1"/>
    <col min="3586" max="3586" width="12.28515625" style="2" customWidth="1"/>
    <col min="3587" max="3587" width="45.7109375" style="2" customWidth="1"/>
    <col min="3588" max="3591" width="7.7109375" style="2" customWidth="1"/>
    <col min="3592" max="3592" width="8.85546875" style="2" customWidth="1"/>
    <col min="3593" max="3596" width="7.7109375" style="2" customWidth="1"/>
    <col min="3597" max="3604" width="10.7109375" style="2" customWidth="1"/>
    <col min="3605" max="3605" width="9.140625" style="2"/>
    <col min="3606" max="3606" width="10" style="2" bestFit="1" customWidth="1"/>
    <col min="3607" max="3840" width="9.140625" style="2"/>
    <col min="3841" max="3841" width="4" style="2" customWidth="1"/>
    <col min="3842" max="3842" width="12.28515625" style="2" customWidth="1"/>
    <col min="3843" max="3843" width="45.7109375" style="2" customWidth="1"/>
    <col min="3844" max="3847" width="7.7109375" style="2" customWidth="1"/>
    <col min="3848" max="3848" width="8.85546875" style="2" customWidth="1"/>
    <col min="3849" max="3852" width="7.7109375" style="2" customWidth="1"/>
    <col min="3853" max="3860" width="10.7109375" style="2" customWidth="1"/>
    <col min="3861" max="3861" width="9.140625" style="2"/>
    <col min="3862" max="3862" width="10" style="2" bestFit="1" customWidth="1"/>
    <col min="3863" max="4096" width="9.140625" style="2"/>
    <col min="4097" max="4097" width="4" style="2" customWidth="1"/>
    <col min="4098" max="4098" width="12.28515625" style="2" customWidth="1"/>
    <col min="4099" max="4099" width="45.7109375" style="2" customWidth="1"/>
    <col min="4100" max="4103" width="7.7109375" style="2" customWidth="1"/>
    <col min="4104" max="4104" width="8.85546875" style="2" customWidth="1"/>
    <col min="4105" max="4108" width="7.7109375" style="2" customWidth="1"/>
    <col min="4109" max="4116" width="10.7109375" style="2" customWidth="1"/>
    <col min="4117" max="4117" width="9.140625" style="2"/>
    <col min="4118" max="4118" width="10" style="2" bestFit="1" customWidth="1"/>
    <col min="4119" max="4352" width="9.140625" style="2"/>
    <col min="4353" max="4353" width="4" style="2" customWidth="1"/>
    <col min="4354" max="4354" width="12.28515625" style="2" customWidth="1"/>
    <col min="4355" max="4355" width="45.7109375" style="2" customWidth="1"/>
    <col min="4356" max="4359" width="7.7109375" style="2" customWidth="1"/>
    <col min="4360" max="4360" width="8.85546875" style="2" customWidth="1"/>
    <col min="4361" max="4364" width="7.7109375" style="2" customWidth="1"/>
    <col min="4365" max="4372" width="10.7109375" style="2" customWidth="1"/>
    <col min="4373" max="4373" width="9.140625" style="2"/>
    <col min="4374" max="4374" width="10" style="2" bestFit="1" customWidth="1"/>
    <col min="4375" max="4608" width="9.140625" style="2"/>
    <col min="4609" max="4609" width="4" style="2" customWidth="1"/>
    <col min="4610" max="4610" width="12.28515625" style="2" customWidth="1"/>
    <col min="4611" max="4611" width="45.7109375" style="2" customWidth="1"/>
    <col min="4612" max="4615" width="7.7109375" style="2" customWidth="1"/>
    <col min="4616" max="4616" width="8.85546875" style="2" customWidth="1"/>
    <col min="4617" max="4620" width="7.7109375" style="2" customWidth="1"/>
    <col min="4621" max="4628" width="10.7109375" style="2" customWidth="1"/>
    <col min="4629" max="4629" width="9.140625" style="2"/>
    <col min="4630" max="4630" width="10" style="2" bestFit="1" customWidth="1"/>
    <col min="4631" max="4864" width="9.140625" style="2"/>
    <col min="4865" max="4865" width="4" style="2" customWidth="1"/>
    <col min="4866" max="4866" width="12.28515625" style="2" customWidth="1"/>
    <col min="4867" max="4867" width="45.7109375" style="2" customWidth="1"/>
    <col min="4868" max="4871" width="7.7109375" style="2" customWidth="1"/>
    <col min="4872" max="4872" width="8.85546875" style="2" customWidth="1"/>
    <col min="4873" max="4876" width="7.7109375" style="2" customWidth="1"/>
    <col min="4877" max="4884" width="10.7109375" style="2" customWidth="1"/>
    <col min="4885" max="4885" width="9.140625" style="2"/>
    <col min="4886" max="4886" width="10" style="2" bestFit="1" customWidth="1"/>
    <col min="4887" max="5120" width="9.140625" style="2"/>
    <col min="5121" max="5121" width="4" style="2" customWidth="1"/>
    <col min="5122" max="5122" width="12.28515625" style="2" customWidth="1"/>
    <col min="5123" max="5123" width="45.7109375" style="2" customWidth="1"/>
    <col min="5124" max="5127" width="7.7109375" style="2" customWidth="1"/>
    <col min="5128" max="5128" width="8.85546875" style="2" customWidth="1"/>
    <col min="5129" max="5132" width="7.7109375" style="2" customWidth="1"/>
    <col min="5133" max="5140" width="10.7109375" style="2" customWidth="1"/>
    <col min="5141" max="5141" width="9.140625" style="2"/>
    <col min="5142" max="5142" width="10" style="2" bestFit="1" customWidth="1"/>
    <col min="5143" max="5376" width="9.140625" style="2"/>
    <col min="5377" max="5377" width="4" style="2" customWidth="1"/>
    <col min="5378" max="5378" width="12.28515625" style="2" customWidth="1"/>
    <col min="5379" max="5379" width="45.7109375" style="2" customWidth="1"/>
    <col min="5380" max="5383" width="7.7109375" style="2" customWidth="1"/>
    <col min="5384" max="5384" width="8.85546875" style="2" customWidth="1"/>
    <col min="5385" max="5388" width="7.7109375" style="2" customWidth="1"/>
    <col min="5389" max="5396" width="10.7109375" style="2" customWidth="1"/>
    <col min="5397" max="5397" width="9.140625" style="2"/>
    <col min="5398" max="5398" width="10" style="2" bestFit="1" customWidth="1"/>
    <col min="5399" max="5632" width="9.140625" style="2"/>
    <col min="5633" max="5633" width="4" style="2" customWidth="1"/>
    <col min="5634" max="5634" width="12.28515625" style="2" customWidth="1"/>
    <col min="5635" max="5635" width="45.7109375" style="2" customWidth="1"/>
    <col min="5636" max="5639" width="7.7109375" style="2" customWidth="1"/>
    <col min="5640" max="5640" width="8.85546875" style="2" customWidth="1"/>
    <col min="5641" max="5644" width="7.7109375" style="2" customWidth="1"/>
    <col min="5645" max="5652" width="10.7109375" style="2" customWidth="1"/>
    <col min="5653" max="5653" width="9.140625" style="2"/>
    <col min="5654" max="5654" width="10" style="2" bestFit="1" customWidth="1"/>
    <col min="5655" max="5888" width="9.140625" style="2"/>
    <col min="5889" max="5889" width="4" style="2" customWidth="1"/>
    <col min="5890" max="5890" width="12.28515625" style="2" customWidth="1"/>
    <col min="5891" max="5891" width="45.7109375" style="2" customWidth="1"/>
    <col min="5892" max="5895" width="7.7109375" style="2" customWidth="1"/>
    <col min="5896" max="5896" width="8.85546875" style="2" customWidth="1"/>
    <col min="5897" max="5900" width="7.7109375" style="2" customWidth="1"/>
    <col min="5901" max="5908" width="10.7109375" style="2" customWidth="1"/>
    <col min="5909" max="5909" width="9.140625" style="2"/>
    <col min="5910" max="5910" width="10" style="2" bestFit="1" customWidth="1"/>
    <col min="5911" max="6144" width="9.140625" style="2"/>
    <col min="6145" max="6145" width="4" style="2" customWidth="1"/>
    <col min="6146" max="6146" width="12.28515625" style="2" customWidth="1"/>
    <col min="6147" max="6147" width="45.7109375" style="2" customWidth="1"/>
    <col min="6148" max="6151" width="7.7109375" style="2" customWidth="1"/>
    <col min="6152" max="6152" width="8.85546875" style="2" customWidth="1"/>
    <col min="6153" max="6156" width="7.7109375" style="2" customWidth="1"/>
    <col min="6157" max="6164" width="10.7109375" style="2" customWidth="1"/>
    <col min="6165" max="6165" width="9.140625" style="2"/>
    <col min="6166" max="6166" width="10" style="2" bestFit="1" customWidth="1"/>
    <col min="6167" max="6400" width="9.140625" style="2"/>
    <col min="6401" max="6401" width="4" style="2" customWidth="1"/>
    <col min="6402" max="6402" width="12.28515625" style="2" customWidth="1"/>
    <col min="6403" max="6403" width="45.7109375" style="2" customWidth="1"/>
    <col min="6404" max="6407" width="7.7109375" style="2" customWidth="1"/>
    <col min="6408" max="6408" width="8.85546875" style="2" customWidth="1"/>
    <col min="6409" max="6412" width="7.7109375" style="2" customWidth="1"/>
    <col min="6413" max="6420" width="10.7109375" style="2" customWidth="1"/>
    <col min="6421" max="6421" width="9.140625" style="2"/>
    <col min="6422" max="6422" width="10" style="2" bestFit="1" customWidth="1"/>
    <col min="6423" max="6656" width="9.140625" style="2"/>
    <col min="6657" max="6657" width="4" style="2" customWidth="1"/>
    <col min="6658" max="6658" width="12.28515625" style="2" customWidth="1"/>
    <col min="6659" max="6659" width="45.7109375" style="2" customWidth="1"/>
    <col min="6660" max="6663" width="7.7109375" style="2" customWidth="1"/>
    <col min="6664" max="6664" width="8.85546875" style="2" customWidth="1"/>
    <col min="6665" max="6668" width="7.7109375" style="2" customWidth="1"/>
    <col min="6669" max="6676" width="10.7109375" style="2" customWidth="1"/>
    <col min="6677" max="6677" width="9.140625" style="2"/>
    <col min="6678" max="6678" width="10" style="2" bestFit="1" customWidth="1"/>
    <col min="6679" max="6912" width="9.140625" style="2"/>
    <col min="6913" max="6913" width="4" style="2" customWidth="1"/>
    <col min="6914" max="6914" width="12.28515625" style="2" customWidth="1"/>
    <col min="6915" max="6915" width="45.7109375" style="2" customWidth="1"/>
    <col min="6916" max="6919" width="7.7109375" style="2" customWidth="1"/>
    <col min="6920" max="6920" width="8.85546875" style="2" customWidth="1"/>
    <col min="6921" max="6924" width="7.7109375" style="2" customWidth="1"/>
    <col min="6925" max="6932" width="10.7109375" style="2" customWidth="1"/>
    <col min="6933" max="6933" width="9.140625" style="2"/>
    <col min="6934" max="6934" width="10" style="2" bestFit="1" customWidth="1"/>
    <col min="6935" max="7168" width="9.140625" style="2"/>
    <col min="7169" max="7169" width="4" style="2" customWidth="1"/>
    <col min="7170" max="7170" width="12.28515625" style="2" customWidth="1"/>
    <col min="7171" max="7171" width="45.7109375" style="2" customWidth="1"/>
    <col min="7172" max="7175" width="7.7109375" style="2" customWidth="1"/>
    <col min="7176" max="7176" width="8.85546875" style="2" customWidth="1"/>
    <col min="7177" max="7180" width="7.7109375" style="2" customWidth="1"/>
    <col min="7181" max="7188" width="10.7109375" style="2" customWidth="1"/>
    <col min="7189" max="7189" width="9.140625" style="2"/>
    <col min="7190" max="7190" width="10" style="2" bestFit="1" customWidth="1"/>
    <col min="7191" max="7424" width="9.140625" style="2"/>
    <col min="7425" max="7425" width="4" style="2" customWidth="1"/>
    <col min="7426" max="7426" width="12.28515625" style="2" customWidth="1"/>
    <col min="7427" max="7427" width="45.7109375" style="2" customWidth="1"/>
    <col min="7428" max="7431" width="7.7109375" style="2" customWidth="1"/>
    <col min="7432" max="7432" width="8.85546875" style="2" customWidth="1"/>
    <col min="7433" max="7436" width="7.7109375" style="2" customWidth="1"/>
    <col min="7437" max="7444" width="10.7109375" style="2" customWidth="1"/>
    <col min="7445" max="7445" width="9.140625" style="2"/>
    <col min="7446" max="7446" width="10" style="2" bestFit="1" customWidth="1"/>
    <col min="7447" max="7680" width="9.140625" style="2"/>
    <col min="7681" max="7681" width="4" style="2" customWidth="1"/>
    <col min="7682" max="7682" width="12.28515625" style="2" customWidth="1"/>
    <col min="7683" max="7683" width="45.7109375" style="2" customWidth="1"/>
    <col min="7684" max="7687" width="7.7109375" style="2" customWidth="1"/>
    <col min="7688" max="7688" width="8.85546875" style="2" customWidth="1"/>
    <col min="7689" max="7692" width="7.7109375" style="2" customWidth="1"/>
    <col min="7693" max="7700" width="10.7109375" style="2" customWidth="1"/>
    <col min="7701" max="7701" width="9.140625" style="2"/>
    <col min="7702" max="7702" width="10" style="2" bestFit="1" customWidth="1"/>
    <col min="7703" max="7936" width="9.140625" style="2"/>
    <col min="7937" max="7937" width="4" style="2" customWidth="1"/>
    <col min="7938" max="7938" width="12.28515625" style="2" customWidth="1"/>
    <col min="7939" max="7939" width="45.7109375" style="2" customWidth="1"/>
    <col min="7940" max="7943" width="7.7109375" style="2" customWidth="1"/>
    <col min="7944" max="7944" width="8.85546875" style="2" customWidth="1"/>
    <col min="7945" max="7948" width="7.7109375" style="2" customWidth="1"/>
    <col min="7949" max="7956" width="10.7109375" style="2" customWidth="1"/>
    <col min="7957" max="7957" width="9.140625" style="2"/>
    <col min="7958" max="7958" width="10" style="2" bestFit="1" customWidth="1"/>
    <col min="7959" max="8192" width="9.140625" style="2"/>
    <col min="8193" max="8193" width="4" style="2" customWidth="1"/>
    <col min="8194" max="8194" width="12.28515625" style="2" customWidth="1"/>
    <col min="8195" max="8195" width="45.7109375" style="2" customWidth="1"/>
    <col min="8196" max="8199" width="7.7109375" style="2" customWidth="1"/>
    <col min="8200" max="8200" width="8.85546875" style="2" customWidth="1"/>
    <col min="8201" max="8204" width="7.7109375" style="2" customWidth="1"/>
    <col min="8205" max="8212" width="10.7109375" style="2" customWidth="1"/>
    <col min="8213" max="8213" width="9.140625" style="2"/>
    <col min="8214" max="8214" width="10" style="2" bestFit="1" customWidth="1"/>
    <col min="8215" max="8448" width="9.140625" style="2"/>
    <col min="8449" max="8449" width="4" style="2" customWidth="1"/>
    <col min="8450" max="8450" width="12.28515625" style="2" customWidth="1"/>
    <col min="8451" max="8451" width="45.7109375" style="2" customWidth="1"/>
    <col min="8452" max="8455" width="7.7109375" style="2" customWidth="1"/>
    <col min="8456" max="8456" width="8.85546875" style="2" customWidth="1"/>
    <col min="8457" max="8460" width="7.7109375" style="2" customWidth="1"/>
    <col min="8461" max="8468" width="10.7109375" style="2" customWidth="1"/>
    <col min="8469" max="8469" width="9.140625" style="2"/>
    <col min="8470" max="8470" width="10" style="2" bestFit="1" customWidth="1"/>
    <col min="8471" max="8704" width="9.140625" style="2"/>
    <col min="8705" max="8705" width="4" style="2" customWidth="1"/>
    <col min="8706" max="8706" width="12.28515625" style="2" customWidth="1"/>
    <col min="8707" max="8707" width="45.7109375" style="2" customWidth="1"/>
    <col min="8708" max="8711" width="7.7109375" style="2" customWidth="1"/>
    <col min="8712" max="8712" width="8.85546875" style="2" customWidth="1"/>
    <col min="8713" max="8716" width="7.7109375" style="2" customWidth="1"/>
    <col min="8717" max="8724" width="10.7109375" style="2" customWidth="1"/>
    <col min="8725" max="8725" width="9.140625" style="2"/>
    <col min="8726" max="8726" width="10" style="2" bestFit="1" customWidth="1"/>
    <col min="8727" max="8960" width="9.140625" style="2"/>
    <col min="8961" max="8961" width="4" style="2" customWidth="1"/>
    <col min="8962" max="8962" width="12.28515625" style="2" customWidth="1"/>
    <col min="8963" max="8963" width="45.7109375" style="2" customWidth="1"/>
    <col min="8964" max="8967" width="7.7109375" style="2" customWidth="1"/>
    <col min="8968" max="8968" width="8.85546875" style="2" customWidth="1"/>
    <col min="8969" max="8972" width="7.7109375" style="2" customWidth="1"/>
    <col min="8973" max="8980" width="10.7109375" style="2" customWidth="1"/>
    <col min="8981" max="8981" width="9.140625" style="2"/>
    <col min="8982" max="8982" width="10" style="2" bestFit="1" customWidth="1"/>
    <col min="8983" max="9216" width="9.140625" style="2"/>
    <col min="9217" max="9217" width="4" style="2" customWidth="1"/>
    <col min="9218" max="9218" width="12.28515625" style="2" customWidth="1"/>
    <col min="9219" max="9219" width="45.7109375" style="2" customWidth="1"/>
    <col min="9220" max="9223" width="7.7109375" style="2" customWidth="1"/>
    <col min="9224" max="9224" width="8.85546875" style="2" customWidth="1"/>
    <col min="9225" max="9228" width="7.7109375" style="2" customWidth="1"/>
    <col min="9229" max="9236" width="10.7109375" style="2" customWidth="1"/>
    <col min="9237" max="9237" width="9.140625" style="2"/>
    <col min="9238" max="9238" width="10" style="2" bestFit="1" customWidth="1"/>
    <col min="9239" max="9472" width="9.140625" style="2"/>
    <col min="9473" max="9473" width="4" style="2" customWidth="1"/>
    <col min="9474" max="9474" width="12.28515625" style="2" customWidth="1"/>
    <col min="9475" max="9475" width="45.7109375" style="2" customWidth="1"/>
    <col min="9476" max="9479" width="7.7109375" style="2" customWidth="1"/>
    <col min="9480" max="9480" width="8.85546875" style="2" customWidth="1"/>
    <col min="9481" max="9484" width="7.7109375" style="2" customWidth="1"/>
    <col min="9485" max="9492" width="10.7109375" style="2" customWidth="1"/>
    <col min="9493" max="9493" width="9.140625" style="2"/>
    <col min="9494" max="9494" width="10" style="2" bestFit="1" customWidth="1"/>
    <col min="9495" max="9728" width="9.140625" style="2"/>
    <col min="9729" max="9729" width="4" style="2" customWidth="1"/>
    <col min="9730" max="9730" width="12.28515625" style="2" customWidth="1"/>
    <col min="9731" max="9731" width="45.7109375" style="2" customWidth="1"/>
    <col min="9732" max="9735" width="7.7109375" style="2" customWidth="1"/>
    <col min="9736" max="9736" width="8.85546875" style="2" customWidth="1"/>
    <col min="9737" max="9740" width="7.7109375" style="2" customWidth="1"/>
    <col min="9741" max="9748" width="10.7109375" style="2" customWidth="1"/>
    <col min="9749" max="9749" width="9.140625" style="2"/>
    <col min="9750" max="9750" width="10" style="2" bestFit="1" customWidth="1"/>
    <col min="9751" max="9984" width="9.140625" style="2"/>
    <col min="9985" max="9985" width="4" style="2" customWidth="1"/>
    <col min="9986" max="9986" width="12.28515625" style="2" customWidth="1"/>
    <col min="9987" max="9987" width="45.7109375" style="2" customWidth="1"/>
    <col min="9988" max="9991" width="7.7109375" style="2" customWidth="1"/>
    <col min="9992" max="9992" width="8.85546875" style="2" customWidth="1"/>
    <col min="9993" max="9996" width="7.7109375" style="2" customWidth="1"/>
    <col min="9997" max="10004" width="10.7109375" style="2" customWidth="1"/>
    <col min="10005" max="10005" width="9.140625" style="2"/>
    <col min="10006" max="10006" width="10" style="2" bestFit="1" customWidth="1"/>
    <col min="10007" max="10240" width="9.140625" style="2"/>
    <col min="10241" max="10241" width="4" style="2" customWidth="1"/>
    <col min="10242" max="10242" width="12.28515625" style="2" customWidth="1"/>
    <col min="10243" max="10243" width="45.7109375" style="2" customWidth="1"/>
    <col min="10244" max="10247" width="7.7109375" style="2" customWidth="1"/>
    <col min="10248" max="10248" width="8.85546875" style="2" customWidth="1"/>
    <col min="10249" max="10252" width="7.7109375" style="2" customWidth="1"/>
    <col min="10253" max="10260" width="10.7109375" style="2" customWidth="1"/>
    <col min="10261" max="10261" width="9.140625" style="2"/>
    <col min="10262" max="10262" width="10" style="2" bestFit="1" customWidth="1"/>
    <col min="10263" max="10496" width="9.140625" style="2"/>
    <col min="10497" max="10497" width="4" style="2" customWidth="1"/>
    <col min="10498" max="10498" width="12.28515625" style="2" customWidth="1"/>
    <col min="10499" max="10499" width="45.7109375" style="2" customWidth="1"/>
    <col min="10500" max="10503" width="7.7109375" style="2" customWidth="1"/>
    <col min="10504" max="10504" width="8.85546875" style="2" customWidth="1"/>
    <col min="10505" max="10508" width="7.7109375" style="2" customWidth="1"/>
    <col min="10509" max="10516" width="10.7109375" style="2" customWidth="1"/>
    <col min="10517" max="10517" width="9.140625" style="2"/>
    <col min="10518" max="10518" width="10" style="2" bestFit="1" customWidth="1"/>
    <col min="10519" max="10752" width="9.140625" style="2"/>
    <col min="10753" max="10753" width="4" style="2" customWidth="1"/>
    <col min="10754" max="10754" width="12.28515625" style="2" customWidth="1"/>
    <col min="10755" max="10755" width="45.7109375" style="2" customWidth="1"/>
    <col min="10756" max="10759" width="7.7109375" style="2" customWidth="1"/>
    <col min="10760" max="10760" width="8.85546875" style="2" customWidth="1"/>
    <col min="10761" max="10764" width="7.7109375" style="2" customWidth="1"/>
    <col min="10765" max="10772" width="10.7109375" style="2" customWidth="1"/>
    <col min="10773" max="10773" width="9.140625" style="2"/>
    <col min="10774" max="10774" width="10" style="2" bestFit="1" customWidth="1"/>
    <col min="10775" max="11008" width="9.140625" style="2"/>
    <col min="11009" max="11009" width="4" style="2" customWidth="1"/>
    <col min="11010" max="11010" width="12.28515625" style="2" customWidth="1"/>
    <col min="11011" max="11011" width="45.7109375" style="2" customWidth="1"/>
    <col min="11012" max="11015" width="7.7109375" style="2" customWidth="1"/>
    <col min="11016" max="11016" width="8.85546875" style="2" customWidth="1"/>
    <col min="11017" max="11020" width="7.7109375" style="2" customWidth="1"/>
    <col min="11021" max="11028" width="10.7109375" style="2" customWidth="1"/>
    <col min="11029" max="11029" width="9.140625" style="2"/>
    <col min="11030" max="11030" width="10" style="2" bestFit="1" customWidth="1"/>
    <col min="11031" max="11264" width="9.140625" style="2"/>
    <col min="11265" max="11265" width="4" style="2" customWidth="1"/>
    <col min="11266" max="11266" width="12.28515625" style="2" customWidth="1"/>
    <col min="11267" max="11267" width="45.7109375" style="2" customWidth="1"/>
    <col min="11268" max="11271" width="7.7109375" style="2" customWidth="1"/>
    <col min="11272" max="11272" width="8.85546875" style="2" customWidth="1"/>
    <col min="11273" max="11276" width="7.7109375" style="2" customWidth="1"/>
    <col min="11277" max="11284" width="10.7109375" style="2" customWidth="1"/>
    <col min="11285" max="11285" width="9.140625" style="2"/>
    <col min="11286" max="11286" width="10" style="2" bestFit="1" customWidth="1"/>
    <col min="11287" max="11520" width="9.140625" style="2"/>
    <col min="11521" max="11521" width="4" style="2" customWidth="1"/>
    <col min="11522" max="11522" width="12.28515625" style="2" customWidth="1"/>
    <col min="11523" max="11523" width="45.7109375" style="2" customWidth="1"/>
    <col min="11524" max="11527" width="7.7109375" style="2" customWidth="1"/>
    <col min="11528" max="11528" width="8.85546875" style="2" customWidth="1"/>
    <col min="11529" max="11532" width="7.7109375" style="2" customWidth="1"/>
    <col min="11533" max="11540" width="10.7109375" style="2" customWidth="1"/>
    <col min="11541" max="11541" width="9.140625" style="2"/>
    <col min="11542" max="11542" width="10" style="2" bestFit="1" customWidth="1"/>
    <col min="11543" max="11776" width="9.140625" style="2"/>
    <col min="11777" max="11777" width="4" style="2" customWidth="1"/>
    <col min="11778" max="11778" width="12.28515625" style="2" customWidth="1"/>
    <col min="11779" max="11779" width="45.7109375" style="2" customWidth="1"/>
    <col min="11780" max="11783" width="7.7109375" style="2" customWidth="1"/>
    <col min="11784" max="11784" width="8.85546875" style="2" customWidth="1"/>
    <col min="11785" max="11788" width="7.7109375" style="2" customWidth="1"/>
    <col min="11789" max="11796" width="10.7109375" style="2" customWidth="1"/>
    <col min="11797" max="11797" width="9.140625" style="2"/>
    <col min="11798" max="11798" width="10" style="2" bestFit="1" customWidth="1"/>
    <col min="11799" max="12032" width="9.140625" style="2"/>
    <col min="12033" max="12033" width="4" style="2" customWidth="1"/>
    <col min="12034" max="12034" width="12.28515625" style="2" customWidth="1"/>
    <col min="12035" max="12035" width="45.7109375" style="2" customWidth="1"/>
    <col min="12036" max="12039" width="7.7109375" style="2" customWidth="1"/>
    <col min="12040" max="12040" width="8.85546875" style="2" customWidth="1"/>
    <col min="12041" max="12044" width="7.7109375" style="2" customWidth="1"/>
    <col min="12045" max="12052" width="10.7109375" style="2" customWidth="1"/>
    <col min="12053" max="12053" width="9.140625" style="2"/>
    <col min="12054" max="12054" width="10" style="2" bestFit="1" customWidth="1"/>
    <col min="12055" max="12288" width="9.140625" style="2"/>
    <col min="12289" max="12289" width="4" style="2" customWidth="1"/>
    <col min="12290" max="12290" width="12.28515625" style="2" customWidth="1"/>
    <col min="12291" max="12291" width="45.7109375" style="2" customWidth="1"/>
    <col min="12292" max="12295" width="7.7109375" style="2" customWidth="1"/>
    <col min="12296" max="12296" width="8.85546875" style="2" customWidth="1"/>
    <col min="12297" max="12300" width="7.7109375" style="2" customWidth="1"/>
    <col min="12301" max="12308" width="10.7109375" style="2" customWidth="1"/>
    <col min="12309" max="12309" width="9.140625" style="2"/>
    <col min="12310" max="12310" width="10" style="2" bestFit="1" customWidth="1"/>
    <col min="12311" max="12544" width="9.140625" style="2"/>
    <col min="12545" max="12545" width="4" style="2" customWidth="1"/>
    <col min="12546" max="12546" width="12.28515625" style="2" customWidth="1"/>
    <col min="12547" max="12547" width="45.7109375" style="2" customWidth="1"/>
    <col min="12548" max="12551" width="7.7109375" style="2" customWidth="1"/>
    <col min="12552" max="12552" width="8.85546875" style="2" customWidth="1"/>
    <col min="12553" max="12556" width="7.7109375" style="2" customWidth="1"/>
    <col min="12557" max="12564" width="10.7109375" style="2" customWidth="1"/>
    <col min="12565" max="12565" width="9.140625" style="2"/>
    <col min="12566" max="12566" width="10" style="2" bestFit="1" customWidth="1"/>
    <col min="12567" max="12800" width="9.140625" style="2"/>
    <col min="12801" max="12801" width="4" style="2" customWidth="1"/>
    <col min="12802" max="12802" width="12.28515625" style="2" customWidth="1"/>
    <col min="12803" max="12803" width="45.7109375" style="2" customWidth="1"/>
    <col min="12804" max="12807" width="7.7109375" style="2" customWidth="1"/>
    <col min="12808" max="12808" width="8.85546875" style="2" customWidth="1"/>
    <col min="12809" max="12812" width="7.7109375" style="2" customWidth="1"/>
    <col min="12813" max="12820" width="10.7109375" style="2" customWidth="1"/>
    <col min="12821" max="12821" width="9.140625" style="2"/>
    <col min="12822" max="12822" width="10" style="2" bestFit="1" customWidth="1"/>
    <col min="12823" max="13056" width="9.140625" style="2"/>
    <col min="13057" max="13057" width="4" style="2" customWidth="1"/>
    <col min="13058" max="13058" width="12.28515625" style="2" customWidth="1"/>
    <col min="13059" max="13059" width="45.7109375" style="2" customWidth="1"/>
    <col min="13060" max="13063" width="7.7109375" style="2" customWidth="1"/>
    <col min="13064" max="13064" width="8.85546875" style="2" customWidth="1"/>
    <col min="13065" max="13068" width="7.7109375" style="2" customWidth="1"/>
    <col min="13069" max="13076" width="10.7109375" style="2" customWidth="1"/>
    <col min="13077" max="13077" width="9.140625" style="2"/>
    <col min="13078" max="13078" width="10" style="2" bestFit="1" customWidth="1"/>
    <col min="13079" max="13312" width="9.140625" style="2"/>
    <col min="13313" max="13313" width="4" style="2" customWidth="1"/>
    <col min="13314" max="13314" width="12.28515625" style="2" customWidth="1"/>
    <col min="13315" max="13315" width="45.7109375" style="2" customWidth="1"/>
    <col min="13316" max="13319" width="7.7109375" style="2" customWidth="1"/>
    <col min="13320" max="13320" width="8.85546875" style="2" customWidth="1"/>
    <col min="13321" max="13324" width="7.7109375" style="2" customWidth="1"/>
    <col min="13325" max="13332" width="10.7109375" style="2" customWidth="1"/>
    <col min="13333" max="13333" width="9.140625" style="2"/>
    <col min="13334" max="13334" width="10" style="2" bestFit="1" customWidth="1"/>
    <col min="13335" max="13568" width="9.140625" style="2"/>
    <col min="13569" max="13569" width="4" style="2" customWidth="1"/>
    <col min="13570" max="13570" width="12.28515625" style="2" customWidth="1"/>
    <col min="13571" max="13571" width="45.7109375" style="2" customWidth="1"/>
    <col min="13572" max="13575" width="7.7109375" style="2" customWidth="1"/>
    <col min="13576" max="13576" width="8.85546875" style="2" customWidth="1"/>
    <col min="13577" max="13580" width="7.7109375" style="2" customWidth="1"/>
    <col min="13581" max="13588" width="10.7109375" style="2" customWidth="1"/>
    <col min="13589" max="13589" width="9.140625" style="2"/>
    <col min="13590" max="13590" width="10" style="2" bestFit="1" customWidth="1"/>
    <col min="13591" max="13824" width="9.140625" style="2"/>
    <col min="13825" max="13825" width="4" style="2" customWidth="1"/>
    <col min="13826" max="13826" width="12.28515625" style="2" customWidth="1"/>
    <col min="13827" max="13827" width="45.7109375" style="2" customWidth="1"/>
    <col min="13828" max="13831" width="7.7109375" style="2" customWidth="1"/>
    <col min="13832" max="13832" width="8.85546875" style="2" customWidth="1"/>
    <col min="13833" max="13836" width="7.7109375" style="2" customWidth="1"/>
    <col min="13837" max="13844" width="10.7109375" style="2" customWidth="1"/>
    <col min="13845" max="13845" width="9.140625" style="2"/>
    <col min="13846" max="13846" width="10" style="2" bestFit="1" customWidth="1"/>
    <col min="13847" max="14080" width="9.140625" style="2"/>
    <col min="14081" max="14081" width="4" style="2" customWidth="1"/>
    <col min="14082" max="14082" width="12.28515625" style="2" customWidth="1"/>
    <col min="14083" max="14083" width="45.7109375" style="2" customWidth="1"/>
    <col min="14084" max="14087" width="7.7109375" style="2" customWidth="1"/>
    <col min="14088" max="14088" width="8.85546875" style="2" customWidth="1"/>
    <col min="14089" max="14092" width="7.7109375" style="2" customWidth="1"/>
    <col min="14093" max="14100" width="10.7109375" style="2" customWidth="1"/>
    <col min="14101" max="14101" width="9.140625" style="2"/>
    <col min="14102" max="14102" width="10" style="2" bestFit="1" customWidth="1"/>
    <col min="14103" max="14336" width="9.140625" style="2"/>
    <col min="14337" max="14337" width="4" style="2" customWidth="1"/>
    <col min="14338" max="14338" width="12.28515625" style="2" customWidth="1"/>
    <col min="14339" max="14339" width="45.7109375" style="2" customWidth="1"/>
    <col min="14340" max="14343" width="7.7109375" style="2" customWidth="1"/>
    <col min="14344" max="14344" width="8.85546875" style="2" customWidth="1"/>
    <col min="14345" max="14348" width="7.7109375" style="2" customWidth="1"/>
    <col min="14349" max="14356" width="10.7109375" style="2" customWidth="1"/>
    <col min="14357" max="14357" width="9.140625" style="2"/>
    <col min="14358" max="14358" width="10" style="2" bestFit="1" customWidth="1"/>
    <col min="14359" max="14592" width="9.140625" style="2"/>
    <col min="14593" max="14593" width="4" style="2" customWidth="1"/>
    <col min="14594" max="14594" width="12.28515625" style="2" customWidth="1"/>
    <col min="14595" max="14595" width="45.7109375" style="2" customWidth="1"/>
    <col min="14596" max="14599" width="7.7109375" style="2" customWidth="1"/>
    <col min="14600" max="14600" width="8.85546875" style="2" customWidth="1"/>
    <col min="14601" max="14604" width="7.7109375" style="2" customWidth="1"/>
    <col min="14605" max="14612" width="10.7109375" style="2" customWidth="1"/>
    <col min="14613" max="14613" width="9.140625" style="2"/>
    <col min="14614" max="14614" width="10" style="2" bestFit="1" customWidth="1"/>
    <col min="14615" max="14848" width="9.140625" style="2"/>
    <col min="14849" max="14849" width="4" style="2" customWidth="1"/>
    <col min="14850" max="14850" width="12.28515625" style="2" customWidth="1"/>
    <col min="14851" max="14851" width="45.7109375" style="2" customWidth="1"/>
    <col min="14852" max="14855" width="7.7109375" style="2" customWidth="1"/>
    <col min="14856" max="14856" width="8.85546875" style="2" customWidth="1"/>
    <col min="14857" max="14860" width="7.7109375" style="2" customWidth="1"/>
    <col min="14861" max="14868" width="10.7109375" style="2" customWidth="1"/>
    <col min="14869" max="14869" width="9.140625" style="2"/>
    <col min="14870" max="14870" width="10" style="2" bestFit="1" customWidth="1"/>
    <col min="14871" max="15104" width="9.140625" style="2"/>
    <col min="15105" max="15105" width="4" style="2" customWidth="1"/>
    <col min="15106" max="15106" width="12.28515625" style="2" customWidth="1"/>
    <col min="15107" max="15107" width="45.7109375" style="2" customWidth="1"/>
    <col min="15108" max="15111" width="7.7109375" style="2" customWidth="1"/>
    <col min="15112" max="15112" width="8.85546875" style="2" customWidth="1"/>
    <col min="15113" max="15116" width="7.7109375" style="2" customWidth="1"/>
    <col min="15117" max="15124" width="10.7109375" style="2" customWidth="1"/>
    <col min="15125" max="15125" width="9.140625" style="2"/>
    <col min="15126" max="15126" width="10" style="2" bestFit="1" customWidth="1"/>
    <col min="15127" max="15360" width="9.140625" style="2"/>
    <col min="15361" max="15361" width="4" style="2" customWidth="1"/>
    <col min="15362" max="15362" width="12.28515625" style="2" customWidth="1"/>
    <col min="15363" max="15363" width="45.7109375" style="2" customWidth="1"/>
    <col min="15364" max="15367" width="7.7109375" style="2" customWidth="1"/>
    <col min="15368" max="15368" width="8.85546875" style="2" customWidth="1"/>
    <col min="15369" max="15372" width="7.7109375" style="2" customWidth="1"/>
    <col min="15373" max="15380" width="10.7109375" style="2" customWidth="1"/>
    <col min="15381" max="15381" width="9.140625" style="2"/>
    <col min="15382" max="15382" width="10" style="2" bestFit="1" customWidth="1"/>
    <col min="15383" max="15616" width="9.140625" style="2"/>
    <col min="15617" max="15617" width="4" style="2" customWidth="1"/>
    <col min="15618" max="15618" width="12.28515625" style="2" customWidth="1"/>
    <col min="15619" max="15619" width="45.7109375" style="2" customWidth="1"/>
    <col min="15620" max="15623" width="7.7109375" style="2" customWidth="1"/>
    <col min="15624" max="15624" width="8.85546875" style="2" customWidth="1"/>
    <col min="15625" max="15628" width="7.7109375" style="2" customWidth="1"/>
    <col min="15629" max="15636" width="10.7109375" style="2" customWidth="1"/>
    <col min="15637" max="15637" width="9.140625" style="2"/>
    <col min="15638" max="15638" width="10" style="2" bestFit="1" customWidth="1"/>
    <col min="15639" max="15872" width="9.140625" style="2"/>
    <col min="15873" max="15873" width="4" style="2" customWidth="1"/>
    <col min="15874" max="15874" width="12.28515625" style="2" customWidth="1"/>
    <col min="15875" max="15875" width="45.7109375" style="2" customWidth="1"/>
    <col min="15876" max="15879" width="7.7109375" style="2" customWidth="1"/>
    <col min="15880" max="15880" width="8.85546875" style="2" customWidth="1"/>
    <col min="15881" max="15884" width="7.7109375" style="2" customWidth="1"/>
    <col min="15885" max="15892" width="10.7109375" style="2" customWidth="1"/>
    <col min="15893" max="15893" width="9.140625" style="2"/>
    <col min="15894" max="15894" width="10" style="2" bestFit="1" customWidth="1"/>
    <col min="15895" max="16128" width="9.140625" style="2"/>
    <col min="16129" max="16129" width="4" style="2" customWidth="1"/>
    <col min="16130" max="16130" width="12.28515625" style="2" customWidth="1"/>
    <col min="16131" max="16131" width="45.7109375" style="2" customWidth="1"/>
    <col min="16132" max="16135" width="7.7109375" style="2" customWidth="1"/>
    <col min="16136" max="16136" width="8.85546875" style="2" customWidth="1"/>
    <col min="16137" max="16140" width="7.7109375" style="2" customWidth="1"/>
    <col min="16141" max="16148" width="10.7109375" style="2" customWidth="1"/>
    <col min="16149" max="16149" width="9.140625" style="2"/>
    <col min="16150" max="16150" width="10" style="2" bestFit="1" customWidth="1"/>
    <col min="16151" max="16384" width="9.140625" style="2"/>
  </cols>
  <sheetData>
    <row r="1" spans="1:22" ht="13.5" x14ac:dyDescent="0.25">
      <c r="A1" s="154" t="s">
        <v>158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09"/>
      <c r="O1" s="109"/>
      <c r="P1" s="109"/>
      <c r="Q1" s="109"/>
      <c r="R1" s="109"/>
      <c r="S1" s="109"/>
      <c r="T1" s="109"/>
      <c r="U1" s="1"/>
      <c r="V1" s="1"/>
    </row>
    <row r="2" spans="1:22" ht="13.5" x14ac:dyDescent="0.25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10"/>
      <c r="O2" s="110"/>
      <c r="P2" s="110"/>
      <c r="Q2" s="110"/>
      <c r="R2" s="110"/>
      <c r="S2" s="110"/>
      <c r="T2" s="110"/>
      <c r="U2" s="1"/>
      <c r="V2" s="1"/>
    </row>
    <row r="3" spans="1:22" ht="13.5" x14ac:dyDescent="0.25">
      <c r="A3" s="156" t="s">
        <v>157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11"/>
      <c r="O3" s="111"/>
      <c r="P3" s="111"/>
      <c r="Q3" s="111"/>
      <c r="R3" s="111"/>
      <c r="S3" s="111"/>
      <c r="T3" s="111"/>
      <c r="U3" s="1"/>
      <c r="V3" s="1"/>
    </row>
    <row r="4" spans="1:22" ht="13.5" x14ac:dyDescent="0.25">
      <c r="A4" s="3"/>
      <c r="B4" s="3"/>
      <c r="C4" s="3"/>
      <c r="D4" s="156" t="s">
        <v>1</v>
      </c>
      <c r="E4" s="156"/>
      <c r="F4" s="156"/>
      <c r="G4" s="156"/>
      <c r="H4" s="156"/>
      <c r="I4" s="157">
        <f>M147</f>
        <v>0</v>
      </c>
      <c r="J4" s="157"/>
      <c r="K4" s="156" t="s">
        <v>2</v>
      </c>
      <c r="L4" s="156"/>
      <c r="M4" s="111"/>
      <c r="N4" s="111"/>
      <c r="O4" s="111"/>
      <c r="P4" s="111"/>
      <c r="Q4" s="111"/>
      <c r="R4" s="111"/>
      <c r="S4" s="111"/>
      <c r="T4" s="111"/>
      <c r="U4" s="1"/>
      <c r="V4" s="1"/>
    </row>
    <row r="5" spans="1:22" ht="13.5" x14ac:dyDescent="0.25">
      <c r="A5" s="111"/>
      <c r="B5" s="111"/>
      <c r="C5" s="111"/>
      <c r="D5" s="160" t="s">
        <v>3</v>
      </c>
      <c r="E5" s="160"/>
      <c r="F5" s="160"/>
      <c r="G5" s="160"/>
      <c r="H5" s="160"/>
      <c r="I5" s="161">
        <f>J145</f>
        <v>0</v>
      </c>
      <c r="J5" s="161"/>
      <c r="K5" s="156" t="s">
        <v>2</v>
      </c>
      <c r="L5" s="156"/>
      <c r="M5" s="111"/>
      <c r="N5" s="111"/>
      <c r="O5" s="111"/>
      <c r="P5" s="111"/>
      <c r="Q5" s="111"/>
      <c r="R5" s="111"/>
      <c r="S5" s="111"/>
      <c r="T5" s="111"/>
      <c r="U5" s="1"/>
      <c r="V5" s="1"/>
    </row>
    <row r="6" spans="1:22" ht="13.5" x14ac:dyDescent="0.25">
      <c r="A6" s="111"/>
      <c r="B6" s="111"/>
      <c r="C6" s="111"/>
      <c r="D6" s="4"/>
      <c r="E6" s="4"/>
      <c r="F6" s="4"/>
      <c r="G6" s="4"/>
      <c r="H6" s="4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"/>
      <c r="V6" s="1"/>
    </row>
    <row r="7" spans="1:22" ht="24" customHeight="1" x14ac:dyDescent="0.25">
      <c r="A7" s="108" t="s">
        <v>4</v>
      </c>
      <c r="B7" s="132" t="s">
        <v>5</v>
      </c>
      <c r="C7" s="132" t="s">
        <v>6</v>
      </c>
      <c r="D7" s="132" t="s">
        <v>7</v>
      </c>
      <c r="E7" s="158" t="s">
        <v>8</v>
      </c>
      <c r="F7" s="159"/>
      <c r="G7" s="158" t="s">
        <v>9</v>
      </c>
      <c r="H7" s="159"/>
      <c r="I7" s="158" t="s">
        <v>10</v>
      </c>
      <c r="J7" s="159"/>
      <c r="K7" s="158" t="s">
        <v>11</v>
      </c>
      <c r="L7" s="159"/>
      <c r="M7" s="132" t="s">
        <v>12</v>
      </c>
      <c r="N7" s="110"/>
      <c r="O7" s="110"/>
      <c r="P7" s="110"/>
      <c r="Q7" s="110"/>
      <c r="R7" s="110"/>
      <c r="S7" s="110"/>
      <c r="T7" s="110"/>
      <c r="U7" s="1"/>
      <c r="V7" s="1"/>
    </row>
    <row r="8" spans="1:22" ht="51" x14ac:dyDescent="0.25">
      <c r="A8" s="108" t="s">
        <v>4</v>
      </c>
      <c r="B8" s="133"/>
      <c r="C8" s="133" t="s">
        <v>6</v>
      </c>
      <c r="D8" s="133" t="s">
        <v>7</v>
      </c>
      <c r="E8" s="108" t="s">
        <v>13</v>
      </c>
      <c r="F8" s="108" t="s">
        <v>14</v>
      </c>
      <c r="G8" s="108" t="s">
        <v>15</v>
      </c>
      <c r="H8" s="108" t="s">
        <v>12</v>
      </c>
      <c r="I8" s="108" t="s">
        <v>15</v>
      </c>
      <c r="J8" s="108" t="s">
        <v>12</v>
      </c>
      <c r="K8" s="108" t="s">
        <v>15</v>
      </c>
      <c r="L8" s="108" t="s">
        <v>12</v>
      </c>
      <c r="M8" s="133" t="s">
        <v>12</v>
      </c>
      <c r="N8" s="110"/>
      <c r="O8" s="110"/>
      <c r="P8" s="110"/>
      <c r="Q8" s="110"/>
      <c r="R8" s="110"/>
      <c r="S8" s="110"/>
      <c r="T8" s="110"/>
      <c r="U8" s="1"/>
      <c r="V8" s="1"/>
    </row>
    <row r="9" spans="1:22" ht="13.5" x14ac:dyDescent="0.25">
      <c r="A9" s="108">
        <v>1</v>
      </c>
      <c r="B9" s="108">
        <v>2</v>
      </c>
      <c r="C9" s="108">
        <v>3</v>
      </c>
      <c r="D9" s="108">
        <v>4</v>
      </c>
      <c r="E9" s="108">
        <v>5</v>
      </c>
      <c r="F9" s="108">
        <v>6</v>
      </c>
      <c r="G9" s="108">
        <v>7</v>
      </c>
      <c r="H9" s="108">
        <v>8</v>
      </c>
      <c r="I9" s="108">
        <v>9</v>
      </c>
      <c r="J9" s="108">
        <v>10</v>
      </c>
      <c r="K9" s="108">
        <v>11</v>
      </c>
      <c r="L9" s="108">
        <v>12</v>
      </c>
      <c r="M9" s="108">
        <v>13</v>
      </c>
      <c r="N9" s="110"/>
      <c r="O9" s="110"/>
      <c r="P9" s="110"/>
      <c r="Q9" s="110"/>
      <c r="R9" s="110"/>
      <c r="S9" s="110"/>
      <c r="T9" s="110"/>
      <c r="U9" s="1"/>
      <c r="V9" s="1"/>
    </row>
    <row r="10" spans="1:22" ht="13.5" x14ac:dyDescent="0.25">
      <c r="A10" s="108"/>
      <c r="B10" s="108"/>
      <c r="C10" s="23" t="s">
        <v>16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10"/>
      <c r="O10" s="110"/>
      <c r="P10" s="110"/>
      <c r="Q10" s="110"/>
      <c r="R10" s="110"/>
      <c r="S10" s="110"/>
      <c r="T10" s="110"/>
      <c r="U10" s="1"/>
      <c r="V10" s="1"/>
    </row>
    <row r="11" spans="1:22" ht="13.5" x14ac:dyDescent="0.25">
      <c r="A11" s="22"/>
      <c r="B11" s="24" t="s">
        <v>23</v>
      </c>
      <c r="C11" s="25" t="s">
        <v>125</v>
      </c>
      <c r="D11" s="25" t="s">
        <v>24</v>
      </c>
      <c r="E11" s="26"/>
      <c r="F11" s="27">
        <f>1*0.8*2*0.2</f>
        <v>0.32000000000000006</v>
      </c>
      <c r="G11" s="28"/>
      <c r="H11" s="28"/>
      <c r="I11" s="28"/>
      <c r="J11" s="28"/>
      <c r="K11" s="28"/>
      <c r="L11" s="28"/>
      <c r="M11" s="27"/>
      <c r="N11" s="6"/>
      <c r="O11" s="8"/>
      <c r="P11" s="8"/>
      <c r="Q11" s="8"/>
      <c r="R11" s="8"/>
      <c r="S11" s="8"/>
      <c r="T11" s="8"/>
      <c r="U11" s="1"/>
      <c r="V11" s="1"/>
    </row>
    <row r="12" spans="1:22" ht="13.5" x14ac:dyDescent="0.25">
      <c r="A12" s="22"/>
      <c r="B12" s="24"/>
      <c r="C12" s="29" t="s">
        <v>25</v>
      </c>
      <c r="D12" s="29" t="s">
        <v>26</v>
      </c>
      <c r="E12" s="26">
        <v>6.5</v>
      </c>
      <c r="F12" s="28">
        <f>F11*E12</f>
        <v>2.0800000000000005</v>
      </c>
      <c r="G12" s="28"/>
      <c r="H12" s="28"/>
      <c r="I12" s="28"/>
      <c r="J12" s="28"/>
      <c r="K12" s="28"/>
      <c r="L12" s="28"/>
      <c r="M12" s="27"/>
      <c r="N12" s="8"/>
      <c r="O12" s="8"/>
      <c r="P12" s="8"/>
      <c r="Q12" s="8"/>
      <c r="R12" s="8"/>
      <c r="S12" s="8"/>
      <c r="T12" s="8"/>
      <c r="U12" s="1"/>
      <c r="V12" s="1"/>
    </row>
    <row r="13" spans="1:22" ht="13.5" x14ac:dyDescent="0.25">
      <c r="A13" s="22"/>
      <c r="B13" s="24"/>
      <c r="C13" s="29" t="s">
        <v>27</v>
      </c>
      <c r="D13" s="29" t="s">
        <v>2</v>
      </c>
      <c r="E13" s="26">
        <v>1.8</v>
      </c>
      <c r="F13" s="28">
        <f>F11*E13</f>
        <v>0.57600000000000018</v>
      </c>
      <c r="G13" s="28"/>
      <c r="H13" s="28"/>
      <c r="I13" s="28"/>
      <c r="J13" s="28"/>
      <c r="K13" s="28"/>
      <c r="L13" s="28"/>
      <c r="M13" s="27"/>
      <c r="N13" s="8"/>
      <c r="O13" s="8"/>
      <c r="P13" s="8"/>
      <c r="Q13" s="8"/>
      <c r="R13" s="8"/>
      <c r="S13" s="8"/>
      <c r="T13" s="8"/>
      <c r="U13" s="1"/>
      <c r="V13" s="1"/>
    </row>
    <row r="14" spans="1:22" ht="38.25" x14ac:dyDescent="0.25">
      <c r="A14" s="22"/>
      <c r="B14" s="21" t="s">
        <v>126</v>
      </c>
      <c r="C14" s="23" t="s">
        <v>128</v>
      </c>
      <c r="D14" s="30" t="s">
        <v>127</v>
      </c>
      <c r="E14" s="31"/>
      <c r="F14" s="32">
        <f>5.6*2.95+9.13*2.95*2-1.5*1.8*3-2.2*0.9-1*0.8*2</f>
        <v>58.707000000000001</v>
      </c>
      <c r="G14" s="28"/>
      <c r="H14" s="28"/>
      <c r="I14" s="28"/>
      <c r="J14" s="28"/>
      <c r="K14" s="28"/>
      <c r="L14" s="28"/>
      <c r="M14" s="27"/>
      <c r="N14" s="8"/>
      <c r="O14" s="8"/>
      <c r="P14" s="8"/>
      <c r="Q14" s="8"/>
      <c r="R14" s="8"/>
      <c r="S14" s="8"/>
      <c r="T14" s="8"/>
      <c r="U14" s="1"/>
      <c r="V14" s="1"/>
    </row>
    <row r="15" spans="1:22" ht="13.5" x14ac:dyDescent="0.25">
      <c r="A15" s="22"/>
      <c r="B15" s="22" t="s">
        <v>18</v>
      </c>
      <c r="C15" s="108" t="s">
        <v>19</v>
      </c>
      <c r="D15" s="107" t="s">
        <v>20</v>
      </c>
      <c r="E15" s="107">
        <v>0.186</v>
      </c>
      <c r="F15" s="34">
        <f>E15*F14</f>
        <v>10.919502</v>
      </c>
      <c r="G15" s="28"/>
      <c r="H15" s="28"/>
      <c r="I15" s="28"/>
      <c r="J15" s="28"/>
      <c r="K15" s="28"/>
      <c r="L15" s="28"/>
      <c r="M15" s="27"/>
      <c r="N15" s="8"/>
      <c r="O15" s="8"/>
      <c r="P15" s="8"/>
      <c r="Q15" s="8"/>
      <c r="R15" s="8"/>
      <c r="S15" s="8"/>
      <c r="T15" s="8"/>
      <c r="U15" s="1"/>
      <c r="V15" s="1"/>
    </row>
    <row r="16" spans="1:22" ht="13.5" x14ac:dyDescent="0.25">
      <c r="A16" s="22"/>
      <c r="B16" s="22" t="s">
        <v>18</v>
      </c>
      <c r="C16" s="108" t="s">
        <v>51</v>
      </c>
      <c r="D16" s="107" t="s">
        <v>2</v>
      </c>
      <c r="E16" s="107">
        <v>1.6000000000000001E-3</v>
      </c>
      <c r="F16" s="34">
        <f>F14*E16</f>
        <v>9.3931200000000006E-2</v>
      </c>
      <c r="G16" s="28"/>
      <c r="H16" s="28"/>
      <c r="I16" s="28"/>
      <c r="J16" s="28"/>
      <c r="K16" s="28"/>
      <c r="L16" s="28"/>
      <c r="M16" s="27"/>
      <c r="N16" s="8"/>
      <c r="O16" s="8"/>
      <c r="P16" s="8"/>
      <c r="Q16" s="8"/>
      <c r="R16" s="8"/>
      <c r="S16" s="8"/>
      <c r="T16" s="8"/>
      <c r="U16" s="1"/>
      <c r="V16" s="1"/>
    </row>
    <row r="17" spans="1:30" ht="25.5" x14ac:dyDescent="0.25">
      <c r="A17" s="35">
        <v>8</v>
      </c>
      <c r="B17" s="23" t="s">
        <v>30</v>
      </c>
      <c r="C17" s="23" t="s">
        <v>31</v>
      </c>
      <c r="D17" s="31" t="s">
        <v>32</v>
      </c>
      <c r="E17" s="36"/>
      <c r="F17" s="36">
        <f>F14*0.04*2.1</f>
        <v>4.9313880000000001</v>
      </c>
      <c r="G17" s="37"/>
      <c r="H17" s="37"/>
      <c r="I17" s="37"/>
      <c r="J17" s="37"/>
      <c r="K17" s="37"/>
      <c r="L17" s="37"/>
      <c r="M17" s="38"/>
      <c r="N17" s="6"/>
      <c r="O17" s="6"/>
      <c r="P17" s="6"/>
      <c r="Q17" s="6"/>
      <c r="R17" s="6"/>
      <c r="S17" s="6"/>
      <c r="T17" s="6"/>
      <c r="U17" s="1"/>
      <c r="V17" s="1"/>
    </row>
    <row r="18" spans="1:30" ht="13.5" x14ac:dyDescent="0.25">
      <c r="A18" s="22"/>
      <c r="B18" s="108" t="s">
        <v>18</v>
      </c>
      <c r="C18" s="108" t="s">
        <v>33</v>
      </c>
      <c r="D18" s="107" t="s">
        <v>20</v>
      </c>
      <c r="E18" s="34">
        <v>0.53</v>
      </c>
      <c r="F18" s="34">
        <f>F17*E18</f>
        <v>2.61363564</v>
      </c>
      <c r="G18" s="37"/>
      <c r="H18" s="37"/>
      <c r="I18" s="37"/>
      <c r="J18" s="37"/>
      <c r="K18" s="37"/>
      <c r="L18" s="37"/>
      <c r="M18" s="38"/>
      <c r="N18" s="6"/>
      <c r="O18" s="6"/>
      <c r="P18" s="6"/>
      <c r="Q18" s="6"/>
      <c r="R18" s="6"/>
      <c r="S18" s="6"/>
      <c r="T18" s="6"/>
      <c r="U18" s="1"/>
      <c r="V18" s="1"/>
    </row>
    <row r="19" spans="1:30" ht="13.5" x14ac:dyDescent="0.25">
      <c r="A19" s="35">
        <v>9</v>
      </c>
      <c r="B19" s="23" t="s">
        <v>34</v>
      </c>
      <c r="C19" s="23" t="s">
        <v>35</v>
      </c>
      <c r="D19" s="31" t="s">
        <v>32</v>
      </c>
      <c r="E19" s="36"/>
      <c r="F19" s="36">
        <f>F17</f>
        <v>4.9313880000000001</v>
      </c>
      <c r="G19" s="37"/>
      <c r="H19" s="37"/>
      <c r="I19" s="37"/>
      <c r="J19" s="37"/>
      <c r="K19" s="37"/>
      <c r="L19" s="37"/>
      <c r="M19" s="38"/>
      <c r="N19" s="6"/>
      <c r="O19" s="6"/>
      <c r="P19" s="6"/>
      <c r="Q19" s="6"/>
      <c r="R19" s="6"/>
      <c r="S19" s="6"/>
      <c r="T19" s="6"/>
      <c r="U19" s="1"/>
      <c r="V19" s="1"/>
    </row>
    <row r="20" spans="1:30" ht="15" x14ac:dyDescent="0.25">
      <c r="A20" s="22"/>
      <c r="B20" s="22" t="s">
        <v>36</v>
      </c>
      <c r="C20" s="108" t="s">
        <v>37</v>
      </c>
      <c r="D20" s="107" t="s">
        <v>32</v>
      </c>
      <c r="E20" s="34">
        <v>1</v>
      </c>
      <c r="F20" s="34">
        <f>F19*E20</f>
        <v>4.9313880000000001</v>
      </c>
      <c r="G20" s="37"/>
      <c r="H20" s="37"/>
      <c r="I20" s="37"/>
      <c r="J20" s="37"/>
      <c r="K20" s="37"/>
      <c r="L20" s="28"/>
      <c r="M20" s="38"/>
      <c r="N20" s="120"/>
      <c r="O20" s="120"/>
      <c r="P20" s="120"/>
      <c r="Q20" s="120"/>
      <c r="R20" s="6"/>
      <c r="S20" s="6"/>
      <c r="T20" s="6"/>
      <c r="U20" s="1"/>
      <c r="V20" s="1"/>
    </row>
    <row r="21" spans="1:30" ht="15" x14ac:dyDescent="0.25">
      <c r="A21" s="21"/>
      <c r="B21" s="21"/>
      <c r="C21" s="23" t="s">
        <v>38</v>
      </c>
      <c r="D21" s="31" t="s">
        <v>2</v>
      </c>
      <c r="E21" s="36"/>
      <c r="F21" s="36"/>
      <c r="G21" s="38"/>
      <c r="H21" s="38"/>
      <c r="I21" s="38"/>
      <c r="J21" s="38"/>
      <c r="K21" s="38"/>
      <c r="L21" s="38"/>
      <c r="M21" s="38"/>
      <c r="N21" s="120"/>
      <c r="O21" s="120"/>
      <c r="P21" s="120"/>
      <c r="Q21" s="120"/>
      <c r="R21" s="6"/>
      <c r="S21" s="6"/>
      <c r="T21" s="6"/>
      <c r="U21" s="1"/>
      <c r="V21" s="1"/>
    </row>
    <row r="22" spans="1:30" ht="15" x14ac:dyDescent="0.25">
      <c r="A22" s="21"/>
      <c r="B22" s="21"/>
      <c r="C22" s="23" t="s">
        <v>39</v>
      </c>
      <c r="D22" s="39" t="s">
        <v>190</v>
      </c>
      <c r="E22" s="37"/>
      <c r="F22" s="37"/>
      <c r="G22" s="37"/>
      <c r="H22" s="37"/>
      <c r="I22" s="37"/>
      <c r="J22" s="37"/>
      <c r="K22" s="37"/>
      <c r="L22" s="37"/>
      <c r="M22" s="37"/>
      <c r="N22" s="120"/>
      <c r="O22" s="120"/>
      <c r="P22" s="120"/>
      <c r="Q22" s="120"/>
      <c r="R22" s="9"/>
      <c r="S22" s="9"/>
      <c r="T22" s="9"/>
      <c r="U22" s="1"/>
      <c r="V22" s="1"/>
    </row>
    <row r="23" spans="1:30" ht="15" x14ac:dyDescent="0.25">
      <c r="A23" s="21"/>
      <c r="B23" s="21"/>
      <c r="C23" s="23" t="s">
        <v>40</v>
      </c>
      <c r="D23" s="23"/>
      <c r="E23" s="37"/>
      <c r="F23" s="37"/>
      <c r="G23" s="37"/>
      <c r="H23" s="37"/>
      <c r="I23" s="37"/>
      <c r="J23" s="37"/>
      <c r="K23" s="37"/>
      <c r="L23" s="37"/>
      <c r="M23" s="38"/>
      <c r="N23" s="120"/>
      <c r="O23" s="120"/>
      <c r="P23" s="120"/>
      <c r="Q23" s="120"/>
      <c r="R23" s="6"/>
      <c r="S23" s="6"/>
      <c r="T23" s="6"/>
      <c r="U23" s="1"/>
      <c r="V23" s="1"/>
    </row>
    <row r="24" spans="1:30" ht="15" x14ac:dyDescent="0.25">
      <c r="A24" s="21"/>
      <c r="B24" s="21"/>
      <c r="C24" s="23" t="s">
        <v>41</v>
      </c>
      <c r="D24" s="39" t="s">
        <v>190</v>
      </c>
      <c r="E24" s="37"/>
      <c r="F24" s="37"/>
      <c r="G24" s="37"/>
      <c r="H24" s="37"/>
      <c r="I24" s="37"/>
      <c r="J24" s="37"/>
      <c r="K24" s="37"/>
      <c r="L24" s="37"/>
      <c r="M24" s="37"/>
      <c r="N24" s="120"/>
      <c r="O24" s="120"/>
      <c r="P24" s="120"/>
      <c r="Q24" s="120"/>
      <c r="R24" s="9"/>
      <c r="S24" s="9"/>
      <c r="T24" s="9"/>
      <c r="U24" s="1"/>
      <c r="V24" s="1"/>
    </row>
    <row r="25" spans="1:30" ht="15" x14ac:dyDescent="0.25">
      <c r="A25" s="21"/>
      <c r="B25" s="21"/>
      <c r="C25" s="23" t="s">
        <v>40</v>
      </c>
      <c r="D25" s="23"/>
      <c r="E25" s="37"/>
      <c r="F25" s="37"/>
      <c r="G25" s="37"/>
      <c r="H25" s="37"/>
      <c r="I25" s="37"/>
      <c r="J25" s="37"/>
      <c r="K25" s="37"/>
      <c r="L25" s="37"/>
      <c r="M25" s="38"/>
      <c r="N25" s="120"/>
      <c r="O25" s="120"/>
      <c r="P25" s="120"/>
      <c r="Q25" s="120"/>
      <c r="R25" s="6"/>
      <c r="S25" s="6"/>
      <c r="T25" s="6"/>
      <c r="U25" s="1"/>
      <c r="V25" s="1"/>
    </row>
    <row r="26" spans="1:30" ht="15" x14ac:dyDescent="0.25">
      <c r="A26" s="21"/>
      <c r="B26" s="21"/>
      <c r="C26" s="23" t="s">
        <v>42</v>
      </c>
      <c r="D26" s="31"/>
      <c r="E26" s="36"/>
      <c r="F26" s="36"/>
      <c r="G26" s="37"/>
      <c r="H26" s="37"/>
      <c r="I26" s="37"/>
      <c r="J26" s="37"/>
      <c r="K26" s="37"/>
      <c r="L26" s="37"/>
      <c r="M26" s="37"/>
      <c r="N26" s="120"/>
      <c r="O26" s="120"/>
      <c r="P26" s="120"/>
      <c r="Q26" s="120"/>
      <c r="R26" s="9"/>
      <c r="S26" s="9"/>
      <c r="T26" s="9"/>
      <c r="U26" s="1"/>
      <c r="V26" s="1"/>
    </row>
    <row r="27" spans="1:30" ht="38.25" x14ac:dyDescent="0.25">
      <c r="A27" s="21"/>
      <c r="B27" s="21" t="s">
        <v>48</v>
      </c>
      <c r="C27" s="23" t="s">
        <v>49</v>
      </c>
      <c r="D27" s="23" t="s">
        <v>50</v>
      </c>
      <c r="E27" s="40"/>
      <c r="F27" s="36">
        <f>1*0.8*2*12.5/62.5</f>
        <v>0.32</v>
      </c>
      <c r="G27" s="28"/>
      <c r="H27" s="41"/>
      <c r="I27" s="41"/>
      <c r="J27" s="41"/>
      <c r="K27" s="41"/>
      <c r="L27" s="41"/>
      <c r="M27" s="42"/>
      <c r="N27" s="120"/>
      <c r="O27" s="120"/>
      <c r="P27" s="120"/>
      <c r="Q27" s="120"/>
      <c r="R27" s="1"/>
      <c r="S27" s="1"/>
      <c r="T27" s="1"/>
      <c r="U27" s="1"/>
      <c r="V27" s="1"/>
      <c r="W27" s="120"/>
      <c r="X27" s="120"/>
      <c r="Y27" s="120"/>
      <c r="Z27" s="120"/>
      <c r="AA27" s="120"/>
      <c r="AB27" s="120"/>
      <c r="AC27" s="120"/>
      <c r="AD27" s="120"/>
    </row>
    <row r="28" spans="1:30" ht="15" x14ac:dyDescent="0.25">
      <c r="A28" s="21"/>
      <c r="B28" s="22" t="s">
        <v>18</v>
      </c>
      <c r="C28" s="108" t="s">
        <v>19</v>
      </c>
      <c r="D28" s="108" t="s">
        <v>20</v>
      </c>
      <c r="E28" s="43">
        <v>3.36</v>
      </c>
      <c r="F28" s="43">
        <f>E28*F27</f>
        <v>1.0751999999999999</v>
      </c>
      <c r="G28" s="28"/>
      <c r="H28" s="41"/>
      <c r="I28" s="41"/>
      <c r="J28" s="41"/>
      <c r="K28" s="41"/>
      <c r="L28" s="41"/>
      <c r="M28" s="42"/>
      <c r="N28" s="120"/>
      <c r="O28" s="120"/>
      <c r="P28" s="120"/>
      <c r="Q28" s="120"/>
      <c r="R28" s="13"/>
      <c r="S28" s="13"/>
      <c r="T28" s="13"/>
      <c r="U28" s="1"/>
      <c r="V28" s="1"/>
      <c r="X28" s="120"/>
      <c r="Y28" s="120"/>
    </row>
    <row r="29" spans="1:30" ht="15" x14ac:dyDescent="0.25">
      <c r="A29" s="21"/>
      <c r="B29" s="108" t="s">
        <v>18</v>
      </c>
      <c r="C29" s="108" t="s">
        <v>51</v>
      </c>
      <c r="D29" s="108" t="s">
        <v>2</v>
      </c>
      <c r="E29" s="43">
        <v>0.92</v>
      </c>
      <c r="F29" s="43">
        <f>E29*F27</f>
        <v>0.2944</v>
      </c>
      <c r="G29" s="28"/>
      <c r="H29" s="41"/>
      <c r="I29" s="41"/>
      <c r="J29" s="41"/>
      <c r="K29" s="41"/>
      <c r="L29" s="41"/>
      <c r="M29" s="42"/>
      <c r="N29" s="120"/>
      <c r="O29" s="120"/>
      <c r="P29" s="120"/>
      <c r="Q29" s="120"/>
      <c r="R29" s="13"/>
      <c r="S29" s="13"/>
      <c r="T29" s="13"/>
      <c r="U29" s="1"/>
      <c r="V29" s="1"/>
    </row>
    <row r="30" spans="1:30" ht="15" x14ac:dyDescent="0.25">
      <c r="A30" s="21"/>
      <c r="B30" s="22" t="s">
        <v>52</v>
      </c>
      <c r="C30" s="108" t="s">
        <v>53</v>
      </c>
      <c r="D30" s="108" t="s">
        <v>54</v>
      </c>
      <c r="E30" s="43">
        <v>0.11</v>
      </c>
      <c r="F30" s="43">
        <f>E30*F27</f>
        <v>3.5200000000000002E-2</v>
      </c>
      <c r="G30" s="28"/>
      <c r="H30" s="41"/>
      <c r="I30" s="41"/>
      <c r="J30" s="41"/>
      <c r="K30" s="41"/>
      <c r="L30" s="41"/>
      <c r="M30" s="42"/>
      <c r="N30" s="120"/>
      <c r="O30" s="120"/>
      <c r="P30" s="120"/>
      <c r="Q30" s="120"/>
      <c r="R30" s="13"/>
      <c r="S30" s="13"/>
      <c r="T30" s="13"/>
      <c r="U30" s="1"/>
      <c r="V30" s="1"/>
    </row>
    <row r="31" spans="1:30" ht="15" x14ac:dyDescent="0.25">
      <c r="A31" s="21"/>
      <c r="B31" s="22" t="s">
        <v>55</v>
      </c>
      <c r="C31" s="108" t="s">
        <v>56</v>
      </c>
      <c r="D31" s="108" t="s">
        <v>57</v>
      </c>
      <c r="E31" s="43">
        <v>65</v>
      </c>
      <c r="F31" s="43">
        <f>E31*F27</f>
        <v>20.8</v>
      </c>
      <c r="G31" s="28"/>
      <c r="H31" s="41"/>
      <c r="I31" s="41"/>
      <c r="J31" s="41"/>
      <c r="K31" s="41"/>
      <c r="L31" s="41"/>
      <c r="M31" s="42"/>
      <c r="N31" s="120"/>
      <c r="O31" s="120"/>
      <c r="P31" s="120"/>
      <c r="Q31" s="120"/>
      <c r="R31" s="13"/>
      <c r="S31" s="13"/>
      <c r="T31" s="13"/>
      <c r="U31" s="1"/>
      <c r="V31" s="1"/>
    </row>
    <row r="32" spans="1:30" ht="15" x14ac:dyDescent="0.25">
      <c r="A32" s="21"/>
      <c r="B32" s="108" t="s">
        <v>18</v>
      </c>
      <c r="C32" s="108" t="s">
        <v>58</v>
      </c>
      <c r="D32" s="108" t="s">
        <v>2</v>
      </c>
      <c r="E32" s="43">
        <v>0.16</v>
      </c>
      <c r="F32" s="43">
        <f>E32*F27</f>
        <v>5.1200000000000002E-2</v>
      </c>
      <c r="G32" s="49"/>
      <c r="H32" s="41"/>
      <c r="I32" s="41"/>
      <c r="J32" s="41"/>
      <c r="K32" s="41"/>
      <c r="L32" s="41"/>
      <c r="M32" s="42"/>
      <c r="N32" s="120"/>
      <c r="O32" s="120"/>
      <c r="P32" s="120"/>
      <c r="Q32" s="120"/>
      <c r="R32" s="13"/>
      <c r="S32" s="13"/>
      <c r="T32" s="13"/>
      <c r="U32" s="1"/>
      <c r="V32" s="1"/>
    </row>
    <row r="33" spans="1:23" ht="25.5" x14ac:dyDescent="0.25">
      <c r="A33" s="21"/>
      <c r="B33" s="44" t="s">
        <v>63</v>
      </c>
      <c r="C33" s="45" t="s">
        <v>64</v>
      </c>
      <c r="D33" s="46" t="s">
        <v>28</v>
      </c>
      <c r="E33" s="47"/>
      <c r="F33" s="48">
        <f>0.9*2.2</f>
        <v>1.9800000000000002</v>
      </c>
      <c r="G33" s="49"/>
      <c r="H33" s="41"/>
      <c r="I33" s="28"/>
      <c r="J33" s="28"/>
      <c r="K33" s="28"/>
      <c r="L33" s="28"/>
      <c r="M33" s="65"/>
      <c r="N33" s="120"/>
      <c r="O33" s="120"/>
      <c r="P33" s="120"/>
      <c r="Q33" s="120"/>
      <c r="R33" s="13"/>
      <c r="S33" s="13"/>
      <c r="T33" s="13"/>
      <c r="U33" s="1"/>
      <c r="V33" s="1"/>
    </row>
    <row r="34" spans="1:23" ht="15" x14ac:dyDescent="0.25">
      <c r="A34" s="21"/>
      <c r="B34" s="50"/>
      <c r="C34" s="51" t="s">
        <v>25</v>
      </c>
      <c r="D34" s="52" t="s">
        <v>26</v>
      </c>
      <c r="E34" s="47">
        <v>1.1100000000000001</v>
      </c>
      <c r="F34" s="53">
        <f>F33*E34</f>
        <v>2.1978000000000004</v>
      </c>
      <c r="G34" s="49"/>
      <c r="H34" s="41"/>
      <c r="I34" s="28"/>
      <c r="J34" s="41"/>
      <c r="K34" s="28"/>
      <c r="L34" s="28"/>
      <c r="M34" s="42"/>
      <c r="N34" s="120"/>
      <c r="O34" s="120"/>
      <c r="P34" s="120"/>
      <c r="Q34" s="120"/>
      <c r="R34" s="13"/>
      <c r="S34" s="13"/>
      <c r="T34" s="13"/>
      <c r="U34" s="1"/>
      <c r="V34" s="1"/>
    </row>
    <row r="35" spans="1:23" ht="15" x14ac:dyDescent="0.25">
      <c r="A35" s="21"/>
      <c r="B35" s="50"/>
      <c r="C35" s="51" t="s">
        <v>29</v>
      </c>
      <c r="D35" s="29" t="s">
        <v>2</v>
      </c>
      <c r="E35" s="47">
        <v>0.54600000000000004</v>
      </c>
      <c r="F35" s="53">
        <f>F33*E35</f>
        <v>1.0810800000000003</v>
      </c>
      <c r="G35" s="49"/>
      <c r="H35" s="41"/>
      <c r="I35" s="28"/>
      <c r="J35" s="28"/>
      <c r="K35" s="28"/>
      <c r="L35" s="41"/>
      <c r="M35" s="42"/>
      <c r="N35" s="120"/>
      <c r="O35" s="120"/>
      <c r="P35" s="120"/>
      <c r="Q35" s="120"/>
      <c r="R35" s="13"/>
      <c r="S35" s="13"/>
      <c r="T35" s="13"/>
      <c r="U35" s="1"/>
      <c r="V35" s="1"/>
    </row>
    <row r="36" spans="1:23" ht="15" x14ac:dyDescent="0.25">
      <c r="A36" s="21"/>
      <c r="B36" s="50"/>
      <c r="C36" s="51" t="s">
        <v>65</v>
      </c>
      <c r="D36" s="52" t="s">
        <v>28</v>
      </c>
      <c r="E36" s="47">
        <v>1</v>
      </c>
      <c r="F36" s="53">
        <f>F33*E36</f>
        <v>1.9800000000000002</v>
      </c>
      <c r="G36" s="49"/>
      <c r="H36" s="41"/>
      <c r="I36" s="28"/>
      <c r="J36" s="28"/>
      <c r="K36" s="28"/>
      <c r="L36" s="28"/>
      <c r="M36" s="42"/>
      <c r="N36" s="120"/>
      <c r="O36" s="120"/>
      <c r="P36" s="120"/>
      <c r="Q36" s="120"/>
      <c r="R36" s="13"/>
      <c r="S36" s="13"/>
      <c r="T36" s="13"/>
      <c r="U36" s="1"/>
      <c r="V36" s="1"/>
    </row>
    <row r="37" spans="1:23" ht="15" x14ac:dyDescent="0.25">
      <c r="A37" s="21"/>
      <c r="B37" s="50"/>
      <c r="C37" s="51" t="s">
        <v>46</v>
      </c>
      <c r="D37" s="29" t="s">
        <v>2</v>
      </c>
      <c r="E37" s="47">
        <v>5.3999999999999999E-2</v>
      </c>
      <c r="F37" s="53">
        <f>F33*E37</f>
        <v>0.10692000000000002</v>
      </c>
      <c r="G37" s="49"/>
      <c r="H37" s="41"/>
      <c r="I37" s="28"/>
      <c r="J37" s="28"/>
      <c r="K37" s="28"/>
      <c r="L37" s="28"/>
      <c r="M37" s="42"/>
      <c r="N37" s="120"/>
      <c r="O37" s="120"/>
      <c r="P37" s="120"/>
      <c r="Q37" s="120"/>
      <c r="R37" s="13"/>
      <c r="S37" s="13"/>
      <c r="T37" s="13"/>
      <c r="U37" s="1"/>
      <c r="V37" s="1"/>
    </row>
    <row r="38" spans="1:23" ht="38.25" x14ac:dyDescent="0.25">
      <c r="A38" s="21"/>
      <c r="B38" s="21" t="s">
        <v>66</v>
      </c>
      <c r="C38" s="54" t="s">
        <v>130</v>
      </c>
      <c r="D38" s="54" t="s">
        <v>60</v>
      </c>
      <c r="E38" s="40"/>
      <c r="F38" s="40">
        <f>2.2*0.9</f>
        <v>1.9800000000000002</v>
      </c>
      <c r="G38" s="41"/>
      <c r="H38" s="41"/>
      <c r="I38" s="28"/>
      <c r="J38" s="28"/>
      <c r="K38" s="28"/>
      <c r="L38" s="28"/>
      <c r="M38" s="42"/>
      <c r="N38" s="120"/>
      <c r="O38" s="120"/>
      <c r="P38" s="120"/>
      <c r="Q38" s="120"/>
      <c r="R38" s="13"/>
      <c r="S38" s="13"/>
      <c r="T38" s="13"/>
      <c r="U38" s="1"/>
      <c r="V38" s="1"/>
      <c r="W38" s="1" t="s">
        <v>67</v>
      </c>
    </row>
    <row r="39" spans="1:23" ht="15" x14ac:dyDescent="0.25">
      <c r="A39" s="21"/>
      <c r="B39" s="55" t="s">
        <v>18</v>
      </c>
      <c r="C39" s="56" t="s">
        <v>61</v>
      </c>
      <c r="D39" s="57" t="s">
        <v>26</v>
      </c>
      <c r="E39" s="43">
        <v>1</v>
      </c>
      <c r="F39" s="58">
        <f>F38*E39</f>
        <v>1.9800000000000002</v>
      </c>
      <c r="G39" s="41"/>
      <c r="H39" s="41"/>
      <c r="I39" s="28"/>
      <c r="J39" s="41"/>
      <c r="K39" s="28"/>
      <c r="L39" s="28"/>
      <c r="M39" s="42"/>
      <c r="N39" s="120"/>
      <c r="O39" s="120"/>
      <c r="P39" s="120"/>
      <c r="Q39" s="120"/>
      <c r="R39" s="13"/>
      <c r="S39" s="13"/>
      <c r="T39" s="13"/>
      <c r="U39" s="1"/>
      <c r="V39" s="1"/>
      <c r="W39" s="1"/>
    </row>
    <row r="40" spans="1:23" ht="15" x14ac:dyDescent="0.25">
      <c r="A40" s="21"/>
      <c r="B40" s="55" t="s">
        <v>18</v>
      </c>
      <c r="C40" s="56" t="s">
        <v>44</v>
      </c>
      <c r="D40" s="56" t="s">
        <v>2</v>
      </c>
      <c r="E40" s="58">
        <v>0.13</v>
      </c>
      <c r="F40" s="58">
        <f>F38*E40</f>
        <v>0.25740000000000002</v>
      </c>
      <c r="G40" s="41"/>
      <c r="H40" s="41"/>
      <c r="I40" s="28"/>
      <c r="J40" s="28"/>
      <c r="K40" s="28"/>
      <c r="L40" s="41"/>
      <c r="M40" s="42"/>
      <c r="N40" s="120"/>
      <c r="O40" s="120"/>
      <c r="P40" s="120"/>
      <c r="Q40" s="120"/>
      <c r="R40" s="13"/>
      <c r="S40" s="13"/>
      <c r="T40" s="13"/>
      <c r="U40" s="1"/>
      <c r="V40" s="1"/>
    </row>
    <row r="41" spans="1:23" ht="15" x14ac:dyDescent="0.25">
      <c r="A41" s="21"/>
      <c r="B41" s="55" t="s">
        <v>21</v>
      </c>
      <c r="C41" s="56" t="s">
        <v>68</v>
      </c>
      <c r="D41" s="56" t="s">
        <v>60</v>
      </c>
      <c r="E41" s="58">
        <v>1</v>
      </c>
      <c r="F41" s="58">
        <f>F38*E41</f>
        <v>1.9800000000000002</v>
      </c>
      <c r="G41" s="41"/>
      <c r="H41" s="41"/>
      <c r="I41" s="28"/>
      <c r="J41" s="28"/>
      <c r="K41" s="28"/>
      <c r="L41" s="28"/>
      <c r="M41" s="42"/>
      <c r="N41" s="120"/>
      <c r="O41" s="120"/>
      <c r="P41" s="120"/>
      <c r="Q41" s="120"/>
      <c r="R41" s="13"/>
      <c r="S41" s="13"/>
      <c r="T41" s="13"/>
      <c r="U41" s="1"/>
      <c r="V41" s="1"/>
    </row>
    <row r="42" spans="1:23" ht="15" x14ac:dyDescent="0.25">
      <c r="A42" s="21"/>
      <c r="B42" s="55" t="s">
        <v>18</v>
      </c>
      <c r="C42" s="55" t="s">
        <v>62</v>
      </c>
      <c r="D42" s="56" t="s">
        <v>2</v>
      </c>
      <c r="E42" s="58">
        <v>2.06E-2</v>
      </c>
      <c r="F42" s="58">
        <f>F38*E42</f>
        <v>4.0788000000000005E-2</v>
      </c>
      <c r="G42" s="49"/>
      <c r="H42" s="41"/>
      <c r="I42" s="28"/>
      <c r="J42" s="28"/>
      <c r="K42" s="28"/>
      <c r="L42" s="28"/>
      <c r="M42" s="42"/>
      <c r="N42" s="120"/>
      <c r="O42" s="120"/>
      <c r="P42" s="120"/>
      <c r="Q42" s="120"/>
      <c r="R42" s="13"/>
      <c r="S42" s="13"/>
      <c r="T42" s="13"/>
      <c r="U42" s="1"/>
      <c r="V42" s="1"/>
    </row>
    <row r="43" spans="1:23" ht="76.5" x14ac:dyDescent="0.25">
      <c r="A43" s="21"/>
      <c r="B43" s="59" t="s">
        <v>69</v>
      </c>
      <c r="C43" s="60" t="s">
        <v>129</v>
      </c>
      <c r="D43" s="46" t="s">
        <v>28</v>
      </c>
      <c r="E43" s="61"/>
      <c r="F43" s="32">
        <f>5.6*2.95+9.13*2.95*2-1.5*1.8*3-2.2*0.9-1*0.8*2</f>
        <v>58.707000000000001</v>
      </c>
      <c r="G43" s="43"/>
      <c r="H43" s="40"/>
      <c r="I43" s="43"/>
      <c r="J43" s="43"/>
      <c r="K43" s="43"/>
      <c r="L43" s="43"/>
      <c r="M43" s="40"/>
      <c r="N43" s="120"/>
      <c r="O43" s="120"/>
      <c r="P43" s="120"/>
      <c r="Q43" s="120"/>
      <c r="R43" s="7"/>
      <c r="S43" s="11"/>
      <c r="T43" s="11"/>
      <c r="U43" s="1"/>
      <c r="V43" s="1"/>
    </row>
    <row r="44" spans="1:23" ht="15" x14ac:dyDescent="0.25">
      <c r="A44" s="21"/>
      <c r="B44" s="62"/>
      <c r="C44" s="63" t="s">
        <v>25</v>
      </c>
      <c r="D44" s="29" t="s">
        <v>26</v>
      </c>
      <c r="E44" s="26">
        <f>0.64*1.16</f>
        <v>0.74239999999999995</v>
      </c>
      <c r="F44" s="28">
        <f>F43*E44</f>
        <v>43.584076799999998</v>
      </c>
      <c r="G44" s="43"/>
      <c r="H44" s="40"/>
      <c r="I44" s="43"/>
      <c r="J44" s="64"/>
      <c r="K44" s="43"/>
      <c r="L44" s="43"/>
      <c r="M44" s="65"/>
      <c r="N44" s="120"/>
      <c r="O44" s="120"/>
      <c r="P44" s="120"/>
      <c r="Q44" s="120"/>
      <c r="R44" s="10"/>
      <c r="S44" s="10"/>
      <c r="T44" s="10"/>
      <c r="U44" s="1"/>
      <c r="V44" s="1"/>
    </row>
    <row r="45" spans="1:23" ht="15" x14ac:dyDescent="0.25">
      <c r="A45" s="21"/>
      <c r="B45" s="62"/>
      <c r="C45" s="63" t="s">
        <v>70</v>
      </c>
      <c r="D45" s="29" t="s">
        <v>43</v>
      </c>
      <c r="E45" s="26">
        <f>0.041*1.15</f>
        <v>4.7149999999999997E-2</v>
      </c>
      <c r="F45" s="28">
        <f>F43*E45</f>
        <v>2.7680350499999999</v>
      </c>
      <c r="G45" s="43"/>
      <c r="H45" s="40"/>
      <c r="I45" s="43"/>
      <c r="J45" s="43"/>
      <c r="K45" s="43"/>
      <c r="L45" s="41"/>
      <c r="M45" s="42"/>
      <c r="N45" s="120"/>
      <c r="O45" s="120"/>
      <c r="P45" s="120"/>
      <c r="Q45" s="120"/>
      <c r="R45" s="13"/>
      <c r="S45" s="13"/>
      <c r="T45" s="13"/>
      <c r="U45" s="1"/>
      <c r="V45" s="1"/>
    </row>
    <row r="46" spans="1:23" ht="15" x14ac:dyDescent="0.25">
      <c r="A46" s="21"/>
      <c r="B46" s="62"/>
      <c r="C46" s="63" t="s">
        <v>29</v>
      </c>
      <c r="D46" s="29" t="s">
        <v>2</v>
      </c>
      <c r="E46" s="26">
        <f>0.021*1.15</f>
        <v>2.4150000000000001E-2</v>
      </c>
      <c r="F46" s="28">
        <f>F43*E46</f>
        <v>1.41777405</v>
      </c>
      <c r="G46" s="43"/>
      <c r="H46" s="40"/>
      <c r="I46" s="43"/>
      <c r="J46" s="43"/>
      <c r="K46" s="43"/>
      <c r="L46" s="41"/>
      <c r="M46" s="42"/>
      <c r="N46" s="120"/>
      <c r="O46" s="120"/>
      <c r="P46" s="120"/>
      <c r="Q46" s="120"/>
      <c r="R46" s="13"/>
      <c r="S46" s="13"/>
      <c r="T46" s="13"/>
      <c r="U46" s="1"/>
      <c r="V46" s="1"/>
    </row>
    <row r="47" spans="1:23" ht="15" x14ac:dyDescent="0.25">
      <c r="A47" s="21"/>
      <c r="B47" s="62"/>
      <c r="C47" s="63" t="s">
        <v>71</v>
      </c>
      <c r="D47" s="29" t="s">
        <v>24</v>
      </c>
      <c r="E47" s="26">
        <f>(1.58+0.2)*0.015*1.05</f>
        <v>2.8034999999999997E-2</v>
      </c>
      <c r="F47" s="28">
        <f>F43*E47</f>
        <v>1.6458507449999999</v>
      </c>
      <c r="G47" s="43"/>
      <c r="H47" s="41"/>
      <c r="I47" s="43"/>
      <c r="J47" s="43"/>
      <c r="K47" s="43"/>
      <c r="L47" s="43"/>
      <c r="M47" s="42"/>
      <c r="N47" s="120"/>
      <c r="O47" s="120"/>
      <c r="P47" s="120"/>
      <c r="Q47" s="120"/>
      <c r="R47" s="13"/>
      <c r="S47" s="13"/>
      <c r="T47" s="13"/>
      <c r="U47" s="1"/>
      <c r="V47" s="1"/>
    </row>
    <row r="48" spans="1:23" ht="15" x14ac:dyDescent="0.25">
      <c r="A48" s="21"/>
      <c r="B48" s="62"/>
      <c r="C48" s="63" t="s">
        <v>46</v>
      </c>
      <c r="D48" s="29" t="s">
        <v>2</v>
      </c>
      <c r="E48" s="66">
        <f>0.003*1.05</f>
        <v>3.15E-3</v>
      </c>
      <c r="F48" s="28">
        <f>F43*E48</f>
        <v>0.18492705000000001</v>
      </c>
      <c r="G48" s="49"/>
      <c r="H48" s="41"/>
      <c r="I48" s="43"/>
      <c r="J48" s="43"/>
      <c r="K48" s="43"/>
      <c r="L48" s="43"/>
      <c r="M48" s="42"/>
      <c r="N48" s="120"/>
      <c r="O48" s="120"/>
      <c r="P48" s="120"/>
      <c r="Q48" s="120"/>
      <c r="R48" s="13"/>
      <c r="S48" s="13"/>
      <c r="T48" s="13"/>
      <c r="U48" s="1"/>
      <c r="V48" s="1"/>
    </row>
    <row r="49" spans="1:22" ht="38.25" x14ac:dyDescent="0.25">
      <c r="A49" s="21"/>
      <c r="B49" s="21" t="s">
        <v>72</v>
      </c>
      <c r="C49" s="23" t="s">
        <v>73</v>
      </c>
      <c r="D49" s="31" t="s">
        <v>74</v>
      </c>
      <c r="E49" s="36"/>
      <c r="F49" s="36">
        <f>1.5*2*3+1.8*2*3+2.2*2+0.9</f>
        <v>25.1</v>
      </c>
      <c r="G49" s="41"/>
      <c r="H49" s="41"/>
      <c r="I49" s="28"/>
      <c r="J49" s="28"/>
      <c r="K49" s="28"/>
      <c r="L49" s="28"/>
      <c r="M49" s="65"/>
      <c r="N49" s="120"/>
      <c r="O49" s="120"/>
      <c r="P49" s="120"/>
      <c r="Q49" s="120"/>
      <c r="R49" s="13"/>
      <c r="S49" s="13"/>
      <c r="T49" s="13"/>
      <c r="U49" s="1"/>
      <c r="V49" s="1"/>
    </row>
    <row r="50" spans="1:22" ht="15" x14ac:dyDescent="0.25">
      <c r="A50" s="21"/>
      <c r="B50" s="22" t="s">
        <v>18</v>
      </c>
      <c r="C50" s="108" t="s">
        <v>22</v>
      </c>
      <c r="D50" s="107" t="s">
        <v>20</v>
      </c>
      <c r="E50" s="34">
        <v>0.3</v>
      </c>
      <c r="F50" s="34">
        <f>F49*E50</f>
        <v>7.53</v>
      </c>
      <c r="G50" s="41"/>
      <c r="H50" s="41"/>
      <c r="I50" s="28"/>
      <c r="J50" s="41"/>
      <c r="K50" s="28"/>
      <c r="L50" s="28"/>
      <c r="M50" s="42"/>
      <c r="N50" s="120"/>
      <c r="O50" s="120"/>
      <c r="P50" s="120"/>
      <c r="Q50" s="120"/>
      <c r="R50" s="13"/>
      <c r="S50" s="13"/>
      <c r="T50" s="13"/>
      <c r="U50" s="1"/>
      <c r="V50" s="1"/>
    </row>
    <row r="51" spans="1:22" ht="15" x14ac:dyDescent="0.25">
      <c r="A51" s="21"/>
      <c r="B51" s="22" t="s">
        <v>18</v>
      </c>
      <c r="C51" s="108" t="s">
        <v>59</v>
      </c>
      <c r="D51" s="107" t="s">
        <v>2</v>
      </c>
      <c r="E51" s="34">
        <v>1.0999999999999999E-2</v>
      </c>
      <c r="F51" s="34">
        <f>E51*F49</f>
        <v>0.27610000000000001</v>
      </c>
      <c r="G51" s="41"/>
      <c r="H51" s="41"/>
      <c r="I51" s="28"/>
      <c r="J51" s="28"/>
      <c r="K51" s="28"/>
      <c r="L51" s="41"/>
      <c r="M51" s="42"/>
      <c r="N51" s="120"/>
      <c r="O51" s="120"/>
      <c r="P51" s="120"/>
      <c r="Q51" s="120"/>
      <c r="R51" s="13"/>
      <c r="S51" s="13"/>
      <c r="T51" s="13"/>
      <c r="U51" s="1"/>
      <c r="V51" s="1"/>
    </row>
    <row r="52" spans="1:22" ht="15" x14ac:dyDescent="0.25">
      <c r="A52" s="21"/>
      <c r="B52" s="22" t="s">
        <v>52</v>
      </c>
      <c r="C52" s="108" t="s">
        <v>75</v>
      </c>
      <c r="D52" s="107" t="s">
        <v>54</v>
      </c>
      <c r="E52" s="34">
        <v>6.7000000000000002E-3</v>
      </c>
      <c r="F52" s="34">
        <f>E52*F49</f>
        <v>0.16817000000000001</v>
      </c>
      <c r="G52" s="41"/>
      <c r="H52" s="41"/>
      <c r="I52" s="28"/>
      <c r="J52" s="28"/>
      <c r="K52" s="28"/>
      <c r="L52" s="41"/>
      <c r="M52" s="42"/>
      <c r="N52" s="120"/>
      <c r="O52" s="120"/>
      <c r="P52" s="120"/>
      <c r="Q52" s="120"/>
      <c r="R52" s="13"/>
      <c r="S52" s="13"/>
      <c r="T52" s="13"/>
      <c r="U52" s="1"/>
      <c r="V52" s="1"/>
    </row>
    <row r="53" spans="1:22" ht="51" x14ac:dyDescent="0.25">
      <c r="A53" s="21"/>
      <c r="B53" s="21" t="s">
        <v>153</v>
      </c>
      <c r="C53" s="54" t="s">
        <v>154</v>
      </c>
      <c r="D53" s="54" t="s">
        <v>60</v>
      </c>
      <c r="E53" s="54"/>
      <c r="F53" s="40">
        <f>F43+F49*0.2</f>
        <v>63.727000000000004</v>
      </c>
      <c r="G53" s="41"/>
      <c r="H53" s="41"/>
      <c r="I53" s="28"/>
      <c r="J53" s="28"/>
      <c r="K53" s="28"/>
      <c r="L53" s="41"/>
      <c r="M53" s="42"/>
      <c r="N53" s="120"/>
      <c r="O53" s="120"/>
      <c r="P53" s="120"/>
      <c r="Q53" s="120"/>
      <c r="R53" s="13"/>
      <c r="S53" s="13"/>
      <c r="T53" s="13"/>
      <c r="U53" s="1"/>
      <c r="V53" s="1"/>
    </row>
    <row r="54" spans="1:22" ht="15" x14ac:dyDescent="0.25">
      <c r="A54" s="21"/>
      <c r="B54" s="57" t="s">
        <v>18</v>
      </c>
      <c r="C54" s="57" t="s">
        <v>80</v>
      </c>
      <c r="D54" s="55" t="s">
        <v>26</v>
      </c>
      <c r="E54" s="57">
        <v>0.65800000000000003</v>
      </c>
      <c r="F54" s="67">
        <f>F53*E54</f>
        <v>41.932366000000002</v>
      </c>
      <c r="G54" s="41"/>
      <c r="H54" s="41"/>
      <c r="I54" s="28"/>
      <c r="J54" s="41"/>
      <c r="K54" s="28"/>
      <c r="L54" s="41"/>
      <c r="M54" s="42"/>
      <c r="N54" s="120"/>
      <c r="O54" s="120"/>
      <c r="P54" s="120"/>
      <c r="Q54" s="120"/>
      <c r="R54" s="13"/>
      <c r="S54" s="13"/>
      <c r="T54" s="13"/>
      <c r="U54" s="1"/>
      <c r="V54" s="1"/>
    </row>
    <row r="55" spans="1:22" ht="15" x14ac:dyDescent="0.25">
      <c r="A55" s="21"/>
      <c r="B55" s="57" t="s">
        <v>18</v>
      </c>
      <c r="C55" s="57" t="s">
        <v>44</v>
      </c>
      <c r="D55" s="57" t="s">
        <v>2</v>
      </c>
      <c r="E55" s="57">
        <v>0.01</v>
      </c>
      <c r="F55" s="67">
        <f>F53*E55</f>
        <v>0.63727</v>
      </c>
      <c r="G55" s="41"/>
      <c r="H55" s="41"/>
      <c r="I55" s="28"/>
      <c r="J55" s="28"/>
      <c r="K55" s="28"/>
      <c r="L55" s="41"/>
      <c r="M55" s="42"/>
      <c r="N55" s="120"/>
      <c r="O55" s="120"/>
      <c r="P55" s="120"/>
      <c r="Q55" s="120"/>
      <c r="R55" s="13"/>
      <c r="S55" s="13"/>
      <c r="T55" s="13"/>
      <c r="U55" s="1"/>
      <c r="V55" s="1"/>
    </row>
    <row r="56" spans="1:22" ht="15" x14ac:dyDescent="0.25">
      <c r="A56" s="21"/>
      <c r="B56" s="115" t="s">
        <v>149</v>
      </c>
      <c r="C56" s="57" t="s">
        <v>150</v>
      </c>
      <c r="D56" s="57" t="s">
        <v>47</v>
      </c>
      <c r="E56" s="57">
        <v>0.63</v>
      </c>
      <c r="F56" s="67">
        <f>F53*E56</f>
        <v>40.148009999999999</v>
      </c>
      <c r="G56" s="41"/>
      <c r="H56" s="41"/>
      <c r="I56" s="28"/>
      <c r="J56" s="28"/>
      <c r="K56" s="28"/>
      <c r="L56" s="41"/>
      <c r="M56" s="42"/>
      <c r="N56" s="120"/>
      <c r="O56" s="120"/>
      <c r="P56" s="120"/>
      <c r="Q56" s="120"/>
      <c r="R56" s="13"/>
      <c r="S56" s="13"/>
      <c r="T56" s="13"/>
      <c r="U56" s="1"/>
      <c r="V56" s="1"/>
    </row>
    <row r="57" spans="1:22" ht="15" x14ac:dyDescent="0.25">
      <c r="A57" s="21"/>
      <c r="B57" s="57" t="s">
        <v>151</v>
      </c>
      <c r="C57" s="57" t="s">
        <v>152</v>
      </c>
      <c r="D57" s="57" t="s">
        <v>47</v>
      </c>
      <c r="E57" s="57">
        <v>0.79</v>
      </c>
      <c r="F57" s="67">
        <f>F53*E57</f>
        <v>50.344330000000006</v>
      </c>
      <c r="G57" s="41"/>
      <c r="H57" s="41"/>
      <c r="I57" s="28"/>
      <c r="J57" s="28"/>
      <c r="K57" s="28"/>
      <c r="L57" s="41"/>
      <c r="M57" s="42"/>
      <c r="N57" s="120"/>
      <c r="O57" s="120"/>
      <c r="P57" s="120"/>
      <c r="Q57" s="120"/>
      <c r="R57" s="13"/>
      <c r="S57" s="13"/>
      <c r="T57" s="13"/>
      <c r="U57" s="1"/>
      <c r="V57" s="1"/>
    </row>
    <row r="58" spans="1:22" ht="15" x14ac:dyDescent="0.25">
      <c r="A58" s="21"/>
      <c r="B58" s="57" t="s">
        <v>18</v>
      </c>
      <c r="C58" s="108" t="s">
        <v>58</v>
      </c>
      <c r="D58" s="57" t="s">
        <v>2</v>
      </c>
      <c r="E58" s="57">
        <v>1.6E-2</v>
      </c>
      <c r="F58" s="67">
        <f>F53*E58</f>
        <v>1.0196320000000001</v>
      </c>
      <c r="G58" s="49"/>
      <c r="H58" s="41"/>
      <c r="I58" s="28"/>
      <c r="J58" s="28"/>
      <c r="K58" s="28"/>
      <c r="L58" s="41"/>
      <c r="M58" s="42"/>
      <c r="N58" s="120"/>
      <c r="O58" s="120"/>
      <c r="P58" s="120"/>
      <c r="Q58" s="120"/>
      <c r="R58" s="13"/>
      <c r="S58" s="13"/>
      <c r="T58" s="13"/>
      <c r="U58" s="1"/>
      <c r="V58" s="1"/>
    </row>
    <row r="59" spans="1:22" ht="38.25" x14ac:dyDescent="0.25">
      <c r="A59" s="21"/>
      <c r="B59" s="21" t="s">
        <v>131</v>
      </c>
      <c r="C59" s="23" t="s">
        <v>132</v>
      </c>
      <c r="D59" s="116" t="s">
        <v>127</v>
      </c>
      <c r="E59" s="23"/>
      <c r="F59" s="117">
        <f>5.6*9.12</f>
        <v>51.071999999999996</v>
      </c>
      <c r="G59" s="28"/>
      <c r="H59" s="28"/>
      <c r="I59" s="28"/>
      <c r="J59" s="28"/>
      <c r="K59" s="28"/>
      <c r="L59" s="28"/>
      <c r="M59" s="27"/>
      <c r="N59" s="120"/>
      <c r="O59" s="120"/>
      <c r="P59" s="120"/>
      <c r="Q59" s="120"/>
      <c r="R59" s="8"/>
      <c r="S59" s="8"/>
      <c r="T59" s="8"/>
      <c r="U59" s="1"/>
      <c r="V59" s="1"/>
    </row>
    <row r="60" spans="1:22" ht="15" x14ac:dyDescent="0.25">
      <c r="A60" s="21"/>
      <c r="B60" s="22" t="s">
        <v>18</v>
      </c>
      <c r="C60" s="108" t="s">
        <v>133</v>
      </c>
      <c r="D60" s="108" t="s">
        <v>20</v>
      </c>
      <c r="E60" s="108">
        <f>2*0.0034+0.188</f>
        <v>0.1948</v>
      </c>
      <c r="F60" s="74">
        <f>E60*F59</f>
        <v>9.9488255999999993</v>
      </c>
      <c r="G60" s="28"/>
      <c r="H60" s="28"/>
      <c r="I60" s="28"/>
      <c r="J60" s="28"/>
      <c r="K60" s="28"/>
      <c r="L60" s="28"/>
      <c r="M60" s="27"/>
      <c r="N60" s="120"/>
      <c r="O60" s="120"/>
      <c r="P60" s="120"/>
      <c r="Q60" s="120"/>
      <c r="R60" s="8"/>
      <c r="S60" s="8"/>
      <c r="T60" s="8"/>
      <c r="U60" s="1"/>
      <c r="V60" s="1"/>
    </row>
    <row r="61" spans="1:22" ht="15" x14ac:dyDescent="0.25">
      <c r="A61" s="21"/>
      <c r="B61" s="22" t="s">
        <v>18</v>
      </c>
      <c r="C61" s="108" t="s">
        <v>134</v>
      </c>
      <c r="D61" s="108" t="s">
        <v>2</v>
      </c>
      <c r="E61" s="108">
        <f>2*0.0023+0.0095</f>
        <v>1.41E-2</v>
      </c>
      <c r="F61" s="74">
        <f>E61*F59</f>
        <v>0.72011519999999996</v>
      </c>
      <c r="G61" s="28"/>
      <c r="H61" s="28"/>
      <c r="I61" s="28"/>
      <c r="J61" s="28"/>
      <c r="K61" s="28"/>
      <c r="L61" s="28"/>
      <c r="M61" s="27"/>
      <c r="N61" s="120"/>
      <c r="O61" s="120"/>
      <c r="P61" s="120"/>
      <c r="Q61" s="120"/>
      <c r="R61" s="8"/>
      <c r="S61" s="8"/>
      <c r="T61" s="8"/>
      <c r="U61" s="1"/>
      <c r="V61" s="1"/>
    </row>
    <row r="62" spans="1:22" ht="25.5" x14ac:dyDescent="0.25">
      <c r="A62" s="21"/>
      <c r="B62" s="22" t="s">
        <v>52</v>
      </c>
      <c r="C62" s="108" t="s">
        <v>135</v>
      </c>
      <c r="D62" s="108" t="s">
        <v>50</v>
      </c>
      <c r="E62" s="108">
        <v>3.0599999999999999E-2</v>
      </c>
      <c r="F62" s="74">
        <f>E62*F59</f>
        <v>1.5628031999999998</v>
      </c>
      <c r="G62" s="28"/>
      <c r="H62" s="28"/>
      <c r="I62" s="28"/>
      <c r="J62" s="28"/>
      <c r="K62" s="28"/>
      <c r="L62" s="28"/>
      <c r="M62" s="27"/>
      <c r="N62" s="120"/>
      <c r="O62" s="120"/>
      <c r="P62" s="120"/>
      <c r="Q62" s="120"/>
      <c r="R62" s="8"/>
      <c r="S62" s="8"/>
      <c r="T62" s="8"/>
      <c r="U62" s="1"/>
      <c r="V62" s="1"/>
    </row>
    <row r="63" spans="1:22" ht="15" x14ac:dyDescent="0.25">
      <c r="A63" s="21"/>
      <c r="B63" s="22" t="s">
        <v>18</v>
      </c>
      <c r="C63" s="108" t="s">
        <v>58</v>
      </c>
      <c r="D63" s="108" t="s">
        <v>2</v>
      </c>
      <c r="E63" s="108">
        <v>6.3600000000000004E-2</v>
      </c>
      <c r="F63" s="74">
        <f>E63*F59</f>
        <v>3.2481792</v>
      </c>
      <c r="G63" s="49"/>
      <c r="H63" s="28"/>
      <c r="I63" s="28"/>
      <c r="J63" s="28"/>
      <c r="K63" s="28"/>
      <c r="L63" s="28"/>
      <c r="M63" s="27"/>
      <c r="N63" s="120"/>
      <c r="O63" s="120"/>
      <c r="P63" s="120"/>
      <c r="Q63" s="120"/>
      <c r="R63" s="8"/>
      <c r="S63" s="8"/>
      <c r="T63" s="8"/>
      <c r="U63" s="1"/>
      <c r="V63" s="1"/>
    </row>
    <row r="64" spans="1:22" ht="63.75" x14ac:dyDescent="0.25">
      <c r="A64" s="21"/>
      <c r="B64" s="21" t="s">
        <v>136</v>
      </c>
      <c r="C64" s="54" t="s">
        <v>144</v>
      </c>
      <c r="D64" s="54" t="s">
        <v>60</v>
      </c>
      <c r="E64" s="54"/>
      <c r="F64" s="117">
        <f>5.6*9.12</f>
        <v>51.071999999999996</v>
      </c>
      <c r="G64" s="28"/>
      <c r="H64" s="28"/>
      <c r="I64" s="28"/>
      <c r="J64" s="28"/>
      <c r="K64" s="28"/>
      <c r="L64" s="28"/>
      <c r="M64" s="27"/>
      <c r="N64" s="120"/>
      <c r="O64" s="120"/>
      <c r="P64" s="120"/>
      <c r="Q64" s="120"/>
      <c r="R64" s="8"/>
      <c r="S64" s="8"/>
      <c r="T64" s="8"/>
      <c r="U64" s="1"/>
      <c r="V64" s="1"/>
    </row>
    <row r="65" spans="1:22" ht="15" x14ac:dyDescent="0.25">
      <c r="A65" s="21"/>
      <c r="B65" s="57" t="s">
        <v>18</v>
      </c>
      <c r="C65" s="57" t="s">
        <v>61</v>
      </c>
      <c r="D65" s="57" t="s">
        <v>26</v>
      </c>
      <c r="E65" s="57">
        <v>0.53600000000000003</v>
      </c>
      <c r="F65" s="57">
        <f>F64*E65</f>
        <v>27.374592</v>
      </c>
      <c r="G65" s="28"/>
      <c r="H65" s="28"/>
      <c r="I65" s="28"/>
      <c r="J65" s="28"/>
      <c r="K65" s="28"/>
      <c r="L65" s="28"/>
      <c r="M65" s="27"/>
      <c r="N65" s="120"/>
      <c r="O65" s="120"/>
      <c r="P65" s="120"/>
      <c r="Q65" s="120"/>
      <c r="R65" s="8"/>
      <c r="S65" s="8"/>
      <c r="T65" s="8"/>
      <c r="U65" s="1"/>
      <c r="V65" s="1"/>
    </row>
    <row r="66" spans="1:22" ht="15" x14ac:dyDescent="0.25">
      <c r="A66" s="21"/>
      <c r="B66" s="57" t="s">
        <v>18</v>
      </c>
      <c r="C66" s="57" t="s">
        <v>44</v>
      </c>
      <c r="D66" s="57" t="s">
        <v>2</v>
      </c>
      <c r="E66" s="57">
        <v>3.6499999999999998E-2</v>
      </c>
      <c r="F66" s="57">
        <f>F64*E66</f>
        <v>1.8641279999999998</v>
      </c>
      <c r="G66" s="28"/>
      <c r="H66" s="28"/>
      <c r="I66" s="28"/>
      <c r="J66" s="28"/>
      <c r="K66" s="28"/>
      <c r="L66" s="28"/>
      <c r="M66" s="27"/>
      <c r="N66" s="120"/>
      <c r="O66" s="120"/>
      <c r="P66" s="120"/>
      <c r="Q66" s="120"/>
      <c r="R66" s="8"/>
      <c r="S66" s="8"/>
      <c r="T66" s="8"/>
      <c r="U66" s="1"/>
      <c r="V66" s="1"/>
    </row>
    <row r="67" spans="1:22" ht="15" x14ac:dyDescent="0.25">
      <c r="A67" s="21"/>
      <c r="B67" s="68" t="s">
        <v>137</v>
      </c>
      <c r="C67" s="57" t="s">
        <v>138</v>
      </c>
      <c r="D67" s="57" t="s">
        <v>60</v>
      </c>
      <c r="E67" s="57">
        <v>1.05</v>
      </c>
      <c r="F67" s="57">
        <f>F64*E67</f>
        <v>53.625599999999999</v>
      </c>
      <c r="G67" s="28"/>
      <c r="H67" s="28"/>
      <c r="I67" s="28"/>
      <c r="J67" s="28"/>
      <c r="K67" s="28"/>
      <c r="L67" s="28"/>
      <c r="M67" s="27"/>
      <c r="N67" s="120"/>
      <c r="O67" s="120"/>
      <c r="P67" s="120"/>
      <c r="Q67" s="120"/>
      <c r="R67" s="8"/>
      <c r="S67" s="8"/>
      <c r="T67" s="8"/>
      <c r="U67" s="1"/>
      <c r="V67" s="1"/>
    </row>
    <row r="68" spans="1:22" ht="25.5" x14ac:dyDescent="0.25">
      <c r="A68" s="21"/>
      <c r="B68" s="68" t="s">
        <v>139</v>
      </c>
      <c r="C68" s="57" t="s">
        <v>140</v>
      </c>
      <c r="D68" s="57" t="s">
        <v>60</v>
      </c>
      <c r="E68" s="57">
        <v>1.05</v>
      </c>
      <c r="F68" s="57">
        <f>E68*F64</f>
        <v>53.625599999999999</v>
      </c>
      <c r="G68" s="28"/>
      <c r="H68" s="28"/>
      <c r="I68" s="28"/>
      <c r="J68" s="28"/>
      <c r="K68" s="28"/>
      <c r="L68" s="28"/>
      <c r="M68" s="27"/>
      <c r="N68" s="120"/>
      <c r="O68" s="120"/>
      <c r="P68" s="120"/>
      <c r="Q68" s="120"/>
      <c r="R68" s="8"/>
      <c r="S68" s="8"/>
      <c r="T68" s="8"/>
      <c r="U68" s="1"/>
      <c r="V68" s="1"/>
    </row>
    <row r="69" spans="1:22" ht="15" x14ac:dyDescent="0.25">
      <c r="A69" s="21"/>
      <c r="B69" s="68" t="s">
        <v>141</v>
      </c>
      <c r="C69" s="57" t="s">
        <v>142</v>
      </c>
      <c r="D69" s="57" t="s">
        <v>143</v>
      </c>
      <c r="E69" s="57">
        <v>1.07</v>
      </c>
      <c r="F69" s="57">
        <f>F64*E69</f>
        <v>54.647039999999997</v>
      </c>
      <c r="G69" s="28"/>
      <c r="H69" s="28"/>
      <c r="I69" s="28"/>
      <c r="J69" s="28"/>
      <c r="K69" s="28"/>
      <c r="L69" s="28"/>
      <c r="M69" s="27"/>
      <c r="N69" s="120"/>
      <c r="O69" s="120"/>
      <c r="P69" s="120"/>
      <c r="Q69" s="120"/>
      <c r="R69" s="8"/>
      <c r="S69" s="8"/>
      <c r="T69" s="8"/>
      <c r="U69" s="1"/>
      <c r="V69" s="1"/>
    </row>
    <row r="70" spans="1:22" ht="15" x14ac:dyDescent="0.25">
      <c r="A70" s="21"/>
      <c r="B70" s="57" t="s">
        <v>18</v>
      </c>
      <c r="C70" s="108" t="s">
        <v>58</v>
      </c>
      <c r="D70" s="57" t="s">
        <v>2</v>
      </c>
      <c r="E70" s="57">
        <v>0.107</v>
      </c>
      <c r="F70" s="57">
        <f>F64*E70</f>
        <v>5.4647039999999993</v>
      </c>
      <c r="G70" s="49"/>
      <c r="H70" s="28"/>
      <c r="I70" s="28"/>
      <c r="J70" s="28"/>
      <c r="K70" s="28"/>
      <c r="L70" s="28"/>
      <c r="M70" s="27"/>
      <c r="N70" s="120"/>
      <c r="O70" s="120"/>
      <c r="P70" s="120"/>
      <c r="Q70" s="120"/>
      <c r="R70" s="8"/>
      <c r="S70" s="8"/>
      <c r="T70" s="8"/>
      <c r="U70" s="1"/>
      <c r="V70" s="1"/>
    </row>
    <row r="71" spans="1:22" ht="63.75" x14ac:dyDescent="0.25">
      <c r="A71" s="21"/>
      <c r="B71" s="21" t="s">
        <v>145</v>
      </c>
      <c r="C71" s="54" t="s">
        <v>164</v>
      </c>
      <c r="D71" s="54" t="s">
        <v>17</v>
      </c>
      <c r="E71" s="54"/>
      <c r="F71" s="117">
        <f>5.6*9.12</f>
        <v>51.071999999999996</v>
      </c>
      <c r="G71" s="28"/>
      <c r="H71" s="28"/>
      <c r="I71" s="28"/>
      <c r="J71" s="28"/>
      <c r="K71" s="28"/>
      <c r="L71" s="28"/>
      <c r="M71" s="27"/>
      <c r="N71" s="120"/>
      <c r="O71" s="120"/>
      <c r="P71" s="120"/>
      <c r="Q71" s="120"/>
      <c r="R71" s="8"/>
      <c r="S71" s="8"/>
      <c r="T71" s="8"/>
      <c r="U71" s="1"/>
      <c r="V71" s="1"/>
    </row>
    <row r="72" spans="1:22" ht="15" x14ac:dyDescent="0.25">
      <c r="A72" s="21"/>
      <c r="B72" s="55" t="s">
        <v>18</v>
      </c>
      <c r="C72" s="108" t="s">
        <v>22</v>
      </c>
      <c r="D72" s="55" t="s">
        <v>26</v>
      </c>
      <c r="E72" s="55">
        <v>1.23</v>
      </c>
      <c r="F72" s="79">
        <f>F71*E72</f>
        <v>62.818559999999991</v>
      </c>
      <c r="G72" s="28"/>
      <c r="H72" s="28"/>
      <c r="I72" s="28"/>
      <c r="J72" s="28"/>
      <c r="K72" s="28"/>
      <c r="L72" s="28"/>
      <c r="M72" s="27"/>
      <c r="N72" s="120"/>
      <c r="O72" s="120"/>
      <c r="P72" s="120"/>
      <c r="Q72" s="120"/>
      <c r="R72" s="8"/>
      <c r="S72" s="8"/>
      <c r="T72" s="8"/>
      <c r="U72" s="1"/>
      <c r="V72" s="1"/>
    </row>
    <row r="73" spans="1:22" ht="15" x14ac:dyDescent="0.25">
      <c r="A73" s="21"/>
      <c r="B73" s="55" t="s">
        <v>18</v>
      </c>
      <c r="C73" s="55" t="s">
        <v>44</v>
      </c>
      <c r="D73" s="55" t="s">
        <v>2</v>
      </c>
      <c r="E73" s="55">
        <v>5.3E-3</v>
      </c>
      <c r="F73" s="79">
        <f>F71*E73</f>
        <v>0.27068159999999997</v>
      </c>
      <c r="G73" s="28"/>
      <c r="H73" s="28"/>
      <c r="I73" s="28"/>
      <c r="J73" s="28"/>
      <c r="K73" s="28"/>
      <c r="L73" s="28"/>
      <c r="M73" s="27"/>
      <c r="N73" s="120"/>
      <c r="O73" s="120"/>
      <c r="P73" s="120"/>
      <c r="Q73" s="120"/>
      <c r="R73" s="8"/>
      <c r="S73" s="8"/>
      <c r="T73" s="8"/>
      <c r="U73" s="1"/>
      <c r="V73" s="1"/>
    </row>
    <row r="74" spans="1:22" ht="38.25" x14ac:dyDescent="0.25">
      <c r="A74" s="21"/>
      <c r="B74" s="108" t="s">
        <v>21</v>
      </c>
      <c r="C74" s="108" t="s">
        <v>146</v>
      </c>
      <c r="D74" s="108" t="s">
        <v>17</v>
      </c>
      <c r="E74" s="108">
        <v>1</v>
      </c>
      <c r="F74" s="43">
        <f>E74*F71</f>
        <v>51.071999999999996</v>
      </c>
      <c r="G74" s="28"/>
      <c r="H74" s="28"/>
      <c r="I74" s="28"/>
      <c r="J74" s="28"/>
      <c r="K74" s="28"/>
      <c r="L74" s="28"/>
      <c r="M74" s="27"/>
      <c r="N74" s="120"/>
      <c r="O74" s="120"/>
      <c r="P74" s="120"/>
      <c r="Q74" s="120"/>
      <c r="R74" s="8"/>
      <c r="S74" s="8"/>
      <c r="T74" s="8"/>
      <c r="U74" s="1"/>
      <c r="V74" s="1"/>
    </row>
    <row r="75" spans="1:22" ht="15" x14ac:dyDescent="0.25">
      <c r="A75" s="21"/>
      <c r="B75" s="80" t="s">
        <v>159</v>
      </c>
      <c r="C75" s="55" t="s">
        <v>165</v>
      </c>
      <c r="D75" s="55" t="s">
        <v>60</v>
      </c>
      <c r="E75" s="55">
        <v>1.03</v>
      </c>
      <c r="F75" s="79">
        <f>F71*E75</f>
        <v>52.60416</v>
      </c>
      <c r="G75" s="28"/>
      <c r="H75" s="28"/>
      <c r="I75" s="28"/>
      <c r="J75" s="28"/>
      <c r="K75" s="28"/>
      <c r="L75" s="28"/>
      <c r="M75" s="27"/>
      <c r="N75" s="120"/>
      <c r="O75" s="120"/>
      <c r="P75" s="120"/>
      <c r="Q75" s="120"/>
      <c r="R75" s="8"/>
      <c r="S75" s="8"/>
      <c r="T75" s="8"/>
      <c r="U75" s="1"/>
      <c r="V75" s="1"/>
    </row>
    <row r="76" spans="1:22" ht="15" x14ac:dyDescent="0.25">
      <c r="A76" s="21"/>
      <c r="B76" s="80" t="s">
        <v>160</v>
      </c>
      <c r="C76" s="55" t="s">
        <v>161</v>
      </c>
      <c r="D76" s="55" t="s">
        <v>74</v>
      </c>
      <c r="E76" s="55">
        <v>1.2</v>
      </c>
      <c r="F76" s="79">
        <f>E76*F71</f>
        <v>61.286399999999993</v>
      </c>
      <c r="G76" s="28"/>
      <c r="H76" s="28"/>
      <c r="I76" s="28"/>
      <c r="J76" s="28"/>
      <c r="K76" s="28"/>
      <c r="L76" s="28"/>
      <c r="M76" s="27"/>
      <c r="N76" s="120"/>
      <c r="O76" s="120"/>
      <c r="P76" s="120"/>
      <c r="Q76" s="120"/>
      <c r="R76" s="8"/>
      <c r="S76" s="8"/>
      <c r="T76" s="8"/>
      <c r="U76" s="1"/>
      <c r="V76" s="1"/>
    </row>
    <row r="77" spans="1:22" ht="15" x14ac:dyDescent="0.25">
      <c r="A77" s="21"/>
      <c r="B77" s="80" t="s">
        <v>162</v>
      </c>
      <c r="C77" s="55" t="s">
        <v>163</v>
      </c>
      <c r="D77" s="55" t="s">
        <v>47</v>
      </c>
      <c r="E77" s="55">
        <v>0.4</v>
      </c>
      <c r="F77" s="79">
        <f>E77*F71</f>
        <v>20.428799999999999</v>
      </c>
      <c r="G77" s="28"/>
      <c r="H77" s="28"/>
      <c r="I77" s="28"/>
      <c r="J77" s="28"/>
      <c r="K77" s="28"/>
      <c r="L77" s="28"/>
      <c r="M77" s="27"/>
      <c r="N77" s="120"/>
      <c r="O77" s="120"/>
      <c r="P77" s="120"/>
      <c r="Q77" s="120"/>
      <c r="R77" s="8"/>
      <c r="S77" s="8"/>
      <c r="T77" s="8"/>
      <c r="U77" s="1"/>
      <c r="V77" s="1"/>
    </row>
    <row r="78" spans="1:22" ht="15" x14ac:dyDescent="0.25">
      <c r="A78" s="21"/>
      <c r="B78" s="55" t="s">
        <v>18</v>
      </c>
      <c r="C78" s="108" t="s">
        <v>58</v>
      </c>
      <c r="D78" s="55" t="s">
        <v>2</v>
      </c>
      <c r="E78" s="55">
        <v>3.3500000000000002E-2</v>
      </c>
      <c r="F78" s="79">
        <f>F71*E78</f>
        <v>1.710912</v>
      </c>
      <c r="G78" s="49"/>
      <c r="H78" s="28"/>
      <c r="I78" s="71"/>
      <c r="J78" s="71"/>
      <c r="K78" s="71"/>
      <c r="L78" s="71"/>
      <c r="M78" s="27"/>
      <c r="N78" s="120"/>
      <c r="O78" s="120"/>
      <c r="P78" s="120"/>
      <c r="Q78" s="120"/>
      <c r="R78" s="8"/>
      <c r="S78" s="8"/>
      <c r="T78" s="8"/>
      <c r="U78" s="1"/>
      <c r="V78" s="1"/>
    </row>
    <row r="79" spans="1:22" ht="38.25" x14ac:dyDescent="0.25">
      <c r="A79" s="21"/>
      <c r="B79" s="21" t="s">
        <v>147</v>
      </c>
      <c r="C79" s="54" t="s">
        <v>148</v>
      </c>
      <c r="D79" s="54" t="s">
        <v>60</v>
      </c>
      <c r="E79" s="54"/>
      <c r="F79" s="117">
        <f>5.6*9.12</f>
        <v>51.071999999999996</v>
      </c>
      <c r="G79" s="28"/>
      <c r="H79" s="28"/>
      <c r="I79" s="28"/>
      <c r="J79" s="28"/>
      <c r="K79" s="28"/>
      <c r="L79" s="28"/>
      <c r="M79" s="27"/>
      <c r="N79" s="120"/>
      <c r="O79" s="120"/>
      <c r="P79" s="120"/>
      <c r="Q79" s="120"/>
      <c r="R79" s="8"/>
      <c r="S79" s="8"/>
      <c r="T79" s="8"/>
      <c r="U79" s="1"/>
      <c r="V79" s="1"/>
    </row>
    <row r="80" spans="1:22" ht="15" x14ac:dyDescent="0.25">
      <c r="A80" s="21"/>
      <c r="B80" s="57" t="s">
        <v>18</v>
      </c>
      <c r="C80" s="57" t="s">
        <v>80</v>
      </c>
      <c r="D80" s="55" t="s">
        <v>26</v>
      </c>
      <c r="E80" s="57">
        <v>0.85599999999999998</v>
      </c>
      <c r="F80" s="67">
        <f>F79*E80</f>
        <v>43.717631999999995</v>
      </c>
      <c r="G80" s="28"/>
      <c r="H80" s="28"/>
      <c r="I80" s="28"/>
      <c r="J80" s="28"/>
      <c r="K80" s="28"/>
      <c r="L80" s="28"/>
      <c r="M80" s="27"/>
      <c r="N80" s="120"/>
      <c r="O80" s="120"/>
      <c r="P80" s="120"/>
      <c r="Q80" s="120"/>
      <c r="R80" s="8"/>
      <c r="S80" s="8"/>
      <c r="T80" s="8"/>
      <c r="U80" s="1"/>
      <c r="V80" s="1"/>
    </row>
    <row r="81" spans="1:22" ht="15" x14ac:dyDescent="0.25">
      <c r="A81" s="21"/>
      <c r="B81" s="57" t="s">
        <v>18</v>
      </c>
      <c r="C81" s="57" t="s">
        <v>44</v>
      </c>
      <c r="D81" s="57" t="s">
        <v>2</v>
      </c>
      <c r="E81" s="57">
        <v>1.2E-2</v>
      </c>
      <c r="F81" s="67">
        <f>F79*E81</f>
        <v>0.61286399999999996</v>
      </c>
      <c r="G81" s="28"/>
      <c r="H81" s="28"/>
      <c r="I81" s="28"/>
      <c r="J81" s="28"/>
      <c r="K81" s="28"/>
      <c r="L81" s="28"/>
      <c r="M81" s="27"/>
      <c r="N81" s="120"/>
      <c r="O81" s="120"/>
      <c r="P81" s="120"/>
      <c r="Q81" s="120"/>
      <c r="R81" s="8"/>
      <c r="S81" s="8"/>
      <c r="T81" s="8"/>
      <c r="U81" s="1"/>
      <c r="V81" s="1"/>
    </row>
    <row r="82" spans="1:22" ht="15" x14ac:dyDescent="0.25">
      <c r="A82" s="21"/>
      <c r="B82" s="115" t="s">
        <v>149</v>
      </c>
      <c r="C82" s="57" t="s">
        <v>150</v>
      </c>
      <c r="D82" s="57" t="s">
        <v>47</v>
      </c>
      <c r="E82" s="57">
        <v>0.63</v>
      </c>
      <c r="F82" s="67">
        <f>F79*E82</f>
        <v>32.175359999999998</v>
      </c>
      <c r="G82" s="41"/>
      <c r="H82" s="28"/>
      <c r="I82" s="28"/>
      <c r="J82" s="28"/>
      <c r="K82" s="28"/>
      <c r="L82" s="28"/>
      <c r="M82" s="27"/>
      <c r="N82" s="120"/>
      <c r="O82" s="120"/>
      <c r="P82" s="120"/>
      <c r="Q82" s="120"/>
      <c r="R82" s="8"/>
      <c r="S82" s="8"/>
      <c r="T82" s="8"/>
      <c r="U82" s="1"/>
      <c r="V82" s="1"/>
    </row>
    <row r="83" spans="1:22" ht="15" x14ac:dyDescent="0.25">
      <c r="A83" s="21"/>
      <c r="B83" s="57" t="s">
        <v>151</v>
      </c>
      <c r="C83" s="57" t="s">
        <v>152</v>
      </c>
      <c r="D83" s="57" t="s">
        <v>47</v>
      </c>
      <c r="E83" s="57">
        <v>0.92</v>
      </c>
      <c r="F83" s="67">
        <f>F79*E83</f>
        <v>46.986239999999995</v>
      </c>
      <c r="G83" s="41"/>
      <c r="H83" s="28"/>
      <c r="I83" s="28"/>
      <c r="J83" s="28"/>
      <c r="K83" s="28"/>
      <c r="L83" s="28"/>
      <c r="M83" s="27"/>
      <c r="N83" s="120"/>
      <c r="O83" s="120"/>
      <c r="P83" s="120"/>
      <c r="Q83" s="120"/>
      <c r="R83" s="8"/>
      <c r="S83" s="8"/>
      <c r="T83" s="8"/>
      <c r="U83" s="1"/>
      <c r="V83" s="1"/>
    </row>
    <row r="84" spans="1:22" ht="15" x14ac:dyDescent="0.25">
      <c r="A84" s="21"/>
      <c r="B84" s="57" t="s">
        <v>18</v>
      </c>
      <c r="C84" s="108" t="s">
        <v>58</v>
      </c>
      <c r="D84" s="57" t="s">
        <v>2</v>
      </c>
      <c r="E84" s="57">
        <v>1.7999999999999999E-2</v>
      </c>
      <c r="F84" s="67">
        <f>F79*E84</f>
        <v>0.91929599999999989</v>
      </c>
      <c r="G84" s="49"/>
      <c r="H84" s="28"/>
      <c r="I84" s="28"/>
      <c r="J84" s="28"/>
      <c r="K84" s="28"/>
      <c r="L84" s="28"/>
      <c r="M84" s="27"/>
      <c r="N84" s="120"/>
      <c r="O84" s="120"/>
      <c r="P84" s="120"/>
      <c r="Q84" s="120"/>
      <c r="R84" s="8"/>
      <c r="S84" s="8"/>
      <c r="T84" s="8"/>
      <c r="U84" s="1"/>
      <c r="V84" s="1"/>
    </row>
    <row r="85" spans="1:22" ht="25.5" x14ac:dyDescent="0.25">
      <c r="A85" s="21"/>
      <c r="B85" s="46" t="s">
        <v>76</v>
      </c>
      <c r="C85" s="45" t="s">
        <v>77</v>
      </c>
      <c r="D85" s="29"/>
      <c r="E85" s="61"/>
      <c r="F85" s="27">
        <f>5.6*2+9.12*2</f>
        <v>29.439999999999998</v>
      </c>
      <c r="G85" s="28"/>
      <c r="H85" s="28"/>
      <c r="I85" s="28"/>
      <c r="J85" s="28"/>
      <c r="K85" s="28"/>
      <c r="L85" s="28"/>
      <c r="M85" s="27"/>
      <c r="N85" s="120"/>
      <c r="O85" s="120"/>
      <c r="P85" s="120"/>
      <c r="Q85" s="120"/>
      <c r="R85" s="8"/>
      <c r="S85" s="8"/>
      <c r="T85" s="8"/>
      <c r="U85" s="1"/>
      <c r="V85" s="1"/>
    </row>
    <row r="86" spans="1:22" ht="15" x14ac:dyDescent="0.25">
      <c r="A86" s="21"/>
      <c r="B86" s="50"/>
      <c r="C86" s="51" t="s">
        <v>25</v>
      </c>
      <c r="D86" s="29" t="s">
        <v>26</v>
      </c>
      <c r="E86" s="61">
        <v>0.27</v>
      </c>
      <c r="F86" s="28">
        <f>F85*E86</f>
        <v>7.9488000000000003</v>
      </c>
      <c r="G86" s="28"/>
      <c r="H86" s="28"/>
      <c r="I86" s="28"/>
      <c r="J86" s="28"/>
      <c r="K86" s="28"/>
      <c r="L86" s="28"/>
      <c r="M86" s="27"/>
      <c r="N86" s="120"/>
      <c r="O86" s="120"/>
      <c r="P86" s="120"/>
      <c r="Q86" s="120"/>
      <c r="R86" s="8"/>
      <c r="S86" s="8"/>
      <c r="T86" s="8"/>
      <c r="U86" s="1"/>
      <c r="V86" s="1"/>
    </row>
    <row r="87" spans="1:22" ht="15" x14ac:dyDescent="0.25">
      <c r="A87" s="21"/>
      <c r="B87" s="50"/>
      <c r="C87" s="51" t="s">
        <v>29</v>
      </c>
      <c r="D87" s="29" t="s">
        <v>2</v>
      </c>
      <c r="E87" s="61">
        <v>3.0000000000000001E-3</v>
      </c>
      <c r="F87" s="28">
        <f>F85*E87</f>
        <v>8.8319999999999996E-2</v>
      </c>
      <c r="G87" s="28"/>
      <c r="H87" s="28"/>
      <c r="I87" s="28"/>
      <c r="J87" s="28"/>
      <c r="K87" s="28"/>
      <c r="L87" s="28"/>
      <c r="M87" s="27"/>
      <c r="N87" s="120"/>
      <c r="O87" s="120"/>
      <c r="P87" s="120"/>
      <c r="Q87" s="120"/>
      <c r="R87" s="8"/>
      <c r="S87" s="8"/>
      <c r="T87" s="8"/>
      <c r="U87" s="1"/>
      <c r="V87" s="1"/>
    </row>
    <row r="88" spans="1:22" ht="15" x14ac:dyDescent="0.25">
      <c r="A88" s="21"/>
      <c r="B88" s="50"/>
      <c r="C88" s="51" t="s">
        <v>78</v>
      </c>
      <c r="D88" s="52" t="s">
        <v>28</v>
      </c>
      <c r="E88" s="69">
        <v>1.01</v>
      </c>
      <c r="F88" s="28">
        <f>F85*E88</f>
        <v>29.734399999999997</v>
      </c>
      <c r="G88" s="28"/>
      <c r="H88" s="28"/>
      <c r="I88" s="28"/>
      <c r="J88" s="28"/>
      <c r="K88" s="28"/>
      <c r="L88" s="28"/>
      <c r="M88" s="27"/>
      <c r="N88" s="120"/>
      <c r="O88" s="120"/>
      <c r="P88" s="120"/>
      <c r="Q88" s="120"/>
      <c r="R88" s="8"/>
      <c r="S88" s="8"/>
      <c r="T88" s="8"/>
      <c r="U88" s="1"/>
      <c r="V88" s="1"/>
    </row>
    <row r="89" spans="1:22" ht="15" x14ac:dyDescent="0.25">
      <c r="A89" s="21"/>
      <c r="B89" s="50"/>
      <c r="C89" s="51" t="s">
        <v>46</v>
      </c>
      <c r="D89" s="29" t="s">
        <v>2</v>
      </c>
      <c r="E89" s="61">
        <v>1.6999999999999999E-3</v>
      </c>
      <c r="F89" s="28">
        <f>F85*E89</f>
        <v>5.0047999999999995E-2</v>
      </c>
      <c r="G89" s="49"/>
      <c r="H89" s="28"/>
      <c r="I89" s="28"/>
      <c r="J89" s="28"/>
      <c r="K89" s="28"/>
      <c r="L89" s="28"/>
      <c r="M89" s="27"/>
      <c r="N89" s="120"/>
      <c r="O89" s="120"/>
      <c r="P89" s="120"/>
      <c r="Q89" s="120"/>
      <c r="R89" s="8"/>
      <c r="S89" s="8"/>
      <c r="T89" s="8"/>
      <c r="U89" s="1"/>
      <c r="V89" s="1"/>
    </row>
    <row r="90" spans="1:22" ht="15" x14ac:dyDescent="0.25">
      <c r="A90" s="21"/>
      <c r="B90" s="50"/>
      <c r="C90" s="23" t="s">
        <v>155</v>
      </c>
      <c r="D90" s="31" t="s">
        <v>2</v>
      </c>
      <c r="E90" s="61"/>
      <c r="F90" s="28"/>
      <c r="G90" s="28"/>
      <c r="H90" s="27"/>
      <c r="I90" s="28"/>
      <c r="J90" s="27"/>
      <c r="K90" s="28"/>
      <c r="L90" s="27"/>
      <c r="M90" s="27"/>
      <c r="N90" s="120"/>
      <c r="O90" s="120"/>
      <c r="P90" s="120"/>
      <c r="Q90" s="120"/>
      <c r="R90" s="8"/>
      <c r="S90" s="8"/>
      <c r="T90" s="8"/>
      <c r="U90" s="1"/>
      <c r="V90" s="1"/>
    </row>
    <row r="91" spans="1:22" ht="15" x14ac:dyDescent="0.25">
      <c r="A91" s="21"/>
      <c r="B91" s="50"/>
      <c r="C91" s="23" t="s">
        <v>39</v>
      </c>
      <c r="D91" s="39" t="s">
        <v>190</v>
      </c>
      <c r="E91" s="61"/>
      <c r="F91" s="28"/>
      <c r="G91" s="28"/>
      <c r="H91" s="28"/>
      <c r="I91" s="28"/>
      <c r="J91" s="28"/>
      <c r="K91" s="28"/>
      <c r="L91" s="28"/>
      <c r="M91" s="27"/>
      <c r="N91" s="120"/>
      <c r="O91" s="120"/>
      <c r="P91" s="120"/>
      <c r="Q91" s="120"/>
      <c r="R91" s="8"/>
      <c r="S91" s="8"/>
      <c r="T91" s="8"/>
      <c r="U91" s="1"/>
      <c r="V91" s="1"/>
    </row>
    <row r="92" spans="1:22" ht="15" x14ac:dyDescent="0.25">
      <c r="A92" s="21"/>
      <c r="B92" s="50"/>
      <c r="C92" s="23" t="s">
        <v>40</v>
      </c>
      <c r="D92" s="23"/>
      <c r="E92" s="61"/>
      <c r="F92" s="28"/>
      <c r="G92" s="28"/>
      <c r="H92" s="28"/>
      <c r="I92" s="28"/>
      <c r="J92" s="28"/>
      <c r="K92" s="28"/>
      <c r="L92" s="28"/>
      <c r="M92" s="27"/>
      <c r="N92" s="120"/>
      <c r="O92" s="120"/>
      <c r="P92" s="120"/>
      <c r="Q92" s="120"/>
      <c r="R92" s="8"/>
      <c r="S92" s="8"/>
      <c r="T92" s="8"/>
      <c r="U92" s="1"/>
      <c r="V92" s="1"/>
    </row>
    <row r="93" spans="1:22" ht="15" x14ac:dyDescent="0.25">
      <c r="A93" s="21"/>
      <c r="B93" s="50"/>
      <c r="C93" s="23" t="s">
        <v>41</v>
      </c>
      <c r="D93" s="39" t="s">
        <v>190</v>
      </c>
      <c r="E93" s="61"/>
      <c r="F93" s="28"/>
      <c r="G93" s="28"/>
      <c r="H93" s="28"/>
      <c r="I93" s="28"/>
      <c r="J93" s="28"/>
      <c r="K93" s="28"/>
      <c r="L93" s="28"/>
      <c r="M93" s="27"/>
      <c r="N93" s="120"/>
      <c r="O93" s="120"/>
      <c r="P93" s="120"/>
      <c r="Q93" s="120"/>
      <c r="R93" s="8"/>
      <c r="S93" s="8"/>
      <c r="T93" s="8"/>
      <c r="U93" s="1"/>
      <c r="V93" s="1"/>
    </row>
    <row r="94" spans="1:22" ht="15" x14ac:dyDescent="0.25">
      <c r="A94" s="21"/>
      <c r="B94" s="50"/>
      <c r="C94" s="23" t="s">
        <v>40</v>
      </c>
      <c r="D94" s="23"/>
      <c r="E94" s="61"/>
      <c r="F94" s="28"/>
      <c r="G94" s="28"/>
      <c r="H94" s="28"/>
      <c r="I94" s="28"/>
      <c r="J94" s="28"/>
      <c r="K94" s="28"/>
      <c r="L94" s="28"/>
      <c r="M94" s="27"/>
      <c r="N94" s="120"/>
      <c r="O94" s="120"/>
      <c r="P94" s="120"/>
      <c r="Q94" s="120"/>
      <c r="R94" s="8"/>
      <c r="S94" s="8"/>
      <c r="T94" s="8"/>
      <c r="U94" s="1"/>
      <c r="V94" s="1"/>
    </row>
    <row r="95" spans="1:22" ht="15" x14ac:dyDescent="0.25">
      <c r="A95" s="21"/>
      <c r="B95" s="22"/>
      <c r="C95" s="23" t="s">
        <v>83</v>
      </c>
      <c r="D95" s="70"/>
      <c r="E95" s="70"/>
      <c r="F95" s="70"/>
      <c r="G95" s="70"/>
      <c r="H95" s="70"/>
      <c r="I95" s="70"/>
      <c r="J95" s="70"/>
      <c r="K95" s="34"/>
      <c r="L95" s="34"/>
      <c r="M95" s="34"/>
      <c r="N95" s="120"/>
      <c r="O95" s="120"/>
      <c r="P95" s="120"/>
      <c r="Q95" s="120"/>
      <c r="R95" s="15"/>
      <c r="S95" s="15"/>
      <c r="T95" s="15"/>
      <c r="U95" s="1"/>
      <c r="V95" s="1"/>
    </row>
    <row r="96" spans="1:22" ht="38.25" x14ac:dyDescent="0.25">
      <c r="A96" s="21"/>
      <c r="B96" s="21" t="s">
        <v>84</v>
      </c>
      <c r="C96" s="23" t="s">
        <v>85</v>
      </c>
      <c r="D96" s="23" t="s">
        <v>57</v>
      </c>
      <c r="E96" s="23"/>
      <c r="F96" s="35">
        <v>1</v>
      </c>
      <c r="G96" s="108"/>
      <c r="H96" s="108"/>
      <c r="I96" s="108"/>
      <c r="J96" s="108"/>
      <c r="K96" s="34"/>
      <c r="L96" s="34"/>
      <c r="M96" s="71"/>
      <c r="N96" s="120"/>
      <c r="O96" s="120"/>
      <c r="P96" s="120"/>
      <c r="Q96" s="120"/>
      <c r="R96" s="15"/>
      <c r="S96" s="15"/>
      <c r="T96" s="15"/>
      <c r="U96" s="1"/>
      <c r="V96" s="1"/>
    </row>
    <row r="97" spans="1:22" ht="15" x14ac:dyDescent="0.25">
      <c r="A97" s="21"/>
      <c r="B97" s="22" t="s">
        <v>18</v>
      </c>
      <c r="C97" s="108" t="s">
        <v>22</v>
      </c>
      <c r="D97" s="108" t="s">
        <v>20</v>
      </c>
      <c r="E97" s="108">
        <v>2</v>
      </c>
      <c r="F97" s="43">
        <f>E97*F96</f>
        <v>2</v>
      </c>
      <c r="G97" s="108"/>
      <c r="H97" s="108"/>
      <c r="I97" s="108"/>
      <c r="J97" s="64"/>
      <c r="K97" s="34"/>
      <c r="L97" s="34"/>
      <c r="M97" s="34"/>
      <c r="N97" s="120"/>
      <c r="O97" s="120"/>
      <c r="P97" s="120"/>
      <c r="Q97" s="120"/>
      <c r="R97" s="15"/>
      <c r="S97" s="15"/>
      <c r="T97" s="15"/>
      <c r="U97" s="1"/>
      <c r="V97" s="1"/>
    </row>
    <row r="98" spans="1:22" ht="15" x14ac:dyDescent="0.25">
      <c r="A98" s="21"/>
      <c r="B98" s="72" t="s">
        <v>86</v>
      </c>
      <c r="C98" s="108" t="s">
        <v>87</v>
      </c>
      <c r="D98" s="108" t="s">
        <v>57</v>
      </c>
      <c r="E98" s="107">
        <v>1</v>
      </c>
      <c r="F98" s="73">
        <f>E98*F96</f>
        <v>1</v>
      </c>
      <c r="G98" s="43"/>
      <c r="H98" s="64"/>
      <c r="I98" s="108"/>
      <c r="J98" s="108"/>
      <c r="K98" s="34"/>
      <c r="L98" s="64"/>
      <c r="M98" s="34"/>
      <c r="N98" s="120"/>
      <c r="O98" s="120"/>
      <c r="P98" s="120"/>
      <c r="Q98" s="120"/>
      <c r="R98" s="15"/>
      <c r="S98" s="15"/>
      <c r="T98" s="15"/>
      <c r="U98" s="1"/>
      <c r="V98" s="1"/>
    </row>
    <row r="99" spans="1:22" ht="38.25" x14ac:dyDescent="0.25">
      <c r="A99" s="21"/>
      <c r="B99" s="21" t="s">
        <v>88</v>
      </c>
      <c r="C99" s="23" t="s">
        <v>89</v>
      </c>
      <c r="D99" s="23" t="s">
        <v>90</v>
      </c>
      <c r="E99" s="23"/>
      <c r="F99" s="35">
        <v>1</v>
      </c>
      <c r="G99" s="43"/>
      <c r="H99" s="108"/>
      <c r="I99" s="108"/>
      <c r="J99" s="108"/>
      <c r="K99" s="34"/>
      <c r="L99" s="34"/>
      <c r="M99" s="71"/>
      <c r="N99" s="120"/>
      <c r="O99" s="120"/>
      <c r="P99" s="120"/>
      <c r="Q99" s="120"/>
      <c r="R99" s="15"/>
      <c r="S99" s="15"/>
      <c r="T99" s="15"/>
      <c r="U99" s="1"/>
      <c r="V99" s="1"/>
    </row>
    <row r="100" spans="1:22" ht="15" x14ac:dyDescent="0.25">
      <c r="A100" s="21"/>
      <c r="B100" s="22" t="s">
        <v>18</v>
      </c>
      <c r="C100" s="108" t="s">
        <v>22</v>
      </c>
      <c r="D100" s="108" t="s">
        <v>20</v>
      </c>
      <c r="E100" s="108">
        <v>1.99</v>
      </c>
      <c r="F100" s="43">
        <f>E100*F99</f>
        <v>1.99</v>
      </c>
      <c r="G100" s="43"/>
      <c r="H100" s="108"/>
      <c r="I100" s="108"/>
      <c r="J100" s="64"/>
      <c r="K100" s="34"/>
      <c r="L100" s="34"/>
      <c r="M100" s="34"/>
      <c r="N100" s="120"/>
      <c r="O100" s="120"/>
      <c r="P100" s="120"/>
      <c r="Q100" s="120"/>
      <c r="R100" s="15"/>
      <c r="S100" s="15"/>
      <c r="T100" s="15"/>
      <c r="U100" s="1"/>
      <c r="V100" s="1"/>
    </row>
    <row r="101" spans="1:22" ht="15" x14ac:dyDescent="0.25">
      <c r="A101" s="21"/>
      <c r="B101" s="22" t="s">
        <v>91</v>
      </c>
      <c r="C101" s="108" t="s">
        <v>92</v>
      </c>
      <c r="D101" s="108" t="s">
        <v>57</v>
      </c>
      <c r="E101" s="107">
        <v>1</v>
      </c>
      <c r="F101" s="73">
        <f>F99*E101</f>
        <v>1</v>
      </c>
      <c r="G101" s="43"/>
      <c r="H101" s="64"/>
      <c r="I101" s="108"/>
      <c r="J101" s="108"/>
      <c r="K101" s="34"/>
      <c r="L101" s="64"/>
      <c r="M101" s="34"/>
      <c r="N101" s="120"/>
      <c r="O101" s="120"/>
      <c r="P101" s="120"/>
      <c r="Q101" s="120"/>
      <c r="R101" s="15"/>
      <c r="S101" s="15"/>
      <c r="T101" s="15"/>
      <c r="U101" s="1"/>
      <c r="V101" s="1"/>
    </row>
    <row r="102" spans="1:22" ht="15" x14ac:dyDescent="0.25">
      <c r="A102" s="21"/>
      <c r="B102" s="22" t="s">
        <v>18</v>
      </c>
      <c r="C102" s="108" t="s">
        <v>58</v>
      </c>
      <c r="D102" s="108" t="s">
        <v>2</v>
      </c>
      <c r="E102" s="108">
        <v>1.39</v>
      </c>
      <c r="F102" s="43">
        <f>E102*F99</f>
        <v>1.39</v>
      </c>
      <c r="G102" s="49"/>
      <c r="H102" s="64"/>
      <c r="I102" s="108"/>
      <c r="J102" s="108"/>
      <c r="K102" s="34"/>
      <c r="L102" s="34"/>
      <c r="M102" s="34"/>
      <c r="N102" s="120"/>
      <c r="O102" s="120"/>
      <c r="P102" s="120"/>
      <c r="Q102" s="120"/>
      <c r="R102" s="15"/>
      <c r="S102" s="15"/>
      <c r="T102" s="15"/>
      <c r="U102" s="1"/>
      <c r="V102" s="1"/>
    </row>
    <row r="103" spans="1:22" ht="38.25" x14ac:dyDescent="0.25">
      <c r="A103" s="21"/>
      <c r="B103" s="21" t="s">
        <v>88</v>
      </c>
      <c r="C103" s="23" t="s">
        <v>93</v>
      </c>
      <c r="D103" s="23" t="s">
        <v>57</v>
      </c>
      <c r="E103" s="23"/>
      <c r="F103" s="35">
        <v>3</v>
      </c>
      <c r="G103" s="43"/>
      <c r="H103" s="108"/>
      <c r="I103" s="108"/>
      <c r="J103" s="108"/>
      <c r="K103" s="34"/>
      <c r="L103" s="34"/>
      <c r="M103" s="71"/>
      <c r="N103" s="120"/>
      <c r="O103" s="120"/>
      <c r="P103" s="120"/>
      <c r="Q103" s="120"/>
      <c r="R103" s="15"/>
      <c r="S103" s="15"/>
      <c r="T103" s="15"/>
      <c r="U103" s="1"/>
      <c r="V103" s="1"/>
    </row>
    <row r="104" spans="1:22" ht="15" x14ac:dyDescent="0.25">
      <c r="A104" s="21"/>
      <c r="B104" s="22" t="s">
        <v>18</v>
      </c>
      <c r="C104" s="108" t="s">
        <v>22</v>
      </c>
      <c r="D104" s="108" t="s">
        <v>20</v>
      </c>
      <c r="E104" s="108">
        <v>1.99</v>
      </c>
      <c r="F104" s="43">
        <f>E104*F103</f>
        <v>5.97</v>
      </c>
      <c r="G104" s="43"/>
      <c r="H104" s="108"/>
      <c r="I104" s="108"/>
      <c r="J104" s="64"/>
      <c r="K104" s="34"/>
      <c r="L104" s="34"/>
      <c r="M104" s="34"/>
      <c r="N104" s="120"/>
      <c r="O104" s="120"/>
      <c r="P104" s="120"/>
      <c r="Q104" s="120"/>
      <c r="R104" s="15"/>
      <c r="S104" s="15"/>
      <c r="T104" s="15"/>
      <c r="U104" s="1"/>
      <c r="V104" s="1"/>
    </row>
    <row r="105" spans="1:22" ht="15" x14ac:dyDescent="0.25">
      <c r="A105" s="21"/>
      <c r="B105" s="22" t="s">
        <v>94</v>
      </c>
      <c r="C105" s="108" t="s">
        <v>95</v>
      </c>
      <c r="D105" s="108" t="s">
        <v>57</v>
      </c>
      <c r="E105" s="107">
        <v>1</v>
      </c>
      <c r="F105" s="73">
        <f>F103*E105</f>
        <v>3</v>
      </c>
      <c r="G105" s="43"/>
      <c r="H105" s="64"/>
      <c r="I105" s="108"/>
      <c r="J105" s="108"/>
      <c r="K105" s="34"/>
      <c r="L105" s="64"/>
      <c r="M105" s="34"/>
      <c r="N105" s="120"/>
      <c r="O105" s="120"/>
      <c r="P105" s="120"/>
      <c r="Q105" s="120"/>
      <c r="R105" s="15"/>
      <c r="S105" s="15"/>
      <c r="T105" s="15"/>
      <c r="U105" s="1"/>
      <c r="V105" s="1"/>
    </row>
    <row r="106" spans="1:22" ht="15" x14ac:dyDescent="0.25">
      <c r="A106" s="21"/>
      <c r="B106" s="22" t="s">
        <v>18</v>
      </c>
      <c r="C106" s="108" t="s">
        <v>58</v>
      </c>
      <c r="D106" s="108" t="s">
        <v>2</v>
      </c>
      <c r="E106" s="108">
        <v>1.39</v>
      </c>
      <c r="F106" s="43">
        <f>E106*F103</f>
        <v>4.17</v>
      </c>
      <c r="G106" s="49"/>
      <c r="H106" s="64"/>
      <c r="I106" s="108"/>
      <c r="J106" s="108"/>
      <c r="K106" s="34"/>
      <c r="L106" s="34"/>
      <c r="M106" s="34"/>
      <c r="N106" s="120"/>
      <c r="O106" s="120"/>
      <c r="P106" s="120"/>
      <c r="Q106" s="120"/>
      <c r="R106" s="15"/>
      <c r="S106" s="15"/>
      <c r="T106" s="15"/>
      <c r="U106" s="1"/>
      <c r="V106" s="1"/>
    </row>
    <row r="107" spans="1:22" ht="38.25" x14ac:dyDescent="0.25">
      <c r="A107" s="21"/>
      <c r="B107" s="21" t="s">
        <v>96</v>
      </c>
      <c r="C107" s="23" t="s">
        <v>97</v>
      </c>
      <c r="D107" s="23" t="s">
        <v>57</v>
      </c>
      <c r="E107" s="23"/>
      <c r="F107" s="35"/>
      <c r="G107" s="43"/>
      <c r="H107" s="108"/>
      <c r="I107" s="108"/>
      <c r="J107" s="108"/>
      <c r="K107" s="34"/>
      <c r="L107" s="34"/>
      <c r="M107" s="71"/>
      <c r="N107" s="120"/>
      <c r="O107" s="120"/>
      <c r="P107" s="120"/>
      <c r="Q107" s="120"/>
      <c r="R107" s="15"/>
      <c r="S107" s="15"/>
      <c r="T107" s="15"/>
      <c r="U107" s="1"/>
      <c r="V107" s="1"/>
    </row>
    <row r="108" spans="1:22" ht="15" x14ac:dyDescent="0.25">
      <c r="A108" s="21"/>
      <c r="B108" s="22" t="s">
        <v>18</v>
      </c>
      <c r="C108" s="108" t="s">
        <v>22</v>
      </c>
      <c r="D108" s="108" t="s">
        <v>20</v>
      </c>
      <c r="E108" s="108">
        <v>0.192</v>
      </c>
      <c r="F108" s="43">
        <f>F107*E108</f>
        <v>0</v>
      </c>
      <c r="G108" s="43"/>
      <c r="H108" s="108"/>
      <c r="I108" s="108"/>
      <c r="J108" s="64"/>
      <c r="K108" s="34"/>
      <c r="L108" s="34"/>
      <c r="M108" s="34"/>
      <c r="N108" s="120"/>
      <c r="O108" s="120"/>
      <c r="P108" s="120"/>
      <c r="Q108" s="120"/>
      <c r="R108" s="15"/>
      <c r="S108" s="15"/>
      <c r="T108" s="15"/>
      <c r="U108" s="1"/>
      <c r="V108" s="1"/>
    </row>
    <row r="109" spans="1:22" ht="15" x14ac:dyDescent="0.25">
      <c r="A109" s="21"/>
      <c r="B109" s="22" t="s">
        <v>98</v>
      </c>
      <c r="C109" s="108" t="s">
        <v>99</v>
      </c>
      <c r="D109" s="108" t="s">
        <v>57</v>
      </c>
      <c r="E109" s="107">
        <v>1</v>
      </c>
      <c r="F109" s="73">
        <v>5</v>
      </c>
      <c r="G109" s="43"/>
      <c r="H109" s="64"/>
      <c r="I109" s="108"/>
      <c r="J109" s="108"/>
      <c r="K109" s="34"/>
      <c r="L109" s="64"/>
      <c r="M109" s="34"/>
      <c r="N109" s="120"/>
      <c r="O109" s="120"/>
      <c r="P109" s="120"/>
      <c r="Q109" s="120"/>
      <c r="R109" s="15"/>
      <c r="S109" s="15"/>
      <c r="T109" s="15"/>
      <c r="U109" s="1"/>
      <c r="V109" s="1"/>
    </row>
    <row r="110" spans="1:22" ht="15" x14ac:dyDescent="0.25">
      <c r="A110" s="21"/>
      <c r="B110" s="22" t="s">
        <v>18</v>
      </c>
      <c r="C110" s="108" t="s">
        <v>82</v>
      </c>
      <c r="D110" s="108" t="s">
        <v>2</v>
      </c>
      <c r="E110" s="74">
        <v>2.3400000000000001E-2</v>
      </c>
      <c r="F110" s="43">
        <f>F107*E110</f>
        <v>0</v>
      </c>
      <c r="G110" s="49"/>
      <c r="H110" s="64"/>
      <c r="I110" s="108"/>
      <c r="J110" s="108"/>
      <c r="K110" s="34"/>
      <c r="L110" s="34"/>
      <c r="M110" s="34"/>
      <c r="N110" s="120"/>
      <c r="O110" s="120"/>
      <c r="P110" s="120"/>
      <c r="Q110" s="120"/>
      <c r="R110" s="15"/>
      <c r="S110" s="15"/>
      <c r="T110" s="15"/>
      <c r="U110" s="1"/>
      <c r="V110" s="1"/>
    </row>
    <row r="111" spans="1:22" ht="51" x14ac:dyDescent="0.25">
      <c r="A111" s="21"/>
      <c r="B111" s="21" t="s">
        <v>100</v>
      </c>
      <c r="C111" s="23" t="s">
        <v>101</v>
      </c>
      <c r="D111" s="23" t="s">
        <v>57</v>
      </c>
      <c r="E111" s="23"/>
      <c r="F111" s="35">
        <v>4</v>
      </c>
      <c r="G111" s="43"/>
      <c r="H111" s="64"/>
      <c r="I111" s="108"/>
      <c r="J111" s="108"/>
      <c r="K111" s="34"/>
      <c r="L111" s="34"/>
      <c r="M111" s="71"/>
      <c r="N111" s="120"/>
      <c r="O111" s="120"/>
      <c r="P111" s="120"/>
      <c r="Q111" s="120"/>
      <c r="R111" s="15"/>
      <c r="S111" s="15"/>
      <c r="T111" s="15"/>
      <c r="U111" s="1"/>
      <c r="V111" s="1"/>
    </row>
    <row r="112" spans="1:22" ht="15" x14ac:dyDescent="0.25">
      <c r="A112" s="21"/>
      <c r="B112" s="22" t="s">
        <v>18</v>
      </c>
      <c r="C112" s="108" t="s">
        <v>22</v>
      </c>
      <c r="D112" s="108" t="s">
        <v>20</v>
      </c>
      <c r="E112" s="108">
        <v>0.22</v>
      </c>
      <c r="F112" s="43">
        <f>F111*E112</f>
        <v>0.88</v>
      </c>
      <c r="G112" s="43"/>
      <c r="H112" s="64"/>
      <c r="I112" s="108"/>
      <c r="J112" s="64"/>
      <c r="K112" s="34"/>
      <c r="L112" s="34"/>
      <c r="M112" s="34"/>
      <c r="N112" s="120"/>
      <c r="O112" s="120"/>
      <c r="P112" s="120"/>
      <c r="Q112" s="120"/>
      <c r="R112" s="15"/>
      <c r="S112" s="15"/>
      <c r="T112" s="15"/>
      <c r="U112" s="1"/>
      <c r="V112" s="1"/>
    </row>
    <row r="113" spans="1:22" ht="15" x14ac:dyDescent="0.25">
      <c r="A113" s="21"/>
      <c r="B113" s="22" t="s">
        <v>18</v>
      </c>
      <c r="C113" s="108" t="s">
        <v>59</v>
      </c>
      <c r="D113" s="108" t="s">
        <v>45</v>
      </c>
      <c r="E113" s="74">
        <v>2E-3</v>
      </c>
      <c r="F113" s="43">
        <f>F111*E113</f>
        <v>8.0000000000000002E-3</v>
      </c>
      <c r="G113" s="43"/>
      <c r="H113" s="64"/>
      <c r="I113" s="108"/>
      <c r="J113" s="108"/>
      <c r="K113" s="34"/>
      <c r="L113" s="34"/>
      <c r="M113" s="34"/>
      <c r="N113" s="120"/>
      <c r="O113" s="120"/>
      <c r="P113" s="120"/>
      <c r="Q113" s="120"/>
      <c r="R113" s="15"/>
      <c r="S113" s="15"/>
      <c r="T113" s="15"/>
      <c r="U113" s="1"/>
      <c r="V113" s="1"/>
    </row>
    <row r="114" spans="1:22" ht="25.5" x14ac:dyDescent="0.25">
      <c r="A114" s="21"/>
      <c r="B114" s="22" t="s">
        <v>102</v>
      </c>
      <c r="C114" s="108" t="s">
        <v>103</v>
      </c>
      <c r="D114" s="108" t="s">
        <v>81</v>
      </c>
      <c r="E114" s="107">
        <v>1</v>
      </c>
      <c r="F114" s="73">
        <f>E114*F111</f>
        <v>4</v>
      </c>
      <c r="G114" s="43"/>
      <c r="H114" s="64"/>
      <c r="I114" s="108"/>
      <c r="J114" s="108"/>
      <c r="K114" s="34"/>
      <c r="L114" s="34"/>
      <c r="M114" s="34"/>
      <c r="N114" s="120"/>
      <c r="O114" s="120"/>
      <c r="P114" s="120"/>
      <c r="Q114" s="120"/>
      <c r="R114" s="15"/>
      <c r="S114" s="15"/>
      <c r="T114" s="15"/>
      <c r="U114" s="1"/>
      <c r="V114" s="1"/>
    </row>
    <row r="115" spans="1:22" ht="15" x14ac:dyDescent="0.25">
      <c r="A115" s="21"/>
      <c r="B115" s="22"/>
      <c r="C115" s="108" t="s">
        <v>104</v>
      </c>
      <c r="D115" s="108" t="s">
        <v>57</v>
      </c>
      <c r="E115" s="107">
        <v>1</v>
      </c>
      <c r="F115" s="73">
        <f>F111*E115</f>
        <v>4</v>
      </c>
      <c r="G115" s="43"/>
      <c r="H115" s="64"/>
      <c r="I115" s="108"/>
      <c r="J115" s="108"/>
      <c r="K115" s="34"/>
      <c r="L115" s="34"/>
      <c r="M115" s="34"/>
      <c r="N115" s="120"/>
      <c r="O115" s="120"/>
      <c r="P115" s="120"/>
      <c r="Q115" s="120"/>
      <c r="R115" s="15"/>
      <c r="S115" s="15"/>
      <c r="T115" s="15"/>
      <c r="U115" s="1"/>
      <c r="V115" s="1"/>
    </row>
    <row r="116" spans="1:22" ht="15" x14ac:dyDescent="0.25">
      <c r="A116" s="21"/>
      <c r="B116" s="22" t="s">
        <v>18</v>
      </c>
      <c r="C116" s="108" t="s">
        <v>58</v>
      </c>
      <c r="D116" s="108" t="s">
        <v>2</v>
      </c>
      <c r="E116" s="74">
        <v>8.2799999999999999E-2</v>
      </c>
      <c r="F116" s="43">
        <f>F111*E116</f>
        <v>0.33119999999999999</v>
      </c>
      <c r="G116" s="49"/>
      <c r="H116" s="64"/>
      <c r="I116" s="108"/>
      <c r="J116" s="108"/>
      <c r="K116" s="34"/>
      <c r="L116" s="34"/>
      <c r="M116" s="34"/>
      <c r="N116" s="120"/>
      <c r="O116" s="120"/>
      <c r="P116" s="120"/>
      <c r="Q116" s="120"/>
      <c r="R116" s="15"/>
      <c r="S116" s="15"/>
      <c r="T116" s="15"/>
      <c r="U116" s="1"/>
      <c r="V116" s="1"/>
    </row>
    <row r="117" spans="1:22" ht="51" x14ac:dyDescent="0.25">
      <c r="A117" s="21"/>
      <c r="B117" s="21" t="s">
        <v>105</v>
      </c>
      <c r="C117" s="23" t="s">
        <v>106</v>
      </c>
      <c r="D117" s="23" t="s">
        <v>90</v>
      </c>
      <c r="E117" s="23"/>
      <c r="F117" s="35">
        <v>2</v>
      </c>
      <c r="G117" s="43"/>
      <c r="H117" s="108"/>
      <c r="I117" s="108"/>
      <c r="J117" s="108"/>
      <c r="K117" s="34"/>
      <c r="L117" s="34"/>
      <c r="M117" s="71"/>
      <c r="N117" s="120"/>
      <c r="O117" s="120"/>
      <c r="P117" s="120"/>
      <c r="Q117" s="120"/>
      <c r="R117" s="15"/>
      <c r="S117" s="15"/>
      <c r="T117" s="15"/>
      <c r="U117" s="1"/>
      <c r="V117" s="1"/>
    </row>
    <row r="118" spans="1:22" ht="15" x14ac:dyDescent="0.25">
      <c r="A118" s="21"/>
      <c r="B118" s="22" t="s">
        <v>18</v>
      </c>
      <c r="C118" s="108" t="s">
        <v>22</v>
      </c>
      <c r="D118" s="108" t="s">
        <v>20</v>
      </c>
      <c r="E118" s="108">
        <v>0.27</v>
      </c>
      <c r="F118" s="43">
        <f>F117*E118</f>
        <v>0.54</v>
      </c>
      <c r="G118" s="43"/>
      <c r="H118" s="108"/>
      <c r="I118" s="108"/>
      <c r="J118" s="64"/>
      <c r="K118" s="34"/>
      <c r="L118" s="34"/>
      <c r="M118" s="34"/>
      <c r="N118" s="120"/>
      <c r="O118" s="120"/>
      <c r="P118" s="120"/>
      <c r="Q118" s="120"/>
      <c r="R118" s="15"/>
      <c r="S118" s="15"/>
      <c r="T118" s="15"/>
      <c r="U118" s="1"/>
      <c r="V118" s="1"/>
    </row>
    <row r="119" spans="1:22" ht="15" x14ac:dyDescent="0.25">
      <c r="A119" s="21"/>
      <c r="B119" s="22" t="s">
        <v>18</v>
      </c>
      <c r="C119" s="108" t="s">
        <v>59</v>
      </c>
      <c r="D119" s="108" t="s">
        <v>45</v>
      </c>
      <c r="E119" s="75">
        <v>4.0000000000000002E-4</v>
      </c>
      <c r="F119" s="67">
        <f>F117*E119</f>
        <v>8.0000000000000004E-4</v>
      </c>
      <c r="G119" s="43"/>
      <c r="H119" s="108"/>
      <c r="I119" s="108"/>
      <c r="J119" s="108"/>
      <c r="K119" s="34"/>
      <c r="L119" s="64"/>
      <c r="M119" s="34"/>
      <c r="N119" s="120"/>
      <c r="O119" s="120"/>
      <c r="P119" s="120"/>
      <c r="Q119" s="120"/>
      <c r="R119" s="15"/>
      <c r="S119" s="15"/>
      <c r="T119" s="15"/>
      <c r="U119" s="1"/>
      <c r="V119" s="1"/>
    </row>
    <row r="120" spans="1:22" ht="15" x14ac:dyDescent="0.25">
      <c r="A120" s="21"/>
      <c r="B120" s="22" t="s">
        <v>107</v>
      </c>
      <c r="C120" s="108" t="s">
        <v>108</v>
      </c>
      <c r="D120" s="108" t="s">
        <v>81</v>
      </c>
      <c r="E120" s="107">
        <v>1</v>
      </c>
      <c r="F120" s="73">
        <f>F117*E120</f>
        <v>2</v>
      </c>
      <c r="G120" s="43"/>
      <c r="H120" s="64"/>
      <c r="I120" s="108"/>
      <c r="J120" s="108"/>
      <c r="K120" s="34"/>
      <c r="L120" s="34"/>
      <c r="M120" s="34"/>
      <c r="N120" s="120"/>
      <c r="O120" s="120"/>
      <c r="P120" s="120"/>
      <c r="Q120" s="120"/>
      <c r="R120" s="15"/>
      <c r="S120" s="15"/>
      <c r="T120" s="15"/>
      <c r="U120" s="1"/>
      <c r="V120" s="1"/>
    </row>
    <row r="121" spans="1:22" ht="15" x14ac:dyDescent="0.25">
      <c r="A121" s="21"/>
      <c r="B121" s="22"/>
      <c r="C121" s="108" t="s">
        <v>104</v>
      </c>
      <c r="D121" s="108" t="s">
        <v>57</v>
      </c>
      <c r="E121" s="107">
        <v>1</v>
      </c>
      <c r="F121" s="73">
        <f>F117*E121</f>
        <v>2</v>
      </c>
      <c r="G121" s="43"/>
      <c r="H121" s="64"/>
      <c r="I121" s="108"/>
      <c r="J121" s="108"/>
      <c r="K121" s="34"/>
      <c r="L121" s="34"/>
      <c r="M121" s="34"/>
      <c r="N121" s="120"/>
      <c r="O121" s="120"/>
      <c r="P121" s="120"/>
      <c r="Q121" s="120"/>
      <c r="R121" s="15"/>
      <c r="S121" s="15"/>
      <c r="T121" s="15"/>
      <c r="U121" s="1"/>
      <c r="V121" s="1"/>
    </row>
    <row r="122" spans="1:22" ht="15" x14ac:dyDescent="0.25">
      <c r="A122" s="21"/>
      <c r="B122" s="22" t="s">
        <v>18</v>
      </c>
      <c r="C122" s="108" t="s">
        <v>58</v>
      </c>
      <c r="D122" s="108" t="s">
        <v>2</v>
      </c>
      <c r="E122" s="74">
        <v>7.46E-2</v>
      </c>
      <c r="F122" s="43">
        <f>F117*E122</f>
        <v>0.1492</v>
      </c>
      <c r="G122" s="49"/>
      <c r="H122" s="64"/>
      <c r="I122" s="108"/>
      <c r="J122" s="108"/>
      <c r="K122" s="34"/>
      <c r="L122" s="34"/>
      <c r="M122" s="34"/>
      <c r="N122" s="120"/>
      <c r="O122" s="120"/>
      <c r="P122" s="120"/>
      <c r="Q122" s="120"/>
      <c r="R122" s="15"/>
      <c r="S122" s="15"/>
      <c r="T122" s="15"/>
      <c r="U122" s="1"/>
      <c r="V122" s="1"/>
    </row>
    <row r="123" spans="1:22" ht="51" x14ac:dyDescent="0.25">
      <c r="A123" s="21"/>
      <c r="B123" s="21" t="s">
        <v>109</v>
      </c>
      <c r="C123" s="23" t="s">
        <v>110</v>
      </c>
      <c r="D123" s="23" t="s">
        <v>90</v>
      </c>
      <c r="E123" s="23"/>
      <c r="F123" s="35">
        <v>8</v>
      </c>
      <c r="G123" s="43"/>
      <c r="H123" s="108"/>
      <c r="I123" s="108"/>
      <c r="J123" s="108"/>
      <c r="K123" s="34"/>
      <c r="L123" s="34"/>
      <c r="M123" s="36"/>
      <c r="N123" s="120"/>
      <c r="O123" s="120"/>
      <c r="P123" s="120"/>
      <c r="Q123" s="120"/>
      <c r="R123" s="15"/>
      <c r="S123" s="15"/>
      <c r="T123" s="15"/>
      <c r="U123" s="1"/>
      <c r="V123" s="1"/>
    </row>
    <row r="124" spans="1:22" ht="15" x14ac:dyDescent="0.25">
      <c r="A124" s="21"/>
      <c r="B124" s="22" t="s">
        <v>18</v>
      </c>
      <c r="C124" s="108" t="s">
        <v>22</v>
      </c>
      <c r="D124" s="108" t="s">
        <v>20</v>
      </c>
      <c r="E124" s="108">
        <v>1.65</v>
      </c>
      <c r="F124" s="43">
        <f>F123*E124</f>
        <v>13.2</v>
      </c>
      <c r="G124" s="43"/>
      <c r="H124" s="108"/>
      <c r="I124" s="108"/>
      <c r="J124" s="64"/>
      <c r="K124" s="34"/>
      <c r="L124" s="34"/>
      <c r="M124" s="34"/>
      <c r="N124" s="120"/>
      <c r="O124" s="120"/>
      <c r="P124" s="120"/>
      <c r="Q124" s="120"/>
      <c r="R124" s="15"/>
      <c r="S124" s="15"/>
      <c r="T124" s="15"/>
      <c r="U124" s="1"/>
      <c r="V124" s="1"/>
    </row>
    <row r="125" spans="1:22" ht="15" x14ac:dyDescent="0.25">
      <c r="A125" s="21"/>
      <c r="B125" s="22" t="s">
        <v>18</v>
      </c>
      <c r="C125" s="108" t="s">
        <v>59</v>
      </c>
      <c r="D125" s="108" t="s">
        <v>45</v>
      </c>
      <c r="E125" s="75">
        <v>2.1999999999999999E-2</v>
      </c>
      <c r="F125" s="43">
        <f>F123*E125</f>
        <v>0.17599999999999999</v>
      </c>
      <c r="G125" s="43"/>
      <c r="H125" s="108"/>
      <c r="I125" s="108"/>
      <c r="J125" s="108"/>
      <c r="K125" s="34"/>
      <c r="L125" s="64"/>
      <c r="M125" s="34"/>
      <c r="N125" s="120"/>
      <c r="O125" s="120"/>
      <c r="P125" s="120"/>
      <c r="Q125" s="120"/>
      <c r="R125" s="15"/>
      <c r="S125" s="15"/>
      <c r="T125" s="15"/>
      <c r="U125" s="1"/>
      <c r="V125" s="1"/>
    </row>
    <row r="126" spans="1:22" ht="25.5" x14ac:dyDescent="0.25">
      <c r="A126" s="21"/>
      <c r="B126" s="22" t="s">
        <v>21</v>
      </c>
      <c r="C126" s="108" t="s">
        <v>111</v>
      </c>
      <c r="D126" s="108" t="s">
        <v>81</v>
      </c>
      <c r="E126" s="107">
        <v>1</v>
      </c>
      <c r="F126" s="73">
        <f>F123*E126</f>
        <v>8</v>
      </c>
      <c r="G126" s="43"/>
      <c r="H126" s="64"/>
      <c r="I126" s="108"/>
      <c r="J126" s="108"/>
      <c r="K126" s="34"/>
      <c r="L126" s="34"/>
      <c r="M126" s="34"/>
      <c r="N126" s="120"/>
      <c r="O126" s="120"/>
      <c r="P126" s="120"/>
      <c r="Q126" s="120"/>
      <c r="R126" s="15"/>
      <c r="S126" s="15"/>
      <c r="T126" s="15"/>
      <c r="U126" s="1"/>
      <c r="V126" s="1"/>
    </row>
    <row r="127" spans="1:22" ht="15" x14ac:dyDescent="0.25">
      <c r="A127" s="21"/>
      <c r="B127" s="22" t="s">
        <v>18</v>
      </c>
      <c r="C127" s="108" t="s">
        <v>58</v>
      </c>
      <c r="D127" s="108" t="s">
        <v>2</v>
      </c>
      <c r="E127" s="107">
        <v>0.30599999999999999</v>
      </c>
      <c r="F127" s="43">
        <f>F123*E127</f>
        <v>2.448</v>
      </c>
      <c r="G127" s="49"/>
      <c r="H127" s="64"/>
      <c r="I127" s="108"/>
      <c r="J127" s="108"/>
      <c r="K127" s="34"/>
      <c r="L127" s="34"/>
      <c r="M127" s="34"/>
      <c r="N127" s="120"/>
      <c r="O127" s="120"/>
      <c r="P127" s="120"/>
      <c r="Q127" s="120"/>
      <c r="R127" s="15"/>
      <c r="S127" s="15"/>
      <c r="T127" s="15"/>
      <c r="U127" s="1"/>
      <c r="V127" s="1"/>
    </row>
    <row r="128" spans="1:22" ht="38.25" x14ac:dyDescent="0.25">
      <c r="A128" s="21"/>
      <c r="B128" s="21" t="s">
        <v>112</v>
      </c>
      <c r="C128" s="23" t="s">
        <v>113</v>
      </c>
      <c r="D128" s="23" t="s">
        <v>74</v>
      </c>
      <c r="E128" s="23"/>
      <c r="F128" s="35">
        <f>10*2+1.5*5*2</f>
        <v>35</v>
      </c>
      <c r="G128" s="43"/>
      <c r="H128" s="108"/>
      <c r="I128" s="108"/>
      <c r="J128" s="108"/>
      <c r="K128" s="34"/>
      <c r="L128" s="34"/>
      <c r="M128" s="34"/>
      <c r="N128" s="120"/>
      <c r="O128" s="120"/>
      <c r="P128" s="120"/>
      <c r="Q128" s="120"/>
      <c r="R128" s="15"/>
      <c r="S128" s="15"/>
      <c r="T128" s="15"/>
      <c r="U128" s="1"/>
      <c r="V128" s="1"/>
    </row>
    <row r="129" spans="1:22" ht="15" x14ac:dyDescent="0.25">
      <c r="A129" s="21"/>
      <c r="B129" s="22" t="s">
        <v>18</v>
      </c>
      <c r="C129" s="108" t="s">
        <v>22</v>
      </c>
      <c r="D129" s="108" t="s">
        <v>20</v>
      </c>
      <c r="E129" s="108">
        <v>0.13900000000000001</v>
      </c>
      <c r="F129" s="43">
        <f>F128*E129</f>
        <v>4.8650000000000002</v>
      </c>
      <c r="G129" s="43"/>
      <c r="H129" s="108"/>
      <c r="I129" s="108"/>
      <c r="J129" s="64"/>
      <c r="K129" s="34"/>
      <c r="L129" s="34"/>
      <c r="M129" s="34"/>
      <c r="N129" s="120"/>
      <c r="O129" s="120"/>
      <c r="P129" s="120"/>
      <c r="Q129" s="120"/>
      <c r="R129" s="15"/>
      <c r="S129" s="15"/>
      <c r="T129" s="15"/>
      <c r="U129" s="1"/>
      <c r="V129" s="1"/>
    </row>
    <row r="130" spans="1:22" ht="25.5" x14ac:dyDescent="0.25">
      <c r="A130" s="21"/>
      <c r="B130" s="22" t="s">
        <v>114</v>
      </c>
      <c r="C130" s="108" t="s">
        <v>115</v>
      </c>
      <c r="D130" s="108" t="s">
        <v>74</v>
      </c>
      <c r="E130" s="107">
        <v>1.02</v>
      </c>
      <c r="F130" s="73">
        <f>E130*F128</f>
        <v>35.700000000000003</v>
      </c>
      <c r="G130" s="43"/>
      <c r="H130" s="64"/>
      <c r="I130" s="108"/>
      <c r="J130" s="108"/>
      <c r="K130" s="34"/>
      <c r="L130" s="64"/>
      <c r="M130" s="34"/>
      <c r="N130" s="120"/>
      <c r="O130" s="120"/>
      <c r="P130" s="120"/>
      <c r="Q130" s="120"/>
      <c r="R130" s="15"/>
      <c r="S130" s="15"/>
      <c r="T130" s="15"/>
      <c r="U130" s="1"/>
      <c r="V130" s="1"/>
    </row>
    <row r="131" spans="1:22" ht="15" x14ac:dyDescent="0.25">
      <c r="A131" s="21"/>
      <c r="B131" s="22" t="s">
        <v>18</v>
      </c>
      <c r="C131" s="108" t="s">
        <v>58</v>
      </c>
      <c r="D131" s="108" t="s">
        <v>2</v>
      </c>
      <c r="E131" s="74">
        <v>1.008E-2</v>
      </c>
      <c r="F131" s="43">
        <f>F128*E131</f>
        <v>0.3528</v>
      </c>
      <c r="G131" s="49"/>
      <c r="H131" s="64"/>
      <c r="I131" s="108"/>
      <c r="J131" s="108"/>
      <c r="K131" s="34"/>
      <c r="L131" s="34"/>
      <c r="M131" s="34"/>
      <c r="N131" s="120"/>
      <c r="O131" s="120"/>
      <c r="P131" s="120"/>
      <c r="Q131" s="120"/>
      <c r="R131" s="15"/>
      <c r="S131" s="15"/>
      <c r="T131" s="15"/>
      <c r="U131" s="1"/>
      <c r="V131" s="1"/>
    </row>
    <row r="132" spans="1:22" ht="38.25" x14ac:dyDescent="0.25">
      <c r="A132" s="21"/>
      <c r="B132" s="21" t="s">
        <v>112</v>
      </c>
      <c r="C132" s="23" t="s">
        <v>116</v>
      </c>
      <c r="D132" s="23" t="s">
        <v>74</v>
      </c>
      <c r="E132" s="23"/>
      <c r="F132" s="35">
        <f>8*2+8*3</f>
        <v>40</v>
      </c>
      <c r="G132" s="43"/>
      <c r="H132" s="108"/>
      <c r="I132" s="108"/>
      <c r="J132" s="108"/>
      <c r="K132" s="34"/>
      <c r="L132" s="34"/>
      <c r="M132" s="36"/>
      <c r="N132" s="120"/>
      <c r="O132" s="120"/>
      <c r="P132" s="120"/>
      <c r="Q132" s="120"/>
      <c r="R132" s="15"/>
      <c r="S132" s="15"/>
      <c r="T132" s="15"/>
      <c r="U132" s="1"/>
      <c r="V132" s="1"/>
    </row>
    <row r="133" spans="1:22" ht="15" x14ac:dyDescent="0.25">
      <c r="A133" s="21"/>
      <c r="B133" s="22" t="s">
        <v>18</v>
      </c>
      <c r="C133" s="108" t="s">
        <v>22</v>
      </c>
      <c r="D133" s="108" t="s">
        <v>20</v>
      </c>
      <c r="E133" s="108">
        <v>0.13900000000000001</v>
      </c>
      <c r="F133" s="43">
        <f>F132*E133</f>
        <v>5.5600000000000005</v>
      </c>
      <c r="G133" s="43"/>
      <c r="H133" s="108"/>
      <c r="I133" s="108"/>
      <c r="J133" s="64"/>
      <c r="K133" s="34"/>
      <c r="L133" s="34"/>
      <c r="M133" s="34"/>
      <c r="N133" s="120"/>
      <c r="O133" s="120"/>
      <c r="P133" s="120"/>
      <c r="Q133" s="120"/>
      <c r="R133" s="15"/>
      <c r="S133" s="15"/>
      <c r="T133" s="15"/>
      <c r="U133" s="1"/>
      <c r="V133" s="1"/>
    </row>
    <row r="134" spans="1:22" ht="25.5" x14ac:dyDescent="0.25">
      <c r="A134" s="21"/>
      <c r="B134" s="22" t="s">
        <v>117</v>
      </c>
      <c r="C134" s="108" t="s">
        <v>118</v>
      </c>
      <c r="D134" s="108" t="s">
        <v>74</v>
      </c>
      <c r="E134" s="107">
        <v>1.02</v>
      </c>
      <c r="F134" s="73">
        <f>E134*F132</f>
        <v>40.799999999999997</v>
      </c>
      <c r="G134" s="43"/>
      <c r="H134" s="64"/>
      <c r="I134" s="108"/>
      <c r="J134" s="108"/>
      <c r="K134" s="34"/>
      <c r="L134" s="64"/>
      <c r="M134" s="34"/>
      <c r="N134" s="120"/>
      <c r="O134" s="120"/>
      <c r="P134" s="120"/>
      <c r="Q134" s="120"/>
      <c r="R134" s="15"/>
      <c r="S134" s="15"/>
      <c r="T134" s="15"/>
      <c r="U134" s="1"/>
      <c r="V134" s="1"/>
    </row>
    <row r="135" spans="1:22" ht="15" x14ac:dyDescent="0.25">
      <c r="A135" s="21"/>
      <c r="B135" s="22" t="s">
        <v>18</v>
      </c>
      <c r="C135" s="108" t="s">
        <v>58</v>
      </c>
      <c r="D135" s="108" t="s">
        <v>2</v>
      </c>
      <c r="E135" s="74">
        <v>1.008E-2</v>
      </c>
      <c r="F135" s="43">
        <f>F132*E135</f>
        <v>0.4032</v>
      </c>
      <c r="G135" s="49"/>
      <c r="H135" s="64"/>
      <c r="I135" s="108"/>
      <c r="J135" s="108"/>
      <c r="K135" s="34"/>
      <c r="L135" s="34"/>
      <c r="M135" s="34"/>
      <c r="N135" s="120"/>
      <c r="O135" s="120"/>
      <c r="P135" s="120"/>
      <c r="Q135" s="120"/>
      <c r="R135" s="15"/>
      <c r="S135" s="15"/>
      <c r="T135" s="15"/>
      <c r="U135" s="1"/>
      <c r="V135" s="1"/>
    </row>
    <row r="136" spans="1:22" ht="38.25" x14ac:dyDescent="0.25">
      <c r="A136" s="21"/>
      <c r="B136" s="21" t="s">
        <v>112</v>
      </c>
      <c r="C136" s="23" t="s">
        <v>119</v>
      </c>
      <c r="D136" s="23" t="s">
        <v>74</v>
      </c>
      <c r="E136" s="23"/>
      <c r="F136" s="35">
        <v>16</v>
      </c>
      <c r="G136" s="43"/>
      <c r="H136" s="108"/>
      <c r="I136" s="108"/>
      <c r="J136" s="108"/>
      <c r="K136" s="34"/>
      <c r="L136" s="34"/>
      <c r="M136" s="34"/>
      <c r="N136" s="120"/>
      <c r="O136" s="120"/>
      <c r="P136" s="120"/>
      <c r="Q136" s="120"/>
      <c r="R136" s="15"/>
      <c r="S136" s="15"/>
      <c r="T136" s="15"/>
      <c r="U136" s="1"/>
      <c r="V136" s="1"/>
    </row>
    <row r="137" spans="1:22" ht="15" x14ac:dyDescent="0.25">
      <c r="A137" s="21"/>
      <c r="B137" s="22" t="s">
        <v>18</v>
      </c>
      <c r="C137" s="108" t="s">
        <v>22</v>
      </c>
      <c r="D137" s="108" t="s">
        <v>20</v>
      </c>
      <c r="E137" s="108">
        <v>0.13900000000000001</v>
      </c>
      <c r="F137" s="43">
        <f>F136*E137</f>
        <v>2.2240000000000002</v>
      </c>
      <c r="G137" s="43"/>
      <c r="H137" s="108"/>
      <c r="I137" s="108"/>
      <c r="J137" s="64"/>
      <c r="K137" s="34"/>
      <c r="L137" s="34"/>
      <c r="M137" s="34"/>
      <c r="N137" s="120"/>
      <c r="O137" s="120"/>
      <c r="P137" s="120"/>
      <c r="Q137" s="120"/>
      <c r="R137" s="15"/>
      <c r="S137" s="15"/>
      <c r="T137" s="15"/>
      <c r="U137" s="1"/>
      <c r="V137" s="1"/>
    </row>
    <row r="138" spans="1:22" ht="25.5" x14ac:dyDescent="0.25">
      <c r="A138" s="21"/>
      <c r="B138" s="22" t="s">
        <v>120</v>
      </c>
      <c r="C138" s="108" t="s">
        <v>121</v>
      </c>
      <c r="D138" s="108" t="s">
        <v>74</v>
      </c>
      <c r="E138" s="107">
        <v>1.02</v>
      </c>
      <c r="F138" s="73">
        <f>E138*F136</f>
        <v>16.32</v>
      </c>
      <c r="G138" s="43"/>
      <c r="H138" s="64"/>
      <c r="I138" s="108"/>
      <c r="J138" s="108"/>
      <c r="K138" s="34"/>
      <c r="L138" s="34"/>
      <c r="M138" s="34"/>
      <c r="N138" s="120"/>
      <c r="O138" s="120"/>
      <c r="P138" s="120"/>
      <c r="Q138" s="120"/>
      <c r="R138" s="15"/>
      <c r="S138" s="15"/>
      <c r="T138" s="15"/>
      <c r="U138" s="1"/>
      <c r="V138" s="1"/>
    </row>
    <row r="139" spans="1:22" ht="15" x14ac:dyDescent="0.25">
      <c r="A139" s="21"/>
      <c r="B139" s="22" t="s">
        <v>18</v>
      </c>
      <c r="C139" s="108" t="s">
        <v>58</v>
      </c>
      <c r="D139" s="108" t="s">
        <v>2</v>
      </c>
      <c r="E139" s="74">
        <v>1.008E-2</v>
      </c>
      <c r="F139" s="43">
        <f>F136*E139</f>
        <v>0.16128000000000001</v>
      </c>
      <c r="G139" s="49"/>
      <c r="H139" s="64"/>
      <c r="I139" s="108"/>
      <c r="J139" s="108"/>
      <c r="K139" s="34"/>
      <c r="L139" s="34"/>
      <c r="M139" s="34"/>
      <c r="N139" s="120"/>
      <c r="O139" s="120"/>
      <c r="P139" s="120"/>
      <c r="Q139" s="120"/>
      <c r="R139" s="15"/>
      <c r="S139" s="15"/>
      <c r="T139" s="15"/>
      <c r="U139" s="1"/>
      <c r="V139" s="1"/>
    </row>
    <row r="140" spans="1:22" ht="15" x14ac:dyDescent="0.25">
      <c r="A140" s="21"/>
      <c r="B140" s="22"/>
      <c r="C140" s="108"/>
      <c r="D140" s="108"/>
      <c r="E140" s="74"/>
      <c r="F140" s="43"/>
      <c r="G140" s="108"/>
      <c r="H140" s="36"/>
      <c r="I140" s="108"/>
      <c r="J140" s="36"/>
      <c r="K140" s="34"/>
      <c r="L140" s="36"/>
      <c r="M140" s="36"/>
      <c r="N140" s="120"/>
      <c r="O140" s="120"/>
      <c r="P140" s="120"/>
      <c r="Q140" s="120"/>
      <c r="R140" s="5"/>
      <c r="S140" s="5"/>
      <c r="T140" s="5"/>
      <c r="U140" s="1"/>
      <c r="V140" s="1"/>
    </row>
    <row r="141" spans="1:22" ht="15" x14ac:dyDescent="0.25">
      <c r="A141" s="21"/>
      <c r="B141" s="22"/>
      <c r="C141" s="108" t="s">
        <v>122</v>
      </c>
      <c r="D141" s="108" t="s">
        <v>2</v>
      </c>
      <c r="E141" s="76" t="s">
        <v>190</v>
      </c>
      <c r="F141" s="43"/>
      <c r="G141" s="43"/>
      <c r="H141" s="107"/>
      <c r="I141" s="107"/>
      <c r="J141" s="107"/>
      <c r="K141" s="107"/>
      <c r="L141" s="107"/>
      <c r="M141" s="43"/>
      <c r="N141" s="120"/>
      <c r="O141" s="120"/>
      <c r="P141" s="120"/>
      <c r="Q141" s="120"/>
      <c r="R141" s="14"/>
      <c r="S141" s="14"/>
      <c r="T141" s="14"/>
      <c r="U141" s="1"/>
      <c r="V141" s="1"/>
    </row>
    <row r="142" spans="1:22" ht="15" x14ac:dyDescent="0.25">
      <c r="A142" s="21"/>
      <c r="B142" s="22"/>
      <c r="C142" s="23" t="s">
        <v>40</v>
      </c>
      <c r="D142" s="108" t="s">
        <v>2</v>
      </c>
      <c r="E142" s="43"/>
      <c r="F142" s="43"/>
      <c r="G142" s="43"/>
      <c r="H142" s="107"/>
      <c r="I142" s="107"/>
      <c r="J142" s="107"/>
      <c r="K142" s="107"/>
      <c r="L142" s="107"/>
      <c r="M142" s="40"/>
      <c r="N142" s="120"/>
      <c r="O142" s="120"/>
      <c r="P142" s="120"/>
      <c r="Q142" s="120"/>
      <c r="R142" s="11"/>
      <c r="S142" s="11"/>
      <c r="T142" s="11"/>
      <c r="U142" s="1"/>
      <c r="V142" s="1"/>
    </row>
    <row r="143" spans="1:22" ht="15" x14ac:dyDescent="0.25">
      <c r="A143" s="21"/>
      <c r="B143" s="22"/>
      <c r="C143" s="108" t="s">
        <v>79</v>
      </c>
      <c r="D143" s="108" t="s">
        <v>2</v>
      </c>
      <c r="E143" s="76" t="s">
        <v>190</v>
      </c>
      <c r="F143" s="43"/>
      <c r="G143" s="43"/>
      <c r="H143" s="107"/>
      <c r="I143" s="107"/>
      <c r="J143" s="107"/>
      <c r="K143" s="107"/>
      <c r="L143" s="107"/>
      <c r="M143" s="43"/>
      <c r="N143" s="120"/>
      <c r="O143" s="120"/>
      <c r="P143" s="120"/>
      <c r="Q143" s="120"/>
      <c r="R143" s="14"/>
      <c r="S143" s="14"/>
      <c r="T143" s="14"/>
      <c r="U143" s="1"/>
      <c r="V143" s="1"/>
    </row>
    <row r="144" spans="1:22" ht="15" x14ac:dyDescent="0.25">
      <c r="A144" s="21"/>
      <c r="B144" s="22"/>
      <c r="C144" s="108" t="s">
        <v>123</v>
      </c>
      <c r="D144" s="108" t="s">
        <v>2</v>
      </c>
      <c r="E144" s="43"/>
      <c r="F144" s="43"/>
      <c r="G144" s="43"/>
      <c r="H144" s="107"/>
      <c r="I144" s="107"/>
      <c r="J144" s="107"/>
      <c r="K144" s="107"/>
      <c r="L144" s="107"/>
      <c r="M144" s="40"/>
      <c r="N144" s="120"/>
      <c r="O144" s="120"/>
      <c r="P144" s="120"/>
      <c r="Q144" s="120"/>
      <c r="R144" s="11"/>
      <c r="S144" s="11"/>
      <c r="T144" s="11"/>
      <c r="U144" s="1"/>
      <c r="V144" s="1"/>
    </row>
    <row r="145" spans="1:22" ht="15" x14ac:dyDescent="0.25">
      <c r="A145" s="77"/>
      <c r="B145" s="77"/>
      <c r="C145" s="119" t="s">
        <v>156</v>
      </c>
      <c r="D145" s="77"/>
      <c r="E145" s="37"/>
      <c r="F145" s="37"/>
      <c r="G145" s="37"/>
      <c r="H145" s="38"/>
      <c r="I145" s="37"/>
      <c r="J145" s="38"/>
      <c r="K145" s="37"/>
      <c r="L145" s="38"/>
      <c r="M145" s="38"/>
      <c r="N145" s="120"/>
      <c r="O145" s="120"/>
      <c r="P145" s="120"/>
      <c r="Q145" s="120"/>
      <c r="R145" s="6"/>
      <c r="S145" s="6"/>
      <c r="T145" s="6"/>
      <c r="U145" s="16"/>
      <c r="V145" s="16"/>
    </row>
    <row r="146" spans="1:22" ht="15" x14ac:dyDescent="0.25">
      <c r="A146" s="77"/>
      <c r="B146" s="77"/>
      <c r="C146" s="23" t="s">
        <v>124</v>
      </c>
      <c r="D146" s="39" t="s">
        <v>190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120"/>
      <c r="O146" s="120"/>
      <c r="P146" s="120"/>
      <c r="Q146" s="120"/>
      <c r="R146" s="9"/>
      <c r="S146" s="9"/>
      <c r="T146" s="9"/>
      <c r="U146" s="1"/>
      <c r="V146" s="1"/>
    </row>
    <row r="147" spans="1:22" ht="15" x14ac:dyDescent="0.25">
      <c r="A147" s="77"/>
      <c r="B147" s="77"/>
      <c r="C147" s="23" t="s">
        <v>40</v>
      </c>
      <c r="D147" s="23"/>
      <c r="E147" s="37"/>
      <c r="F147" s="37"/>
      <c r="G147" s="37"/>
      <c r="H147" s="37"/>
      <c r="I147" s="37"/>
      <c r="J147" s="37"/>
      <c r="K147" s="37"/>
      <c r="L147" s="37"/>
      <c r="M147" s="38"/>
      <c r="N147" s="120"/>
      <c r="O147" s="120"/>
      <c r="P147" s="120"/>
      <c r="Q147" s="120"/>
      <c r="R147" s="6"/>
      <c r="S147" s="6"/>
      <c r="T147" s="6"/>
      <c r="U147" s="1"/>
      <c r="V147" s="1"/>
    </row>
    <row r="148" spans="1:22" ht="15" x14ac:dyDescent="0.25">
      <c r="A148" s="18"/>
      <c r="B148" s="18"/>
      <c r="C148" s="112"/>
      <c r="D148" s="112"/>
      <c r="E148" s="9"/>
      <c r="F148" s="9"/>
      <c r="G148" s="9"/>
      <c r="H148" s="9"/>
      <c r="I148" s="9"/>
      <c r="J148" s="9"/>
      <c r="K148" s="9"/>
      <c r="L148" s="9"/>
      <c r="M148" s="6"/>
      <c r="N148" s="120"/>
      <c r="O148" s="120"/>
      <c r="P148" s="120"/>
      <c r="Q148" s="120"/>
      <c r="R148" s="6"/>
      <c r="S148" s="6"/>
      <c r="T148" s="6"/>
      <c r="U148" s="12"/>
      <c r="V148" s="17"/>
    </row>
    <row r="149" spans="1:22" ht="15" x14ac:dyDescent="0.25">
      <c r="A149" s="1"/>
      <c r="B149" s="18"/>
      <c r="C149" s="19"/>
      <c r="D149" s="112"/>
      <c r="E149" s="9"/>
      <c r="F149" s="1"/>
      <c r="G149" s="9"/>
      <c r="H149" s="9"/>
      <c r="I149" s="9"/>
      <c r="J149" s="20"/>
      <c r="K149" s="9"/>
      <c r="L149" s="9"/>
      <c r="M149" s="6"/>
      <c r="N149" s="120"/>
      <c r="O149" s="120"/>
      <c r="P149" s="120"/>
      <c r="Q149" s="120"/>
      <c r="R149" s="6"/>
      <c r="S149" s="6"/>
      <c r="T149" s="6"/>
      <c r="U149" s="12"/>
      <c r="V149" s="17"/>
    </row>
    <row r="150" spans="1:22" ht="1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20"/>
      <c r="O150" s="120"/>
      <c r="P150" s="120"/>
      <c r="Q150" s="120"/>
      <c r="R150" s="1"/>
      <c r="S150" s="1"/>
      <c r="T150" s="1"/>
      <c r="U150" s="1"/>
      <c r="V150" s="1"/>
    </row>
    <row r="151" spans="1:22" ht="1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20"/>
      <c r="O151" s="120"/>
      <c r="P151" s="120"/>
      <c r="Q151" s="120"/>
      <c r="R151" s="1"/>
      <c r="S151" s="1"/>
      <c r="T151" s="1"/>
      <c r="U151" s="1"/>
      <c r="V151" s="1"/>
    </row>
    <row r="152" spans="1:22" ht="15" x14ac:dyDescent="0.25">
      <c r="N152" s="120"/>
      <c r="O152" s="120"/>
      <c r="P152" s="120"/>
      <c r="Q152" s="120"/>
    </row>
    <row r="153" spans="1:22" ht="15" x14ac:dyDescent="0.25">
      <c r="N153" s="120"/>
      <c r="O153" s="120"/>
      <c r="P153" s="120"/>
      <c r="Q153" s="120"/>
    </row>
    <row r="154" spans="1:22" ht="15" x14ac:dyDescent="0.25">
      <c r="N154" s="120"/>
      <c r="O154" s="120"/>
      <c r="P154" s="120"/>
      <c r="Q154" s="120"/>
    </row>
    <row r="155" spans="1:22" ht="15" x14ac:dyDescent="0.25">
      <c r="N155" s="120"/>
      <c r="O155" s="120"/>
      <c r="P155" s="120"/>
      <c r="Q155" s="120"/>
    </row>
    <row r="156" spans="1:22" ht="15" x14ac:dyDescent="0.25">
      <c r="N156" s="120"/>
      <c r="O156" s="120"/>
      <c r="P156" s="120"/>
      <c r="Q156" s="120"/>
    </row>
    <row r="157" spans="1:22" ht="15" x14ac:dyDescent="0.25">
      <c r="N157" s="120"/>
      <c r="O157" s="120"/>
      <c r="P157" s="120"/>
      <c r="Q157" s="120"/>
    </row>
    <row r="158" spans="1:22" ht="15" x14ac:dyDescent="0.25">
      <c r="N158" s="120"/>
      <c r="O158" s="120"/>
      <c r="P158" s="120"/>
      <c r="Q158" s="120"/>
    </row>
    <row r="159" spans="1:22" ht="15" x14ac:dyDescent="0.25">
      <c r="N159" s="120"/>
      <c r="O159" s="120"/>
      <c r="P159" s="120"/>
      <c r="Q159" s="120"/>
    </row>
    <row r="160" spans="1:22" ht="15" x14ac:dyDescent="0.25">
      <c r="N160" s="120"/>
      <c r="O160" s="120"/>
      <c r="P160" s="120"/>
      <c r="Q160" s="120"/>
    </row>
    <row r="161" spans="14:17" ht="15" x14ac:dyDescent="0.25">
      <c r="N161" s="120"/>
      <c r="O161" s="120"/>
      <c r="P161" s="120"/>
      <c r="Q161" s="120"/>
    </row>
    <row r="162" spans="14:17" ht="15" x14ac:dyDescent="0.25">
      <c r="N162" s="120"/>
      <c r="O162" s="120"/>
      <c r="P162" s="120"/>
      <c r="Q162" s="120"/>
    </row>
    <row r="163" spans="14:17" ht="15" x14ac:dyDescent="0.25">
      <c r="N163" s="120"/>
      <c r="O163" s="120"/>
      <c r="P163" s="120"/>
      <c r="Q163" s="120"/>
    </row>
    <row r="164" spans="14:17" ht="15" x14ac:dyDescent="0.25">
      <c r="N164" s="120"/>
      <c r="O164" s="120"/>
      <c r="P164" s="120"/>
      <c r="Q164" s="120"/>
    </row>
    <row r="165" spans="14:17" ht="15" x14ac:dyDescent="0.25">
      <c r="N165" s="120"/>
      <c r="O165" s="120"/>
      <c r="P165" s="120"/>
      <c r="Q165" s="120"/>
    </row>
    <row r="166" spans="14:17" ht="15" x14ac:dyDescent="0.25">
      <c r="N166" s="120"/>
      <c r="O166" s="120"/>
      <c r="P166" s="120"/>
      <c r="Q166" s="120"/>
    </row>
    <row r="167" spans="14:17" ht="15" x14ac:dyDescent="0.25">
      <c r="N167" s="120"/>
      <c r="O167" s="120"/>
      <c r="P167" s="120"/>
      <c r="Q167" s="120"/>
    </row>
    <row r="168" spans="14:17" ht="15" x14ac:dyDescent="0.25">
      <c r="N168" s="120"/>
      <c r="O168" s="120"/>
      <c r="P168" s="120"/>
      <c r="Q168" s="120"/>
    </row>
    <row r="169" spans="14:17" ht="15" x14ac:dyDescent="0.25">
      <c r="N169" s="120"/>
      <c r="O169" s="120"/>
      <c r="P169" s="120"/>
      <c r="Q169" s="120"/>
    </row>
    <row r="170" spans="14:17" ht="15" x14ac:dyDescent="0.25">
      <c r="N170" s="120"/>
      <c r="O170" s="120"/>
      <c r="P170" s="120"/>
      <c r="Q170" s="120"/>
    </row>
    <row r="171" spans="14:17" ht="15" x14ac:dyDescent="0.25">
      <c r="N171" s="120"/>
      <c r="O171" s="120"/>
      <c r="P171" s="120"/>
      <c r="Q171" s="120"/>
    </row>
    <row r="172" spans="14:17" ht="15" x14ac:dyDescent="0.25">
      <c r="N172" s="120"/>
      <c r="O172" s="120"/>
      <c r="P172" s="120"/>
      <c r="Q172" s="120"/>
    </row>
    <row r="173" spans="14:17" ht="15" x14ac:dyDescent="0.25">
      <c r="N173" s="120"/>
      <c r="O173" s="120"/>
      <c r="P173" s="120"/>
      <c r="Q173" s="120"/>
    </row>
    <row r="174" spans="14:17" ht="15" x14ac:dyDescent="0.25">
      <c r="N174" s="120"/>
      <c r="O174" s="120"/>
      <c r="P174" s="120"/>
      <c r="Q174" s="120"/>
    </row>
    <row r="175" spans="14:17" ht="15" x14ac:dyDescent="0.25">
      <c r="N175" s="120"/>
      <c r="O175" s="120"/>
      <c r="P175" s="120"/>
      <c r="Q175" s="120"/>
    </row>
    <row r="176" spans="14:17" ht="15" x14ac:dyDescent="0.25">
      <c r="N176" s="120"/>
      <c r="O176" s="120"/>
      <c r="P176" s="120"/>
      <c r="Q176" s="120"/>
    </row>
    <row r="177" spans="14:17" ht="15" x14ac:dyDescent="0.25">
      <c r="N177" s="120"/>
      <c r="O177" s="120"/>
      <c r="P177" s="120"/>
      <c r="Q177" s="120"/>
    </row>
    <row r="178" spans="14:17" ht="15" x14ac:dyDescent="0.25">
      <c r="N178" s="120"/>
      <c r="O178" s="120"/>
      <c r="P178" s="120"/>
      <c r="Q178" s="120"/>
    </row>
    <row r="179" spans="14:17" ht="15" x14ac:dyDescent="0.25">
      <c r="N179" s="120"/>
      <c r="O179" s="120"/>
      <c r="P179" s="120"/>
      <c r="Q179" s="120"/>
    </row>
    <row r="180" spans="14:17" ht="15" x14ac:dyDescent="0.25">
      <c r="N180" s="120"/>
      <c r="O180" s="120"/>
      <c r="P180" s="120"/>
      <c r="Q180" s="120"/>
    </row>
    <row r="181" spans="14:17" ht="15" x14ac:dyDescent="0.25">
      <c r="N181" s="120"/>
      <c r="O181" s="120"/>
      <c r="P181" s="120"/>
      <c r="Q181" s="120"/>
    </row>
    <row r="182" spans="14:17" ht="15" x14ac:dyDescent="0.25">
      <c r="N182" s="120"/>
      <c r="O182" s="120"/>
      <c r="P182" s="120"/>
      <c r="Q182" s="120"/>
    </row>
    <row r="183" spans="14:17" ht="15" x14ac:dyDescent="0.25">
      <c r="N183" s="120"/>
      <c r="O183" s="120"/>
      <c r="P183" s="120"/>
      <c r="Q183" s="120"/>
    </row>
    <row r="184" spans="14:17" ht="15" x14ac:dyDescent="0.25">
      <c r="N184" s="120"/>
      <c r="O184" s="120"/>
      <c r="P184" s="120"/>
      <c r="Q184" s="120"/>
    </row>
    <row r="185" spans="14:17" ht="15" x14ac:dyDescent="0.25">
      <c r="N185" s="120"/>
      <c r="O185" s="120"/>
      <c r="P185" s="120"/>
      <c r="Q185" s="120"/>
    </row>
    <row r="186" spans="14:17" ht="15" x14ac:dyDescent="0.25">
      <c r="N186" s="120"/>
      <c r="O186" s="120"/>
      <c r="P186" s="120"/>
      <c r="Q186" s="120"/>
    </row>
    <row r="187" spans="14:17" ht="15" x14ac:dyDescent="0.25">
      <c r="N187" s="120"/>
      <c r="O187" s="120"/>
      <c r="P187" s="120"/>
      <c r="Q187" s="120"/>
    </row>
    <row r="188" spans="14:17" ht="15" x14ac:dyDescent="0.25">
      <c r="N188" s="120"/>
      <c r="O188" s="120"/>
      <c r="P188" s="120"/>
      <c r="Q188" s="120"/>
    </row>
    <row r="189" spans="14:17" ht="15" x14ac:dyDescent="0.25">
      <c r="N189" s="120"/>
      <c r="O189" s="120"/>
      <c r="P189" s="120"/>
      <c r="Q189" s="120"/>
    </row>
    <row r="190" spans="14:17" ht="15" x14ac:dyDescent="0.25">
      <c r="N190" s="120"/>
      <c r="O190" s="120"/>
      <c r="P190" s="120"/>
      <c r="Q190" s="120"/>
    </row>
    <row r="191" spans="14:17" ht="15" x14ac:dyDescent="0.25">
      <c r="N191" s="120"/>
      <c r="O191" s="120"/>
      <c r="P191" s="120"/>
      <c r="Q191" s="120"/>
    </row>
    <row r="192" spans="14:17" ht="15" x14ac:dyDescent="0.25">
      <c r="N192" s="120"/>
      <c r="O192" s="120"/>
      <c r="P192" s="120"/>
      <c r="Q192" s="120"/>
    </row>
    <row r="193" spans="14:17" ht="15" x14ac:dyDescent="0.25">
      <c r="N193" s="120"/>
      <c r="O193" s="120"/>
      <c r="P193" s="120"/>
      <c r="Q193" s="120"/>
    </row>
    <row r="194" spans="14:17" ht="15" x14ac:dyDescent="0.25">
      <c r="N194" s="120"/>
      <c r="O194" s="120"/>
      <c r="P194" s="120"/>
      <c r="Q194" s="120"/>
    </row>
    <row r="195" spans="14:17" ht="15" x14ac:dyDescent="0.25">
      <c r="N195" s="120"/>
      <c r="O195" s="120"/>
      <c r="P195" s="120"/>
      <c r="Q195" s="120"/>
    </row>
    <row r="196" spans="14:17" ht="15" x14ac:dyDescent="0.25">
      <c r="N196" s="120"/>
      <c r="O196" s="120"/>
      <c r="P196" s="120"/>
      <c r="Q196" s="120"/>
    </row>
    <row r="197" spans="14:17" ht="15" x14ac:dyDescent="0.25">
      <c r="N197" s="120"/>
      <c r="O197" s="120"/>
      <c r="P197" s="120"/>
      <c r="Q197" s="120"/>
    </row>
    <row r="198" spans="14:17" ht="15" x14ac:dyDescent="0.25">
      <c r="N198" s="120"/>
      <c r="O198" s="120"/>
      <c r="P198" s="120"/>
      <c r="Q198" s="120"/>
    </row>
    <row r="199" spans="14:17" ht="15" x14ac:dyDescent="0.25">
      <c r="N199" s="120"/>
      <c r="O199" s="120"/>
      <c r="P199" s="120"/>
      <c r="Q199" s="120"/>
    </row>
    <row r="200" spans="14:17" ht="15" x14ac:dyDescent="0.25">
      <c r="N200" s="120"/>
      <c r="O200" s="120"/>
      <c r="P200" s="120"/>
      <c r="Q200" s="120"/>
    </row>
    <row r="201" spans="14:17" ht="15" x14ac:dyDescent="0.25">
      <c r="N201" s="120"/>
      <c r="O201" s="120"/>
      <c r="P201" s="120"/>
      <c r="Q201" s="120"/>
    </row>
    <row r="202" spans="14:17" ht="15" x14ac:dyDescent="0.25">
      <c r="N202" s="120"/>
      <c r="O202" s="120"/>
      <c r="P202" s="120"/>
      <c r="Q202" s="120"/>
    </row>
    <row r="203" spans="14:17" ht="15" x14ac:dyDescent="0.25">
      <c r="N203" s="120"/>
      <c r="O203" s="120"/>
      <c r="P203" s="120"/>
      <c r="Q203" s="120"/>
    </row>
    <row r="204" spans="14:17" ht="15" x14ac:dyDescent="0.25">
      <c r="N204" s="120"/>
      <c r="O204" s="120"/>
      <c r="P204" s="120"/>
      <c r="Q204" s="120"/>
    </row>
    <row r="205" spans="14:17" ht="15" x14ac:dyDescent="0.25">
      <c r="N205" s="120"/>
      <c r="O205" s="120"/>
      <c r="P205" s="120"/>
      <c r="Q205" s="120"/>
    </row>
  </sheetData>
  <mergeCells count="17">
    <mergeCell ref="K7:L7"/>
    <mergeCell ref="M7:M8"/>
    <mergeCell ref="D5:H5"/>
    <mergeCell ref="I5:J5"/>
    <mergeCell ref="K5:L5"/>
    <mergeCell ref="I7:J7"/>
    <mergeCell ref="B7:B8"/>
    <mergeCell ref="C7:C8"/>
    <mergeCell ref="D7:D8"/>
    <mergeCell ref="E7:F7"/>
    <mergeCell ref="G7:H7"/>
    <mergeCell ref="A1:M1"/>
    <mergeCell ref="A2:M2"/>
    <mergeCell ref="A3:M3"/>
    <mergeCell ref="D4:H4"/>
    <mergeCell ref="I4:J4"/>
    <mergeCell ref="K4:L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topLeftCell="D1" workbookViewId="0">
      <selection activeCell="H47" sqref="H47"/>
    </sheetView>
  </sheetViews>
  <sheetFormatPr defaultColWidth="9.140625" defaultRowHeight="12.75" x14ac:dyDescent="0.2"/>
  <cols>
    <col min="1" max="1" width="4" style="2" customWidth="1"/>
    <col min="2" max="2" width="12.28515625" style="2" customWidth="1"/>
    <col min="3" max="3" width="45.7109375" style="2" customWidth="1"/>
    <col min="4" max="7" width="7.7109375" style="2" customWidth="1"/>
    <col min="8" max="8" width="8.85546875" style="2" customWidth="1"/>
    <col min="9" max="12" width="7.7109375" style="2" customWidth="1"/>
    <col min="13" max="20" width="10.7109375" style="2" customWidth="1"/>
    <col min="21" max="21" width="9.140625" style="2"/>
    <col min="22" max="22" width="10" style="2" bestFit="1" customWidth="1"/>
    <col min="23" max="256" width="9.140625" style="2"/>
    <col min="257" max="257" width="4" style="2" customWidth="1"/>
    <col min="258" max="258" width="12.28515625" style="2" customWidth="1"/>
    <col min="259" max="259" width="45.7109375" style="2" customWidth="1"/>
    <col min="260" max="263" width="7.7109375" style="2" customWidth="1"/>
    <col min="264" max="264" width="8.85546875" style="2" customWidth="1"/>
    <col min="265" max="268" width="7.7109375" style="2" customWidth="1"/>
    <col min="269" max="276" width="10.7109375" style="2" customWidth="1"/>
    <col min="277" max="277" width="9.140625" style="2"/>
    <col min="278" max="278" width="10" style="2" bestFit="1" customWidth="1"/>
    <col min="279" max="512" width="9.140625" style="2"/>
    <col min="513" max="513" width="4" style="2" customWidth="1"/>
    <col min="514" max="514" width="12.28515625" style="2" customWidth="1"/>
    <col min="515" max="515" width="45.7109375" style="2" customWidth="1"/>
    <col min="516" max="519" width="7.7109375" style="2" customWidth="1"/>
    <col min="520" max="520" width="8.85546875" style="2" customWidth="1"/>
    <col min="521" max="524" width="7.7109375" style="2" customWidth="1"/>
    <col min="525" max="532" width="10.7109375" style="2" customWidth="1"/>
    <col min="533" max="533" width="9.140625" style="2"/>
    <col min="534" max="534" width="10" style="2" bestFit="1" customWidth="1"/>
    <col min="535" max="768" width="9.140625" style="2"/>
    <col min="769" max="769" width="4" style="2" customWidth="1"/>
    <col min="770" max="770" width="12.28515625" style="2" customWidth="1"/>
    <col min="771" max="771" width="45.7109375" style="2" customWidth="1"/>
    <col min="772" max="775" width="7.7109375" style="2" customWidth="1"/>
    <col min="776" max="776" width="8.85546875" style="2" customWidth="1"/>
    <col min="777" max="780" width="7.7109375" style="2" customWidth="1"/>
    <col min="781" max="788" width="10.7109375" style="2" customWidth="1"/>
    <col min="789" max="789" width="9.140625" style="2"/>
    <col min="790" max="790" width="10" style="2" bestFit="1" customWidth="1"/>
    <col min="791" max="1024" width="9.140625" style="2"/>
    <col min="1025" max="1025" width="4" style="2" customWidth="1"/>
    <col min="1026" max="1026" width="12.28515625" style="2" customWidth="1"/>
    <col min="1027" max="1027" width="45.7109375" style="2" customWidth="1"/>
    <col min="1028" max="1031" width="7.7109375" style="2" customWidth="1"/>
    <col min="1032" max="1032" width="8.85546875" style="2" customWidth="1"/>
    <col min="1033" max="1036" width="7.7109375" style="2" customWidth="1"/>
    <col min="1037" max="1044" width="10.7109375" style="2" customWidth="1"/>
    <col min="1045" max="1045" width="9.140625" style="2"/>
    <col min="1046" max="1046" width="10" style="2" bestFit="1" customWidth="1"/>
    <col min="1047" max="1280" width="9.140625" style="2"/>
    <col min="1281" max="1281" width="4" style="2" customWidth="1"/>
    <col min="1282" max="1282" width="12.28515625" style="2" customWidth="1"/>
    <col min="1283" max="1283" width="45.7109375" style="2" customWidth="1"/>
    <col min="1284" max="1287" width="7.7109375" style="2" customWidth="1"/>
    <col min="1288" max="1288" width="8.85546875" style="2" customWidth="1"/>
    <col min="1289" max="1292" width="7.7109375" style="2" customWidth="1"/>
    <col min="1293" max="1300" width="10.7109375" style="2" customWidth="1"/>
    <col min="1301" max="1301" width="9.140625" style="2"/>
    <col min="1302" max="1302" width="10" style="2" bestFit="1" customWidth="1"/>
    <col min="1303" max="1536" width="9.140625" style="2"/>
    <col min="1537" max="1537" width="4" style="2" customWidth="1"/>
    <col min="1538" max="1538" width="12.28515625" style="2" customWidth="1"/>
    <col min="1539" max="1539" width="45.7109375" style="2" customWidth="1"/>
    <col min="1540" max="1543" width="7.7109375" style="2" customWidth="1"/>
    <col min="1544" max="1544" width="8.85546875" style="2" customWidth="1"/>
    <col min="1545" max="1548" width="7.7109375" style="2" customWidth="1"/>
    <col min="1549" max="1556" width="10.7109375" style="2" customWidth="1"/>
    <col min="1557" max="1557" width="9.140625" style="2"/>
    <col min="1558" max="1558" width="10" style="2" bestFit="1" customWidth="1"/>
    <col min="1559" max="1792" width="9.140625" style="2"/>
    <col min="1793" max="1793" width="4" style="2" customWidth="1"/>
    <col min="1794" max="1794" width="12.28515625" style="2" customWidth="1"/>
    <col min="1795" max="1795" width="45.7109375" style="2" customWidth="1"/>
    <col min="1796" max="1799" width="7.7109375" style="2" customWidth="1"/>
    <col min="1800" max="1800" width="8.85546875" style="2" customWidth="1"/>
    <col min="1801" max="1804" width="7.7109375" style="2" customWidth="1"/>
    <col min="1805" max="1812" width="10.7109375" style="2" customWidth="1"/>
    <col min="1813" max="1813" width="9.140625" style="2"/>
    <col min="1814" max="1814" width="10" style="2" bestFit="1" customWidth="1"/>
    <col min="1815" max="2048" width="9.140625" style="2"/>
    <col min="2049" max="2049" width="4" style="2" customWidth="1"/>
    <col min="2050" max="2050" width="12.28515625" style="2" customWidth="1"/>
    <col min="2051" max="2051" width="45.7109375" style="2" customWidth="1"/>
    <col min="2052" max="2055" width="7.7109375" style="2" customWidth="1"/>
    <col min="2056" max="2056" width="8.85546875" style="2" customWidth="1"/>
    <col min="2057" max="2060" width="7.7109375" style="2" customWidth="1"/>
    <col min="2061" max="2068" width="10.7109375" style="2" customWidth="1"/>
    <col min="2069" max="2069" width="9.140625" style="2"/>
    <col min="2070" max="2070" width="10" style="2" bestFit="1" customWidth="1"/>
    <col min="2071" max="2304" width="9.140625" style="2"/>
    <col min="2305" max="2305" width="4" style="2" customWidth="1"/>
    <col min="2306" max="2306" width="12.28515625" style="2" customWidth="1"/>
    <col min="2307" max="2307" width="45.7109375" style="2" customWidth="1"/>
    <col min="2308" max="2311" width="7.7109375" style="2" customWidth="1"/>
    <col min="2312" max="2312" width="8.85546875" style="2" customWidth="1"/>
    <col min="2313" max="2316" width="7.7109375" style="2" customWidth="1"/>
    <col min="2317" max="2324" width="10.7109375" style="2" customWidth="1"/>
    <col min="2325" max="2325" width="9.140625" style="2"/>
    <col min="2326" max="2326" width="10" style="2" bestFit="1" customWidth="1"/>
    <col min="2327" max="2560" width="9.140625" style="2"/>
    <col min="2561" max="2561" width="4" style="2" customWidth="1"/>
    <col min="2562" max="2562" width="12.28515625" style="2" customWidth="1"/>
    <col min="2563" max="2563" width="45.7109375" style="2" customWidth="1"/>
    <col min="2564" max="2567" width="7.7109375" style="2" customWidth="1"/>
    <col min="2568" max="2568" width="8.85546875" style="2" customWidth="1"/>
    <col min="2569" max="2572" width="7.7109375" style="2" customWidth="1"/>
    <col min="2573" max="2580" width="10.7109375" style="2" customWidth="1"/>
    <col min="2581" max="2581" width="9.140625" style="2"/>
    <col min="2582" max="2582" width="10" style="2" bestFit="1" customWidth="1"/>
    <col min="2583" max="2816" width="9.140625" style="2"/>
    <col min="2817" max="2817" width="4" style="2" customWidth="1"/>
    <col min="2818" max="2818" width="12.28515625" style="2" customWidth="1"/>
    <col min="2819" max="2819" width="45.7109375" style="2" customWidth="1"/>
    <col min="2820" max="2823" width="7.7109375" style="2" customWidth="1"/>
    <col min="2824" max="2824" width="8.85546875" style="2" customWidth="1"/>
    <col min="2825" max="2828" width="7.7109375" style="2" customWidth="1"/>
    <col min="2829" max="2836" width="10.7109375" style="2" customWidth="1"/>
    <col min="2837" max="2837" width="9.140625" style="2"/>
    <col min="2838" max="2838" width="10" style="2" bestFit="1" customWidth="1"/>
    <col min="2839" max="3072" width="9.140625" style="2"/>
    <col min="3073" max="3073" width="4" style="2" customWidth="1"/>
    <col min="3074" max="3074" width="12.28515625" style="2" customWidth="1"/>
    <col min="3075" max="3075" width="45.7109375" style="2" customWidth="1"/>
    <col min="3076" max="3079" width="7.7109375" style="2" customWidth="1"/>
    <col min="3080" max="3080" width="8.85546875" style="2" customWidth="1"/>
    <col min="3081" max="3084" width="7.7109375" style="2" customWidth="1"/>
    <col min="3085" max="3092" width="10.7109375" style="2" customWidth="1"/>
    <col min="3093" max="3093" width="9.140625" style="2"/>
    <col min="3094" max="3094" width="10" style="2" bestFit="1" customWidth="1"/>
    <col min="3095" max="3328" width="9.140625" style="2"/>
    <col min="3329" max="3329" width="4" style="2" customWidth="1"/>
    <col min="3330" max="3330" width="12.28515625" style="2" customWidth="1"/>
    <col min="3331" max="3331" width="45.7109375" style="2" customWidth="1"/>
    <col min="3332" max="3335" width="7.7109375" style="2" customWidth="1"/>
    <col min="3336" max="3336" width="8.85546875" style="2" customWidth="1"/>
    <col min="3337" max="3340" width="7.7109375" style="2" customWidth="1"/>
    <col min="3341" max="3348" width="10.7109375" style="2" customWidth="1"/>
    <col min="3349" max="3349" width="9.140625" style="2"/>
    <col min="3350" max="3350" width="10" style="2" bestFit="1" customWidth="1"/>
    <col min="3351" max="3584" width="9.140625" style="2"/>
    <col min="3585" max="3585" width="4" style="2" customWidth="1"/>
    <col min="3586" max="3586" width="12.28515625" style="2" customWidth="1"/>
    <col min="3587" max="3587" width="45.7109375" style="2" customWidth="1"/>
    <col min="3588" max="3591" width="7.7109375" style="2" customWidth="1"/>
    <col min="3592" max="3592" width="8.85546875" style="2" customWidth="1"/>
    <col min="3593" max="3596" width="7.7109375" style="2" customWidth="1"/>
    <col min="3597" max="3604" width="10.7109375" style="2" customWidth="1"/>
    <col min="3605" max="3605" width="9.140625" style="2"/>
    <col min="3606" max="3606" width="10" style="2" bestFit="1" customWidth="1"/>
    <col min="3607" max="3840" width="9.140625" style="2"/>
    <col min="3841" max="3841" width="4" style="2" customWidth="1"/>
    <col min="3842" max="3842" width="12.28515625" style="2" customWidth="1"/>
    <col min="3843" max="3843" width="45.7109375" style="2" customWidth="1"/>
    <col min="3844" max="3847" width="7.7109375" style="2" customWidth="1"/>
    <col min="3848" max="3848" width="8.85546875" style="2" customWidth="1"/>
    <col min="3849" max="3852" width="7.7109375" style="2" customWidth="1"/>
    <col min="3853" max="3860" width="10.7109375" style="2" customWidth="1"/>
    <col min="3861" max="3861" width="9.140625" style="2"/>
    <col min="3862" max="3862" width="10" style="2" bestFit="1" customWidth="1"/>
    <col min="3863" max="4096" width="9.140625" style="2"/>
    <col min="4097" max="4097" width="4" style="2" customWidth="1"/>
    <col min="4098" max="4098" width="12.28515625" style="2" customWidth="1"/>
    <col min="4099" max="4099" width="45.7109375" style="2" customWidth="1"/>
    <col min="4100" max="4103" width="7.7109375" style="2" customWidth="1"/>
    <col min="4104" max="4104" width="8.85546875" style="2" customWidth="1"/>
    <col min="4105" max="4108" width="7.7109375" style="2" customWidth="1"/>
    <col min="4109" max="4116" width="10.7109375" style="2" customWidth="1"/>
    <col min="4117" max="4117" width="9.140625" style="2"/>
    <col min="4118" max="4118" width="10" style="2" bestFit="1" customWidth="1"/>
    <col min="4119" max="4352" width="9.140625" style="2"/>
    <col min="4353" max="4353" width="4" style="2" customWidth="1"/>
    <col min="4354" max="4354" width="12.28515625" style="2" customWidth="1"/>
    <col min="4355" max="4355" width="45.7109375" style="2" customWidth="1"/>
    <col min="4356" max="4359" width="7.7109375" style="2" customWidth="1"/>
    <col min="4360" max="4360" width="8.85546875" style="2" customWidth="1"/>
    <col min="4361" max="4364" width="7.7109375" style="2" customWidth="1"/>
    <col min="4365" max="4372" width="10.7109375" style="2" customWidth="1"/>
    <col min="4373" max="4373" width="9.140625" style="2"/>
    <col min="4374" max="4374" width="10" style="2" bestFit="1" customWidth="1"/>
    <col min="4375" max="4608" width="9.140625" style="2"/>
    <col min="4609" max="4609" width="4" style="2" customWidth="1"/>
    <col min="4610" max="4610" width="12.28515625" style="2" customWidth="1"/>
    <col min="4611" max="4611" width="45.7109375" style="2" customWidth="1"/>
    <col min="4612" max="4615" width="7.7109375" style="2" customWidth="1"/>
    <col min="4616" max="4616" width="8.85546875" style="2" customWidth="1"/>
    <col min="4617" max="4620" width="7.7109375" style="2" customWidth="1"/>
    <col min="4621" max="4628" width="10.7109375" style="2" customWidth="1"/>
    <col min="4629" max="4629" width="9.140625" style="2"/>
    <col min="4630" max="4630" width="10" style="2" bestFit="1" customWidth="1"/>
    <col min="4631" max="4864" width="9.140625" style="2"/>
    <col min="4865" max="4865" width="4" style="2" customWidth="1"/>
    <col min="4866" max="4866" width="12.28515625" style="2" customWidth="1"/>
    <col min="4867" max="4867" width="45.7109375" style="2" customWidth="1"/>
    <col min="4868" max="4871" width="7.7109375" style="2" customWidth="1"/>
    <col min="4872" max="4872" width="8.85546875" style="2" customWidth="1"/>
    <col min="4873" max="4876" width="7.7109375" style="2" customWidth="1"/>
    <col min="4877" max="4884" width="10.7109375" style="2" customWidth="1"/>
    <col min="4885" max="4885" width="9.140625" style="2"/>
    <col min="4886" max="4886" width="10" style="2" bestFit="1" customWidth="1"/>
    <col min="4887" max="5120" width="9.140625" style="2"/>
    <col min="5121" max="5121" width="4" style="2" customWidth="1"/>
    <col min="5122" max="5122" width="12.28515625" style="2" customWidth="1"/>
    <col min="5123" max="5123" width="45.7109375" style="2" customWidth="1"/>
    <col min="5124" max="5127" width="7.7109375" style="2" customWidth="1"/>
    <col min="5128" max="5128" width="8.85546875" style="2" customWidth="1"/>
    <col min="5129" max="5132" width="7.7109375" style="2" customWidth="1"/>
    <col min="5133" max="5140" width="10.7109375" style="2" customWidth="1"/>
    <col min="5141" max="5141" width="9.140625" style="2"/>
    <col min="5142" max="5142" width="10" style="2" bestFit="1" customWidth="1"/>
    <col min="5143" max="5376" width="9.140625" style="2"/>
    <col min="5377" max="5377" width="4" style="2" customWidth="1"/>
    <col min="5378" max="5378" width="12.28515625" style="2" customWidth="1"/>
    <col min="5379" max="5379" width="45.7109375" style="2" customWidth="1"/>
    <col min="5380" max="5383" width="7.7109375" style="2" customWidth="1"/>
    <col min="5384" max="5384" width="8.85546875" style="2" customWidth="1"/>
    <col min="5385" max="5388" width="7.7109375" style="2" customWidth="1"/>
    <col min="5389" max="5396" width="10.7109375" style="2" customWidth="1"/>
    <col min="5397" max="5397" width="9.140625" style="2"/>
    <col min="5398" max="5398" width="10" style="2" bestFit="1" customWidth="1"/>
    <col min="5399" max="5632" width="9.140625" style="2"/>
    <col min="5633" max="5633" width="4" style="2" customWidth="1"/>
    <col min="5634" max="5634" width="12.28515625" style="2" customWidth="1"/>
    <col min="5635" max="5635" width="45.7109375" style="2" customWidth="1"/>
    <col min="5636" max="5639" width="7.7109375" style="2" customWidth="1"/>
    <col min="5640" max="5640" width="8.85546875" style="2" customWidth="1"/>
    <col min="5641" max="5644" width="7.7109375" style="2" customWidth="1"/>
    <col min="5645" max="5652" width="10.7109375" style="2" customWidth="1"/>
    <col min="5653" max="5653" width="9.140625" style="2"/>
    <col min="5654" max="5654" width="10" style="2" bestFit="1" customWidth="1"/>
    <col min="5655" max="5888" width="9.140625" style="2"/>
    <col min="5889" max="5889" width="4" style="2" customWidth="1"/>
    <col min="5890" max="5890" width="12.28515625" style="2" customWidth="1"/>
    <col min="5891" max="5891" width="45.7109375" style="2" customWidth="1"/>
    <col min="5892" max="5895" width="7.7109375" style="2" customWidth="1"/>
    <col min="5896" max="5896" width="8.85546875" style="2" customWidth="1"/>
    <col min="5897" max="5900" width="7.7109375" style="2" customWidth="1"/>
    <col min="5901" max="5908" width="10.7109375" style="2" customWidth="1"/>
    <col min="5909" max="5909" width="9.140625" style="2"/>
    <col min="5910" max="5910" width="10" style="2" bestFit="1" customWidth="1"/>
    <col min="5911" max="6144" width="9.140625" style="2"/>
    <col min="6145" max="6145" width="4" style="2" customWidth="1"/>
    <col min="6146" max="6146" width="12.28515625" style="2" customWidth="1"/>
    <col min="6147" max="6147" width="45.7109375" style="2" customWidth="1"/>
    <col min="6148" max="6151" width="7.7109375" style="2" customWidth="1"/>
    <col min="6152" max="6152" width="8.85546875" style="2" customWidth="1"/>
    <col min="6153" max="6156" width="7.7109375" style="2" customWidth="1"/>
    <col min="6157" max="6164" width="10.7109375" style="2" customWidth="1"/>
    <col min="6165" max="6165" width="9.140625" style="2"/>
    <col min="6166" max="6166" width="10" style="2" bestFit="1" customWidth="1"/>
    <col min="6167" max="6400" width="9.140625" style="2"/>
    <col min="6401" max="6401" width="4" style="2" customWidth="1"/>
    <col min="6402" max="6402" width="12.28515625" style="2" customWidth="1"/>
    <col min="6403" max="6403" width="45.7109375" style="2" customWidth="1"/>
    <col min="6404" max="6407" width="7.7109375" style="2" customWidth="1"/>
    <col min="6408" max="6408" width="8.85546875" style="2" customWidth="1"/>
    <col min="6409" max="6412" width="7.7109375" style="2" customWidth="1"/>
    <col min="6413" max="6420" width="10.7109375" style="2" customWidth="1"/>
    <col min="6421" max="6421" width="9.140625" style="2"/>
    <col min="6422" max="6422" width="10" style="2" bestFit="1" customWidth="1"/>
    <col min="6423" max="6656" width="9.140625" style="2"/>
    <col min="6657" max="6657" width="4" style="2" customWidth="1"/>
    <col min="6658" max="6658" width="12.28515625" style="2" customWidth="1"/>
    <col min="6659" max="6659" width="45.7109375" style="2" customWidth="1"/>
    <col min="6660" max="6663" width="7.7109375" style="2" customWidth="1"/>
    <col min="6664" max="6664" width="8.85546875" style="2" customWidth="1"/>
    <col min="6665" max="6668" width="7.7109375" style="2" customWidth="1"/>
    <col min="6669" max="6676" width="10.7109375" style="2" customWidth="1"/>
    <col min="6677" max="6677" width="9.140625" style="2"/>
    <col min="6678" max="6678" width="10" style="2" bestFit="1" customWidth="1"/>
    <col min="6679" max="6912" width="9.140625" style="2"/>
    <col min="6913" max="6913" width="4" style="2" customWidth="1"/>
    <col min="6914" max="6914" width="12.28515625" style="2" customWidth="1"/>
    <col min="6915" max="6915" width="45.7109375" style="2" customWidth="1"/>
    <col min="6916" max="6919" width="7.7109375" style="2" customWidth="1"/>
    <col min="6920" max="6920" width="8.85546875" style="2" customWidth="1"/>
    <col min="6921" max="6924" width="7.7109375" style="2" customWidth="1"/>
    <col min="6925" max="6932" width="10.7109375" style="2" customWidth="1"/>
    <col min="6933" max="6933" width="9.140625" style="2"/>
    <col min="6934" max="6934" width="10" style="2" bestFit="1" customWidth="1"/>
    <col min="6935" max="7168" width="9.140625" style="2"/>
    <col min="7169" max="7169" width="4" style="2" customWidth="1"/>
    <col min="7170" max="7170" width="12.28515625" style="2" customWidth="1"/>
    <col min="7171" max="7171" width="45.7109375" style="2" customWidth="1"/>
    <col min="7172" max="7175" width="7.7109375" style="2" customWidth="1"/>
    <col min="7176" max="7176" width="8.85546875" style="2" customWidth="1"/>
    <col min="7177" max="7180" width="7.7109375" style="2" customWidth="1"/>
    <col min="7181" max="7188" width="10.7109375" style="2" customWidth="1"/>
    <col min="7189" max="7189" width="9.140625" style="2"/>
    <col min="7190" max="7190" width="10" style="2" bestFit="1" customWidth="1"/>
    <col min="7191" max="7424" width="9.140625" style="2"/>
    <col min="7425" max="7425" width="4" style="2" customWidth="1"/>
    <col min="7426" max="7426" width="12.28515625" style="2" customWidth="1"/>
    <col min="7427" max="7427" width="45.7109375" style="2" customWidth="1"/>
    <col min="7428" max="7431" width="7.7109375" style="2" customWidth="1"/>
    <col min="7432" max="7432" width="8.85546875" style="2" customWidth="1"/>
    <col min="7433" max="7436" width="7.7109375" style="2" customWidth="1"/>
    <col min="7437" max="7444" width="10.7109375" style="2" customWidth="1"/>
    <col min="7445" max="7445" width="9.140625" style="2"/>
    <col min="7446" max="7446" width="10" style="2" bestFit="1" customWidth="1"/>
    <col min="7447" max="7680" width="9.140625" style="2"/>
    <col min="7681" max="7681" width="4" style="2" customWidth="1"/>
    <col min="7682" max="7682" width="12.28515625" style="2" customWidth="1"/>
    <col min="7683" max="7683" width="45.7109375" style="2" customWidth="1"/>
    <col min="7684" max="7687" width="7.7109375" style="2" customWidth="1"/>
    <col min="7688" max="7688" width="8.85546875" style="2" customWidth="1"/>
    <col min="7689" max="7692" width="7.7109375" style="2" customWidth="1"/>
    <col min="7693" max="7700" width="10.7109375" style="2" customWidth="1"/>
    <col min="7701" max="7701" width="9.140625" style="2"/>
    <col min="7702" max="7702" width="10" style="2" bestFit="1" customWidth="1"/>
    <col min="7703" max="7936" width="9.140625" style="2"/>
    <col min="7937" max="7937" width="4" style="2" customWidth="1"/>
    <col min="7938" max="7938" width="12.28515625" style="2" customWidth="1"/>
    <col min="7939" max="7939" width="45.7109375" style="2" customWidth="1"/>
    <col min="7940" max="7943" width="7.7109375" style="2" customWidth="1"/>
    <col min="7944" max="7944" width="8.85546875" style="2" customWidth="1"/>
    <col min="7945" max="7948" width="7.7109375" style="2" customWidth="1"/>
    <col min="7949" max="7956" width="10.7109375" style="2" customWidth="1"/>
    <col min="7957" max="7957" width="9.140625" style="2"/>
    <col min="7958" max="7958" width="10" style="2" bestFit="1" customWidth="1"/>
    <col min="7959" max="8192" width="9.140625" style="2"/>
    <col min="8193" max="8193" width="4" style="2" customWidth="1"/>
    <col min="8194" max="8194" width="12.28515625" style="2" customWidth="1"/>
    <col min="8195" max="8195" width="45.7109375" style="2" customWidth="1"/>
    <col min="8196" max="8199" width="7.7109375" style="2" customWidth="1"/>
    <col min="8200" max="8200" width="8.85546875" style="2" customWidth="1"/>
    <col min="8201" max="8204" width="7.7109375" style="2" customWidth="1"/>
    <col min="8205" max="8212" width="10.7109375" style="2" customWidth="1"/>
    <col min="8213" max="8213" width="9.140625" style="2"/>
    <col min="8214" max="8214" width="10" style="2" bestFit="1" customWidth="1"/>
    <col min="8215" max="8448" width="9.140625" style="2"/>
    <col min="8449" max="8449" width="4" style="2" customWidth="1"/>
    <col min="8450" max="8450" width="12.28515625" style="2" customWidth="1"/>
    <col min="8451" max="8451" width="45.7109375" style="2" customWidth="1"/>
    <col min="8452" max="8455" width="7.7109375" style="2" customWidth="1"/>
    <col min="8456" max="8456" width="8.85546875" style="2" customWidth="1"/>
    <col min="8457" max="8460" width="7.7109375" style="2" customWidth="1"/>
    <col min="8461" max="8468" width="10.7109375" style="2" customWidth="1"/>
    <col min="8469" max="8469" width="9.140625" style="2"/>
    <col min="8470" max="8470" width="10" style="2" bestFit="1" customWidth="1"/>
    <col min="8471" max="8704" width="9.140625" style="2"/>
    <col min="8705" max="8705" width="4" style="2" customWidth="1"/>
    <col min="8706" max="8706" width="12.28515625" style="2" customWidth="1"/>
    <col min="8707" max="8707" width="45.7109375" style="2" customWidth="1"/>
    <col min="8708" max="8711" width="7.7109375" style="2" customWidth="1"/>
    <col min="8712" max="8712" width="8.85546875" style="2" customWidth="1"/>
    <col min="8713" max="8716" width="7.7109375" style="2" customWidth="1"/>
    <col min="8717" max="8724" width="10.7109375" style="2" customWidth="1"/>
    <col min="8725" max="8725" width="9.140625" style="2"/>
    <col min="8726" max="8726" width="10" style="2" bestFit="1" customWidth="1"/>
    <col min="8727" max="8960" width="9.140625" style="2"/>
    <col min="8961" max="8961" width="4" style="2" customWidth="1"/>
    <col min="8962" max="8962" width="12.28515625" style="2" customWidth="1"/>
    <col min="8963" max="8963" width="45.7109375" style="2" customWidth="1"/>
    <col min="8964" max="8967" width="7.7109375" style="2" customWidth="1"/>
    <col min="8968" max="8968" width="8.85546875" style="2" customWidth="1"/>
    <col min="8969" max="8972" width="7.7109375" style="2" customWidth="1"/>
    <col min="8973" max="8980" width="10.7109375" style="2" customWidth="1"/>
    <col min="8981" max="8981" width="9.140625" style="2"/>
    <col min="8982" max="8982" width="10" style="2" bestFit="1" customWidth="1"/>
    <col min="8983" max="9216" width="9.140625" style="2"/>
    <col min="9217" max="9217" width="4" style="2" customWidth="1"/>
    <col min="9218" max="9218" width="12.28515625" style="2" customWidth="1"/>
    <col min="9219" max="9219" width="45.7109375" style="2" customWidth="1"/>
    <col min="9220" max="9223" width="7.7109375" style="2" customWidth="1"/>
    <col min="9224" max="9224" width="8.85546875" style="2" customWidth="1"/>
    <col min="9225" max="9228" width="7.7109375" style="2" customWidth="1"/>
    <col min="9229" max="9236" width="10.7109375" style="2" customWidth="1"/>
    <col min="9237" max="9237" width="9.140625" style="2"/>
    <col min="9238" max="9238" width="10" style="2" bestFit="1" customWidth="1"/>
    <col min="9239" max="9472" width="9.140625" style="2"/>
    <col min="9473" max="9473" width="4" style="2" customWidth="1"/>
    <col min="9474" max="9474" width="12.28515625" style="2" customWidth="1"/>
    <col min="9475" max="9475" width="45.7109375" style="2" customWidth="1"/>
    <col min="9476" max="9479" width="7.7109375" style="2" customWidth="1"/>
    <col min="9480" max="9480" width="8.85546875" style="2" customWidth="1"/>
    <col min="9481" max="9484" width="7.7109375" style="2" customWidth="1"/>
    <col min="9485" max="9492" width="10.7109375" style="2" customWidth="1"/>
    <col min="9493" max="9493" width="9.140625" style="2"/>
    <col min="9494" max="9494" width="10" style="2" bestFit="1" customWidth="1"/>
    <col min="9495" max="9728" width="9.140625" style="2"/>
    <col min="9729" max="9729" width="4" style="2" customWidth="1"/>
    <col min="9730" max="9730" width="12.28515625" style="2" customWidth="1"/>
    <col min="9731" max="9731" width="45.7109375" style="2" customWidth="1"/>
    <col min="9732" max="9735" width="7.7109375" style="2" customWidth="1"/>
    <col min="9736" max="9736" width="8.85546875" style="2" customWidth="1"/>
    <col min="9737" max="9740" width="7.7109375" style="2" customWidth="1"/>
    <col min="9741" max="9748" width="10.7109375" style="2" customWidth="1"/>
    <col min="9749" max="9749" width="9.140625" style="2"/>
    <col min="9750" max="9750" width="10" style="2" bestFit="1" customWidth="1"/>
    <col min="9751" max="9984" width="9.140625" style="2"/>
    <col min="9985" max="9985" width="4" style="2" customWidth="1"/>
    <col min="9986" max="9986" width="12.28515625" style="2" customWidth="1"/>
    <col min="9987" max="9987" width="45.7109375" style="2" customWidth="1"/>
    <col min="9988" max="9991" width="7.7109375" style="2" customWidth="1"/>
    <col min="9992" max="9992" width="8.85546875" style="2" customWidth="1"/>
    <col min="9993" max="9996" width="7.7109375" style="2" customWidth="1"/>
    <col min="9997" max="10004" width="10.7109375" style="2" customWidth="1"/>
    <col min="10005" max="10005" width="9.140625" style="2"/>
    <col min="10006" max="10006" width="10" style="2" bestFit="1" customWidth="1"/>
    <col min="10007" max="10240" width="9.140625" style="2"/>
    <col min="10241" max="10241" width="4" style="2" customWidth="1"/>
    <col min="10242" max="10242" width="12.28515625" style="2" customWidth="1"/>
    <col min="10243" max="10243" width="45.7109375" style="2" customWidth="1"/>
    <col min="10244" max="10247" width="7.7109375" style="2" customWidth="1"/>
    <col min="10248" max="10248" width="8.85546875" style="2" customWidth="1"/>
    <col min="10249" max="10252" width="7.7109375" style="2" customWidth="1"/>
    <col min="10253" max="10260" width="10.7109375" style="2" customWidth="1"/>
    <col min="10261" max="10261" width="9.140625" style="2"/>
    <col min="10262" max="10262" width="10" style="2" bestFit="1" customWidth="1"/>
    <col min="10263" max="10496" width="9.140625" style="2"/>
    <col min="10497" max="10497" width="4" style="2" customWidth="1"/>
    <col min="10498" max="10498" width="12.28515625" style="2" customWidth="1"/>
    <col min="10499" max="10499" width="45.7109375" style="2" customWidth="1"/>
    <col min="10500" max="10503" width="7.7109375" style="2" customWidth="1"/>
    <col min="10504" max="10504" width="8.85546875" style="2" customWidth="1"/>
    <col min="10505" max="10508" width="7.7109375" style="2" customWidth="1"/>
    <col min="10509" max="10516" width="10.7109375" style="2" customWidth="1"/>
    <col min="10517" max="10517" width="9.140625" style="2"/>
    <col min="10518" max="10518" width="10" style="2" bestFit="1" customWidth="1"/>
    <col min="10519" max="10752" width="9.140625" style="2"/>
    <col min="10753" max="10753" width="4" style="2" customWidth="1"/>
    <col min="10754" max="10754" width="12.28515625" style="2" customWidth="1"/>
    <col min="10755" max="10755" width="45.7109375" style="2" customWidth="1"/>
    <col min="10756" max="10759" width="7.7109375" style="2" customWidth="1"/>
    <col min="10760" max="10760" width="8.85546875" style="2" customWidth="1"/>
    <col min="10761" max="10764" width="7.7109375" style="2" customWidth="1"/>
    <col min="10765" max="10772" width="10.7109375" style="2" customWidth="1"/>
    <col min="10773" max="10773" width="9.140625" style="2"/>
    <col min="10774" max="10774" width="10" style="2" bestFit="1" customWidth="1"/>
    <col min="10775" max="11008" width="9.140625" style="2"/>
    <col min="11009" max="11009" width="4" style="2" customWidth="1"/>
    <col min="11010" max="11010" width="12.28515625" style="2" customWidth="1"/>
    <col min="11011" max="11011" width="45.7109375" style="2" customWidth="1"/>
    <col min="11012" max="11015" width="7.7109375" style="2" customWidth="1"/>
    <col min="11016" max="11016" width="8.85546875" style="2" customWidth="1"/>
    <col min="11017" max="11020" width="7.7109375" style="2" customWidth="1"/>
    <col min="11021" max="11028" width="10.7109375" style="2" customWidth="1"/>
    <col min="11029" max="11029" width="9.140625" style="2"/>
    <col min="11030" max="11030" width="10" style="2" bestFit="1" customWidth="1"/>
    <col min="11031" max="11264" width="9.140625" style="2"/>
    <col min="11265" max="11265" width="4" style="2" customWidth="1"/>
    <col min="11266" max="11266" width="12.28515625" style="2" customWidth="1"/>
    <col min="11267" max="11267" width="45.7109375" style="2" customWidth="1"/>
    <col min="11268" max="11271" width="7.7109375" style="2" customWidth="1"/>
    <col min="11272" max="11272" width="8.85546875" style="2" customWidth="1"/>
    <col min="11273" max="11276" width="7.7109375" style="2" customWidth="1"/>
    <col min="11277" max="11284" width="10.7109375" style="2" customWidth="1"/>
    <col min="11285" max="11285" width="9.140625" style="2"/>
    <col min="11286" max="11286" width="10" style="2" bestFit="1" customWidth="1"/>
    <col min="11287" max="11520" width="9.140625" style="2"/>
    <col min="11521" max="11521" width="4" style="2" customWidth="1"/>
    <col min="11522" max="11522" width="12.28515625" style="2" customWidth="1"/>
    <col min="11523" max="11523" width="45.7109375" style="2" customWidth="1"/>
    <col min="11524" max="11527" width="7.7109375" style="2" customWidth="1"/>
    <col min="11528" max="11528" width="8.85546875" style="2" customWidth="1"/>
    <col min="11529" max="11532" width="7.7109375" style="2" customWidth="1"/>
    <col min="11533" max="11540" width="10.7109375" style="2" customWidth="1"/>
    <col min="11541" max="11541" width="9.140625" style="2"/>
    <col min="11542" max="11542" width="10" style="2" bestFit="1" customWidth="1"/>
    <col min="11543" max="11776" width="9.140625" style="2"/>
    <col min="11777" max="11777" width="4" style="2" customWidth="1"/>
    <col min="11778" max="11778" width="12.28515625" style="2" customWidth="1"/>
    <col min="11779" max="11779" width="45.7109375" style="2" customWidth="1"/>
    <col min="11780" max="11783" width="7.7109375" style="2" customWidth="1"/>
    <col min="11784" max="11784" width="8.85546875" style="2" customWidth="1"/>
    <col min="11785" max="11788" width="7.7109375" style="2" customWidth="1"/>
    <col min="11789" max="11796" width="10.7109375" style="2" customWidth="1"/>
    <col min="11797" max="11797" width="9.140625" style="2"/>
    <col min="11798" max="11798" width="10" style="2" bestFit="1" customWidth="1"/>
    <col min="11799" max="12032" width="9.140625" style="2"/>
    <col min="12033" max="12033" width="4" style="2" customWidth="1"/>
    <col min="12034" max="12034" width="12.28515625" style="2" customWidth="1"/>
    <col min="12035" max="12035" width="45.7109375" style="2" customWidth="1"/>
    <col min="12036" max="12039" width="7.7109375" style="2" customWidth="1"/>
    <col min="12040" max="12040" width="8.85546875" style="2" customWidth="1"/>
    <col min="12041" max="12044" width="7.7109375" style="2" customWidth="1"/>
    <col min="12045" max="12052" width="10.7109375" style="2" customWidth="1"/>
    <col min="12053" max="12053" width="9.140625" style="2"/>
    <col min="12054" max="12054" width="10" style="2" bestFit="1" customWidth="1"/>
    <col min="12055" max="12288" width="9.140625" style="2"/>
    <col min="12289" max="12289" width="4" style="2" customWidth="1"/>
    <col min="12290" max="12290" width="12.28515625" style="2" customWidth="1"/>
    <col min="12291" max="12291" width="45.7109375" style="2" customWidth="1"/>
    <col min="12292" max="12295" width="7.7109375" style="2" customWidth="1"/>
    <col min="12296" max="12296" width="8.85546875" style="2" customWidth="1"/>
    <col min="12297" max="12300" width="7.7109375" style="2" customWidth="1"/>
    <col min="12301" max="12308" width="10.7109375" style="2" customWidth="1"/>
    <col min="12309" max="12309" width="9.140625" style="2"/>
    <col min="12310" max="12310" width="10" style="2" bestFit="1" customWidth="1"/>
    <col min="12311" max="12544" width="9.140625" style="2"/>
    <col min="12545" max="12545" width="4" style="2" customWidth="1"/>
    <col min="12546" max="12546" width="12.28515625" style="2" customWidth="1"/>
    <col min="12547" max="12547" width="45.7109375" style="2" customWidth="1"/>
    <col min="12548" max="12551" width="7.7109375" style="2" customWidth="1"/>
    <col min="12552" max="12552" width="8.85546875" style="2" customWidth="1"/>
    <col min="12553" max="12556" width="7.7109375" style="2" customWidth="1"/>
    <col min="12557" max="12564" width="10.7109375" style="2" customWidth="1"/>
    <col min="12565" max="12565" width="9.140625" style="2"/>
    <col min="12566" max="12566" width="10" style="2" bestFit="1" customWidth="1"/>
    <col min="12567" max="12800" width="9.140625" style="2"/>
    <col min="12801" max="12801" width="4" style="2" customWidth="1"/>
    <col min="12802" max="12802" width="12.28515625" style="2" customWidth="1"/>
    <col min="12803" max="12803" width="45.7109375" style="2" customWidth="1"/>
    <col min="12804" max="12807" width="7.7109375" style="2" customWidth="1"/>
    <col min="12808" max="12808" width="8.85546875" style="2" customWidth="1"/>
    <col min="12809" max="12812" width="7.7109375" style="2" customWidth="1"/>
    <col min="12813" max="12820" width="10.7109375" style="2" customWidth="1"/>
    <col min="12821" max="12821" width="9.140625" style="2"/>
    <col min="12822" max="12822" width="10" style="2" bestFit="1" customWidth="1"/>
    <col min="12823" max="13056" width="9.140625" style="2"/>
    <col min="13057" max="13057" width="4" style="2" customWidth="1"/>
    <col min="13058" max="13058" width="12.28515625" style="2" customWidth="1"/>
    <col min="13059" max="13059" width="45.7109375" style="2" customWidth="1"/>
    <col min="13060" max="13063" width="7.7109375" style="2" customWidth="1"/>
    <col min="13064" max="13064" width="8.85546875" style="2" customWidth="1"/>
    <col min="13065" max="13068" width="7.7109375" style="2" customWidth="1"/>
    <col min="13069" max="13076" width="10.7109375" style="2" customWidth="1"/>
    <col min="13077" max="13077" width="9.140625" style="2"/>
    <col min="13078" max="13078" width="10" style="2" bestFit="1" customWidth="1"/>
    <col min="13079" max="13312" width="9.140625" style="2"/>
    <col min="13313" max="13313" width="4" style="2" customWidth="1"/>
    <col min="13314" max="13314" width="12.28515625" style="2" customWidth="1"/>
    <col min="13315" max="13315" width="45.7109375" style="2" customWidth="1"/>
    <col min="13316" max="13319" width="7.7109375" style="2" customWidth="1"/>
    <col min="13320" max="13320" width="8.85546875" style="2" customWidth="1"/>
    <col min="13321" max="13324" width="7.7109375" style="2" customWidth="1"/>
    <col min="13325" max="13332" width="10.7109375" style="2" customWidth="1"/>
    <col min="13333" max="13333" width="9.140625" style="2"/>
    <col min="13334" max="13334" width="10" style="2" bestFit="1" customWidth="1"/>
    <col min="13335" max="13568" width="9.140625" style="2"/>
    <col min="13569" max="13569" width="4" style="2" customWidth="1"/>
    <col min="13570" max="13570" width="12.28515625" style="2" customWidth="1"/>
    <col min="13571" max="13571" width="45.7109375" style="2" customWidth="1"/>
    <col min="13572" max="13575" width="7.7109375" style="2" customWidth="1"/>
    <col min="13576" max="13576" width="8.85546875" style="2" customWidth="1"/>
    <col min="13577" max="13580" width="7.7109375" style="2" customWidth="1"/>
    <col min="13581" max="13588" width="10.7109375" style="2" customWidth="1"/>
    <col min="13589" max="13589" width="9.140625" style="2"/>
    <col min="13590" max="13590" width="10" style="2" bestFit="1" customWidth="1"/>
    <col min="13591" max="13824" width="9.140625" style="2"/>
    <col min="13825" max="13825" width="4" style="2" customWidth="1"/>
    <col min="13826" max="13826" width="12.28515625" style="2" customWidth="1"/>
    <col min="13827" max="13827" width="45.7109375" style="2" customWidth="1"/>
    <col min="13828" max="13831" width="7.7109375" style="2" customWidth="1"/>
    <col min="13832" max="13832" width="8.85546875" style="2" customWidth="1"/>
    <col min="13833" max="13836" width="7.7109375" style="2" customWidth="1"/>
    <col min="13837" max="13844" width="10.7109375" style="2" customWidth="1"/>
    <col min="13845" max="13845" width="9.140625" style="2"/>
    <col min="13846" max="13846" width="10" style="2" bestFit="1" customWidth="1"/>
    <col min="13847" max="14080" width="9.140625" style="2"/>
    <col min="14081" max="14081" width="4" style="2" customWidth="1"/>
    <col min="14082" max="14082" width="12.28515625" style="2" customWidth="1"/>
    <col min="14083" max="14083" width="45.7109375" style="2" customWidth="1"/>
    <col min="14084" max="14087" width="7.7109375" style="2" customWidth="1"/>
    <col min="14088" max="14088" width="8.85546875" style="2" customWidth="1"/>
    <col min="14089" max="14092" width="7.7109375" style="2" customWidth="1"/>
    <col min="14093" max="14100" width="10.7109375" style="2" customWidth="1"/>
    <col min="14101" max="14101" width="9.140625" style="2"/>
    <col min="14102" max="14102" width="10" style="2" bestFit="1" customWidth="1"/>
    <col min="14103" max="14336" width="9.140625" style="2"/>
    <col min="14337" max="14337" width="4" style="2" customWidth="1"/>
    <col min="14338" max="14338" width="12.28515625" style="2" customWidth="1"/>
    <col min="14339" max="14339" width="45.7109375" style="2" customWidth="1"/>
    <col min="14340" max="14343" width="7.7109375" style="2" customWidth="1"/>
    <col min="14344" max="14344" width="8.85546875" style="2" customWidth="1"/>
    <col min="14345" max="14348" width="7.7109375" style="2" customWidth="1"/>
    <col min="14349" max="14356" width="10.7109375" style="2" customWidth="1"/>
    <col min="14357" max="14357" width="9.140625" style="2"/>
    <col min="14358" max="14358" width="10" style="2" bestFit="1" customWidth="1"/>
    <col min="14359" max="14592" width="9.140625" style="2"/>
    <col min="14593" max="14593" width="4" style="2" customWidth="1"/>
    <col min="14594" max="14594" width="12.28515625" style="2" customWidth="1"/>
    <col min="14595" max="14595" width="45.7109375" style="2" customWidth="1"/>
    <col min="14596" max="14599" width="7.7109375" style="2" customWidth="1"/>
    <col min="14600" max="14600" width="8.85546875" style="2" customWidth="1"/>
    <col min="14601" max="14604" width="7.7109375" style="2" customWidth="1"/>
    <col min="14605" max="14612" width="10.7109375" style="2" customWidth="1"/>
    <col min="14613" max="14613" width="9.140625" style="2"/>
    <col min="14614" max="14614" width="10" style="2" bestFit="1" customWidth="1"/>
    <col min="14615" max="14848" width="9.140625" style="2"/>
    <col min="14849" max="14849" width="4" style="2" customWidth="1"/>
    <col min="14850" max="14850" width="12.28515625" style="2" customWidth="1"/>
    <col min="14851" max="14851" width="45.7109375" style="2" customWidth="1"/>
    <col min="14852" max="14855" width="7.7109375" style="2" customWidth="1"/>
    <col min="14856" max="14856" width="8.85546875" style="2" customWidth="1"/>
    <col min="14857" max="14860" width="7.7109375" style="2" customWidth="1"/>
    <col min="14861" max="14868" width="10.7109375" style="2" customWidth="1"/>
    <col min="14869" max="14869" width="9.140625" style="2"/>
    <col min="14870" max="14870" width="10" style="2" bestFit="1" customWidth="1"/>
    <col min="14871" max="15104" width="9.140625" style="2"/>
    <col min="15105" max="15105" width="4" style="2" customWidth="1"/>
    <col min="15106" max="15106" width="12.28515625" style="2" customWidth="1"/>
    <col min="15107" max="15107" width="45.7109375" style="2" customWidth="1"/>
    <col min="15108" max="15111" width="7.7109375" style="2" customWidth="1"/>
    <col min="15112" max="15112" width="8.85546875" style="2" customWidth="1"/>
    <col min="15113" max="15116" width="7.7109375" style="2" customWidth="1"/>
    <col min="15117" max="15124" width="10.7109375" style="2" customWidth="1"/>
    <col min="15125" max="15125" width="9.140625" style="2"/>
    <col min="15126" max="15126" width="10" style="2" bestFit="1" customWidth="1"/>
    <col min="15127" max="15360" width="9.140625" style="2"/>
    <col min="15361" max="15361" width="4" style="2" customWidth="1"/>
    <col min="15362" max="15362" width="12.28515625" style="2" customWidth="1"/>
    <col min="15363" max="15363" width="45.7109375" style="2" customWidth="1"/>
    <col min="15364" max="15367" width="7.7109375" style="2" customWidth="1"/>
    <col min="15368" max="15368" width="8.85546875" style="2" customWidth="1"/>
    <col min="15369" max="15372" width="7.7109375" style="2" customWidth="1"/>
    <col min="15373" max="15380" width="10.7109375" style="2" customWidth="1"/>
    <col min="15381" max="15381" width="9.140625" style="2"/>
    <col min="15382" max="15382" width="10" style="2" bestFit="1" customWidth="1"/>
    <col min="15383" max="15616" width="9.140625" style="2"/>
    <col min="15617" max="15617" width="4" style="2" customWidth="1"/>
    <col min="15618" max="15618" width="12.28515625" style="2" customWidth="1"/>
    <col min="15619" max="15619" width="45.7109375" style="2" customWidth="1"/>
    <col min="15620" max="15623" width="7.7109375" style="2" customWidth="1"/>
    <col min="15624" max="15624" width="8.85546875" style="2" customWidth="1"/>
    <col min="15625" max="15628" width="7.7109375" style="2" customWidth="1"/>
    <col min="15629" max="15636" width="10.7109375" style="2" customWidth="1"/>
    <col min="15637" max="15637" width="9.140625" style="2"/>
    <col min="15638" max="15638" width="10" style="2" bestFit="1" customWidth="1"/>
    <col min="15639" max="15872" width="9.140625" style="2"/>
    <col min="15873" max="15873" width="4" style="2" customWidth="1"/>
    <col min="15874" max="15874" width="12.28515625" style="2" customWidth="1"/>
    <col min="15875" max="15875" width="45.7109375" style="2" customWidth="1"/>
    <col min="15876" max="15879" width="7.7109375" style="2" customWidth="1"/>
    <col min="15880" max="15880" width="8.85546875" style="2" customWidth="1"/>
    <col min="15881" max="15884" width="7.7109375" style="2" customWidth="1"/>
    <col min="15885" max="15892" width="10.7109375" style="2" customWidth="1"/>
    <col min="15893" max="15893" width="9.140625" style="2"/>
    <col min="15894" max="15894" width="10" style="2" bestFit="1" customWidth="1"/>
    <col min="15895" max="16128" width="9.140625" style="2"/>
    <col min="16129" max="16129" width="4" style="2" customWidth="1"/>
    <col min="16130" max="16130" width="12.28515625" style="2" customWidth="1"/>
    <col min="16131" max="16131" width="45.7109375" style="2" customWidth="1"/>
    <col min="16132" max="16135" width="7.7109375" style="2" customWidth="1"/>
    <col min="16136" max="16136" width="8.85546875" style="2" customWidth="1"/>
    <col min="16137" max="16140" width="7.7109375" style="2" customWidth="1"/>
    <col min="16141" max="16148" width="10.7109375" style="2" customWidth="1"/>
    <col min="16149" max="16149" width="9.140625" style="2"/>
    <col min="16150" max="16150" width="10" style="2" bestFit="1" customWidth="1"/>
    <col min="16151" max="16384" width="9.140625" style="2"/>
  </cols>
  <sheetData>
    <row r="1" spans="1:22" ht="13.5" x14ac:dyDescent="0.25">
      <c r="A1" s="154" t="s">
        <v>189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09"/>
      <c r="O1" s="109"/>
      <c r="P1" s="109"/>
      <c r="Q1" s="109"/>
      <c r="R1" s="109"/>
      <c r="S1" s="109"/>
      <c r="T1" s="109"/>
      <c r="U1" s="1"/>
      <c r="V1" s="1"/>
    </row>
    <row r="2" spans="1:22" ht="13.5" x14ac:dyDescent="0.25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10"/>
      <c r="O2" s="110"/>
      <c r="P2" s="110"/>
      <c r="Q2" s="110"/>
      <c r="R2" s="110"/>
      <c r="S2" s="110"/>
      <c r="T2" s="110"/>
      <c r="U2" s="1"/>
      <c r="V2" s="1"/>
    </row>
    <row r="3" spans="1:22" ht="13.5" x14ac:dyDescent="0.25">
      <c r="A3" s="156" t="s">
        <v>157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11"/>
      <c r="O3" s="111"/>
      <c r="P3" s="111"/>
      <c r="Q3" s="111"/>
      <c r="R3" s="111"/>
      <c r="S3" s="111"/>
      <c r="T3" s="111"/>
      <c r="U3" s="1"/>
      <c r="V3" s="1"/>
    </row>
    <row r="4" spans="1:22" ht="13.5" x14ac:dyDescent="0.25">
      <c r="A4" s="3"/>
      <c r="B4" s="3"/>
      <c r="C4" s="3"/>
      <c r="D4" s="156" t="s">
        <v>1</v>
      </c>
      <c r="E4" s="156"/>
      <c r="F4" s="156"/>
      <c r="G4" s="156"/>
      <c r="H4" s="156"/>
      <c r="I4" s="157">
        <f>M42</f>
        <v>0</v>
      </c>
      <c r="J4" s="157"/>
      <c r="K4" s="156" t="s">
        <v>2</v>
      </c>
      <c r="L4" s="156"/>
      <c r="M4" s="111"/>
      <c r="N4" s="111"/>
      <c r="O4" s="111"/>
      <c r="P4" s="111"/>
      <c r="Q4" s="111"/>
      <c r="R4" s="111"/>
      <c r="S4" s="111"/>
      <c r="T4" s="111"/>
      <c r="U4" s="1"/>
      <c r="V4" s="1"/>
    </row>
    <row r="5" spans="1:22" ht="13.5" x14ac:dyDescent="0.25">
      <c r="A5" s="111"/>
      <c r="B5" s="111"/>
      <c r="C5" s="111"/>
      <c r="D5" s="160" t="s">
        <v>3</v>
      </c>
      <c r="E5" s="160"/>
      <c r="F5" s="160"/>
      <c r="G5" s="160"/>
      <c r="H5" s="160"/>
      <c r="I5" s="161">
        <f>J36</f>
        <v>0</v>
      </c>
      <c r="J5" s="161"/>
      <c r="K5" s="156" t="s">
        <v>2</v>
      </c>
      <c r="L5" s="156"/>
      <c r="M5" s="111"/>
      <c r="N5" s="111"/>
      <c r="O5" s="111"/>
      <c r="P5" s="111"/>
      <c r="Q5" s="111"/>
      <c r="R5" s="111"/>
      <c r="S5" s="111"/>
      <c r="T5" s="111"/>
      <c r="U5" s="1"/>
      <c r="V5" s="1"/>
    </row>
    <row r="6" spans="1:22" ht="13.5" x14ac:dyDescent="0.25">
      <c r="A6" s="111"/>
      <c r="B6" s="111"/>
      <c r="C6" s="111"/>
      <c r="D6" s="4"/>
      <c r="E6" s="4"/>
      <c r="F6" s="4"/>
      <c r="G6" s="4"/>
      <c r="H6" s="4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"/>
      <c r="V6" s="1"/>
    </row>
    <row r="7" spans="1:22" ht="24" customHeight="1" x14ac:dyDescent="0.25">
      <c r="A7" s="108" t="s">
        <v>4</v>
      </c>
      <c r="B7" s="132" t="s">
        <v>5</v>
      </c>
      <c r="C7" s="132" t="s">
        <v>6</v>
      </c>
      <c r="D7" s="132" t="s">
        <v>7</v>
      </c>
      <c r="E7" s="158" t="s">
        <v>8</v>
      </c>
      <c r="F7" s="159"/>
      <c r="G7" s="158" t="s">
        <v>9</v>
      </c>
      <c r="H7" s="159"/>
      <c r="I7" s="158" t="s">
        <v>10</v>
      </c>
      <c r="J7" s="159"/>
      <c r="K7" s="158" t="s">
        <v>11</v>
      </c>
      <c r="L7" s="159"/>
      <c r="M7" s="132" t="s">
        <v>12</v>
      </c>
      <c r="N7" s="110"/>
      <c r="O7" s="110"/>
      <c r="P7" s="110"/>
      <c r="Q7" s="110"/>
      <c r="R7" s="110"/>
      <c r="S7" s="110"/>
      <c r="T7" s="110"/>
      <c r="U7" s="1"/>
      <c r="V7" s="1"/>
    </row>
    <row r="8" spans="1:22" ht="51" x14ac:dyDescent="0.25">
      <c r="A8" s="108" t="s">
        <v>4</v>
      </c>
      <c r="B8" s="133"/>
      <c r="C8" s="133" t="s">
        <v>6</v>
      </c>
      <c r="D8" s="133" t="s">
        <v>7</v>
      </c>
      <c r="E8" s="108" t="s">
        <v>13</v>
      </c>
      <c r="F8" s="108" t="s">
        <v>14</v>
      </c>
      <c r="G8" s="108" t="s">
        <v>15</v>
      </c>
      <c r="H8" s="108" t="s">
        <v>12</v>
      </c>
      <c r="I8" s="108" t="s">
        <v>15</v>
      </c>
      <c r="J8" s="108" t="s">
        <v>12</v>
      </c>
      <c r="K8" s="108" t="s">
        <v>15</v>
      </c>
      <c r="L8" s="108" t="s">
        <v>12</v>
      </c>
      <c r="M8" s="133" t="s">
        <v>12</v>
      </c>
      <c r="N8" s="110"/>
      <c r="O8" s="110"/>
      <c r="P8" s="110"/>
      <c r="Q8" s="110"/>
      <c r="R8" s="110"/>
      <c r="S8" s="110"/>
      <c r="T8" s="110"/>
      <c r="U8" s="1"/>
      <c r="V8" s="1"/>
    </row>
    <row r="9" spans="1:22" ht="13.5" x14ac:dyDescent="0.25">
      <c r="A9" s="108">
        <v>1</v>
      </c>
      <c r="B9" s="108">
        <v>2</v>
      </c>
      <c r="C9" s="108">
        <v>3</v>
      </c>
      <c r="D9" s="108">
        <v>4</v>
      </c>
      <c r="E9" s="108">
        <v>5</v>
      </c>
      <c r="F9" s="108">
        <v>6</v>
      </c>
      <c r="G9" s="108">
        <v>7</v>
      </c>
      <c r="H9" s="108">
        <v>8</v>
      </c>
      <c r="I9" s="108">
        <v>9</v>
      </c>
      <c r="J9" s="108">
        <v>10</v>
      </c>
      <c r="K9" s="108">
        <v>11</v>
      </c>
      <c r="L9" s="108">
        <v>12</v>
      </c>
      <c r="M9" s="108">
        <v>13</v>
      </c>
      <c r="N9" s="110"/>
      <c r="O9" s="110"/>
      <c r="P9" s="110"/>
      <c r="Q9" s="110"/>
      <c r="R9" s="110"/>
      <c r="S9" s="110"/>
      <c r="T9" s="110"/>
      <c r="U9" s="1"/>
      <c r="V9" s="1"/>
    </row>
    <row r="10" spans="1:22" ht="15" x14ac:dyDescent="0.25">
      <c r="A10" s="21"/>
      <c r="B10" s="21"/>
      <c r="C10" s="23" t="s">
        <v>42</v>
      </c>
      <c r="D10" s="31"/>
      <c r="E10" s="36"/>
      <c r="F10" s="36"/>
      <c r="G10" s="37"/>
      <c r="H10" s="37"/>
      <c r="I10" s="37"/>
      <c r="J10" s="37"/>
      <c r="K10" s="37"/>
      <c r="L10" s="37"/>
      <c r="M10" s="37"/>
      <c r="N10" s="120"/>
      <c r="O10" s="120"/>
      <c r="P10" s="120"/>
      <c r="Q10" s="120"/>
      <c r="R10" s="9"/>
      <c r="S10" s="9"/>
      <c r="T10" s="9"/>
      <c r="U10" s="1"/>
      <c r="V10" s="1"/>
    </row>
    <row r="11" spans="1:22" ht="51" x14ac:dyDescent="0.25">
      <c r="A11" s="21"/>
      <c r="B11" s="21" t="s">
        <v>153</v>
      </c>
      <c r="C11" s="54" t="s">
        <v>154</v>
      </c>
      <c r="D11" s="54" t="s">
        <v>60</v>
      </c>
      <c r="E11" s="54"/>
      <c r="F11" s="40">
        <f>(13.1+10.5+6.6*2+8.1*2)*3</f>
        <v>159</v>
      </c>
      <c r="G11" s="41"/>
      <c r="H11" s="41"/>
      <c r="I11" s="28"/>
      <c r="J11" s="28"/>
      <c r="K11" s="28"/>
      <c r="L11" s="41"/>
      <c r="M11" s="42"/>
      <c r="N11" s="120"/>
      <c r="O11" s="120"/>
      <c r="P11" s="120"/>
      <c r="Q11" s="120"/>
      <c r="R11" s="13"/>
      <c r="S11" s="13"/>
      <c r="T11" s="13"/>
      <c r="U11" s="1"/>
      <c r="V11" s="1"/>
    </row>
    <row r="12" spans="1:22" ht="15" x14ac:dyDescent="0.25">
      <c r="A12" s="21"/>
      <c r="B12" s="57" t="s">
        <v>18</v>
      </c>
      <c r="C12" s="57" t="s">
        <v>80</v>
      </c>
      <c r="D12" s="55" t="s">
        <v>26</v>
      </c>
      <c r="E12" s="57">
        <v>0.65800000000000003</v>
      </c>
      <c r="F12" s="67">
        <f>F11*E12</f>
        <v>104.622</v>
      </c>
      <c r="G12" s="41"/>
      <c r="H12" s="41"/>
      <c r="I12" s="28"/>
      <c r="J12" s="41"/>
      <c r="K12" s="28"/>
      <c r="L12" s="41"/>
      <c r="M12" s="42"/>
      <c r="N12" s="120"/>
      <c r="O12" s="120"/>
      <c r="P12" s="120"/>
      <c r="Q12" s="120"/>
      <c r="R12" s="13"/>
      <c r="S12" s="13"/>
      <c r="T12" s="13"/>
      <c r="U12" s="1"/>
      <c r="V12" s="1"/>
    </row>
    <row r="13" spans="1:22" ht="15" x14ac:dyDescent="0.25">
      <c r="A13" s="21"/>
      <c r="B13" s="57" t="s">
        <v>18</v>
      </c>
      <c r="C13" s="57" t="s">
        <v>44</v>
      </c>
      <c r="D13" s="57" t="s">
        <v>2</v>
      </c>
      <c r="E13" s="57">
        <v>0.01</v>
      </c>
      <c r="F13" s="67">
        <f>F11*E13</f>
        <v>1.59</v>
      </c>
      <c r="G13" s="41"/>
      <c r="H13" s="41"/>
      <c r="I13" s="28"/>
      <c r="J13" s="28"/>
      <c r="K13" s="28"/>
      <c r="L13" s="41"/>
      <c r="M13" s="42"/>
      <c r="N13" s="120"/>
      <c r="O13" s="120"/>
      <c r="P13" s="120"/>
      <c r="Q13" s="120"/>
      <c r="R13" s="13"/>
      <c r="S13" s="13"/>
      <c r="T13" s="13"/>
      <c r="U13" s="1"/>
      <c r="V13" s="1"/>
    </row>
    <row r="14" spans="1:22" ht="15" x14ac:dyDescent="0.25">
      <c r="A14" s="21"/>
      <c r="B14" s="115" t="s">
        <v>149</v>
      </c>
      <c r="C14" s="57" t="s">
        <v>150</v>
      </c>
      <c r="D14" s="57" t="s">
        <v>47</v>
      </c>
      <c r="E14" s="57">
        <v>0.63</v>
      </c>
      <c r="F14" s="67">
        <f>F11*E14</f>
        <v>100.17</v>
      </c>
      <c r="G14" s="41"/>
      <c r="H14" s="41"/>
      <c r="I14" s="28"/>
      <c r="J14" s="28"/>
      <c r="K14" s="28"/>
      <c r="L14" s="41"/>
      <c r="M14" s="42"/>
      <c r="N14" s="120"/>
      <c r="O14" s="120"/>
      <c r="P14" s="120"/>
      <c r="Q14" s="120"/>
      <c r="R14" s="13"/>
      <c r="S14" s="13"/>
      <c r="T14" s="13"/>
      <c r="U14" s="1"/>
      <c r="V14" s="1"/>
    </row>
    <row r="15" spans="1:22" ht="15" x14ac:dyDescent="0.25">
      <c r="A15" s="21"/>
      <c r="B15" s="57" t="s">
        <v>151</v>
      </c>
      <c r="C15" s="57" t="s">
        <v>152</v>
      </c>
      <c r="D15" s="57" t="s">
        <v>47</v>
      </c>
      <c r="E15" s="57">
        <v>0.79</v>
      </c>
      <c r="F15" s="67">
        <f>F11*E15</f>
        <v>125.61</v>
      </c>
      <c r="G15" s="41"/>
      <c r="H15" s="41"/>
      <c r="I15" s="28"/>
      <c r="J15" s="28"/>
      <c r="K15" s="28"/>
      <c r="L15" s="41"/>
      <c r="M15" s="42"/>
      <c r="N15" s="120"/>
      <c r="O15" s="120"/>
      <c r="P15" s="120"/>
      <c r="Q15" s="120"/>
      <c r="R15" s="13"/>
      <c r="S15" s="13"/>
      <c r="T15" s="13"/>
      <c r="U15" s="1"/>
      <c r="V15" s="1"/>
    </row>
    <row r="16" spans="1:22" ht="15" x14ac:dyDescent="0.25">
      <c r="A16" s="21"/>
      <c r="B16" s="57" t="s">
        <v>18</v>
      </c>
      <c r="C16" s="108" t="s">
        <v>58</v>
      </c>
      <c r="D16" s="57" t="s">
        <v>2</v>
      </c>
      <c r="E16" s="57">
        <v>1.6E-2</v>
      </c>
      <c r="F16" s="67">
        <f>F11*E16</f>
        <v>2.544</v>
      </c>
      <c r="G16" s="49"/>
      <c r="H16" s="41"/>
      <c r="I16" s="28"/>
      <c r="J16" s="28"/>
      <c r="K16" s="28"/>
      <c r="L16" s="41"/>
      <c r="M16" s="42"/>
      <c r="N16" s="120"/>
      <c r="O16" s="120"/>
      <c r="P16" s="120"/>
      <c r="Q16" s="120"/>
      <c r="R16" s="13"/>
      <c r="S16" s="13"/>
      <c r="T16" s="13"/>
      <c r="U16" s="1"/>
      <c r="V16" s="1"/>
    </row>
    <row r="17" spans="1:22" ht="63.75" x14ac:dyDescent="0.25">
      <c r="A17" s="21"/>
      <c r="B17" s="21" t="s">
        <v>145</v>
      </c>
      <c r="C17" s="54" t="s">
        <v>164</v>
      </c>
      <c r="D17" s="54" t="s">
        <v>17</v>
      </c>
      <c r="E17" s="54"/>
      <c r="F17" s="117">
        <f>5.6*9.12</f>
        <v>51.071999999999996</v>
      </c>
      <c r="G17" s="28"/>
      <c r="H17" s="28"/>
      <c r="I17" s="28"/>
      <c r="J17" s="28"/>
      <c r="K17" s="28"/>
      <c r="L17" s="28"/>
      <c r="M17" s="27"/>
      <c r="N17" s="120"/>
      <c r="O17" s="120"/>
      <c r="P17" s="120"/>
      <c r="Q17" s="120"/>
      <c r="R17" s="13"/>
      <c r="S17" s="13"/>
      <c r="T17" s="13"/>
      <c r="U17" s="1"/>
      <c r="V17" s="1"/>
    </row>
    <row r="18" spans="1:22" ht="15" x14ac:dyDescent="0.25">
      <c r="A18" s="21"/>
      <c r="B18" s="55" t="s">
        <v>18</v>
      </c>
      <c r="C18" s="108" t="s">
        <v>22</v>
      </c>
      <c r="D18" s="55" t="s">
        <v>26</v>
      </c>
      <c r="E18" s="55">
        <v>1.23</v>
      </c>
      <c r="F18" s="79">
        <f>F17*E18</f>
        <v>62.818559999999991</v>
      </c>
      <c r="G18" s="28"/>
      <c r="H18" s="28"/>
      <c r="I18" s="28"/>
      <c r="J18" s="28"/>
      <c r="K18" s="28"/>
      <c r="L18" s="28"/>
      <c r="M18" s="27"/>
      <c r="N18" s="120"/>
      <c r="O18" s="120"/>
      <c r="P18" s="120"/>
      <c r="Q18" s="120"/>
      <c r="R18" s="13"/>
      <c r="S18" s="13"/>
      <c r="T18" s="13"/>
      <c r="U18" s="1"/>
      <c r="V18" s="1"/>
    </row>
    <row r="19" spans="1:22" ht="15" x14ac:dyDescent="0.25">
      <c r="A19" s="21"/>
      <c r="B19" s="55" t="s">
        <v>18</v>
      </c>
      <c r="C19" s="55" t="s">
        <v>44</v>
      </c>
      <c r="D19" s="55" t="s">
        <v>2</v>
      </c>
      <c r="E19" s="55">
        <v>5.3E-3</v>
      </c>
      <c r="F19" s="79">
        <f>F17*E19</f>
        <v>0.27068159999999997</v>
      </c>
      <c r="G19" s="28"/>
      <c r="H19" s="28"/>
      <c r="I19" s="28"/>
      <c r="J19" s="28"/>
      <c r="K19" s="28"/>
      <c r="L19" s="28"/>
      <c r="M19" s="27"/>
      <c r="N19" s="120"/>
      <c r="O19" s="120"/>
      <c r="P19" s="120"/>
      <c r="Q19" s="120"/>
      <c r="R19" s="13"/>
      <c r="S19" s="13"/>
      <c r="T19" s="13"/>
      <c r="U19" s="1"/>
      <c r="V19" s="1"/>
    </row>
    <row r="20" spans="1:22" ht="38.25" x14ac:dyDescent="0.25">
      <c r="A20" s="21"/>
      <c r="B20" s="108" t="s">
        <v>21</v>
      </c>
      <c r="C20" s="108" t="s">
        <v>146</v>
      </c>
      <c r="D20" s="108" t="s">
        <v>17</v>
      </c>
      <c r="E20" s="108">
        <v>1</v>
      </c>
      <c r="F20" s="43">
        <f>E20*F17</f>
        <v>51.071999999999996</v>
      </c>
      <c r="G20" s="28"/>
      <c r="H20" s="28"/>
      <c r="I20" s="28"/>
      <c r="J20" s="28"/>
      <c r="K20" s="28"/>
      <c r="L20" s="28"/>
      <c r="M20" s="27"/>
      <c r="N20" s="120"/>
      <c r="O20" s="120"/>
      <c r="P20" s="120"/>
      <c r="Q20" s="120"/>
      <c r="R20" s="13"/>
      <c r="S20" s="13"/>
      <c r="T20" s="13"/>
      <c r="U20" s="1"/>
      <c r="V20" s="1"/>
    </row>
    <row r="21" spans="1:22" ht="15" x14ac:dyDescent="0.25">
      <c r="A21" s="21"/>
      <c r="B21" s="80" t="s">
        <v>159</v>
      </c>
      <c r="C21" s="55" t="s">
        <v>165</v>
      </c>
      <c r="D21" s="55" t="s">
        <v>60</v>
      </c>
      <c r="E21" s="55">
        <v>1.03</v>
      </c>
      <c r="F21" s="79">
        <f>F17*E21</f>
        <v>52.60416</v>
      </c>
      <c r="G21" s="28"/>
      <c r="H21" s="28"/>
      <c r="I21" s="28"/>
      <c r="J21" s="28"/>
      <c r="K21" s="28"/>
      <c r="L21" s="28"/>
      <c r="M21" s="27"/>
      <c r="N21" s="120"/>
      <c r="O21" s="120"/>
      <c r="P21" s="120"/>
      <c r="Q21" s="120"/>
      <c r="R21" s="13"/>
      <c r="S21" s="13"/>
      <c r="T21" s="13"/>
      <c r="U21" s="1"/>
      <c r="V21" s="1"/>
    </row>
    <row r="22" spans="1:22" ht="15" x14ac:dyDescent="0.25">
      <c r="A22" s="21"/>
      <c r="B22" s="80" t="s">
        <v>160</v>
      </c>
      <c r="C22" s="55" t="s">
        <v>161</v>
      </c>
      <c r="D22" s="55" t="s">
        <v>74</v>
      </c>
      <c r="E22" s="55">
        <v>1.2</v>
      </c>
      <c r="F22" s="79">
        <f>E22*F17</f>
        <v>61.286399999999993</v>
      </c>
      <c r="G22" s="28"/>
      <c r="H22" s="28"/>
      <c r="I22" s="28"/>
      <c r="J22" s="28"/>
      <c r="K22" s="28"/>
      <c r="L22" s="28"/>
      <c r="M22" s="27"/>
      <c r="N22" s="120"/>
      <c r="O22" s="120"/>
      <c r="P22" s="120"/>
      <c r="Q22" s="120"/>
      <c r="R22" s="13"/>
      <c r="S22" s="13"/>
      <c r="T22" s="13"/>
      <c r="U22" s="1"/>
      <c r="V22" s="1"/>
    </row>
    <row r="23" spans="1:22" ht="15" x14ac:dyDescent="0.25">
      <c r="A23" s="21"/>
      <c r="B23" s="80" t="s">
        <v>162</v>
      </c>
      <c r="C23" s="55" t="s">
        <v>163</v>
      </c>
      <c r="D23" s="55" t="s">
        <v>47</v>
      </c>
      <c r="E23" s="55">
        <v>0.4</v>
      </c>
      <c r="F23" s="79">
        <f>E23*F17</f>
        <v>20.428799999999999</v>
      </c>
      <c r="G23" s="28"/>
      <c r="H23" s="28"/>
      <c r="I23" s="28"/>
      <c r="J23" s="28"/>
      <c r="K23" s="28"/>
      <c r="L23" s="28"/>
      <c r="M23" s="27"/>
      <c r="N23" s="120"/>
      <c r="O23" s="120"/>
      <c r="P23" s="120"/>
      <c r="Q23" s="120"/>
      <c r="R23" s="13"/>
      <c r="S23" s="13"/>
      <c r="T23" s="13"/>
      <c r="U23" s="1"/>
      <c r="V23" s="1"/>
    </row>
    <row r="24" spans="1:22" ht="15" x14ac:dyDescent="0.25">
      <c r="A24" s="21"/>
      <c r="B24" s="55" t="s">
        <v>18</v>
      </c>
      <c r="C24" s="108" t="s">
        <v>58</v>
      </c>
      <c r="D24" s="55" t="s">
        <v>2</v>
      </c>
      <c r="E24" s="55">
        <v>3.3500000000000002E-2</v>
      </c>
      <c r="F24" s="79">
        <f>F17*E24</f>
        <v>1.710912</v>
      </c>
      <c r="G24" s="49"/>
      <c r="H24" s="28"/>
      <c r="I24" s="71"/>
      <c r="J24" s="71"/>
      <c r="K24" s="71"/>
      <c r="L24" s="71"/>
      <c r="M24" s="27"/>
      <c r="N24" s="120"/>
      <c r="O24" s="120"/>
      <c r="P24" s="120"/>
      <c r="Q24" s="120"/>
      <c r="R24" s="8"/>
      <c r="S24" s="8"/>
      <c r="T24" s="8"/>
      <c r="U24" s="1"/>
      <c r="V24" s="1"/>
    </row>
    <row r="25" spans="1:22" ht="38.25" x14ac:dyDescent="0.25">
      <c r="A25" s="21"/>
      <c r="B25" s="21" t="s">
        <v>147</v>
      </c>
      <c r="C25" s="54" t="s">
        <v>148</v>
      </c>
      <c r="D25" s="54" t="s">
        <v>60</v>
      </c>
      <c r="E25" s="54"/>
      <c r="F25" s="117">
        <f>5.6*9.12</f>
        <v>51.071999999999996</v>
      </c>
      <c r="G25" s="28"/>
      <c r="H25" s="28"/>
      <c r="I25" s="28"/>
      <c r="J25" s="28"/>
      <c r="K25" s="28"/>
      <c r="L25" s="28"/>
      <c r="M25" s="27"/>
      <c r="N25" s="120"/>
      <c r="O25" s="120"/>
      <c r="P25" s="120"/>
      <c r="Q25" s="120"/>
      <c r="R25" s="8"/>
      <c r="S25" s="8"/>
      <c r="T25" s="8"/>
      <c r="U25" s="1"/>
      <c r="V25" s="1"/>
    </row>
    <row r="26" spans="1:22" ht="15" x14ac:dyDescent="0.25">
      <c r="A26" s="21"/>
      <c r="B26" s="57" t="s">
        <v>18</v>
      </c>
      <c r="C26" s="57" t="s">
        <v>80</v>
      </c>
      <c r="D26" s="55" t="s">
        <v>26</v>
      </c>
      <c r="E26" s="57">
        <v>0.85599999999999998</v>
      </c>
      <c r="F26" s="67">
        <f>F25*E26</f>
        <v>43.717631999999995</v>
      </c>
      <c r="G26" s="28"/>
      <c r="H26" s="28"/>
      <c r="I26" s="28"/>
      <c r="J26" s="28"/>
      <c r="K26" s="28"/>
      <c r="L26" s="28"/>
      <c r="M26" s="27"/>
      <c r="N26" s="120"/>
      <c r="O26" s="120"/>
      <c r="P26" s="120"/>
      <c r="Q26" s="120"/>
      <c r="R26" s="8"/>
      <c r="S26" s="8"/>
      <c r="T26" s="8"/>
      <c r="U26" s="1"/>
      <c r="V26" s="1"/>
    </row>
    <row r="27" spans="1:22" ht="15" x14ac:dyDescent="0.25">
      <c r="A27" s="21"/>
      <c r="B27" s="57" t="s">
        <v>18</v>
      </c>
      <c r="C27" s="57" t="s">
        <v>44</v>
      </c>
      <c r="D27" s="57" t="s">
        <v>2</v>
      </c>
      <c r="E27" s="57">
        <v>1.2E-2</v>
      </c>
      <c r="F27" s="67">
        <f>F25*E27</f>
        <v>0.61286399999999996</v>
      </c>
      <c r="G27" s="28"/>
      <c r="H27" s="28"/>
      <c r="I27" s="28"/>
      <c r="J27" s="28"/>
      <c r="K27" s="28"/>
      <c r="L27" s="28"/>
      <c r="M27" s="27"/>
      <c r="N27" s="120"/>
      <c r="O27" s="120"/>
      <c r="P27" s="120"/>
      <c r="Q27" s="120"/>
      <c r="R27" s="8"/>
      <c r="S27" s="8"/>
      <c r="T27" s="8"/>
      <c r="U27" s="1"/>
      <c r="V27" s="1"/>
    </row>
    <row r="28" spans="1:22" ht="15" x14ac:dyDescent="0.25">
      <c r="A28" s="21"/>
      <c r="B28" s="115" t="s">
        <v>149</v>
      </c>
      <c r="C28" s="57" t="s">
        <v>150</v>
      </c>
      <c r="D28" s="57" t="s">
        <v>47</v>
      </c>
      <c r="E28" s="57">
        <v>0.63</v>
      </c>
      <c r="F28" s="67">
        <f>F25*E28</f>
        <v>32.175359999999998</v>
      </c>
      <c r="G28" s="41"/>
      <c r="H28" s="28"/>
      <c r="I28" s="28"/>
      <c r="J28" s="28"/>
      <c r="K28" s="28"/>
      <c r="L28" s="28"/>
      <c r="M28" s="27"/>
      <c r="N28" s="120"/>
      <c r="O28" s="120"/>
      <c r="P28" s="120"/>
      <c r="Q28" s="120"/>
      <c r="R28" s="8"/>
      <c r="S28" s="8"/>
      <c r="T28" s="8"/>
      <c r="U28" s="1"/>
      <c r="V28" s="1"/>
    </row>
    <row r="29" spans="1:22" ht="15" x14ac:dyDescent="0.25">
      <c r="A29" s="21"/>
      <c r="B29" s="57" t="s">
        <v>151</v>
      </c>
      <c r="C29" s="57" t="s">
        <v>152</v>
      </c>
      <c r="D29" s="57" t="s">
        <v>47</v>
      </c>
      <c r="E29" s="57">
        <v>0.92</v>
      </c>
      <c r="F29" s="67">
        <f>F25*E29</f>
        <v>46.986239999999995</v>
      </c>
      <c r="G29" s="41"/>
      <c r="H29" s="28"/>
      <c r="I29" s="28"/>
      <c r="J29" s="28"/>
      <c r="K29" s="28"/>
      <c r="L29" s="28"/>
      <c r="M29" s="27"/>
      <c r="N29" s="120"/>
      <c r="O29" s="120"/>
      <c r="P29" s="120"/>
      <c r="Q29" s="120"/>
      <c r="R29" s="8"/>
      <c r="S29" s="8"/>
      <c r="T29" s="8"/>
      <c r="U29" s="1"/>
      <c r="V29" s="1"/>
    </row>
    <row r="30" spans="1:22" ht="15" x14ac:dyDescent="0.25">
      <c r="A30" s="21"/>
      <c r="B30" s="57" t="s">
        <v>18</v>
      </c>
      <c r="C30" s="108" t="s">
        <v>58</v>
      </c>
      <c r="D30" s="57" t="s">
        <v>2</v>
      </c>
      <c r="E30" s="57">
        <v>1.7999999999999999E-2</v>
      </c>
      <c r="F30" s="67">
        <f>F25*E30</f>
        <v>0.91929599999999989</v>
      </c>
      <c r="G30" s="49"/>
      <c r="H30" s="28"/>
      <c r="I30" s="28"/>
      <c r="J30" s="28"/>
      <c r="K30" s="28"/>
      <c r="L30" s="28"/>
      <c r="M30" s="27"/>
      <c r="N30" s="120"/>
      <c r="O30" s="120"/>
      <c r="P30" s="120"/>
      <c r="Q30" s="120"/>
      <c r="R30" s="8"/>
      <c r="S30" s="8"/>
      <c r="T30" s="8"/>
      <c r="U30" s="1"/>
      <c r="V30" s="1"/>
    </row>
    <row r="31" spans="1:22" ht="25.5" x14ac:dyDescent="0.25">
      <c r="A31" s="21"/>
      <c r="B31" s="46" t="s">
        <v>76</v>
      </c>
      <c r="C31" s="45" t="s">
        <v>77</v>
      </c>
      <c r="D31" s="29"/>
      <c r="E31" s="61"/>
      <c r="F31" s="27">
        <f>5.6*2+9.12*2</f>
        <v>29.439999999999998</v>
      </c>
      <c r="G31" s="28"/>
      <c r="H31" s="28"/>
      <c r="I31" s="28"/>
      <c r="J31" s="28"/>
      <c r="K31" s="28"/>
      <c r="L31" s="28"/>
      <c r="M31" s="27"/>
      <c r="N31" s="120"/>
      <c r="O31" s="120"/>
      <c r="P31" s="120"/>
      <c r="Q31" s="120"/>
      <c r="R31" s="8"/>
      <c r="S31" s="8"/>
      <c r="T31" s="8"/>
      <c r="U31" s="1"/>
      <c r="V31" s="1"/>
    </row>
    <row r="32" spans="1:22" ht="15" x14ac:dyDescent="0.25">
      <c r="A32" s="21"/>
      <c r="B32" s="50"/>
      <c r="C32" s="51" t="s">
        <v>25</v>
      </c>
      <c r="D32" s="29" t="s">
        <v>26</v>
      </c>
      <c r="E32" s="61">
        <v>0.27</v>
      </c>
      <c r="F32" s="28">
        <f>F31*E32</f>
        <v>7.9488000000000003</v>
      </c>
      <c r="G32" s="28"/>
      <c r="H32" s="28"/>
      <c r="I32" s="28"/>
      <c r="J32" s="28"/>
      <c r="K32" s="28"/>
      <c r="L32" s="28"/>
      <c r="M32" s="27"/>
      <c r="N32" s="120"/>
      <c r="O32" s="120"/>
      <c r="P32" s="120"/>
      <c r="Q32" s="120"/>
      <c r="R32" s="8"/>
      <c r="S32" s="8"/>
      <c r="T32" s="8"/>
      <c r="U32" s="1"/>
      <c r="V32" s="1"/>
    </row>
    <row r="33" spans="1:22" ht="15" x14ac:dyDescent="0.25">
      <c r="A33" s="21"/>
      <c r="B33" s="50"/>
      <c r="C33" s="51" t="s">
        <v>29</v>
      </c>
      <c r="D33" s="29" t="s">
        <v>2</v>
      </c>
      <c r="E33" s="61">
        <v>3.0000000000000001E-3</v>
      </c>
      <c r="F33" s="28">
        <f>F31*E33</f>
        <v>8.8319999999999996E-2</v>
      </c>
      <c r="G33" s="28"/>
      <c r="H33" s="28"/>
      <c r="I33" s="28"/>
      <c r="J33" s="28"/>
      <c r="K33" s="28"/>
      <c r="L33" s="28"/>
      <c r="M33" s="27"/>
      <c r="N33" s="120"/>
      <c r="O33" s="120"/>
      <c r="P33" s="120"/>
      <c r="Q33" s="120"/>
      <c r="R33" s="8"/>
      <c r="S33" s="8"/>
      <c r="T33" s="8"/>
      <c r="U33" s="1"/>
      <c r="V33" s="1"/>
    </row>
    <row r="34" spans="1:22" ht="15" x14ac:dyDescent="0.25">
      <c r="A34" s="21"/>
      <c r="B34" s="50"/>
      <c r="C34" s="51" t="s">
        <v>78</v>
      </c>
      <c r="D34" s="52" t="s">
        <v>28</v>
      </c>
      <c r="E34" s="69">
        <v>1.01</v>
      </c>
      <c r="F34" s="28">
        <f>F31*E34</f>
        <v>29.734399999999997</v>
      </c>
      <c r="G34" s="28"/>
      <c r="H34" s="28"/>
      <c r="I34" s="28"/>
      <c r="J34" s="28"/>
      <c r="K34" s="28"/>
      <c r="L34" s="28"/>
      <c r="M34" s="27"/>
      <c r="N34" s="120"/>
      <c r="O34" s="120"/>
      <c r="P34" s="120"/>
      <c r="Q34" s="120"/>
      <c r="R34" s="8"/>
      <c r="S34" s="8"/>
      <c r="T34" s="8"/>
      <c r="U34" s="1"/>
      <c r="V34" s="1"/>
    </row>
    <row r="35" spans="1:22" ht="15" x14ac:dyDescent="0.25">
      <c r="A35" s="21"/>
      <c r="B35" s="50"/>
      <c r="C35" s="51" t="s">
        <v>46</v>
      </c>
      <c r="D35" s="29" t="s">
        <v>2</v>
      </c>
      <c r="E35" s="61">
        <v>1.6999999999999999E-3</v>
      </c>
      <c r="F35" s="28">
        <f>F31*E35</f>
        <v>5.0047999999999995E-2</v>
      </c>
      <c r="G35" s="49"/>
      <c r="H35" s="28"/>
      <c r="I35" s="28"/>
      <c r="J35" s="28"/>
      <c r="K35" s="28"/>
      <c r="L35" s="28"/>
      <c r="M35" s="27"/>
      <c r="N35" s="120"/>
      <c r="O35" s="120"/>
      <c r="P35" s="120"/>
      <c r="Q35" s="120"/>
      <c r="R35" s="8"/>
      <c r="S35" s="8"/>
      <c r="T35" s="8"/>
      <c r="U35" s="1"/>
      <c r="V35" s="1"/>
    </row>
    <row r="36" spans="1:22" ht="15" x14ac:dyDescent="0.25">
      <c r="A36" s="21"/>
      <c r="B36" s="50"/>
      <c r="C36" s="23" t="s">
        <v>155</v>
      </c>
      <c r="D36" s="31" t="s">
        <v>2</v>
      </c>
      <c r="E36" s="61"/>
      <c r="F36" s="28"/>
      <c r="G36" s="28"/>
      <c r="H36" s="27"/>
      <c r="I36" s="28"/>
      <c r="J36" s="27"/>
      <c r="K36" s="28"/>
      <c r="L36" s="27"/>
      <c r="M36" s="27"/>
      <c r="N36" s="120"/>
      <c r="O36" s="120"/>
      <c r="P36" s="120"/>
      <c r="Q36" s="120"/>
      <c r="R36" s="8"/>
      <c r="S36" s="8"/>
      <c r="T36" s="8"/>
      <c r="U36" s="1"/>
      <c r="V36" s="1"/>
    </row>
    <row r="37" spans="1:22" ht="15" x14ac:dyDescent="0.25">
      <c r="A37" s="21"/>
      <c r="B37" s="50"/>
      <c r="C37" s="23" t="s">
        <v>39</v>
      </c>
      <c r="D37" s="39" t="s">
        <v>190</v>
      </c>
      <c r="E37" s="61"/>
      <c r="F37" s="28"/>
      <c r="G37" s="28"/>
      <c r="H37" s="28"/>
      <c r="I37" s="28"/>
      <c r="J37" s="28"/>
      <c r="K37" s="28"/>
      <c r="L37" s="28"/>
      <c r="M37" s="27"/>
      <c r="N37" s="120"/>
      <c r="O37" s="120"/>
      <c r="P37" s="120"/>
      <c r="Q37" s="120"/>
      <c r="R37" s="8"/>
      <c r="S37" s="8"/>
      <c r="T37" s="8"/>
      <c r="U37" s="1"/>
      <c r="V37" s="1"/>
    </row>
    <row r="38" spans="1:22" ht="15" x14ac:dyDescent="0.25">
      <c r="A38" s="21"/>
      <c r="B38" s="50"/>
      <c r="C38" s="23" t="s">
        <v>40</v>
      </c>
      <c r="D38" s="23"/>
      <c r="E38" s="61"/>
      <c r="F38" s="28"/>
      <c r="G38" s="28"/>
      <c r="H38" s="28"/>
      <c r="I38" s="28"/>
      <c r="J38" s="28"/>
      <c r="K38" s="28"/>
      <c r="L38" s="28"/>
      <c r="M38" s="27"/>
      <c r="N38" s="120"/>
      <c r="O38" s="120"/>
      <c r="P38" s="120"/>
      <c r="Q38" s="120"/>
      <c r="R38" s="8"/>
      <c r="S38" s="8"/>
      <c r="T38" s="8"/>
      <c r="U38" s="1"/>
      <c r="V38" s="1"/>
    </row>
    <row r="39" spans="1:22" ht="15" x14ac:dyDescent="0.25">
      <c r="A39" s="21"/>
      <c r="B39" s="50"/>
      <c r="C39" s="23" t="s">
        <v>41</v>
      </c>
      <c r="D39" s="39" t="s">
        <v>190</v>
      </c>
      <c r="E39" s="61"/>
      <c r="F39" s="28"/>
      <c r="G39" s="28"/>
      <c r="H39" s="28"/>
      <c r="I39" s="28"/>
      <c r="J39" s="28"/>
      <c r="K39" s="28"/>
      <c r="L39" s="28"/>
      <c r="M39" s="27"/>
      <c r="N39" s="120"/>
      <c r="O39" s="120"/>
      <c r="P39" s="120"/>
      <c r="Q39" s="120"/>
      <c r="R39" s="8"/>
      <c r="S39" s="8"/>
      <c r="T39" s="8"/>
      <c r="U39" s="1"/>
      <c r="V39" s="1"/>
    </row>
    <row r="40" spans="1:22" ht="15" x14ac:dyDescent="0.25">
      <c r="A40" s="21"/>
      <c r="B40" s="50"/>
      <c r="C40" s="23" t="s">
        <v>40</v>
      </c>
      <c r="D40" s="23"/>
      <c r="E40" s="61"/>
      <c r="F40" s="28"/>
      <c r="G40" s="28"/>
      <c r="H40" s="28"/>
      <c r="I40" s="28"/>
      <c r="J40" s="28"/>
      <c r="K40" s="28"/>
      <c r="L40" s="28"/>
      <c r="M40" s="27"/>
      <c r="N40" s="120"/>
      <c r="O40" s="120"/>
      <c r="P40" s="120"/>
      <c r="Q40" s="120"/>
      <c r="R40" s="8"/>
      <c r="S40" s="8"/>
      <c r="T40" s="8"/>
      <c r="U40" s="1"/>
      <c r="V40" s="1"/>
    </row>
    <row r="41" spans="1:22" ht="15" x14ac:dyDescent="0.25">
      <c r="A41" s="77"/>
      <c r="B41" s="77"/>
      <c r="C41" s="23" t="s">
        <v>124</v>
      </c>
      <c r="D41" s="39" t="s">
        <v>190</v>
      </c>
      <c r="E41" s="37"/>
      <c r="F41" s="37"/>
      <c r="G41" s="37"/>
      <c r="H41" s="37"/>
      <c r="I41" s="37"/>
      <c r="J41" s="37"/>
      <c r="K41" s="37"/>
      <c r="L41" s="37"/>
      <c r="M41" s="37"/>
      <c r="N41" s="120"/>
      <c r="O41" s="120"/>
      <c r="P41" s="120"/>
      <c r="Q41" s="120"/>
      <c r="R41" s="9"/>
      <c r="S41" s="9"/>
      <c r="T41" s="9"/>
      <c r="U41" s="1"/>
      <c r="V41" s="1"/>
    </row>
    <row r="42" spans="1:22" ht="15" x14ac:dyDescent="0.25">
      <c r="A42" s="77"/>
      <c r="B42" s="77"/>
      <c r="C42" s="23" t="s">
        <v>40</v>
      </c>
      <c r="D42" s="23"/>
      <c r="E42" s="37"/>
      <c r="F42" s="37"/>
      <c r="G42" s="37"/>
      <c r="H42" s="37"/>
      <c r="I42" s="37"/>
      <c r="J42" s="37"/>
      <c r="K42" s="37"/>
      <c r="L42" s="37"/>
      <c r="M42" s="38"/>
      <c r="N42" s="120"/>
      <c r="O42" s="120"/>
      <c r="P42" s="120"/>
      <c r="Q42" s="120"/>
      <c r="R42" s="6"/>
      <c r="S42" s="6"/>
      <c r="T42" s="6"/>
      <c r="U42" s="1"/>
      <c r="V42" s="1"/>
    </row>
    <row r="43" spans="1:22" ht="15" x14ac:dyDescent="0.25">
      <c r="A43" s="18"/>
      <c r="B43" s="18"/>
      <c r="C43" s="112"/>
      <c r="D43" s="112"/>
      <c r="E43" s="9"/>
      <c r="F43" s="9"/>
      <c r="G43" s="9"/>
      <c r="H43" s="9"/>
      <c r="I43" s="9"/>
      <c r="J43" s="9"/>
      <c r="K43" s="9"/>
      <c r="L43" s="9"/>
      <c r="M43" s="6"/>
      <c r="N43" s="120"/>
      <c r="O43" s="120"/>
      <c r="P43" s="120"/>
      <c r="Q43" s="120"/>
      <c r="R43" s="6"/>
      <c r="S43" s="6"/>
      <c r="T43" s="6"/>
      <c r="U43" s="12"/>
      <c r="V43" s="17"/>
    </row>
    <row r="44" spans="1:22" ht="15" x14ac:dyDescent="0.25">
      <c r="A44" s="1"/>
      <c r="B44" s="18"/>
      <c r="C44" s="19"/>
      <c r="D44" s="112"/>
      <c r="E44" s="9"/>
      <c r="F44" s="1"/>
      <c r="G44" s="9"/>
      <c r="H44" s="9"/>
      <c r="I44" s="9"/>
      <c r="J44" s="20"/>
      <c r="K44" s="9"/>
      <c r="L44" s="9"/>
      <c r="M44" s="6"/>
      <c r="N44" s="120"/>
      <c r="O44" s="120"/>
      <c r="P44" s="120"/>
      <c r="Q44" s="120"/>
      <c r="R44" s="6"/>
      <c r="S44" s="6"/>
      <c r="T44" s="6"/>
      <c r="U44" s="12"/>
      <c r="V44" s="17"/>
    </row>
    <row r="45" spans="1:22" ht="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20"/>
      <c r="O45" s="120"/>
      <c r="P45" s="120"/>
      <c r="Q45" s="120"/>
      <c r="R45" s="1"/>
      <c r="S45" s="1"/>
      <c r="T45" s="1"/>
      <c r="U45" s="1"/>
      <c r="V45" s="1"/>
    </row>
    <row r="46" spans="1:22" ht="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20"/>
      <c r="O46" s="120"/>
      <c r="P46" s="120"/>
      <c r="Q46" s="120"/>
      <c r="R46" s="1"/>
      <c r="S46" s="1"/>
      <c r="T46" s="1"/>
      <c r="U46" s="1"/>
      <c r="V46" s="1"/>
    </row>
    <row r="47" spans="1:22" ht="15" x14ac:dyDescent="0.25">
      <c r="N47" s="120"/>
      <c r="O47" s="120"/>
      <c r="P47" s="120"/>
      <c r="Q47" s="120"/>
    </row>
    <row r="48" spans="1:22" ht="15" x14ac:dyDescent="0.25">
      <c r="N48" s="120"/>
      <c r="O48" s="120"/>
      <c r="P48" s="120"/>
      <c r="Q48" s="120"/>
    </row>
    <row r="49" spans="14:17" ht="15" x14ac:dyDescent="0.25">
      <c r="N49" s="120"/>
      <c r="O49" s="120"/>
      <c r="P49" s="120"/>
      <c r="Q49" s="120"/>
    </row>
    <row r="50" spans="14:17" ht="15" x14ac:dyDescent="0.25">
      <c r="N50" s="120"/>
      <c r="O50" s="120"/>
      <c r="P50" s="120"/>
      <c r="Q50" s="120"/>
    </row>
    <row r="51" spans="14:17" ht="15" x14ac:dyDescent="0.25">
      <c r="N51" s="120"/>
      <c r="O51" s="120"/>
      <c r="P51" s="120"/>
      <c r="Q51" s="120"/>
    </row>
    <row r="52" spans="14:17" ht="15" x14ac:dyDescent="0.25">
      <c r="N52" s="120"/>
      <c r="O52" s="120"/>
      <c r="P52" s="120"/>
      <c r="Q52" s="120"/>
    </row>
    <row r="53" spans="14:17" ht="15" x14ac:dyDescent="0.25">
      <c r="N53" s="120"/>
      <c r="O53" s="120"/>
      <c r="P53" s="120"/>
      <c r="Q53" s="120"/>
    </row>
    <row r="54" spans="14:17" ht="15" x14ac:dyDescent="0.25">
      <c r="N54" s="120"/>
      <c r="O54" s="120"/>
      <c r="P54" s="120"/>
      <c r="Q54" s="120"/>
    </row>
    <row r="55" spans="14:17" ht="15" x14ac:dyDescent="0.25">
      <c r="N55" s="120"/>
      <c r="O55" s="120"/>
      <c r="P55" s="120"/>
      <c r="Q55" s="120"/>
    </row>
    <row r="56" spans="14:17" ht="15" x14ac:dyDescent="0.25">
      <c r="N56" s="120"/>
      <c r="O56" s="120"/>
      <c r="P56" s="120"/>
      <c r="Q56" s="120"/>
    </row>
    <row r="57" spans="14:17" ht="15" x14ac:dyDescent="0.25">
      <c r="N57" s="120"/>
      <c r="O57" s="120"/>
      <c r="P57" s="120"/>
      <c r="Q57" s="120"/>
    </row>
    <row r="58" spans="14:17" ht="15" x14ac:dyDescent="0.25">
      <c r="N58" s="120"/>
      <c r="O58" s="120"/>
      <c r="P58" s="120"/>
      <c r="Q58" s="120"/>
    </row>
    <row r="59" spans="14:17" ht="15" x14ac:dyDescent="0.25">
      <c r="N59" s="120"/>
      <c r="O59" s="120"/>
      <c r="P59" s="120"/>
      <c r="Q59" s="120"/>
    </row>
    <row r="60" spans="14:17" ht="15" x14ac:dyDescent="0.25">
      <c r="N60" s="120"/>
      <c r="O60" s="120"/>
      <c r="P60" s="120"/>
      <c r="Q60" s="120"/>
    </row>
    <row r="61" spans="14:17" ht="15" x14ac:dyDescent="0.25">
      <c r="N61" s="120"/>
      <c r="O61" s="120"/>
      <c r="P61" s="120"/>
      <c r="Q61" s="120"/>
    </row>
    <row r="62" spans="14:17" ht="15" x14ac:dyDescent="0.25">
      <c r="N62" s="120"/>
      <c r="O62" s="120"/>
      <c r="P62" s="120"/>
      <c r="Q62" s="120"/>
    </row>
    <row r="63" spans="14:17" ht="15" x14ac:dyDescent="0.25">
      <c r="N63" s="120"/>
      <c r="O63" s="120"/>
      <c r="P63" s="120"/>
      <c r="Q63" s="120"/>
    </row>
    <row r="64" spans="14:17" ht="15" x14ac:dyDescent="0.25">
      <c r="N64" s="120"/>
      <c r="O64" s="120"/>
      <c r="P64" s="120"/>
      <c r="Q64" s="120"/>
    </row>
    <row r="65" spans="14:17" ht="15" x14ac:dyDescent="0.25">
      <c r="N65" s="120"/>
      <c r="O65" s="120"/>
      <c r="P65" s="120"/>
      <c r="Q65" s="120"/>
    </row>
    <row r="66" spans="14:17" ht="15" x14ac:dyDescent="0.25">
      <c r="N66" s="120"/>
      <c r="O66" s="120"/>
      <c r="P66" s="120"/>
      <c r="Q66" s="120"/>
    </row>
    <row r="67" spans="14:17" ht="15" x14ac:dyDescent="0.25">
      <c r="N67" s="120"/>
      <c r="O67" s="120"/>
      <c r="P67" s="120"/>
      <c r="Q67" s="120"/>
    </row>
    <row r="68" spans="14:17" ht="15" x14ac:dyDescent="0.25">
      <c r="N68" s="120"/>
      <c r="O68" s="120"/>
      <c r="P68" s="120"/>
      <c r="Q68" s="120"/>
    </row>
    <row r="69" spans="14:17" ht="15" x14ac:dyDescent="0.25">
      <c r="N69" s="120"/>
      <c r="O69" s="120"/>
      <c r="P69" s="120"/>
      <c r="Q69" s="120"/>
    </row>
    <row r="70" spans="14:17" ht="15" x14ac:dyDescent="0.25">
      <c r="N70" s="120"/>
      <c r="O70" s="120"/>
      <c r="P70" s="120"/>
      <c r="Q70" s="120"/>
    </row>
    <row r="71" spans="14:17" ht="15" x14ac:dyDescent="0.25">
      <c r="N71" s="120"/>
      <c r="O71" s="120"/>
      <c r="P71" s="120"/>
      <c r="Q71" s="120"/>
    </row>
    <row r="72" spans="14:17" ht="15" x14ac:dyDescent="0.25">
      <c r="N72" s="120"/>
      <c r="O72" s="120"/>
      <c r="P72" s="120"/>
      <c r="Q72" s="120"/>
    </row>
    <row r="73" spans="14:17" ht="15" x14ac:dyDescent="0.25">
      <c r="N73" s="120"/>
      <c r="O73" s="120"/>
      <c r="P73" s="120"/>
      <c r="Q73" s="120"/>
    </row>
    <row r="74" spans="14:17" ht="15" x14ac:dyDescent="0.25">
      <c r="N74" s="120"/>
      <c r="O74" s="120"/>
      <c r="P74" s="120"/>
      <c r="Q74" s="120"/>
    </row>
    <row r="75" spans="14:17" ht="15" x14ac:dyDescent="0.25">
      <c r="N75" s="120"/>
      <c r="O75" s="120"/>
      <c r="P75" s="120"/>
      <c r="Q75" s="120"/>
    </row>
    <row r="76" spans="14:17" ht="15" x14ac:dyDescent="0.25">
      <c r="N76" s="120"/>
      <c r="O76" s="120"/>
      <c r="P76" s="120"/>
      <c r="Q76" s="120"/>
    </row>
    <row r="77" spans="14:17" ht="15" x14ac:dyDescent="0.25">
      <c r="N77" s="120"/>
      <c r="O77" s="120"/>
      <c r="P77" s="120"/>
      <c r="Q77" s="120"/>
    </row>
    <row r="78" spans="14:17" ht="15" x14ac:dyDescent="0.25">
      <c r="N78" s="120"/>
      <c r="O78" s="120"/>
      <c r="P78" s="120"/>
      <c r="Q78" s="120"/>
    </row>
    <row r="79" spans="14:17" ht="15" x14ac:dyDescent="0.25">
      <c r="N79" s="120"/>
      <c r="O79" s="120"/>
      <c r="P79" s="120"/>
      <c r="Q79" s="120"/>
    </row>
    <row r="80" spans="14:17" ht="15" x14ac:dyDescent="0.25">
      <c r="N80" s="120"/>
      <c r="O80" s="120"/>
      <c r="P80" s="120"/>
      <c r="Q80" s="120"/>
    </row>
    <row r="81" spans="14:17" ht="15" x14ac:dyDescent="0.25">
      <c r="N81" s="120"/>
      <c r="O81" s="120"/>
      <c r="P81" s="120"/>
      <c r="Q81" s="120"/>
    </row>
    <row r="82" spans="14:17" ht="15" x14ac:dyDescent="0.25">
      <c r="N82" s="120"/>
      <c r="O82" s="120"/>
      <c r="P82" s="120"/>
      <c r="Q82" s="120"/>
    </row>
    <row r="83" spans="14:17" ht="15" x14ac:dyDescent="0.25">
      <c r="N83" s="120"/>
      <c r="O83" s="120"/>
      <c r="P83" s="120"/>
      <c r="Q83" s="120"/>
    </row>
    <row r="84" spans="14:17" ht="15" x14ac:dyDescent="0.25">
      <c r="N84" s="120"/>
      <c r="O84" s="120"/>
      <c r="P84" s="120"/>
      <c r="Q84" s="120"/>
    </row>
    <row r="85" spans="14:17" ht="15" x14ac:dyDescent="0.25">
      <c r="N85" s="120"/>
      <c r="O85" s="120"/>
      <c r="P85" s="120"/>
      <c r="Q85" s="120"/>
    </row>
    <row r="86" spans="14:17" ht="15" x14ac:dyDescent="0.25">
      <c r="N86" s="120"/>
      <c r="O86" s="120"/>
      <c r="P86" s="120"/>
      <c r="Q86" s="120"/>
    </row>
    <row r="87" spans="14:17" ht="15" x14ac:dyDescent="0.25">
      <c r="N87" s="120"/>
      <c r="O87" s="120"/>
      <c r="P87" s="120"/>
      <c r="Q87" s="120"/>
    </row>
    <row r="88" spans="14:17" ht="15" x14ac:dyDescent="0.25">
      <c r="N88" s="120"/>
      <c r="O88" s="120"/>
      <c r="P88" s="120"/>
      <c r="Q88" s="120"/>
    </row>
    <row r="89" spans="14:17" ht="15" x14ac:dyDescent="0.25">
      <c r="N89" s="120"/>
      <c r="O89" s="120"/>
      <c r="P89" s="120"/>
      <c r="Q89" s="120"/>
    </row>
    <row r="90" spans="14:17" ht="15" x14ac:dyDescent="0.25">
      <c r="N90" s="120"/>
      <c r="O90" s="120"/>
      <c r="P90" s="120"/>
      <c r="Q90" s="120"/>
    </row>
    <row r="91" spans="14:17" ht="15" x14ac:dyDescent="0.25">
      <c r="N91" s="120"/>
      <c r="O91" s="120"/>
      <c r="P91" s="120"/>
      <c r="Q91" s="120"/>
    </row>
    <row r="92" spans="14:17" ht="15" x14ac:dyDescent="0.25">
      <c r="N92" s="120"/>
      <c r="O92" s="120"/>
      <c r="P92" s="120"/>
      <c r="Q92" s="120"/>
    </row>
    <row r="93" spans="14:17" ht="15" x14ac:dyDescent="0.25">
      <c r="N93" s="120"/>
      <c r="O93" s="120"/>
      <c r="P93" s="120"/>
      <c r="Q93" s="120"/>
    </row>
    <row r="94" spans="14:17" ht="15" x14ac:dyDescent="0.25">
      <c r="N94" s="120"/>
      <c r="O94" s="120"/>
      <c r="P94" s="120"/>
      <c r="Q94" s="120"/>
    </row>
    <row r="95" spans="14:17" ht="15" x14ac:dyDescent="0.25">
      <c r="N95" s="120"/>
      <c r="O95" s="120"/>
      <c r="P95" s="120"/>
      <c r="Q95" s="120"/>
    </row>
    <row r="96" spans="14:17" ht="15" x14ac:dyDescent="0.25">
      <c r="N96" s="120"/>
      <c r="O96" s="120"/>
      <c r="P96" s="120"/>
      <c r="Q96" s="120"/>
    </row>
    <row r="97" spans="14:17" ht="15" x14ac:dyDescent="0.25">
      <c r="N97" s="120"/>
      <c r="O97" s="120"/>
      <c r="P97" s="120"/>
      <c r="Q97" s="120"/>
    </row>
    <row r="98" spans="14:17" ht="15" x14ac:dyDescent="0.25">
      <c r="N98" s="120"/>
      <c r="O98" s="120"/>
      <c r="P98" s="120"/>
      <c r="Q98" s="120"/>
    </row>
    <row r="99" spans="14:17" ht="15" x14ac:dyDescent="0.25">
      <c r="N99" s="120"/>
      <c r="O99" s="120"/>
      <c r="P99" s="120"/>
      <c r="Q99" s="120"/>
    </row>
    <row r="100" spans="14:17" ht="15" x14ac:dyDescent="0.25">
      <c r="N100" s="120"/>
      <c r="O100" s="120"/>
      <c r="P100" s="120"/>
      <c r="Q100" s="120"/>
    </row>
  </sheetData>
  <mergeCells count="17">
    <mergeCell ref="A1:M1"/>
    <mergeCell ref="A2:M2"/>
    <mergeCell ref="A3:M3"/>
    <mergeCell ref="D4:H4"/>
    <mergeCell ref="I4:J4"/>
    <mergeCell ref="K4:L4"/>
    <mergeCell ref="M7:M8"/>
    <mergeCell ref="D5:H5"/>
    <mergeCell ref="I5:J5"/>
    <mergeCell ref="K5:L5"/>
    <mergeCell ref="B7:B8"/>
    <mergeCell ref="C7:C8"/>
    <mergeCell ref="D7:D8"/>
    <mergeCell ref="E7:F7"/>
    <mergeCell ref="G7:H7"/>
    <mergeCell ref="I7:J7"/>
    <mergeCell ref="K7:L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8"/>
  <sheetViews>
    <sheetView tabSelected="1" workbookViewId="0">
      <selection activeCell="T18" sqref="T18:W23"/>
    </sheetView>
  </sheetViews>
  <sheetFormatPr defaultColWidth="9.140625" defaultRowHeight="12.75" x14ac:dyDescent="0.2"/>
  <cols>
    <col min="1" max="1" width="4" style="2" customWidth="1"/>
    <col min="2" max="2" width="12.28515625" style="2" customWidth="1"/>
    <col min="3" max="3" width="45.7109375" style="2" customWidth="1"/>
    <col min="4" max="7" width="7.7109375" style="2" customWidth="1"/>
    <col min="8" max="8" width="8.85546875" style="2" customWidth="1"/>
    <col min="9" max="12" width="7.7109375" style="2" customWidth="1"/>
    <col min="13" max="20" width="10.7109375" style="2" customWidth="1"/>
    <col min="21" max="21" width="9.140625" style="2"/>
    <col min="22" max="22" width="10" style="2" bestFit="1" customWidth="1"/>
    <col min="23" max="256" width="9.140625" style="2"/>
    <col min="257" max="257" width="4" style="2" customWidth="1"/>
    <col min="258" max="258" width="12.28515625" style="2" customWidth="1"/>
    <col min="259" max="259" width="45.7109375" style="2" customWidth="1"/>
    <col min="260" max="263" width="7.7109375" style="2" customWidth="1"/>
    <col min="264" max="264" width="8.85546875" style="2" customWidth="1"/>
    <col min="265" max="268" width="7.7109375" style="2" customWidth="1"/>
    <col min="269" max="276" width="10.7109375" style="2" customWidth="1"/>
    <col min="277" max="277" width="9.140625" style="2"/>
    <col min="278" max="278" width="10" style="2" bestFit="1" customWidth="1"/>
    <col min="279" max="512" width="9.140625" style="2"/>
    <col min="513" max="513" width="4" style="2" customWidth="1"/>
    <col min="514" max="514" width="12.28515625" style="2" customWidth="1"/>
    <col min="515" max="515" width="45.7109375" style="2" customWidth="1"/>
    <col min="516" max="519" width="7.7109375" style="2" customWidth="1"/>
    <col min="520" max="520" width="8.85546875" style="2" customWidth="1"/>
    <col min="521" max="524" width="7.7109375" style="2" customWidth="1"/>
    <col min="525" max="532" width="10.7109375" style="2" customWidth="1"/>
    <col min="533" max="533" width="9.140625" style="2"/>
    <col min="534" max="534" width="10" style="2" bestFit="1" customWidth="1"/>
    <col min="535" max="768" width="9.140625" style="2"/>
    <col min="769" max="769" width="4" style="2" customWidth="1"/>
    <col min="770" max="770" width="12.28515625" style="2" customWidth="1"/>
    <col min="771" max="771" width="45.7109375" style="2" customWidth="1"/>
    <col min="772" max="775" width="7.7109375" style="2" customWidth="1"/>
    <col min="776" max="776" width="8.85546875" style="2" customWidth="1"/>
    <col min="777" max="780" width="7.7109375" style="2" customWidth="1"/>
    <col min="781" max="788" width="10.7109375" style="2" customWidth="1"/>
    <col min="789" max="789" width="9.140625" style="2"/>
    <col min="790" max="790" width="10" style="2" bestFit="1" customWidth="1"/>
    <col min="791" max="1024" width="9.140625" style="2"/>
    <col min="1025" max="1025" width="4" style="2" customWidth="1"/>
    <col min="1026" max="1026" width="12.28515625" style="2" customWidth="1"/>
    <col min="1027" max="1027" width="45.7109375" style="2" customWidth="1"/>
    <col min="1028" max="1031" width="7.7109375" style="2" customWidth="1"/>
    <col min="1032" max="1032" width="8.85546875" style="2" customWidth="1"/>
    <col min="1033" max="1036" width="7.7109375" style="2" customWidth="1"/>
    <col min="1037" max="1044" width="10.7109375" style="2" customWidth="1"/>
    <col min="1045" max="1045" width="9.140625" style="2"/>
    <col min="1046" max="1046" width="10" style="2" bestFit="1" customWidth="1"/>
    <col min="1047" max="1280" width="9.140625" style="2"/>
    <col min="1281" max="1281" width="4" style="2" customWidth="1"/>
    <col min="1282" max="1282" width="12.28515625" style="2" customWidth="1"/>
    <col min="1283" max="1283" width="45.7109375" style="2" customWidth="1"/>
    <col min="1284" max="1287" width="7.7109375" style="2" customWidth="1"/>
    <col min="1288" max="1288" width="8.85546875" style="2" customWidth="1"/>
    <col min="1289" max="1292" width="7.7109375" style="2" customWidth="1"/>
    <col min="1293" max="1300" width="10.7109375" style="2" customWidth="1"/>
    <col min="1301" max="1301" width="9.140625" style="2"/>
    <col min="1302" max="1302" width="10" style="2" bestFit="1" customWidth="1"/>
    <col min="1303" max="1536" width="9.140625" style="2"/>
    <col min="1537" max="1537" width="4" style="2" customWidth="1"/>
    <col min="1538" max="1538" width="12.28515625" style="2" customWidth="1"/>
    <col min="1539" max="1539" width="45.7109375" style="2" customWidth="1"/>
    <col min="1540" max="1543" width="7.7109375" style="2" customWidth="1"/>
    <col min="1544" max="1544" width="8.85546875" style="2" customWidth="1"/>
    <col min="1545" max="1548" width="7.7109375" style="2" customWidth="1"/>
    <col min="1549" max="1556" width="10.7109375" style="2" customWidth="1"/>
    <col min="1557" max="1557" width="9.140625" style="2"/>
    <col min="1558" max="1558" width="10" style="2" bestFit="1" customWidth="1"/>
    <col min="1559" max="1792" width="9.140625" style="2"/>
    <col min="1793" max="1793" width="4" style="2" customWidth="1"/>
    <col min="1794" max="1794" width="12.28515625" style="2" customWidth="1"/>
    <col min="1795" max="1795" width="45.7109375" style="2" customWidth="1"/>
    <col min="1796" max="1799" width="7.7109375" style="2" customWidth="1"/>
    <col min="1800" max="1800" width="8.85546875" style="2" customWidth="1"/>
    <col min="1801" max="1804" width="7.7109375" style="2" customWidth="1"/>
    <col min="1805" max="1812" width="10.7109375" style="2" customWidth="1"/>
    <col min="1813" max="1813" width="9.140625" style="2"/>
    <col min="1814" max="1814" width="10" style="2" bestFit="1" customWidth="1"/>
    <col min="1815" max="2048" width="9.140625" style="2"/>
    <col min="2049" max="2049" width="4" style="2" customWidth="1"/>
    <col min="2050" max="2050" width="12.28515625" style="2" customWidth="1"/>
    <col min="2051" max="2051" width="45.7109375" style="2" customWidth="1"/>
    <col min="2052" max="2055" width="7.7109375" style="2" customWidth="1"/>
    <col min="2056" max="2056" width="8.85546875" style="2" customWidth="1"/>
    <col min="2057" max="2060" width="7.7109375" style="2" customWidth="1"/>
    <col min="2061" max="2068" width="10.7109375" style="2" customWidth="1"/>
    <col min="2069" max="2069" width="9.140625" style="2"/>
    <col min="2070" max="2070" width="10" style="2" bestFit="1" customWidth="1"/>
    <col min="2071" max="2304" width="9.140625" style="2"/>
    <col min="2305" max="2305" width="4" style="2" customWidth="1"/>
    <col min="2306" max="2306" width="12.28515625" style="2" customWidth="1"/>
    <col min="2307" max="2307" width="45.7109375" style="2" customWidth="1"/>
    <col min="2308" max="2311" width="7.7109375" style="2" customWidth="1"/>
    <col min="2312" max="2312" width="8.85546875" style="2" customWidth="1"/>
    <col min="2313" max="2316" width="7.7109375" style="2" customWidth="1"/>
    <col min="2317" max="2324" width="10.7109375" style="2" customWidth="1"/>
    <col min="2325" max="2325" width="9.140625" style="2"/>
    <col min="2326" max="2326" width="10" style="2" bestFit="1" customWidth="1"/>
    <col min="2327" max="2560" width="9.140625" style="2"/>
    <col min="2561" max="2561" width="4" style="2" customWidth="1"/>
    <col min="2562" max="2562" width="12.28515625" style="2" customWidth="1"/>
    <col min="2563" max="2563" width="45.7109375" style="2" customWidth="1"/>
    <col min="2564" max="2567" width="7.7109375" style="2" customWidth="1"/>
    <col min="2568" max="2568" width="8.85546875" style="2" customWidth="1"/>
    <col min="2569" max="2572" width="7.7109375" style="2" customWidth="1"/>
    <col min="2573" max="2580" width="10.7109375" style="2" customWidth="1"/>
    <col min="2581" max="2581" width="9.140625" style="2"/>
    <col min="2582" max="2582" width="10" style="2" bestFit="1" customWidth="1"/>
    <col min="2583" max="2816" width="9.140625" style="2"/>
    <col min="2817" max="2817" width="4" style="2" customWidth="1"/>
    <col min="2818" max="2818" width="12.28515625" style="2" customWidth="1"/>
    <col min="2819" max="2819" width="45.7109375" style="2" customWidth="1"/>
    <col min="2820" max="2823" width="7.7109375" style="2" customWidth="1"/>
    <col min="2824" max="2824" width="8.85546875" style="2" customWidth="1"/>
    <col min="2825" max="2828" width="7.7109375" style="2" customWidth="1"/>
    <col min="2829" max="2836" width="10.7109375" style="2" customWidth="1"/>
    <col min="2837" max="2837" width="9.140625" style="2"/>
    <col min="2838" max="2838" width="10" style="2" bestFit="1" customWidth="1"/>
    <col min="2839" max="3072" width="9.140625" style="2"/>
    <col min="3073" max="3073" width="4" style="2" customWidth="1"/>
    <col min="3074" max="3074" width="12.28515625" style="2" customWidth="1"/>
    <col min="3075" max="3075" width="45.7109375" style="2" customWidth="1"/>
    <col min="3076" max="3079" width="7.7109375" style="2" customWidth="1"/>
    <col min="3080" max="3080" width="8.85546875" style="2" customWidth="1"/>
    <col min="3081" max="3084" width="7.7109375" style="2" customWidth="1"/>
    <col min="3085" max="3092" width="10.7109375" style="2" customWidth="1"/>
    <col min="3093" max="3093" width="9.140625" style="2"/>
    <col min="3094" max="3094" width="10" style="2" bestFit="1" customWidth="1"/>
    <col min="3095" max="3328" width="9.140625" style="2"/>
    <col min="3329" max="3329" width="4" style="2" customWidth="1"/>
    <col min="3330" max="3330" width="12.28515625" style="2" customWidth="1"/>
    <col min="3331" max="3331" width="45.7109375" style="2" customWidth="1"/>
    <col min="3332" max="3335" width="7.7109375" style="2" customWidth="1"/>
    <col min="3336" max="3336" width="8.85546875" style="2" customWidth="1"/>
    <col min="3337" max="3340" width="7.7109375" style="2" customWidth="1"/>
    <col min="3341" max="3348" width="10.7109375" style="2" customWidth="1"/>
    <col min="3349" max="3349" width="9.140625" style="2"/>
    <col min="3350" max="3350" width="10" style="2" bestFit="1" customWidth="1"/>
    <col min="3351" max="3584" width="9.140625" style="2"/>
    <col min="3585" max="3585" width="4" style="2" customWidth="1"/>
    <col min="3586" max="3586" width="12.28515625" style="2" customWidth="1"/>
    <col min="3587" max="3587" width="45.7109375" style="2" customWidth="1"/>
    <col min="3588" max="3591" width="7.7109375" style="2" customWidth="1"/>
    <col min="3592" max="3592" width="8.85546875" style="2" customWidth="1"/>
    <col min="3593" max="3596" width="7.7109375" style="2" customWidth="1"/>
    <col min="3597" max="3604" width="10.7109375" style="2" customWidth="1"/>
    <col min="3605" max="3605" width="9.140625" style="2"/>
    <col min="3606" max="3606" width="10" style="2" bestFit="1" customWidth="1"/>
    <col min="3607" max="3840" width="9.140625" style="2"/>
    <col min="3841" max="3841" width="4" style="2" customWidth="1"/>
    <col min="3842" max="3842" width="12.28515625" style="2" customWidth="1"/>
    <col min="3843" max="3843" width="45.7109375" style="2" customWidth="1"/>
    <col min="3844" max="3847" width="7.7109375" style="2" customWidth="1"/>
    <col min="3848" max="3848" width="8.85546875" style="2" customWidth="1"/>
    <col min="3849" max="3852" width="7.7109375" style="2" customWidth="1"/>
    <col min="3853" max="3860" width="10.7109375" style="2" customWidth="1"/>
    <col min="3861" max="3861" width="9.140625" style="2"/>
    <col min="3862" max="3862" width="10" style="2" bestFit="1" customWidth="1"/>
    <col min="3863" max="4096" width="9.140625" style="2"/>
    <col min="4097" max="4097" width="4" style="2" customWidth="1"/>
    <col min="4098" max="4098" width="12.28515625" style="2" customWidth="1"/>
    <col min="4099" max="4099" width="45.7109375" style="2" customWidth="1"/>
    <col min="4100" max="4103" width="7.7109375" style="2" customWidth="1"/>
    <col min="4104" max="4104" width="8.85546875" style="2" customWidth="1"/>
    <col min="4105" max="4108" width="7.7109375" style="2" customWidth="1"/>
    <col min="4109" max="4116" width="10.7109375" style="2" customWidth="1"/>
    <col min="4117" max="4117" width="9.140625" style="2"/>
    <col min="4118" max="4118" width="10" style="2" bestFit="1" customWidth="1"/>
    <col min="4119" max="4352" width="9.140625" style="2"/>
    <col min="4353" max="4353" width="4" style="2" customWidth="1"/>
    <col min="4354" max="4354" width="12.28515625" style="2" customWidth="1"/>
    <col min="4355" max="4355" width="45.7109375" style="2" customWidth="1"/>
    <col min="4356" max="4359" width="7.7109375" style="2" customWidth="1"/>
    <col min="4360" max="4360" width="8.85546875" style="2" customWidth="1"/>
    <col min="4361" max="4364" width="7.7109375" style="2" customWidth="1"/>
    <col min="4365" max="4372" width="10.7109375" style="2" customWidth="1"/>
    <col min="4373" max="4373" width="9.140625" style="2"/>
    <col min="4374" max="4374" width="10" style="2" bestFit="1" customWidth="1"/>
    <col min="4375" max="4608" width="9.140625" style="2"/>
    <col min="4609" max="4609" width="4" style="2" customWidth="1"/>
    <col min="4610" max="4610" width="12.28515625" style="2" customWidth="1"/>
    <col min="4611" max="4611" width="45.7109375" style="2" customWidth="1"/>
    <col min="4612" max="4615" width="7.7109375" style="2" customWidth="1"/>
    <col min="4616" max="4616" width="8.85546875" style="2" customWidth="1"/>
    <col min="4617" max="4620" width="7.7109375" style="2" customWidth="1"/>
    <col min="4621" max="4628" width="10.7109375" style="2" customWidth="1"/>
    <col min="4629" max="4629" width="9.140625" style="2"/>
    <col min="4630" max="4630" width="10" style="2" bestFit="1" customWidth="1"/>
    <col min="4631" max="4864" width="9.140625" style="2"/>
    <col min="4865" max="4865" width="4" style="2" customWidth="1"/>
    <col min="4866" max="4866" width="12.28515625" style="2" customWidth="1"/>
    <col min="4867" max="4867" width="45.7109375" style="2" customWidth="1"/>
    <col min="4868" max="4871" width="7.7109375" style="2" customWidth="1"/>
    <col min="4872" max="4872" width="8.85546875" style="2" customWidth="1"/>
    <col min="4873" max="4876" width="7.7109375" style="2" customWidth="1"/>
    <col min="4877" max="4884" width="10.7109375" style="2" customWidth="1"/>
    <col min="4885" max="4885" width="9.140625" style="2"/>
    <col min="4886" max="4886" width="10" style="2" bestFit="1" customWidth="1"/>
    <col min="4887" max="5120" width="9.140625" style="2"/>
    <col min="5121" max="5121" width="4" style="2" customWidth="1"/>
    <col min="5122" max="5122" width="12.28515625" style="2" customWidth="1"/>
    <col min="5123" max="5123" width="45.7109375" style="2" customWidth="1"/>
    <col min="5124" max="5127" width="7.7109375" style="2" customWidth="1"/>
    <col min="5128" max="5128" width="8.85546875" style="2" customWidth="1"/>
    <col min="5129" max="5132" width="7.7109375" style="2" customWidth="1"/>
    <col min="5133" max="5140" width="10.7109375" style="2" customWidth="1"/>
    <col min="5141" max="5141" width="9.140625" style="2"/>
    <col min="5142" max="5142" width="10" style="2" bestFit="1" customWidth="1"/>
    <col min="5143" max="5376" width="9.140625" style="2"/>
    <col min="5377" max="5377" width="4" style="2" customWidth="1"/>
    <col min="5378" max="5378" width="12.28515625" style="2" customWidth="1"/>
    <col min="5379" max="5379" width="45.7109375" style="2" customWidth="1"/>
    <col min="5380" max="5383" width="7.7109375" style="2" customWidth="1"/>
    <col min="5384" max="5384" width="8.85546875" style="2" customWidth="1"/>
    <col min="5385" max="5388" width="7.7109375" style="2" customWidth="1"/>
    <col min="5389" max="5396" width="10.7109375" style="2" customWidth="1"/>
    <col min="5397" max="5397" width="9.140625" style="2"/>
    <col min="5398" max="5398" width="10" style="2" bestFit="1" customWidth="1"/>
    <col min="5399" max="5632" width="9.140625" style="2"/>
    <col min="5633" max="5633" width="4" style="2" customWidth="1"/>
    <col min="5634" max="5634" width="12.28515625" style="2" customWidth="1"/>
    <col min="5635" max="5635" width="45.7109375" style="2" customWidth="1"/>
    <col min="5636" max="5639" width="7.7109375" style="2" customWidth="1"/>
    <col min="5640" max="5640" width="8.85546875" style="2" customWidth="1"/>
    <col min="5641" max="5644" width="7.7109375" style="2" customWidth="1"/>
    <col min="5645" max="5652" width="10.7109375" style="2" customWidth="1"/>
    <col min="5653" max="5653" width="9.140625" style="2"/>
    <col min="5654" max="5654" width="10" style="2" bestFit="1" customWidth="1"/>
    <col min="5655" max="5888" width="9.140625" style="2"/>
    <col min="5889" max="5889" width="4" style="2" customWidth="1"/>
    <col min="5890" max="5890" width="12.28515625" style="2" customWidth="1"/>
    <col min="5891" max="5891" width="45.7109375" style="2" customWidth="1"/>
    <col min="5892" max="5895" width="7.7109375" style="2" customWidth="1"/>
    <col min="5896" max="5896" width="8.85546875" style="2" customWidth="1"/>
    <col min="5897" max="5900" width="7.7109375" style="2" customWidth="1"/>
    <col min="5901" max="5908" width="10.7109375" style="2" customWidth="1"/>
    <col min="5909" max="5909" width="9.140625" style="2"/>
    <col min="5910" max="5910" width="10" style="2" bestFit="1" customWidth="1"/>
    <col min="5911" max="6144" width="9.140625" style="2"/>
    <col min="6145" max="6145" width="4" style="2" customWidth="1"/>
    <col min="6146" max="6146" width="12.28515625" style="2" customWidth="1"/>
    <col min="6147" max="6147" width="45.7109375" style="2" customWidth="1"/>
    <col min="6148" max="6151" width="7.7109375" style="2" customWidth="1"/>
    <col min="6152" max="6152" width="8.85546875" style="2" customWidth="1"/>
    <col min="6153" max="6156" width="7.7109375" style="2" customWidth="1"/>
    <col min="6157" max="6164" width="10.7109375" style="2" customWidth="1"/>
    <col min="6165" max="6165" width="9.140625" style="2"/>
    <col min="6166" max="6166" width="10" style="2" bestFit="1" customWidth="1"/>
    <col min="6167" max="6400" width="9.140625" style="2"/>
    <col min="6401" max="6401" width="4" style="2" customWidth="1"/>
    <col min="6402" max="6402" width="12.28515625" style="2" customWidth="1"/>
    <col min="6403" max="6403" width="45.7109375" style="2" customWidth="1"/>
    <col min="6404" max="6407" width="7.7109375" style="2" customWidth="1"/>
    <col min="6408" max="6408" width="8.85546875" style="2" customWidth="1"/>
    <col min="6409" max="6412" width="7.7109375" style="2" customWidth="1"/>
    <col min="6413" max="6420" width="10.7109375" style="2" customWidth="1"/>
    <col min="6421" max="6421" width="9.140625" style="2"/>
    <col min="6422" max="6422" width="10" style="2" bestFit="1" customWidth="1"/>
    <col min="6423" max="6656" width="9.140625" style="2"/>
    <col min="6657" max="6657" width="4" style="2" customWidth="1"/>
    <col min="6658" max="6658" width="12.28515625" style="2" customWidth="1"/>
    <col min="6659" max="6659" width="45.7109375" style="2" customWidth="1"/>
    <col min="6660" max="6663" width="7.7109375" style="2" customWidth="1"/>
    <col min="6664" max="6664" width="8.85546875" style="2" customWidth="1"/>
    <col min="6665" max="6668" width="7.7109375" style="2" customWidth="1"/>
    <col min="6669" max="6676" width="10.7109375" style="2" customWidth="1"/>
    <col min="6677" max="6677" width="9.140625" style="2"/>
    <col min="6678" max="6678" width="10" style="2" bestFit="1" customWidth="1"/>
    <col min="6679" max="6912" width="9.140625" style="2"/>
    <col min="6913" max="6913" width="4" style="2" customWidth="1"/>
    <col min="6914" max="6914" width="12.28515625" style="2" customWidth="1"/>
    <col min="6915" max="6915" width="45.7109375" style="2" customWidth="1"/>
    <col min="6916" max="6919" width="7.7109375" style="2" customWidth="1"/>
    <col min="6920" max="6920" width="8.85546875" style="2" customWidth="1"/>
    <col min="6921" max="6924" width="7.7109375" style="2" customWidth="1"/>
    <col min="6925" max="6932" width="10.7109375" style="2" customWidth="1"/>
    <col min="6933" max="6933" width="9.140625" style="2"/>
    <col min="6934" max="6934" width="10" style="2" bestFit="1" customWidth="1"/>
    <col min="6935" max="7168" width="9.140625" style="2"/>
    <col min="7169" max="7169" width="4" style="2" customWidth="1"/>
    <col min="7170" max="7170" width="12.28515625" style="2" customWidth="1"/>
    <col min="7171" max="7171" width="45.7109375" style="2" customWidth="1"/>
    <col min="7172" max="7175" width="7.7109375" style="2" customWidth="1"/>
    <col min="7176" max="7176" width="8.85546875" style="2" customWidth="1"/>
    <col min="7177" max="7180" width="7.7109375" style="2" customWidth="1"/>
    <col min="7181" max="7188" width="10.7109375" style="2" customWidth="1"/>
    <col min="7189" max="7189" width="9.140625" style="2"/>
    <col min="7190" max="7190" width="10" style="2" bestFit="1" customWidth="1"/>
    <col min="7191" max="7424" width="9.140625" style="2"/>
    <col min="7425" max="7425" width="4" style="2" customWidth="1"/>
    <col min="7426" max="7426" width="12.28515625" style="2" customWidth="1"/>
    <col min="7427" max="7427" width="45.7109375" style="2" customWidth="1"/>
    <col min="7428" max="7431" width="7.7109375" style="2" customWidth="1"/>
    <col min="7432" max="7432" width="8.85546875" style="2" customWidth="1"/>
    <col min="7433" max="7436" width="7.7109375" style="2" customWidth="1"/>
    <col min="7437" max="7444" width="10.7109375" style="2" customWidth="1"/>
    <col min="7445" max="7445" width="9.140625" style="2"/>
    <col min="7446" max="7446" width="10" style="2" bestFit="1" customWidth="1"/>
    <col min="7447" max="7680" width="9.140625" style="2"/>
    <col min="7681" max="7681" width="4" style="2" customWidth="1"/>
    <col min="7682" max="7682" width="12.28515625" style="2" customWidth="1"/>
    <col min="7683" max="7683" width="45.7109375" style="2" customWidth="1"/>
    <col min="7684" max="7687" width="7.7109375" style="2" customWidth="1"/>
    <col min="7688" max="7688" width="8.85546875" style="2" customWidth="1"/>
    <col min="7689" max="7692" width="7.7109375" style="2" customWidth="1"/>
    <col min="7693" max="7700" width="10.7109375" style="2" customWidth="1"/>
    <col min="7701" max="7701" width="9.140625" style="2"/>
    <col min="7702" max="7702" width="10" style="2" bestFit="1" customWidth="1"/>
    <col min="7703" max="7936" width="9.140625" style="2"/>
    <col min="7937" max="7937" width="4" style="2" customWidth="1"/>
    <col min="7938" max="7938" width="12.28515625" style="2" customWidth="1"/>
    <col min="7939" max="7939" width="45.7109375" style="2" customWidth="1"/>
    <col min="7940" max="7943" width="7.7109375" style="2" customWidth="1"/>
    <col min="7944" max="7944" width="8.85546875" style="2" customWidth="1"/>
    <col min="7945" max="7948" width="7.7109375" style="2" customWidth="1"/>
    <col min="7949" max="7956" width="10.7109375" style="2" customWidth="1"/>
    <col min="7957" max="7957" width="9.140625" style="2"/>
    <col min="7958" max="7958" width="10" style="2" bestFit="1" customWidth="1"/>
    <col min="7959" max="8192" width="9.140625" style="2"/>
    <col min="8193" max="8193" width="4" style="2" customWidth="1"/>
    <col min="8194" max="8194" width="12.28515625" style="2" customWidth="1"/>
    <col min="8195" max="8195" width="45.7109375" style="2" customWidth="1"/>
    <col min="8196" max="8199" width="7.7109375" style="2" customWidth="1"/>
    <col min="8200" max="8200" width="8.85546875" style="2" customWidth="1"/>
    <col min="8201" max="8204" width="7.7109375" style="2" customWidth="1"/>
    <col min="8205" max="8212" width="10.7109375" style="2" customWidth="1"/>
    <col min="8213" max="8213" width="9.140625" style="2"/>
    <col min="8214" max="8214" width="10" style="2" bestFit="1" customWidth="1"/>
    <col min="8215" max="8448" width="9.140625" style="2"/>
    <col min="8449" max="8449" width="4" style="2" customWidth="1"/>
    <col min="8450" max="8450" width="12.28515625" style="2" customWidth="1"/>
    <col min="8451" max="8451" width="45.7109375" style="2" customWidth="1"/>
    <col min="8452" max="8455" width="7.7109375" style="2" customWidth="1"/>
    <col min="8456" max="8456" width="8.85546875" style="2" customWidth="1"/>
    <col min="8457" max="8460" width="7.7109375" style="2" customWidth="1"/>
    <col min="8461" max="8468" width="10.7109375" style="2" customWidth="1"/>
    <col min="8469" max="8469" width="9.140625" style="2"/>
    <col min="8470" max="8470" width="10" style="2" bestFit="1" customWidth="1"/>
    <col min="8471" max="8704" width="9.140625" style="2"/>
    <col min="8705" max="8705" width="4" style="2" customWidth="1"/>
    <col min="8706" max="8706" width="12.28515625" style="2" customWidth="1"/>
    <col min="8707" max="8707" width="45.7109375" style="2" customWidth="1"/>
    <col min="8708" max="8711" width="7.7109375" style="2" customWidth="1"/>
    <col min="8712" max="8712" width="8.85546875" style="2" customWidth="1"/>
    <col min="8713" max="8716" width="7.7109375" style="2" customWidth="1"/>
    <col min="8717" max="8724" width="10.7109375" style="2" customWidth="1"/>
    <col min="8725" max="8725" width="9.140625" style="2"/>
    <col min="8726" max="8726" width="10" style="2" bestFit="1" customWidth="1"/>
    <col min="8727" max="8960" width="9.140625" style="2"/>
    <col min="8961" max="8961" width="4" style="2" customWidth="1"/>
    <col min="8962" max="8962" width="12.28515625" style="2" customWidth="1"/>
    <col min="8963" max="8963" width="45.7109375" style="2" customWidth="1"/>
    <col min="8964" max="8967" width="7.7109375" style="2" customWidth="1"/>
    <col min="8968" max="8968" width="8.85546875" style="2" customWidth="1"/>
    <col min="8969" max="8972" width="7.7109375" style="2" customWidth="1"/>
    <col min="8973" max="8980" width="10.7109375" style="2" customWidth="1"/>
    <col min="8981" max="8981" width="9.140625" style="2"/>
    <col min="8982" max="8982" width="10" style="2" bestFit="1" customWidth="1"/>
    <col min="8983" max="9216" width="9.140625" style="2"/>
    <col min="9217" max="9217" width="4" style="2" customWidth="1"/>
    <col min="9218" max="9218" width="12.28515625" style="2" customWidth="1"/>
    <col min="9219" max="9219" width="45.7109375" style="2" customWidth="1"/>
    <col min="9220" max="9223" width="7.7109375" style="2" customWidth="1"/>
    <col min="9224" max="9224" width="8.85546875" style="2" customWidth="1"/>
    <col min="9225" max="9228" width="7.7109375" style="2" customWidth="1"/>
    <col min="9229" max="9236" width="10.7109375" style="2" customWidth="1"/>
    <col min="9237" max="9237" width="9.140625" style="2"/>
    <col min="9238" max="9238" width="10" style="2" bestFit="1" customWidth="1"/>
    <col min="9239" max="9472" width="9.140625" style="2"/>
    <col min="9473" max="9473" width="4" style="2" customWidth="1"/>
    <col min="9474" max="9474" width="12.28515625" style="2" customWidth="1"/>
    <col min="9475" max="9475" width="45.7109375" style="2" customWidth="1"/>
    <col min="9476" max="9479" width="7.7109375" style="2" customWidth="1"/>
    <col min="9480" max="9480" width="8.85546875" style="2" customWidth="1"/>
    <col min="9481" max="9484" width="7.7109375" style="2" customWidth="1"/>
    <col min="9485" max="9492" width="10.7109375" style="2" customWidth="1"/>
    <col min="9493" max="9493" width="9.140625" style="2"/>
    <col min="9494" max="9494" width="10" style="2" bestFit="1" customWidth="1"/>
    <col min="9495" max="9728" width="9.140625" style="2"/>
    <col min="9729" max="9729" width="4" style="2" customWidth="1"/>
    <col min="9730" max="9730" width="12.28515625" style="2" customWidth="1"/>
    <col min="9731" max="9731" width="45.7109375" style="2" customWidth="1"/>
    <col min="9732" max="9735" width="7.7109375" style="2" customWidth="1"/>
    <col min="9736" max="9736" width="8.85546875" style="2" customWidth="1"/>
    <col min="9737" max="9740" width="7.7109375" style="2" customWidth="1"/>
    <col min="9741" max="9748" width="10.7109375" style="2" customWidth="1"/>
    <col min="9749" max="9749" width="9.140625" style="2"/>
    <col min="9750" max="9750" width="10" style="2" bestFit="1" customWidth="1"/>
    <col min="9751" max="9984" width="9.140625" style="2"/>
    <col min="9985" max="9985" width="4" style="2" customWidth="1"/>
    <col min="9986" max="9986" width="12.28515625" style="2" customWidth="1"/>
    <col min="9987" max="9987" width="45.7109375" style="2" customWidth="1"/>
    <col min="9988" max="9991" width="7.7109375" style="2" customWidth="1"/>
    <col min="9992" max="9992" width="8.85546875" style="2" customWidth="1"/>
    <col min="9993" max="9996" width="7.7109375" style="2" customWidth="1"/>
    <col min="9997" max="10004" width="10.7109375" style="2" customWidth="1"/>
    <col min="10005" max="10005" width="9.140625" style="2"/>
    <col min="10006" max="10006" width="10" style="2" bestFit="1" customWidth="1"/>
    <col min="10007" max="10240" width="9.140625" style="2"/>
    <col min="10241" max="10241" width="4" style="2" customWidth="1"/>
    <col min="10242" max="10242" width="12.28515625" style="2" customWidth="1"/>
    <col min="10243" max="10243" width="45.7109375" style="2" customWidth="1"/>
    <col min="10244" max="10247" width="7.7109375" style="2" customWidth="1"/>
    <col min="10248" max="10248" width="8.85546875" style="2" customWidth="1"/>
    <col min="10249" max="10252" width="7.7109375" style="2" customWidth="1"/>
    <col min="10253" max="10260" width="10.7109375" style="2" customWidth="1"/>
    <col min="10261" max="10261" width="9.140625" style="2"/>
    <col min="10262" max="10262" width="10" style="2" bestFit="1" customWidth="1"/>
    <col min="10263" max="10496" width="9.140625" style="2"/>
    <col min="10497" max="10497" width="4" style="2" customWidth="1"/>
    <col min="10498" max="10498" width="12.28515625" style="2" customWidth="1"/>
    <col min="10499" max="10499" width="45.7109375" style="2" customWidth="1"/>
    <col min="10500" max="10503" width="7.7109375" style="2" customWidth="1"/>
    <col min="10504" max="10504" width="8.85546875" style="2" customWidth="1"/>
    <col min="10505" max="10508" width="7.7109375" style="2" customWidth="1"/>
    <col min="10509" max="10516" width="10.7109375" style="2" customWidth="1"/>
    <col min="10517" max="10517" width="9.140625" style="2"/>
    <col min="10518" max="10518" width="10" style="2" bestFit="1" customWidth="1"/>
    <col min="10519" max="10752" width="9.140625" style="2"/>
    <col min="10753" max="10753" width="4" style="2" customWidth="1"/>
    <col min="10754" max="10754" width="12.28515625" style="2" customWidth="1"/>
    <col min="10755" max="10755" width="45.7109375" style="2" customWidth="1"/>
    <col min="10756" max="10759" width="7.7109375" style="2" customWidth="1"/>
    <col min="10760" max="10760" width="8.85546875" style="2" customWidth="1"/>
    <col min="10761" max="10764" width="7.7109375" style="2" customWidth="1"/>
    <col min="10765" max="10772" width="10.7109375" style="2" customWidth="1"/>
    <col min="10773" max="10773" width="9.140625" style="2"/>
    <col min="10774" max="10774" width="10" style="2" bestFit="1" customWidth="1"/>
    <col min="10775" max="11008" width="9.140625" style="2"/>
    <col min="11009" max="11009" width="4" style="2" customWidth="1"/>
    <col min="11010" max="11010" width="12.28515625" style="2" customWidth="1"/>
    <col min="11011" max="11011" width="45.7109375" style="2" customWidth="1"/>
    <col min="11012" max="11015" width="7.7109375" style="2" customWidth="1"/>
    <col min="11016" max="11016" width="8.85546875" style="2" customWidth="1"/>
    <col min="11017" max="11020" width="7.7109375" style="2" customWidth="1"/>
    <col min="11021" max="11028" width="10.7109375" style="2" customWidth="1"/>
    <col min="11029" max="11029" width="9.140625" style="2"/>
    <col min="11030" max="11030" width="10" style="2" bestFit="1" customWidth="1"/>
    <col min="11031" max="11264" width="9.140625" style="2"/>
    <col min="11265" max="11265" width="4" style="2" customWidth="1"/>
    <col min="11266" max="11266" width="12.28515625" style="2" customWidth="1"/>
    <col min="11267" max="11267" width="45.7109375" style="2" customWidth="1"/>
    <col min="11268" max="11271" width="7.7109375" style="2" customWidth="1"/>
    <col min="11272" max="11272" width="8.85546875" style="2" customWidth="1"/>
    <col min="11273" max="11276" width="7.7109375" style="2" customWidth="1"/>
    <col min="11277" max="11284" width="10.7109375" style="2" customWidth="1"/>
    <col min="11285" max="11285" width="9.140625" style="2"/>
    <col min="11286" max="11286" width="10" style="2" bestFit="1" customWidth="1"/>
    <col min="11287" max="11520" width="9.140625" style="2"/>
    <col min="11521" max="11521" width="4" style="2" customWidth="1"/>
    <col min="11522" max="11522" width="12.28515625" style="2" customWidth="1"/>
    <col min="11523" max="11523" width="45.7109375" style="2" customWidth="1"/>
    <col min="11524" max="11527" width="7.7109375" style="2" customWidth="1"/>
    <col min="11528" max="11528" width="8.85546875" style="2" customWidth="1"/>
    <col min="11529" max="11532" width="7.7109375" style="2" customWidth="1"/>
    <col min="11533" max="11540" width="10.7109375" style="2" customWidth="1"/>
    <col min="11541" max="11541" width="9.140625" style="2"/>
    <col min="11542" max="11542" width="10" style="2" bestFit="1" customWidth="1"/>
    <col min="11543" max="11776" width="9.140625" style="2"/>
    <col min="11777" max="11777" width="4" style="2" customWidth="1"/>
    <col min="11778" max="11778" width="12.28515625" style="2" customWidth="1"/>
    <col min="11779" max="11779" width="45.7109375" style="2" customWidth="1"/>
    <col min="11780" max="11783" width="7.7109375" style="2" customWidth="1"/>
    <col min="11784" max="11784" width="8.85546875" style="2" customWidth="1"/>
    <col min="11785" max="11788" width="7.7109375" style="2" customWidth="1"/>
    <col min="11789" max="11796" width="10.7109375" style="2" customWidth="1"/>
    <col min="11797" max="11797" width="9.140625" style="2"/>
    <col min="11798" max="11798" width="10" style="2" bestFit="1" customWidth="1"/>
    <col min="11799" max="12032" width="9.140625" style="2"/>
    <col min="12033" max="12033" width="4" style="2" customWidth="1"/>
    <col min="12034" max="12034" width="12.28515625" style="2" customWidth="1"/>
    <col min="12035" max="12035" width="45.7109375" style="2" customWidth="1"/>
    <col min="12036" max="12039" width="7.7109375" style="2" customWidth="1"/>
    <col min="12040" max="12040" width="8.85546875" style="2" customWidth="1"/>
    <col min="12041" max="12044" width="7.7109375" style="2" customWidth="1"/>
    <col min="12045" max="12052" width="10.7109375" style="2" customWidth="1"/>
    <col min="12053" max="12053" width="9.140625" style="2"/>
    <col min="12054" max="12054" width="10" style="2" bestFit="1" customWidth="1"/>
    <col min="12055" max="12288" width="9.140625" style="2"/>
    <col min="12289" max="12289" width="4" style="2" customWidth="1"/>
    <col min="12290" max="12290" width="12.28515625" style="2" customWidth="1"/>
    <col min="12291" max="12291" width="45.7109375" style="2" customWidth="1"/>
    <col min="12292" max="12295" width="7.7109375" style="2" customWidth="1"/>
    <col min="12296" max="12296" width="8.85546875" style="2" customWidth="1"/>
    <col min="12297" max="12300" width="7.7109375" style="2" customWidth="1"/>
    <col min="12301" max="12308" width="10.7109375" style="2" customWidth="1"/>
    <col min="12309" max="12309" width="9.140625" style="2"/>
    <col min="12310" max="12310" width="10" style="2" bestFit="1" customWidth="1"/>
    <col min="12311" max="12544" width="9.140625" style="2"/>
    <col min="12545" max="12545" width="4" style="2" customWidth="1"/>
    <col min="12546" max="12546" width="12.28515625" style="2" customWidth="1"/>
    <col min="12547" max="12547" width="45.7109375" style="2" customWidth="1"/>
    <col min="12548" max="12551" width="7.7109375" style="2" customWidth="1"/>
    <col min="12552" max="12552" width="8.85546875" style="2" customWidth="1"/>
    <col min="12553" max="12556" width="7.7109375" style="2" customWidth="1"/>
    <col min="12557" max="12564" width="10.7109375" style="2" customWidth="1"/>
    <col min="12565" max="12565" width="9.140625" style="2"/>
    <col min="12566" max="12566" width="10" style="2" bestFit="1" customWidth="1"/>
    <col min="12567" max="12800" width="9.140625" style="2"/>
    <col min="12801" max="12801" width="4" style="2" customWidth="1"/>
    <col min="12802" max="12802" width="12.28515625" style="2" customWidth="1"/>
    <col min="12803" max="12803" width="45.7109375" style="2" customWidth="1"/>
    <col min="12804" max="12807" width="7.7109375" style="2" customWidth="1"/>
    <col min="12808" max="12808" width="8.85546875" style="2" customWidth="1"/>
    <col min="12809" max="12812" width="7.7109375" style="2" customWidth="1"/>
    <col min="12813" max="12820" width="10.7109375" style="2" customWidth="1"/>
    <col min="12821" max="12821" width="9.140625" style="2"/>
    <col min="12822" max="12822" width="10" style="2" bestFit="1" customWidth="1"/>
    <col min="12823" max="13056" width="9.140625" style="2"/>
    <col min="13057" max="13057" width="4" style="2" customWidth="1"/>
    <col min="13058" max="13058" width="12.28515625" style="2" customWidth="1"/>
    <col min="13059" max="13059" width="45.7109375" style="2" customWidth="1"/>
    <col min="13060" max="13063" width="7.7109375" style="2" customWidth="1"/>
    <col min="13064" max="13064" width="8.85546875" style="2" customWidth="1"/>
    <col min="13065" max="13068" width="7.7109375" style="2" customWidth="1"/>
    <col min="13069" max="13076" width="10.7109375" style="2" customWidth="1"/>
    <col min="13077" max="13077" width="9.140625" style="2"/>
    <col min="13078" max="13078" width="10" style="2" bestFit="1" customWidth="1"/>
    <col min="13079" max="13312" width="9.140625" style="2"/>
    <col min="13313" max="13313" width="4" style="2" customWidth="1"/>
    <col min="13314" max="13314" width="12.28515625" style="2" customWidth="1"/>
    <col min="13315" max="13315" width="45.7109375" style="2" customWidth="1"/>
    <col min="13316" max="13319" width="7.7109375" style="2" customWidth="1"/>
    <col min="13320" max="13320" width="8.85546875" style="2" customWidth="1"/>
    <col min="13321" max="13324" width="7.7109375" style="2" customWidth="1"/>
    <col min="13325" max="13332" width="10.7109375" style="2" customWidth="1"/>
    <col min="13333" max="13333" width="9.140625" style="2"/>
    <col min="13334" max="13334" width="10" style="2" bestFit="1" customWidth="1"/>
    <col min="13335" max="13568" width="9.140625" style="2"/>
    <col min="13569" max="13569" width="4" style="2" customWidth="1"/>
    <col min="13570" max="13570" width="12.28515625" style="2" customWidth="1"/>
    <col min="13571" max="13571" width="45.7109375" style="2" customWidth="1"/>
    <col min="13572" max="13575" width="7.7109375" style="2" customWidth="1"/>
    <col min="13576" max="13576" width="8.85546875" style="2" customWidth="1"/>
    <col min="13577" max="13580" width="7.7109375" style="2" customWidth="1"/>
    <col min="13581" max="13588" width="10.7109375" style="2" customWidth="1"/>
    <col min="13589" max="13589" width="9.140625" style="2"/>
    <col min="13590" max="13590" width="10" style="2" bestFit="1" customWidth="1"/>
    <col min="13591" max="13824" width="9.140625" style="2"/>
    <col min="13825" max="13825" width="4" style="2" customWidth="1"/>
    <col min="13826" max="13826" width="12.28515625" style="2" customWidth="1"/>
    <col min="13827" max="13827" width="45.7109375" style="2" customWidth="1"/>
    <col min="13828" max="13831" width="7.7109375" style="2" customWidth="1"/>
    <col min="13832" max="13832" width="8.85546875" style="2" customWidth="1"/>
    <col min="13833" max="13836" width="7.7109375" style="2" customWidth="1"/>
    <col min="13837" max="13844" width="10.7109375" style="2" customWidth="1"/>
    <col min="13845" max="13845" width="9.140625" style="2"/>
    <col min="13846" max="13846" width="10" style="2" bestFit="1" customWidth="1"/>
    <col min="13847" max="14080" width="9.140625" style="2"/>
    <col min="14081" max="14081" width="4" style="2" customWidth="1"/>
    <col min="14082" max="14082" width="12.28515625" style="2" customWidth="1"/>
    <col min="14083" max="14083" width="45.7109375" style="2" customWidth="1"/>
    <col min="14084" max="14087" width="7.7109375" style="2" customWidth="1"/>
    <col min="14088" max="14088" width="8.85546875" style="2" customWidth="1"/>
    <col min="14089" max="14092" width="7.7109375" style="2" customWidth="1"/>
    <col min="14093" max="14100" width="10.7109375" style="2" customWidth="1"/>
    <col min="14101" max="14101" width="9.140625" style="2"/>
    <col min="14102" max="14102" width="10" style="2" bestFit="1" customWidth="1"/>
    <col min="14103" max="14336" width="9.140625" style="2"/>
    <col min="14337" max="14337" width="4" style="2" customWidth="1"/>
    <col min="14338" max="14338" width="12.28515625" style="2" customWidth="1"/>
    <col min="14339" max="14339" width="45.7109375" style="2" customWidth="1"/>
    <col min="14340" max="14343" width="7.7109375" style="2" customWidth="1"/>
    <col min="14344" max="14344" width="8.85546875" style="2" customWidth="1"/>
    <col min="14345" max="14348" width="7.7109375" style="2" customWidth="1"/>
    <col min="14349" max="14356" width="10.7109375" style="2" customWidth="1"/>
    <col min="14357" max="14357" width="9.140625" style="2"/>
    <col min="14358" max="14358" width="10" style="2" bestFit="1" customWidth="1"/>
    <col min="14359" max="14592" width="9.140625" style="2"/>
    <col min="14593" max="14593" width="4" style="2" customWidth="1"/>
    <col min="14594" max="14594" width="12.28515625" style="2" customWidth="1"/>
    <col min="14595" max="14595" width="45.7109375" style="2" customWidth="1"/>
    <col min="14596" max="14599" width="7.7109375" style="2" customWidth="1"/>
    <col min="14600" max="14600" width="8.85546875" style="2" customWidth="1"/>
    <col min="14601" max="14604" width="7.7109375" style="2" customWidth="1"/>
    <col min="14605" max="14612" width="10.7109375" style="2" customWidth="1"/>
    <col min="14613" max="14613" width="9.140625" style="2"/>
    <col min="14614" max="14614" width="10" style="2" bestFit="1" customWidth="1"/>
    <col min="14615" max="14848" width="9.140625" style="2"/>
    <col min="14849" max="14849" width="4" style="2" customWidth="1"/>
    <col min="14850" max="14850" width="12.28515625" style="2" customWidth="1"/>
    <col min="14851" max="14851" width="45.7109375" style="2" customWidth="1"/>
    <col min="14852" max="14855" width="7.7109375" style="2" customWidth="1"/>
    <col min="14856" max="14856" width="8.85546875" style="2" customWidth="1"/>
    <col min="14857" max="14860" width="7.7109375" style="2" customWidth="1"/>
    <col min="14861" max="14868" width="10.7109375" style="2" customWidth="1"/>
    <col min="14869" max="14869" width="9.140625" style="2"/>
    <col min="14870" max="14870" width="10" style="2" bestFit="1" customWidth="1"/>
    <col min="14871" max="15104" width="9.140625" style="2"/>
    <col min="15105" max="15105" width="4" style="2" customWidth="1"/>
    <col min="15106" max="15106" width="12.28515625" style="2" customWidth="1"/>
    <col min="15107" max="15107" width="45.7109375" style="2" customWidth="1"/>
    <col min="15108" max="15111" width="7.7109375" style="2" customWidth="1"/>
    <col min="15112" max="15112" width="8.85546875" style="2" customWidth="1"/>
    <col min="15113" max="15116" width="7.7109375" style="2" customWidth="1"/>
    <col min="15117" max="15124" width="10.7109375" style="2" customWidth="1"/>
    <col min="15125" max="15125" width="9.140625" style="2"/>
    <col min="15126" max="15126" width="10" style="2" bestFit="1" customWidth="1"/>
    <col min="15127" max="15360" width="9.140625" style="2"/>
    <col min="15361" max="15361" width="4" style="2" customWidth="1"/>
    <col min="15362" max="15362" width="12.28515625" style="2" customWidth="1"/>
    <col min="15363" max="15363" width="45.7109375" style="2" customWidth="1"/>
    <col min="15364" max="15367" width="7.7109375" style="2" customWidth="1"/>
    <col min="15368" max="15368" width="8.85546875" style="2" customWidth="1"/>
    <col min="15369" max="15372" width="7.7109375" style="2" customWidth="1"/>
    <col min="15373" max="15380" width="10.7109375" style="2" customWidth="1"/>
    <col min="15381" max="15381" width="9.140625" style="2"/>
    <col min="15382" max="15382" width="10" style="2" bestFit="1" customWidth="1"/>
    <col min="15383" max="15616" width="9.140625" style="2"/>
    <col min="15617" max="15617" width="4" style="2" customWidth="1"/>
    <col min="15618" max="15618" width="12.28515625" style="2" customWidth="1"/>
    <col min="15619" max="15619" width="45.7109375" style="2" customWidth="1"/>
    <col min="15620" max="15623" width="7.7109375" style="2" customWidth="1"/>
    <col min="15624" max="15624" width="8.85546875" style="2" customWidth="1"/>
    <col min="15625" max="15628" width="7.7109375" style="2" customWidth="1"/>
    <col min="15629" max="15636" width="10.7109375" style="2" customWidth="1"/>
    <col min="15637" max="15637" width="9.140625" style="2"/>
    <col min="15638" max="15638" width="10" style="2" bestFit="1" customWidth="1"/>
    <col min="15639" max="15872" width="9.140625" style="2"/>
    <col min="15873" max="15873" width="4" style="2" customWidth="1"/>
    <col min="15874" max="15874" width="12.28515625" style="2" customWidth="1"/>
    <col min="15875" max="15875" width="45.7109375" style="2" customWidth="1"/>
    <col min="15876" max="15879" width="7.7109375" style="2" customWidth="1"/>
    <col min="15880" max="15880" width="8.85546875" style="2" customWidth="1"/>
    <col min="15881" max="15884" width="7.7109375" style="2" customWidth="1"/>
    <col min="15885" max="15892" width="10.7109375" style="2" customWidth="1"/>
    <col min="15893" max="15893" width="9.140625" style="2"/>
    <col min="15894" max="15894" width="10" style="2" bestFit="1" customWidth="1"/>
    <col min="15895" max="16128" width="9.140625" style="2"/>
    <col min="16129" max="16129" width="4" style="2" customWidth="1"/>
    <col min="16130" max="16130" width="12.28515625" style="2" customWidth="1"/>
    <col min="16131" max="16131" width="45.7109375" style="2" customWidth="1"/>
    <col min="16132" max="16135" width="7.7109375" style="2" customWidth="1"/>
    <col min="16136" max="16136" width="8.85546875" style="2" customWidth="1"/>
    <col min="16137" max="16140" width="7.7109375" style="2" customWidth="1"/>
    <col min="16141" max="16148" width="10.7109375" style="2" customWidth="1"/>
    <col min="16149" max="16149" width="9.140625" style="2"/>
    <col min="16150" max="16150" width="10" style="2" bestFit="1" customWidth="1"/>
    <col min="16151" max="16384" width="9.140625" style="2"/>
  </cols>
  <sheetData>
    <row r="1" spans="1:22" ht="13.5" x14ac:dyDescent="0.25">
      <c r="A1" s="154" t="s">
        <v>187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09"/>
      <c r="O1" s="109"/>
      <c r="P1" s="109"/>
      <c r="Q1" s="109"/>
      <c r="R1" s="109"/>
      <c r="S1" s="109"/>
      <c r="T1" s="109"/>
      <c r="U1" s="1"/>
      <c r="V1" s="1"/>
    </row>
    <row r="2" spans="1:22" ht="13.5" x14ac:dyDescent="0.25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10"/>
      <c r="O2" s="110"/>
      <c r="P2" s="110"/>
      <c r="Q2" s="110"/>
      <c r="R2" s="110"/>
      <c r="S2" s="110"/>
      <c r="T2" s="110"/>
      <c r="U2" s="1"/>
      <c r="V2" s="1"/>
    </row>
    <row r="3" spans="1:22" ht="13.5" x14ac:dyDescent="0.25">
      <c r="A3" s="156" t="s">
        <v>157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11"/>
      <c r="O3" s="111"/>
      <c r="P3" s="111"/>
      <c r="Q3" s="111"/>
      <c r="R3" s="111"/>
      <c r="S3" s="111"/>
      <c r="T3" s="111"/>
      <c r="U3" s="1"/>
      <c r="V3" s="1"/>
    </row>
    <row r="4" spans="1:22" ht="13.5" x14ac:dyDescent="0.25">
      <c r="A4" s="3"/>
      <c r="B4" s="3"/>
      <c r="C4" s="3"/>
      <c r="D4" s="156" t="s">
        <v>1</v>
      </c>
      <c r="E4" s="156"/>
      <c r="F4" s="156"/>
      <c r="G4" s="156"/>
      <c r="H4" s="156"/>
      <c r="I4" s="157">
        <f>M90</f>
        <v>0</v>
      </c>
      <c r="J4" s="157"/>
      <c r="K4" s="156" t="s">
        <v>2</v>
      </c>
      <c r="L4" s="156"/>
      <c r="M4" s="111"/>
      <c r="N4" s="111"/>
      <c r="O4" s="111"/>
      <c r="P4" s="111"/>
      <c r="Q4" s="111"/>
      <c r="R4" s="111"/>
      <c r="S4" s="111"/>
      <c r="T4" s="111"/>
      <c r="U4" s="1"/>
      <c r="V4" s="1"/>
    </row>
    <row r="5" spans="1:22" ht="13.5" x14ac:dyDescent="0.25">
      <c r="A5" s="111"/>
      <c r="B5" s="111"/>
      <c r="C5" s="111"/>
      <c r="D5" s="160" t="s">
        <v>3</v>
      </c>
      <c r="E5" s="160"/>
      <c r="F5" s="160"/>
      <c r="G5" s="160"/>
      <c r="H5" s="160"/>
      <c r="I5" s="161">
        <f>J88</f>
        <v>0</v>
      </c>
      <c r="J5" s="161"/>
      <c r="K5" s="156" t="s">
        <v>2</v>
      </c>
      <c r="L5" s="156"/>
      <c r="M5" s="111"/>
      <c r="N5" s="111"/>
      <c r="O5" s="111"/>
      <c r="P5" s="111"/>
      <c r="Q5" s="111"/>
      <c r="R5" s="111"/>
      <c r="S5" s="111"/>
      <c r="T5" s="111"/>
      <c r="U5" s="1"/>
      <c r="V5" s="1"/>
    </row>
    <row r="6" spans="1:22" ht="13.5" x14ac:dyDescent="0.25">
      <c r="A6" s="111"/>
      <c r="B6" s="111"/>
      <c r="C6" s="111"/>
      <c r="D6" s="4"/>
      <c r="E6" s="4"/>
      <c r="F6" s="4"/>
      <c r="G6" s="4"/>
      <c r="H6" s="4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"/>
      <c r="V6" s="1"/>
    </row>
    <row r="7" spans="1:22" ht="24" customHeight="1" x14ac:dyDescent="0.25">
      <c r="A7" s="108" t="s">
        <v>4</v>
      </c>
      <c r="B7" s="132" t="s">
        <v>5</v>
      </c>
      <c r="C7" s="132" t="s">
        <v>6</v>
      </c>
      <c r="D7" s="132" t="s">
        <v>7</v>
      </c>
      <c r="E7" s="158" t="s">
        <v>8</v>
      </c>
      <c r="F7" s="159"/>
      <c r="G7" s="158" t="s">
        <v>9</v>
      </c>
      <c r="H7" s="159"/>
      <c r="I7" s="158" t="s">
        <v>10</v>
      </c>
      <c r="J7" s="159"/>
      <c r="K7" s="158" t="s">
        <v>11</v>
      </c>
      <c r="L7" s="159"/>
      <c r="M7" s="132" t="s">
        <v>12</v>
      </c>
      <c r="N7" s="110"/>
      <c r="O7" s="110"/>
      <c r="P7" s="110"/>
      <c r="Q7" s="110"/>
      <c r="R7" s="110"/>
      <c r="S7" s="110"/>
      <c r="T7" s="110"/>
      <c r="U7" s="1"/>
      <c r="V7" s="1"/>
    </row>
    <row r="8" spans="1:22" ht="51" x14ac:dyDescent="0.25">
      <c r="A8" s="108" t="s">
        <v>4</v>
      </c>
      <c r="B8" s="133"/>
      <c r="C8" s="133" t="s">
        <v>6</v>
      </c>
      <c r="D8" s="133" t="s">
        <v>7</v>
      </c>
      <c r="E8" s="108" t="s">
        <v>13</v>
      </c>
      <c r="F8" s="108" t="s">
        <v>14</v>
      </c>
      <c r="G8" s="108" t="s">
        <v>15</v>
      </c>
      <c r="H8" s="108" t="s">
        <v>12</v>
      </c>
      <c r="I8" s="108" t="s">
        <v>15</v>
      </c>
      <c r="J8" s="108" t="s">
        <v>12</v>
      </c>
      <c r="K8" s="108" t="s">
        <v>15</v>
      </c>
      <c r="L8" s="108" t="s">
        <v>12</v>
      </c>
      <c r="M8" s="133" t="s">
        <v>12</v>
      </c>
      <c r="N8" s="110"/>
      <c r="O8" s="110"/>
      <c r="P8" s="110"/>
      <c r="Q8" s="110"/>
      <c r="R8" s="110"/>
      <c r="S8" s="110"/>
      <c r="T8" s="110"/>
      <c r="U8" s="1"/>
      <c r="V8" s="1"/>
    </row>
    <row r="9" spans="1:22" ht="13.5" x14ac:dyDescent="0.25">
      <c r="A9" s="108">
        <v>1</v>
      </c>
      <c r="B9" s="108">
        <v>2</v>
      </c>
      <c r="C9" s="108">
        <v>3</v>
      </c>
      <c r="D9" s="108">
        <v>4</v>
      </c>
      <c r="E9" s="108">
        <v>5</v>
      </c>
      <c r="F9" s="108">
        <v>6</v>
      </c>
      <c r="G9" s="108">
        <v>7</v>
      </c>
      <c r="H9" s="108">
        <v>8</v>
      </c>
      <c r="I9" s="108">
        <v>9</v>
      </c>
      <c r="J9" s="108">
        <v>10</v>
      </c>
      <c r="K9" s="108">
        <v>11</v>
      </c>
      <c r="L9" s="108">
        <v>12</v>
      </c>
      <c r="M9" s="108">
        <v>13</v>
      </c>
      <c r="N9" s="110"/>
      <c r="O9" s="110"/>
      <c r="P9" s="110"/>
      <c r="Q9" s="110"/>
      <c r="R9" s="110"/>
      <c r="S9" s="110"/>
      <c r="T9" s="110"/>
      <c r="U9" s="1"/>
      <c r="V9" s="1"/>
    </row>
    <row r="10" spans="1:22" ht="13.5" x14ac:dyDescent="0.25">
      <c r="A10" s="108"/>
      <c r="B10" s="108"/>
      <c r="C10" s="23" t="s">
        <v>16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10"/>
      <c r="O10" s="110"/>
      <c r="P10" s="110"/>
      <c r="Q10" s="110"/>
      <c r="R10" s="110"/>
      <c r="S10" s="110"/>
      <c r="T10" s="110"/>
      <c r="U10" s="1"/>
      <c r="V10" s="1"/>
    </row>
    <row r="11" spans="1:22" ht="15" x14ac:dyDescent="0.25">
      <c r="A11" s="21"/>
      <c r="B11" s="21"/>
      <c r="C11" s="23" t="s">
        <v>42</v>
      </c>
      <c r="D11" s="31"/>
      <c r="E11" s="36"/>
      <c r="F11" s="36"/>
      <c r="G11" s="37"/>
      <c r="H11" s="37"/>
      <c r="I11" s="37"/>
      <c r="J11" s="37"/>
      <c r="K11" s="37"/>
      <c r="L11" s="37"/>
      <c r="M11" s="37"/>
      <c r="N11" s="114"/>
      <c r="O11" s="114"/>
      <c r="P11" s="114"/>
      <c r="Q11" s="114"/>
      <c r="R11" s="9"/>
      <c r="S11" s="9"/>
      <c r="T11" s="9"/>
      <c r="U11" s="1"/>
      <c r="V11" s="1"/>
    </row>
    <row r="12" spans="1:22" ht="51" x14ac:dyDescent="0.25">
      <c r="A12" s="21"/>
      <c r="B12" s="21" t="s">
        <v>153</v>
      </c>
      <c r="C12" s="54" t="s">
        <v>154</v>
      </c>
      <c r="D12" s="54" t="s">
        <v>60</v>
      </c>
      <c r="E12" s="54"/>
      <c r="F12" s="40">
        <f>(5.95*2+3.8*2)*3+(1.5*2+1.2*2+1.8*4)*0.15-1.5*1.8-1.2*1.8-0.9*2.1</f>
        <v>53.64</v>
      </c>
      <c r="G12" s="41"/>
      <c r="H12" s="41"/>
      <c r="I12" s="28"/>
      <c r="J12" s="28"/>
      <c r="K12" s="28"/>
      <c r="L12" s="41"/>
      <c r="M12" s="42"/>
      <c r="N12" s="114"/>
      <c r="O12" s="114"/>
      <c r="P12" s="114"/>
      <c r="Q12" s="114"/>
      <c r="R12" s="13"/>
      <c r="S12" s="13"/>
      <c r="T12" s="13"/>
      <c r="U12" s="1"/>
      <c r="V12" s="1"/>
    </row>
    <row r="13" spans="1:22" ht="15" x14ac:dyDescent="0.25">
      <c r="A13" s="21"/>
      <c r="B13" s="57" t="s">
        <v>18</v>
      </c>
      <c r="C13" s="57" t="s">
        <v>80</v>
      </c>
      <c r="D13" s="55" t="s">
        <v>26</v>
      </c>
      <c r="E13" s="57">
        <v>0.65800000000000003</v>
      </c>
      <c r="F13" s="67">
        <f>F12*E13</f>
        <v>35.295120000000004</v>
      </c>
      <c r="G13" s="41"/>
      <c r="H13" s="41"/>
      <c r="I13" s="28"/>
      <c r="J13" s="41"/>
      <c r="K13" s="28"/>
      <c r="L13" s="41"/>
      <c r="M13" s="42"/>
      <c r="N13" s="114"/>
      <c r="O13" s="114"/>
      <c r="P13" s="114"/>
      <c r="Q13" s="114"/>
      <c r="R13" s="13"/>
      <c r="S13" s="13"/>
      <c r="T13" s="13"/>
      <c r="U13" s="1"/>
      <c r="V13" s="1"/>
    </row>
    <row r="14" spans="1:22" ht="15" x14ac:dyDescent="0.25">
      <c r="A14" s="21"/>
      <c r="B14" s="57" t="s">
        <v>18</v>
      </c>
      <c r="C14" s="57" t="s">
        <v>44</v>
      </c>
      <c r="D14" s="57" t="s">
        <v>2</v>
      </c>
      <c r="E14" s="57">
        <v>0.01</v>
      </c>
      <c r="F14" s="67">
        <f>F12*E14</f>
        <v>0.53639999999999999</v>
      </c>
      <c r="G14" s="41"/>
      <c r="H14" s="41"/>
      <c r="I14" s="28"/>
      <c r="J14" s="28"/>
      <c r="K14" s="28"/>
      <c r="L14" s="41"/>
      <c r="M14" s="42"/>
      <c r="N14" s="114"/>
      <c r="O14" s="114"/>
      <c r="P14" s="114"/>
      <c r="Q14" s="114"/>
      <c r="R14" s="13"/>
      <c r="S14" s="13"/>
      <c r="T14" s="13"/>
      <c r="U14" s="1"/>
      <c r="V14" s="1"/>
    </row>
    <row r="15" spans="1:22" ht="15" x14ac:dyDescent="0.25">
      <c r="A15" s="21"/>
      <c r="B15" s="115" t="s">
        <v>149</v>
      </c>
      <c r="C15" s="57" t="s">
        <v>150</v>
      </c>
      <c r="D15" s="57" t="s">
        <v>47</v>
      </c>
      <c r="E15" s="57">
        <v>0.63</v>
      </c>
      <c r="F15" s="67">
        <f>F12*E15</f>
        <v>33.793199999999999</v>
      </c>
      <c r="G15" s="41"/>
      <c r="H15" s="41"/>
      <c r="I15" s="28"/>
      <c r="J15" s="28"/>
      <c r="K15" s="28"/>
      <c r="L15" s="41"/>
      <c r="M15" s="42"/>
      <c r="N15" s="114"/>
      <c r="O15" s="114"/>
      <c r="P15" s="114"/>
      <c r="Q15" s="114"/>
      <c r="R15" s="13"/>
      <c r="S15" s="13"/>
      <c r="T15" s="13"/>
      <c r="U15" s="1"/>
      <c r="V15" s="1"/>
    </row>
    <row r="16" spans="1:22" ht="15" x14ac:dyDescent="0.25">
      <c r="A16" s="21"/>
      <c r="B16" s="57" t="s">
        <v>151</v>
      </c>
      <c r="C16" s="57" t="s">
        <v>152</v>
      </c>
      <c r="D16" s="57" t="s">
        <v>47</v>
      </c>
      <c r="E16" s="57">
        <v>0.79</v>
      </c>
      <c r="F16" s="67">
        <f>F12*E16</f>
        <v>42.375600000000006</v>
      </c>
      <c r="G16" s="41"/>
      <c r="H16" s="41"/>
      <c r="I16" s="28"/>
      <c r="J16" s="28"/>
      <c r="K16" s="28"/>
      <c r="L16" s="41"/>
      <c r="M16" s="42"/>
      <c r="N16" s="114"/>
      <c r="O16" s="114"/>
      <c r="P16" s="114"/>
      <c r="Q16" s="114"/>
      <c r="R16" s="13"/>
      <c r="S16" s="13"/>
      <c r="T16" s="13"/>
      <c r="U16" s="1"/>
      <c r="V16" s="1"/>
    </row>
    <row r="17" spans="1:22" ht="15" x14ac:dyDescent="0.25">
      <c r="A17" s="21"/>
      <c r="B17" s="57" t="s">
        <v>18</v>
      </c>
      <c r="C17" s="108" t="s">
        <v>58</v>
      </c>
      <c r="D17" s="57" t="s">
        <v>2</v>
      </c>
      <c r="E17" s="57">
        <v>1.6E-2</v>
      </c>
      <c r="F17" s="67">
        <f>F12*E17</f>
        <v>0.85824</v>
      </c>
      <c r="G17" s="43"/>
      <c r="H17" s="41"/>
      <c r="I17" s="28"/>
      <c r="J17" s="28"/>
      <c r="K17" s="28"/>
      <c r="L17" s="41"/>
      <c r="M17" s="42"/>
      <c r="N17" s="114"/>
      <c r="O17" s="114"/>
      <c r="P17" s="114"/>
      <c r="Q17" s="114"/>
      <c r="R17" s="13"/>
      <c r="S17" s="13"/>
      <c r="T17" s="13"/>
      <c r="U17" s="1"/>
      <c r="V17" s="1"/>
    </row>
    <row r="18" spans="1:22" ht="38.25" x14ac:dyDescent="0.25">
      <c r="A18" s="21"/>
      <c r="B18" s="21" t="s">
        <v>131</v>
      </c>
      <c r="C18" s="23" t="s">
        <v>132</v>
      </c>
      <c r="D18" s="116" t="s">
        <v>127</v>
      </c>
      <c r="E18" s="23"/>
      <c r="F18" s="117">
        <f>4.95*3.8</f>
        <v>18.809999999999999</v>
      </c>
      <c r="G18" s="28"/>
      <c r="H18" s="28"/>
      <c r="I18" s="28"/>
      <c r="J18" s="28"/>
      <c r="K18" s="28"/>
      <c r="L18" s="28"/>
      <c r="M18" s="27"/>
      <c r="N18" s="114"/>
      <c r="O18" s="114"/>
      <c r="P18" s="114"/>
      <c r="Q18" s="114"/>
      <c r="R18" s="8"/>
      <c r="S18" s="8"/>
      <c r="T18" s="8"/>
      <c r="U18" s="1"/>
      <c r="V18" s="1"/>
    </row>
    <row r="19" spans="1:22" ht="15" x14ac:dyDescent="0.25">
      <c r="A19" s="21"/>
      <c r="B19" s="22" t="s">
        <v>18</v>
      </c>
      <c r="C19" s="108" t="s">
        <v>133</v>
      </c>
      <c r="D19" s="108" t="s">
        <v>20</v>
      </c>
      <c r="E19" s="108">
        <f>2*0.0034+0.188</f>
        <v>0.1948</v>
      </c>
      <c r="F19" s="74">
        <f>E19*F18</f>
        <v>3.6641879999999998</v>
      </c>
      <c r="G19" s="28"/>
      <c r="H19" s="28"/>
      <c r="I19" s="28"/>
      <c r="J19" s="28"/>
      <c r="K19" s="28"/>
      <c r="L19" s="28"/>
      <c r="M19" s="27"/>
      <c r="N19" s="114"/>
      <c r="O19" s="114"/>
      <c r="P19" s="114"/>
      <c r="Q19" s="114"/>
      <c r="R19" s="8"/>
      <c r="S19" s="8"/>
      <c r="T19" s="8"/>
      <c r="U19" s="1"/>
      <c r="V19" s="1"/>
    </row>
    <row r="20" spans="1:22" ht="15" x14ac:dyDescent="0.25">
      <c r="A20" s="21"/>
      <c r="B20" s="22" t="s">
        <v>18</v>
      </c>
      <c r="C20" s="108" t="s">
        <v>134</v>
      </c>
      <c r="D20" s="108" t="s">
        <v>2</v>
      </c>
      <c r="E20" s="108">
        <f>2*0.0023+0.0095</f>
        <v>1.41E-2</v>
      </c>
      <c r="F20" s="74">
        <f>E20*F18</f>
        <v>0.26522099999999998</v>
      </c>
      <c r="G20" s="28"/>
      <c r="H20" s="28"/>
      <c r="I20" s="28"/>
      <c r="J20" s="28"/>
      <c r="K20" s="28"/>
      <c r="L20" s="28"/>
      <c r="M20" s="27"/>
      <c r="N20" s="114"/>
      <c r="O20" s="114"/>
      <c r="P20" s="114"/>
      <c r="Q20" s="114"/>
      <c r="R20" s="8"/>
      <c r="S20" s="8"/>
      <c r="T20" s="8"/>
      <c r="U20" s="1"/>
      <c r="V20" s="1"/>
    </row>
    <row r="21" spans="1:22" ht="25.5" x14ac:dyDescent="0.25">
      <c r="A21" s="21"/>
      <c r="B21" s="22" t="s">
        <v>52</v>
      </c>
      <c r="C21" s="108" t="s">
        <v>135</v>
      </c>
      <c r="D21" s="108" t="s">
        <v>50</v>
      </c>
      <c r="E21" s="108">
        <v>3.0599999999999999E-2</v>
      </c>
      <c r="F21" s="74">
        <f>E21*F18</f>
        <v>0.57558599999999993</v>
      </c>
      <c r="G21" s="28"/>
      <c r="H21" s="28"/>
      <c r="I21" s="28"/>
      <c r="J21" s="28"/>
      <c r="K21" s="28"/>
      <c r="L21" s="28"/>
      <c r="M21" s="27"/>
      <c r="N21" s="114"/>
      <c r="O21" s="114"/>
      <c r="P21" s="114"/>
      <c r="Q21" s="114"/>
      <c r="R21" s="8"/>
      <c r="S21" s="8"/>
      <c r="T21" s="8"/>
      <c r="U21" s="1"/>
      <c r="V21" s="1"/>
    </row>
    <row r="22" spans="1:22" ht="15" x14ac:dyDescent="0.25">
      <c r="A22" s="21"/>
      <c r="B22" s="22" t="s">
        <v>18</v>
      </c>
      <c r="C22" s="108" t="s">
        <v>58</v>
      </c>
      <c r="D22" s="108" t="s">
        <v>2</v>
      </c>
      <c r="E22" s="108">
        <v>6.3600000000000004E-2</v>
      </c>
      <c r="F22" s="74">
        <f>E22*F18</f>
        <v>1.1963159999999999</v>
      </c>
      <c r="G22" s="43"/>
      <c r="H22" s="28"/>
      <c r="I22" s="28"/>
      <c r="J22" s="28"/>
      <c r="K22" s="28"/>
      <c r="L22" s="28"/>
      <c r="M22" s="27"/>
      <c r="N22" s="114"/>
      <c r="O22" s="114"/>
      <c r="P22" s="114"/>
      <c r="Q22" s="114"/>
      <c r="R22" s="8"/>
      <c r="S22" s="8"/>
      <c r="T22" s="8"/>
      <c r="U22" s="1"/>
      <c r="V22" s="1"/>
    </row>
    <row r="23" spans="1:22" ht="63.75" x14ac:dyDescent="0.25">
      <c r="A23" s="21"/>
      <c r="B23" s="21" t="s">
        <v>136</v>
      </c>
      <c r="C23" s="54" t="s">
        <v>144</v>
      </c>
      <c r="D23" s="54" t="s">
        <v>60</v>
      </c>
      <c r="E23" s="54"/>
      <c r="F23" s="117">
        <f>4.95*3.8</f>
        <v>18.809999999999999</v>
      </c>
      <c r="G23" s="28"/>
      <c r="H23" s="28"/>
      <c r="I23" s="28"/>
      <c r="J23" s="28"/>
      <c r="K23" s="28"/>
      <c r="L23" s="28"/>
      <c r="M23" s="27"/>
      <c r="N23" s="114"/>
      <c r="O23" s="114"/>
      <c r="P23" s="114"/>
      <c r="Q23" s="114"/>
      <c r="R23" s="8"/>
      <c r="S23" s="8"/>
      <c r="T23" s="8"/>
      <c r="U23" s="1"/>
      <c r="V23" s="1"/>
    </row>
    <row r="24" spans="1:22" ht="15" x14ac:dyDescent="0.25">
      <c r="A24" s="21"/>
      <c r="B24" s="57" t="s">
        <v>18</v>
      </c>
      <c r="C24" s="57" t="s">
        <v>61</v>
      </c>
      <c r="D24" s="57" t="s">
        <v>26</v>
      </c>
      <c r="E24" s="57">
        <v>0.53600000000000003</v>
      </c>
      <c r="F24" s="57">
        <f>F23*E24</f>
        <v>10.08216</v>
      </c>
      <c r="G24" s="28"/>
      <c r="H24" s="28"/>
      <c r="I24" s="28"/>
      <c r="J24" s="28"/>
      <c r="K24" s="28"/>
      <c r="L24" s="28"/>
      <c r="M24" s="27"/>
      <c r="N24" s="114"/>
      <c r="O24" s="114"/>
      <c r="P24" s="114"/>
      <c r="Q24" s="114"/>
      <c r="R24" s="8"/>
      <c r="S24" s="8"/>
      <c r="T24" s="8"/>
      <c r="U24" s="1"/>
      <c r="V24" s="1"/>
    </row>
    <row r="25" spans="1:22" ht="15" x14ac:dyDescent="0.25">
      <c r="A25" s="21"/>
      <c r="B25" s="57" t="s">
        <v>18</v>
      </c>
      <c r="C25" s="57" t="s">
        <v>44</v>
      </c>
      <c r="D25" s="57" t="s">
        <v>2</v>
      </c>
      <c r="E25" s="57">
        <v>3.6499999999999998E-2</v>
      </c>
      <c r="F25" s="57">
        <f>F23*E25</f>
        <v>0.68656499999999987</v>
      </c>
      <c r="G25" s="28"/>
      <c r="H25" s="28"/>
      <c r="I25" s="28"/>
      <c r="J25" s="28"/>
      <c r="K25" s="28"/>
      <c r="L25" s="28"/>
      <c r="M25" s="27"/>
      <c r="N25" s="114"/>
      <c r="O25" s="114"/>
      <c r="P25" s="114"/>
      <c r="Q25" s="114"/>
      <c r="R25" s="8"/>
      <c r="S25" s="8"/>
      <c r="T25" s="8"/>
      <c r="U25" s="1"/>
      <c r="V25" s="1"/>
    </row>
    <row r="26" spans="1:22" ht="15" x14ac:dyDescent="0.25">
      <c r="A26" s="21"/>
      <c r="B26" s="68" t="s">
        <v>137</v>
      </c>
      <c r="C26" s="57" t="s">
        <v>138</v>
      </c>
      <c r="D26" s="57" t="s">
        <v>60</v>
      </c>
      <c r="E26" s="57">
        <v>1.05</v>
      </c>
      <c r="F26" s="57">
        <f>F23*E26</f>
        <v>19.750499999999999</v>
      </c>
      <c r="G26" s="28"/>
      <c r="H26" s="28"/>
      <c r="I26" s="28"/>
      <c r="J26" s="28"/>
      <c r="K26" s="28"/>
      <c r="L26" s="28"/>
      <c r="M26" s="27"/>
      <c r="N26" s="114"/>
      <c r="O26" s="114"/>
      <c r="P26" s="114"/>
      <c r="Q26" s="114"/>
      <c r="R26" s="8"/>
      <c r="S26" s="8"/>
      <c r="T26" s="8"/>
      <c r="U26" s="1"/>
      <c r="V26" s="1"/>
    </row>
    <row r="27" spans="1:22" ht="25.5" x14ac:dyDescent="0.25">
      <c r="A27" s="21"/>
      <c r="B27" s="68" t="s">
        <v>139</v>
      </c>
      <c r="C27" s="57" t="s">
        <v>140</v>
      </c>
      <c r="D27" s="57" t="s">
        <v>60</v>
      </c>
      <c r="E27" s="57">
        <v>1.05</v>
      </c>
      <c r="F27" s="57">
        <f>E27*F23</f>
        <v>19.750499999999999</v>
      </c>
      <c r="G27" s="28"/>
      <c r="H27" s="28"/>
      <c r="I27" s="28"/>
      <c r="J27" s="28"/>
      <c r="K27" s="28"/>
      <c r="L27" s="28"/>
      <c r="M27" s="27"/>
      <c r="N27" s="114"/>
      <c r="O27" s="114"/>
      <c r="P27" s="114"/>
      <c r="Q27" s="114"/>
      <c r="R27" s="8"/>
      <c r="S27" s="8"/>
      <c r="T27" s="8"/>
      <c r="U27" s="1"/>
      <c r="V27" s="1"/>
    </row>
    <row r="28" spans="1:22" ht="15" x14ac:dyDescent="0.25">
      <c r="A28" s="21"/>
      <c r="B28" s="68" t="s">
        <v>141</v>
      </c>
      <c r="C28" s="57" t="s">
        <v>142</v>
      </c>
      <c r="D28" s="57" t="s">
        <v>143</v>
      </c>
      <c r="E28" s="57">
        <v>1.07</v>
      </c>
      <c r="F28" s="57">
        <f>F23*E28</f>
        <v>20.1267</v>
      </c>
      <c r="G28" s="28"/>
      <c r="H28" s="28"/>
      <c r="I28" s="28"/>
      <c r="J28" s="28"/>
      <c r="K28" s="28"/>
      <c r="L28" s="28"/>
      <c r="M28" s="27"/>
      <c r="N28" s="114"/>
      <c r="O28" s="114"/>
      <c r="P28" s="114"/>
      <c r="Q28" s="114"/>
      <c r="R28" s="8"/>
      <c r="S28" s="8"/>
      <c r="T28" s="8"/>
      <c r="U28" s="1"/>
      <c r="V28" s="1"/>
    </row>
    <row r="29" spans="1:22" ht="15" x14ac:dyDescent="0.25">
      <c r="A29" s="21"/>
      <c r="B29" s="57" t="s">
        <v>18</v>
      </c>
      <c r="C29" s="108" t="s">
        <v>58</v>
      </c>
      <c r="D29" s="57" t="s">
        <v>2</v>
      </c>
      <c r="E29" s="57">
        <v>0.107</v>
      </c>
      <c r="F29" s="57">
        <f>F23*E29</f>
        <v>2.01267</v>
      </c>
      <c r="G29" s="43"/>
      <c r="H29" s="28"/>
      <c r="I29" s="28"/>
      <c r="J29" s="28"/>
      <c r="K29" s="28"/>
      <c r="L29" s="28"/>
      <c r="M29" s="27"/>
      <c r="N29" s="114"/>
      <c r="O29" s="114"/>
      <c r="P29" s="114"/>
      <c r="Q29" s="114"/>
      <c r="R29" s="8"/>
      <c r="S29" s="8"/>
      <c r="T29" s="8"/>
      <c r="U29" s="1"/>
      <c r="V29" s="1"/>
    </row>
    <row r="30" spans="1:22" ht="63.75" x14ac:dyDescent="0.25">
      <c r="A30" s="21"/>
      <c r="B30" s="21" t="s">
        <v>145</v>
      </c>
      <c r="C30" s="54" t="s">
        <v>164</v>
      </c>
      <c r="D30" s="54" t="s">
        <v>17</v>
      </c>
      <c r="E30" s="54"/>
      <c r="F30" s="117">
        <f>4.95*3.8</f>
        <v>18.809999999999999</v>
      </c>
      <c r="G30" s="28"/>
      <c r="H30" s="28"/>
      <c r="I30" s="28"/>
      <c r="J30" s="28"/>
      <c r="K30" s="28"/>
      <c r="L30" s="28"/>
      <c r="M30" s="27"/>
      <c r="N30" s="114"/>
      <c r="O30" s="114"/>
      <c r="P30" s="114"/>
      <c r="Q30" s="114"/>
      <c r="R30" s="8"/>
      <c r="S30" s="8"/>
      <c r="T30" s="8"/>
      <c r="U30" s="1"/>
      <c r="V30" s="1"/>
    </row>
    <row r="31" spans="1:22" ht="15" x14ac:dyDescent="0.25">
      <c r="A31" s="21"/>
      <c r="B31" s="55" t="s">
        <v>18</v>
      </c>
      <c r="C31" s="108" t="s">
        <v>22</v>
      </c>
      <c r="D31" s="55" t="s">
        <v>26</v>
      </c>
      <c r="E31" s="55">
        <v>1.23</v>
      </c>
      <c r="F31" s="79">
        <f>F30*E31</f>
        <v>23.136299999999999</v>
      </c>
      <c r="G31" s="28"/>
      <c r="H31" s="28"/>
      <c r="I31" s="28"/>
      <c r="J31" s="28"/>
      <c r="K31" s="28"/>
      <c r="L31" s="28"/>
      <c r="M31" s="27"/>
      <c r="N31" s="114"/>
      <c r="O31" s="114"/>
      <c r="P31" s="114"/>
      <c r="Q31" s="114"/>
      <c r="R31" s="8"/>
      <c r="S31" s="8"/>
      <c r="T31" s="8"/>
      <c r="U31" s="1"/>
      <c r="V31" s="1"/>
    </row>
    <row r="32" spans="1:22" ht="15" x14ac:dyDescent="0.25">
      <c r="A32" s="21"/>
      <c r="B32" s="55" t="s">
        <v>18</v>
      </c>
      <c r="C32" s="55" t="s">
        <v>44</v>
      </c>
      <c r="D32" s="55" t="s">
        <v>2</v>
      </c>
      <c r="E32" s="55">
        <v>5.3E-3</v>
      </c>
      <c r="F32" s="79">
        <f>F30*E32</f>
        <v>9.969299999999999E-2</v>
      </c>
      <c r="G32" s="28"/>
      <c r="H32" s="28"/>
      <c r="I32" s="28"/>
      <c r="J32" s="28"/>
      <c r="K32" s="28"/>
      <c r="L32" s="28"/>
      <c r="M32" s="27"/>
      <c r="N32" s="114"/>
      <c r="O32" s="114"/>
      <c r="P32" s="114"/>
      <c r="Q32" s="114"/>
      <c r="R32" s="8"/>
      <c r="S32" s="8"/>
      <c r="T32" s="8"/>
      <c r="U32" s="1"/>
      <c r="V32" s="1"/>
    </row>
    <row r="33" spans="1:22" ht="38.25" x14ac:dyDescent="0.25">
      <c r="A33" s="21"/>
      <c r="B33" s="108" t="s">
        <v>21</v>
      </c>
      <c r="C33" s="108" t="s">
        <v>146</v>
      </c>
      <c r="D33" s="108" t="s">
        <v>17</v>
      </c>
      <c r="E33" s="108">
        <v>1</v>
      </c>
      <c r="F33" s="43">
        <f>E33*F30</f>
        <v>18.809999999999999</v>
      </c>
      <c r="G33" s="28"/>
      <c r="H33" s="28"/>
      <c r="I33" s="28"/>
      <c r="J33" s="28"/>
      <c r="K33" s="28"/>
      <c r="L33" s="28"/>
      <c r="M33" s="27"/>
      <c r="N33" s="114"/>
      <c r="O33" s="114"/>
      <c r="P33" s="114"/>
      <c r="Q33" s="114"/>
      <c r="R33" s="8"/>
      <c r="S33" s="8"/>
      <c r="T33" s="8"/>
      <c r="U33" s="1"/>
      <c r="V33" s="1"/>
    </row>
    <row r="34" spans="1:22" ht="15" x14ac:dyDescent="0.25">
      <c r="A34" s="21"/>
      <c r="B34" s="80" t="s">
        <v>159</v>
      </c>
      <c r="C34" s="55" t="s">
        <v>165</v>
      </c>
      <c r="D34" s="55" t="s">
        <v>60</v>
      </c>
      <c r="E34" s="55">
        <v>1.03</v>
      </c>
      <c r="F34" s="79">
        <f>F30*E34</f>
        <v>19.374299999999998</v>
      </c>
      <c r="G34" s="28"/>
      <c r="H34" s="28"/>
      <c r="I34" s="28"/>
      <c r="J34" s="28"/>
      <c r="K34" s="28"/>
      <c r="L34" s="28"/>
      <c r="M34" s="27"/>
      <c r="N34" s="114"/>
      <c r="O34" s="114"/>
      <c r="P34" s="114"/>
      <c r="Q34" s="114"/>
      <c r="R34" s="8"/>
      <c r="S34" s="8"/>
      <c r="T34" s="8"/>
      <c r="U34" s="1"/>
      <c r="V34" s="1"/>
    </row>
    <row r="35" spans="1:22" ht="15" x14ac:dyDescent="0.25">
      <c r="A35" s="21"/>
      <c r="B35" s="80" t="s">
        <v>160</v>
      </c>
      <c r="C35" s="55" t="s">
        <v>161</v>
      </c>
      <c r="D35" s="55" t="s">
        <v>74</v>
      </c>
      <c r="E35" s="55">
        <v>1.2</v>
      </c>
      <c r="F35" s="79">
        <f>E35*F30</f>
        <v>22.571999999999999</v>
      </c>
      <c r="G35" s="28"/>
      <c r="H35" s="28"/>
      <c r="I35" s="28"/>
      <c r="J35" s="28"/>
      <c r="K35" s="28"/>
      <c r="L35" s="28"/>
      <c r="M35" s="27"/>
      <c r="N35" s="114"/>
      <c r="O35" s="114"/>
      <c r="P35" s="114"/>
      <c r="Q35" s="114"/>
      <c r="R35" s="8"/>
      <c r="S35" s="8"/>
      <c r="T35" s="8"/>
      <c r="U35" s="1"/>
      <c r="V35" s="1"/>
    </row>
    <row r="36" spans="1:22" ht="15" x14ac:dyDescent="0.25">
      <c r="A36" s="21"/>
      <c r="B36" s="80" t="s">
        <v>162</v>
      </c>
      <c r="C36" s="55" t="s">
        <v>163</v>
      </c>
      <c r="D36" s="55" t="s">
        <v>47</v>
      </c>
      <c r="E36" s="55">
        <v>0.4</v>
      </c>
      <c r="F36" s="79">
        <f>E36*F30</f>
        <v>7.524</v>
      </c>
      <c r="G36" s="28"/>
      <c r="H36" s="28"/>
      <c r="I36" s="28"/>
      <c r="J36" s="28"/>
      <c r="K36" s="28"/>
      <c r="L36" s="28"/>
      <c r="M36" s="27"/>
      <c r="N36" s="114"/>
      <c r="O36" s="114"/>
      <c r="P36" s="114"/>
      <c r="Q36" s="114"/>
      <c r="R36" s="8"/>
      <c r="S36" s="8"/>
      <c r="T36" s="8"/>
      <c r="U36" s="1"/>
      <c r="V36" s="1"/>
    </row>
    <row r="37" spans="1:22" ht="15" x14ac:dyDescent="0.25">
      <c r="A37" s="21"/>
      <c r="B37" s="55" t="s">
        <v>18</v>
      </c>
      <c r="C37" s="108" t="s">
        <v>58</v>
      </c>
      <c r="D37" s="55" t="s">
        <v>2</v>
      </c>
      <c r="E37" s="55">
        <v>3.3500000000000002E-2</v>
      </c>
      <c r="F37" s="79">
        <f>F30*E37</f>
        <v>0.630135</v>
      </c>
      <c r="G37" s="43"/>
      <c r="H37" s="28"/>
      <c r="I37" s="71"/>
      <c r="J37" s="71"/>
      <c r="K37" s="71"/>
      <c r="L37" s="71"/>
      <c r="M37" s="27"/>
      <c r="N37" s="114"/>
      <c r="O37" s="114"/>
      <c r="P37" s="114"/>
      <c r="Q37" s="114"/>
      <c r="R37" s="8"/>
      <c r="S37" s="8"/>
      <c r="T37" s="8"/>
      <c r="U37" s="1"/>
      <c r="V37" s="1"/>
    </row>
    <row r="38" spans="1:22" ht="38.25" x14ac:dyDescent="0.25">
      <c r="A38" s="21"/>
      <c r="B38" s="21" t="s">
        <v>147</v>
      </c>
      <c r="C38" s="54" t="s">
        <v>148</v>
      </c>
      <c r="D38" s="54" t="s">
        <v>60</v>
      </c>
      <c r="E38" s="54"/>
      <c r="F38" s="117">
        <f>4.95*3.8</f>
        <v>18.809999999999999</v>
      </c>
      <c r="G38" s="28"/>
      <c r="H38" s="28"/>
      <c r="I38" s="28"/>
      <c r="J38" s="28"/>
      <c r="K38" s="28"/>
      <c r="L38" s="28"/>
      <c r="M38" s="27"/>
      <c r="N38" s="114"/>
      <c r="O38" s="114"/>
      <c r="P38" s="114"/>
      <c r="Q38" s="114"/>
      <c r="R38" s="8"/>
      <c r="S38" s="8"/>
      <c r="T38" s="8"/>
      <c r="U38" s="1"/>
      <c r="V38" s="1"/>
    </row>
    <row r="39" spans="1:22" ht="15" x14ac:dyDescent="0.25">
      <c r="A39" s="21"/>
      <c r="B39" s="57" t="s">
        <v>18</v>
      </c>
      <c r="C39" s="57" t="s">
        <v>80</v>
      </c>
      <c r="D39" s="55" t="s">
        <v>26</v>
      </c>
      <c r="E39" s="57">
        <v>0.85599999999999998</v>
      </c>
      <c r="F39" s="67">
        <f>F38*E39</f>
        <v>16.10136</v>
      </c>
      <c r="G39" s="28"/>
      <c r="H39" s="28"/>
      <c r="I39" s="28"/>
      <c r="J39" s="28"/>
      <c r="K39" s="28"/>
      <c r="L39" s="28"/>
      <c r="M39" s="27"/>
      <c r="N39" s="114"/>
      <c r="O39" s="114"/>
      <c r="P39" s="114"/>
      <c r="Q39" s="114"/>
      <c r="R39" s="8"/>
      <c r="S39" s="8"/>
      <c r="T39" s="8"/>
      <c r="U39" s="1"/>
      <c r="V39" s="1"/>
    </row>
    <row r="40" spans="1:22" ht="15" x14ac:dyDescent="0.25">
      <c r="A40" s="21"/>
      <c r="B40" s="57" t="s">
        <v>18</v>
      </c>
      <c r="C40" s="57" t="s">
        <v>44</v>
      </c>
      <c r="D40" s="57" t="s">
        <v>2</v>
      </c>
      <c r="E40" s="57">
        <v>1.2E-2</v>
      </c>
      <c r="F40" s="67">
        <f>F38*E40</f>
        <v>0.22571999999999998</v>
      </c>
      <c r="G40" s="28"/>
      <c r="H40" s="28"/>
      <c r="I40" s="28"/>
      <c r="J40" s="28"/>
      <c r="K40" s="28"/>
      <c r="L40" s="28"/>
      <c r="M40" s="27"/>
      <c r="N40" s="114"/>
      <c r="O40" s="114"/>
      <c r="P40" s="114"/>
      <c r="Q40" s="114"/>
      <c r="R40" s="8"/>
      <c r="S40" s="8"/>
      <c r="T40" s="8"/>
      <c r="U40" s="1"/>
      <c r="V40" s="1"/>
    </row>
    <row r="41" spans="1:22" ht="15" x14ac:dyDescent="0.25">
      <c r="A41" s="21"/>
      <c r="B41" s="115" t="s">
        <v>149</v>
      </c>
      <c r="C41" s="57" t="s">
        <v>150</v>
      </c>
      <c r="D41" s="57" t="s">
        <v>47</v>
      </c>
      <c r="E41" s="57">
        <v>0.63</v>
      </c>
      <c r="F41" s="67">
        <f>F38*E41</f>
        <v>11.850299999999999</v>
      </c>
      <c r="G41" s="41"/>
      <c r="H41" s="28"/>
      <c r="I41" s="28"/>
      <c r="J41" s="28"/>
      <c r="K41" s="28"/>
      <c r="L41" s="28"/>
      <c r="M41" s="27"/>
      <c r="N41" s="114"/>
      <c r="O41" s="114"/>
      <c r="P41" s="114"/>
      <c r="Q41" s="114"/>
      <c r="R41" s="8"/>
      <c r="S41" s="8"/>
      <c r="T41" s="8"/>
      <c r="U41" s="1"/>
      <c r="V41" s="1"/>
    </row>
    <row r="42" spans="1:22" ht="15" x14ac:dyDescent="0.25">
      <c r="A42" s="21"/>
      <c r="B42" s="57" t="s">
        <v>151</v>
      </c>
      <c r="C42" s="57" t="s">
        <v>152</v>
      </c>
      <c r="D42" s="57" t="s">
        <v>47</v>
      </c>
      <c r="E42" s="57">
        <v>0.92</v>
      </c>
      <c r="F42" s="67">
        <f>F38*E42</f>
        <v>17.305199999999999</v>
      </c>
      <c r="G42" s="41"/>
      <c r="H42" s="28"/>
      <c r="I42" s="28"/>
      <c r="J42" s="28"/>
      <c r="K42" s="28"/>
      <c r="L42" s="28"/>
      <c r="M42" s="27"/>
      <c r="N42" s="114"/>
      <c r="O42" s="114"/>
      <c r="P42" s="114"/>
      <c r="Q42" s="114"/>
      <c r="R42" s="8"/>
      <c r="S42" s="8"/>
      <c r="T42" s="8"/>
      <c r="U42" s="1"/>
      <c r="V42" s="1"/>
    </row>
    <row r="43" spans="1:22" ht="15" x14ac:dyDescent="0.25">
      <c r="A43" s="21"/>
      <c r="B43" s="57" t="s">
        <v>18</v>
      </c>
      <c r="C43" s="108" t="s">
        <v>58</v>
      </c>
      <c r="D43" s="57" t="s">
        <v>2</v>
      </c>
      <c r="E43" s="57">
        <v>1.7999999999999999E-2</v>
      </c>
      <c r="F43" s="67">
        <f>F38*E43</f>
        <v>0.33857999999999994</v>
      </c>
      <c r="G43" s="43"/>
      <c r="H43" s="28"/>
      <c r="I43" s="28"/>
      <c r="J43" s="28"/>
      <c r="K43" s="28"/>
      <c r="L43" s="28"/>
      <c r="M43" s="27"/>
      <c r="N43" s="114"/>
      <c r="O43" s="114"/>
      <c r="P43" s="114"/>
      <c r="Q43" s="114"/>
      <c r="R43" s="8"/>
      <c r="S43" s="8"/>
      <c r="T43" s="8"/>
      <c r="U43" s="1"/>
      <c r="V43" s="1"/>
    </row>
    <row r="44" spans="1:22" ht="25.5" x14ac:dyDescent="0.25">
      <c r="A44" s="21"/>
      <c r="B44" s="46" t="s">
        <v>76</v>
      </c>
      <c r="C44" s="45" t="s">
        <v>77</v>
      </c>
      <c r="D44" s="29"/>
      <c r="E44" s="61"/>
      <c r="F44" s="27">
        <f>4.95*2+3.8*2</f>
        <v>17.5</v>
      </c>
      <c r="G44" s="28"/>
      <c r="H44" s="28"/>
      <c r="I44" s="28"/>
      <c r="J44" s="28"/>
      <c r="K44" s="28"/>
      <c r="L44" s="28"/>
      <c r="M44" s="27"/>
      <c r="N44" s="114"/>
      <c r="O44" s="114"/>
      <c r="P44" s="114"/>
      <c r="Q44" s="114"/>
      <c r="R44" s="8"/>
      <c r="S44" s="8"/>
      <c r="T44" s="8"/>
      <c r="U44" s="1"/>
      <c r="V44" s="1"/>
    </row>
    <row r="45" spans="1:22" ht="15" x14ac:dyDescent="0.25">
      <c r="A45" s="21"/>
      <c r="B45" s="50"/>
      <c r="C45" s="51" t="s">
        <v>25</v>
      </c>
      <c r="D45" s="29" t="s">
        <v>26</v>
      </c>
      <c r="E45" s="61">
        <v>0.27</v>
      </c>
      <c r="F45" s="28">
        <f>F44*E45</f>
        <v>4.7250000000000005</v>
      </c>
      <c r="G45" s="28"/>
      <c r="H45" s="28"/>
      <c r="I45" s="28"/>
      <c r="J45" s="28"/>
      <c r="K45" s="28"/>
      <c r="L45" s="28"/>
      <c r="M45" s="27"/>
      <c r="N45" s="114"/>
      <c r="O45" s="114"/>
      <c r="P45" s="114"/>
      <c r="Q45" s="114"/>
      <c r="R45" s="8"/>
      <c r="S45" s="8"/>
      <c r="T45" s="8"/>
      <c r="U45" s="1"/>
      <c r="V45" s="1"/>
    </row>
    <row r="46" spans="1:22" ht="15" x14ac:dyDescent="0.25">
      <c r="A46" s="21"/>
      <c r="B46" s="50"/>
      <c r="C46" s="51" t="s">
        <v>29</v>
      </c>
      <c r="D46" s="29" t="s">
        <v>2</v>
      </c>
      <c r="E46" s="61">
        <v>3.0000000000000001E-3</v>
      </c>
      <c r="F46" s="28">
        <f>F44*E46</f>
        <v>5.2499999999999998E-2</v>
      </c>
      <c r="G46" s="28"/>
      <c r="H46" s="28"/>
      <c r="I46" s="28"/>
      <c r="J46" s="28"/>
      <c r="K46" s="28"/>
      <c r="L46" s="28"/>
      <c r="M46" s="27"/>
      <c r="N46" s="114"/>
      <c r="O46" s="114"/>
      <c r="P46" s="114"/>
      <c r="Q46" s="114"/>
      <c r="R46" s="8"/>
      <c r="S46" s="8"/>
      <c r="T46" s="8"/>
      <c r="U46" s="1"/>
      <c r="V46" s="1"/>
    </row>
    <row r="47" spans="1:22" ht="15" x14ac:dyDescent="0.25">
      <c r="A47" s="21"/>
      <c r="B47" s="50"/>
      <c r="C47" s="51" t="s">
        <v>78</v>
      </c>
      <c r="D47" s="52" t="s">
        <v>28</v>
      </c>
      <c r="E47" s="69">
        <v>1.01</v>
      </c>
      <c r="F47" s="28">
        <f>F44*E47</f>
        <v>17.675000000000001</v>
      </c>
      <c r="G47" s="28"/>
      <c r="H47" s="28"/>
      <c r="I47" s="28"/>
      <c r="J47" s="28"/>
      <c r="K47" s="28"/>
      <c r="L47" s="28"/>
      <c r="M47" s="27"/>
      <c r="N47" s="114"/>
      <c r="O47" s="114"/>
      <c r="P47" s="114"/>
      <c r="Q47" s="114"/>
      <c r="R47" s="8"/>
      <c r="S47" s="8"/>
      <c r="T47" s="8"/>
      <c r="U47" s="1"/>
      <c r="V47" s="1"/>
    </row>
    <row r="48" spans="1:22" ht="15" x14ac:dyDescent="0.25">
      <c r="A48" s="21"/>
      <c r="B48" s="50"/>
      <c r="C48" s="51" t="s">
        <v>46</v>
      </c>
      <c r="D48" s="29" t="s">
        <v>2</v>
      </c>
      <c r="E48" s="61">
        <v>1.6999999999999999E-3</v>
      </c>
      <c r="F48" s="28">
        <f>F44*E48</f>
        <v>2.9749999999999999E-2</v>
      </c>
      <c r="G48" s="43"/>
      <c r="H48" s="28"/>
      <c r="I48" s="28"/>
      <c r="J48" s="28"/>
      <c r="K48" s="28"/>
      <c r="L48" s="28"/>
      <c r="M48" s="27"/>
      <c r="N48" s="114"/>
      <c r="O48" s="114"/>
      <c r="P48" s="114"/>
      <c r="Q48" s="114"/>
      <c r="R48" s="8"/>
      <c r="S48" s="8"/>
      <c r="T48" s="8"/>
      <c r="U48" s="1"/>
      <c r="V48" s="1"/>
    </row>
    <row r="49" spans="1:22" ht="15" x14ac:dyDescent="0.25">
      <c r="A49" s="21"/>
      <c r="B49" s="50"/>
      <c r="C49" s="23" t="s">
        <v>155</v>
      </c>
      <c r="D49" s="31" t="s">
        <v>2</v>
      </c>
      <c r="E49" s="61"/>
      <c r="F49" s="28"/>
      <c r="G49" s="28"/>
      <c r="H49" s="27"/>
      <c r="I49" s="28"/>
      <c r="J49" s="27"/>
      <c r="K49" s="28"/>
      <c r="L49" s="27"/>
      <c r="M49" s="27"/>
      <c r="N49" s="114"/>
      <c r="O49" s="114"/>
      <c r="P49" s="114"/>
      <c r="Q49" s="114"/>
      <c r="R49" s="8"/>
      <c r="S49" s="8"/>
      <c r="T49" s="8"/>
      <c r="U49" s="1"/>
      <c r="V49" s="1"/>
    </row>
    <row r="50" spans="1:22" ht="15" x14ac:dyDescent="0.25">
      <c r="A50" s="21"/>
      <c r="B50" s="50"/>
      <c r="C50" s="23" t="s">
        <v>39</v>
      </c>
      <c r="D50" s="39" t="s">
        <v>190</v>
      </c>
      <c r="E50" s="61"/>
      <c r="F50" s="28"/>
      <c r="G50" s="28"/>
      <c r="H50" s="28"/>
      <c r="I50" s="28"/>
      <c r="J50" s="28"/>
      <c r="K50" s="28"/>
      <c r="L50" s="28"/>
      <c r="M50" s="27"/>
      <c r="N50" s="114"/>
      <c r="O50" s="114"/>
      <c r="P50" s="114"/>
      <c r="Q50" s="114"/>
      <c r="R50" s="8"/>
      <c r="S50" s="8"/>
      <c r="T50" s="8"/>
      <c r="U50" s="1"/>
      <c r="V50" s="1"/>
    </row>
    <row r="51" spans="1:22" ht="15" x14ac:dyDescent="0.25">
      <c r="A51" s="21"/>
      <c r="B51" s="50"/>
      <c r="C51" s="23" t="s">
        <v>40</v>
      </c>
      <c r="D51" s="23"/>
      <c r="E51" s="61"/>
      <c r="F51" s="28"/>
      <c r="G51" s="28"/>
      <c r="H51" s="28"/>
      <c r="I51" s="28"/>
      <c r="J51" s="28"/>
      <c r="K51" s="28"/>
      <c r="L51" s="28"/>
      <c r="M51" s="27"/>
      <c r="N51" s="114"/>
      <c r="O51" s="114"/>
      <c r="P51" s="114"/>
      <c r="Q51" s="114"/>
      <c r="R51" s="8"/>
      <c r="S51" s="8"/>
      <c r="T51" s="8"/>
      <c r="U51" s="1"/>
      <c r="V51" s="1"/>
    </row>
    <row r="52" spans="1:22" ht="15" x14ac:dyDescent="0.25">
      <c r="A52" s="21"/>
      <c r="B52" s="50"/>
      <c r="C52" s="23" t="s">
        <v>41</v>
      </c>
      <c r="D52" s="39" t="s">
        <v>190</v>
      </c>
      <c r="E52" s="61"/>
      <c r="F52" s="28"/>
      <c r="G52" s="28"/>
      <c r="H52" s="28"/>
      <c r="I52" s="28"/>
      <c r="J52" s="28"/>
      <c r="K52" s="28"/>
      <c r="L52" s="28"/>
      <c r="M52" s="27"/>
      <c r="N52" s="114"/>
      <c r="O52" s="114"/>
      <c r="P52" s="114"/>
      <c r="Q52" s="114"/>
      <c r="R52" s="8"/>
      <c r="S52" s="8"/>
      <c r="T52" s="8"/>
      <c r="U52" s="1"/>
      <c r="V52" s="1"/>
    </row>
    <row r="53" spans="1:22" ht="15" x14ac:dyDescent="0.25">
      <c r="A53" s="21"/>
      <c r="B53" s="50"/>
      <c r="C53" s="23" t="s">
        <v>40</v>
      </c>
      <c r="D53" s="23"/>
      <c r="E53" s="61"/>
      <c r="F53" s="28"/>
      <c r="G53" s="28"/>
      <c r="H53" s="28"/>
      <c r="I53" s="28"/>
      <c r="J53" s="28"/>
      <c r="K53" s="28"/>
      <c r="L53" s="28"/>
      <c r="M53" s="27"/>
      <c r="N53" s="114"/>
      <c r="O53" s="114"/>
      <c r="P53" s="114"/>
      <c r="Q53" s="114"/>
      <c r="R53" s="8"/>
      <c r="S53" s="8"/>
      <c r="T53" s="8"/>
      <c r="U53" s="1"/>
      <c r="V53" s="1"/>
    </row>
    <row r="54" spans="1:22" ht="15" x14ac:dyDescent="0.25">
      <c r="A54" s="21"/>
      <c r="B54" s="22"/>
      <c r="C54" s="23" t="s">
        <v>83</v>
      </c>
      <c r="D54" s="70"/>
      <c r="E54" s="70"/>
      <c r="F54" s="70"/>
      <c r="G54" s="70"/>
      <c r="H54" s="70"/>
      <c r="I54" s="70"/>
      <c r="J54" s="70"/>
      <c r="K54" s="34"/>
      <c r="L54" s="34"/>
      <c r="M54" s="34"/>
      <c r="N54" s="114"/>
      <c r="O54" s="114"/>
      <c r="P54" s="114"/>
      <c r="Q54" s="114"/>
      <c r="R54" s="15"/>
      <c r="S54" s="15"/>
      <c r="T54" s="15"/>
      <c r="U54" s="1"/>
      <c r="V54" s="1"/>
    </row>
    <row r="55" spans="1:22" ht="38.25" x14ac:dyDescent="0.25">
      <c r="A55" s="21"/>
      <c r="B55" s="21" t="s">
        <v>96</v>
      </c>
      <c r="C55" s="23" t="s">
        <v>97</v>
      </c>
      <c r="D55" s="23" t="s">
        <v>57</v>
      </c>
      <c r="E55" s="23"/>
      <c r="F55" s="35"/>
      <c r="G55" s="43"/>
      <c r="H55" s="108"/>
      <c r="I55" s="108"/>
      <c r="J55" s="108"/>
      <c r="K55" s="34"/>
      <c r="L55" s="34"/>
      <c r="M55" s="71"/>
      <c r="N55" s="114"/>
      <c r="O55" s="114"/>
      <c r="P55" s="114"/>
      <c r="Q55" s="114"/>
      <c r="R55" s="15"/>
      <c r="S55" s="15"/>
      <c r="T55" s="15"/>
      <c r="U55" s="1"/>
      <c r="V55" s="1"/>
    </row>
    <row r="56" spans="1:22" ht="15" x14ac:dyDescent="0.25">
      <c r="A56" s="21"/>
      <c r="B56" s="22" t="s">
        <v>98</v>
      </c>
      <c r="C56" s="108" t="s">
        <v>99</v>
      </c>
      <c r="D56" s="108" t="s">
        <v>57</v>
      </c>
      <c r="E56" s="107">
        <v>1</v>
      </c>
      <c r="F56" s="73">
        <v>5</v>
      </c>
      <c r="G56" s="43"/>
      <c r="H56" s="64"/>
      <c r="I56" s="108"/>
      <c r="J56" s="108"/>
      <c r="K56" s="34"/>
      <c r="L56" s="64"/>
      <c r="M56" s="34"/>
      <c r="N56" s="114"/>
      <c r="O56" s="114"/>
      <c r="P56" s="114"/>
      <c r="Q56" s="114"/>
      <c r="R56" s="15"/>
      <c r="S56" s="15"/>
      <c r="T56" s="15"/>
      <c r="U56" s="1"/>
      <c r="V56" s="1"/>
    </row>
    <row r="57" spans="1:22" ht="15" x14ac:dyDescent="0.25">
      <c r="A57" s="21"/>
      <c r="B57" s="22" t="s">
        <v>18</v>
      </c>
      <c r="C57" s="108" t="s">
        <v>82</v>
      </c>
      <c r="D57" s="108" t="s">
        <v>2</v>
      </c>
      <c r="E57" s="74">
        <v>2.3400000000000001E-2</v>
      </c>
      <c r="F57" s="43">
        <f>F55*E57</f>
        <v>0</v>
      </c>
      <c r="G57" s="43"/>
      <c r="H57" s="64"/>
      <c r="I57" s="108"/>
      <c r="J57" s="108"/>
      <c r="K57" s="34"/>
      <c r="L57" s="34"/>
      <c r="M57" s="34"/>
      <c r="N57" s="114"/>
      <c r="O57" s="114"/>
      <c r="P57" s="114"/>
      <c r="Q57" s="114"/>
      <c r="R57" s="15"/>
      <c r="S57" s="15"/>
      <c r="T57" s="15"/>
      <c r="U57" s="1"/>
      <c r="V57" s="1"/>
    </row>
    <row r="58" spans="1:22" ht="51" x14ac:dyDescent="0.25">
      <c r="A58" s="21"/>
      <c r="B58" s="21" t="s">
        <v>100</v>
      </c>
      <c r="C58" s="23" t="s">
        <v>101</v>
      </c>
      <c r="D58" s="23" t="s">
        <v>57</v>
      </c>
      <c r="E58" s="23"/>
      <c r="F58" s="35">
        <v>2</v>
      </c>
      <c r="G58" s="43"/>
      <c r="H58" s="64"/>
      <c r="I58" s="108"/>
      <c r="J58" s="108"/>
      <c r="K58" s="34"/>
      <c r="L58" s="34"/>
      <c r="M58" s="71"/>
      <c r="N58" s="114"/>
      <c r="O58" s="114"/>
      <c r="P58" s="114"/>
      <c r="Q58" s="114"/>
      <c r="R58" s="15"/>
      <c r="S58" s="15"/>
      <c r="T58" s="15"/>
      <c r="U58" s="1"/>
      <c r="V58" s="1"/>
    </row>
    <row r="59" spans="1:22" ht="15" x14ac:dyDescent="0.25">
      <c r="A59" s="21"/>
      <c r="B59" s="22" t="s">
        <v>18</v>
      </c>
      <c r="C59" s="108" t="s">
        <v>22</v>
      </c>
      <c r="D59" s="108" t="s">
        <v>20</v>
      </c>
      <c r="E59" s="108">
        <v>0.22</v>
      </c>
      <c r="F59" s="43">
        <f>F58*E59</f>
        <v>0.44</v>
      </c>
      <c r="G59" s="43"/>
      <c r="H59" s="64"/>
      <c r="I59" s="108"/>
      <c r="J59" s="64"/>
      <c r="K59" s="34"/>
      <c r="L59" s="34"/>
      <c r="M59" s="34"/>
      <c r="N59" s="114"/>
      <c r="O59" s="114"/>
      <c r="P59" s="114"/>
      <c r="Q59" s="114"/>
      <c r="R59" s="15"/>
      <c r="S59" s="15"/>
      <c r="T59" s="15"/>
      <c r="U59" s="1"/>
      <c r="V59" s="1"/>
    </row>
    <row r="60" spans="1:22" ht="15" x14ac:dyDescent="0.25">
      <c r="A60" s="21"/>
      <c r="B60" s="22" t="s">
        <v>18</v>
      </c>
      <c r="C60" s="108" t="s">
        <v>59</v>
      </c>
      <c r="D60" s="108" t="s">
        <v>45</v>
      </c>
      <c r="E60" s="74">
        <v>2E-3</v>
      </c>
      <c r="F60" s="43">
        <f>F58*E60</f>
        <v>4.0000000000000001E-3</v>
      </c>
      <c r="G60" s="43"/>
      <c r="H60" s="64"/>
      <c r="I60" s="108"/>
      <c r="J60" s="108"/>
      <c r="K60" s="43"/>
      <c r="L60" s="34"/>
      <c r="M60" s="34"/>
      <c r="N60" s="114"/>
      <c r="O60" s="114"/>
      <c r="P60" s="114"/>
      <c r="Q60" s="114"/>
      <c r="R60" s="15"/>
      <c r="S60" s="15"/>
      <c r="T60" s="15"/>
      <c r="U60" s="1"/>
      <c r="V60" s="1"/>
    </row>
    <row r="61" spans="1:22" ht="25.5" x14ac:dyDescent="0.25">
      <c r="A61" s="21"/>
      <c r="B61" s="22" t="s">
        <v>102</v>
      </c>
      <c r="C61" s="108" t="s">
        <v>103</v>
      </c>
      <c r="D61" s="108" t="s">
        <v>81</v>
      </c>
      <c r="E61" s="107">
        <v>1</v>
      </c>
      <c r="F61" s="73">
        <f>E61*F58</f>
        <v>2</v>
      </c>
      <c r="G61" s="43"/>
      <c r="H61" s="64"/>
      <c r="I61" s="108"/>
      <c r="J61" s="108"/>
      <c r="K61" s="34"/>
      <c r="L61" s="34"/>
      <c r="M61" s="34"/>
      <c r="N61" s="114"/>
      <c r="O61" s="114"/>
      <c r="P61" s="114"/>
      <c r="Q61" s="114"/>
      <c r="R61" s="15"/>
      <c r="S61" s="15"/>
      <c r="T61" s="15"/>
      <c r="U61" s="1"/>
      <c r="V61" s="1"/>
    </row>
    <row r="62" spans="1:22" ht="15" x14ac:dyDescent="0.25">
      <c r="A62" s="21"/>
      <c r="B62" s="22"/>
      <c r="C62" s="108" t="s">
        <v>104</v>
      </c>
      <c r="D62" s="108" t="s">
        <v>57</v>
      </c>
      <c r="E62" s="107">
        <v>1</v>
      </c>
      <c r="F62" s="73">
        <f>F58*E62</f>
        <v>2</v>
      </c>
      <c r="G62" s="43"/>
      <c r="H62" s="64"/>
      <c r="I62" s="108"/>
      <c r="J62" s="108"/>
      <c r="K62" s="34"/>
      <c r="L62" s="34"/>
      <c r="M62" s="34"/>
      <c r="N62" s="114"/>
      <c r="O62" s="114"/>
      <c r="P62" s="114"/>
      <c r="Q62" s="114"/>
      <c r="R62" s="15"/>
      <c r="S62" s="15"/>
      <c r="T62" s="15"/>
      <c r="U62" s="1"/>
      <c r="V62" s="1"/>
    </row>
    <row r="63" spans="1:22" ht="15" x14ac:dyDescent="0.25">
      <c r="A63" s="21"/>
      <c r="B63" s="22" t="s">
        <v>18</v>
      </c>
      <c r="C63" s="108" t="s">
        <v>58</v>
      </c>
      <c r="D63" s="108" t="s">
        <v>2</v>
      </c>
      <c r="E63" s="74">
        <v>8.2799999999999999E-2</v>
      </c>
      <c r="F63" s="43">
        <f>F58*E63</f>
        <v>0.1656</v>
      </c>
      <c r="G63" s="43"/>
      <c r="H63" s="64"/>
      <c r="I63" s="108"/>
      <c r="J63" s="108"/>
      <c r="K63" s="34"/>
      <c r="L63" s="34"/>
      <c r="M63" s="34"/>
      <c r="N63" s="114"/>
      <c r="O63" s="114"/>
      <c r="P63" s="114"/>
      <c r="Q63" s="114"/>
      <c r="R63" s="15"/>
      <c r="S63" s="15"/>
      <c r="T63" s="15"/>
      <c r="U63" s="1"/>
      <c r="V63" s="1"/>
    </row>
    <row r="64" spans="1:22" ht="51" x14ac:dyDescent="0.25">
      <c r="A64" s="21"/>
      <c r="B64" s="21" t="s">
        <v>105</v>
      </c>
      <c r="C64" s="23" t="s">
        <v>106</v>
      </c>
      <c r="D64" s="23" t="s">
        <v>90</v>
      </c>
      <c r="E64" s="23"/>
      <c r="F64" s="35">
        <v>1</v>
      </c>
      <c r="G64" s="43"/>
      <c r="H64" s="108"/>
      <c r="I64" s="108"/>
      <c r="J64" s="108"/>
      <c r="K64" s="34"/>
      <c r="L64" s="34"/>
      <c r="M64" s="71"/>
      <c r="N64" s="114"/>
      <c r="O64" s="114"/>
      <c r="P64" s="114"/>
      <c r="Q64" s="114"/>
      <c r="R64" s="15"/>
      <c r="S64" s="15"/>
      <c r="T64" s="15"/>
      <c r="U64" s="1"/>
      <c r="V64" s="1"/>
    </row>
    <row r="65" spans="1:22" ht="15" x14ac:dyDescent="0.25">
      <c r="A65" s="21"/>
      <c r="B65" s="22" t="s">
        <v>18</v>
      </c>
      <c r="C65" s="108" t="s">
        <v>22</v>
      </c>
      <c r="D65" s="108" t="s">
        <v>20</v>
      </c>
      <c r="E65" s="108">
        <v>0.27</v>
      </c>
      <c r="F65" s="43">
        <f>F64*E65</f>
        <v>0.27</v>
      </c>
      <c r="G65" s="43"/>
      <c r="H65" s="108"/>
      <c r="I65" s="108"/>
      <c r="J65" s="64"/>
      <c r="K65" s="34"/>
      <c r="L65" s="34"/>
      <c r="M65" s="34"/>
      <c r="N65" s="114"/>
      <c r="O65" s="114"/>
      <c r="P65" s="114"/>
      <c r="Q65" s="114"/>
      <c r="R65" s="15"/>
      <c r="S65" s="15"/>
      <c r="T65" s="15"/>
      <c r="U65" s="1"/>
      <c r="V65" s="1"/>
    </row>
    <row r="66" spans="1:22" ht="15" x14ac:dyDescent="0.25">
      <c r="A66" s="21"/>
      <c r="B66" s="22" t="s">
        <v>18</v>
      </c>
      <c r="C66" s="108" t="s">
        <v>59</v>
      </c>
      <c r="D66" s="108" t="s">
        <v>45</v>
      </c>
      <c r="E66" s="75">
        <v>4.0000000000000002E-4</v>
      </c>
      <c r="F66" s="67">
        <f>F64*E66</f>
        <v>4.0000000000000002E-4</v>
      </c>
      <c r="G66" s="43"/>
      <c r="H66" s="108"/>
      <c r="I66" s="108"/>
      <c r="J66" s="108"/>
      <c r="K66" s="43"/>
      <c r="L66" s="64"/>
      <c r="M66" s="34"/>
      <c r="N66" s="114"/>
      <c r="O66" s="114"/>
      <c r="P66" s="114"/>
      <c r="Q66" s="114"/>
      <c r="R66" s="15"/>
      <c r="S66" s="15"/>
      <c r="T66" s="15"/>
      <c r="U66" s="1"/>
      <c r="V66" s="1"/>
    </row>
    <row r="67" spans="1:22" ht="15" x14ac:dyDescent="0.25">
      <c r="A67" s="21"/>
      <c r="B67" s="22" t="s">
        <v>107</v>
      </c>
      <c r="C67" s="108" t="s">
        <v>108</v>
      </c>
      <c r="D67" s="108" t="s">
        <v>81</v>
      </c>
      <c r="E67" s="107">
        <v>1</v>
      </c>
      <c r="F67" s="73">
        <f>F64*E67</f>
        <v>1</v>
      </c>
      <c r="G67" s="43"/>
      <c r="H67" s="64"/>
      <c r="I67" s="108"/>
      <c r="J67" s="108"/>
      <c r="K67" s="34"/>
      <c r="L67" s="34"/>
      <c r="M67" s="34"/>
      <c r="N67" s="114"/>
      <c r="O67" s="114"/>
      <c r="P67" s="114"/>
      <c r="Q67" s="114"/>
      <c r="R67" s="15"/>
      <c r="S67" s="15"/>
      <c r="T67" s="15"/>
      <c r="U67" s="1"/>
      <c r="V67" s="1"/>
    </row>
    <row r="68" spans="1:22" ht="15" x14ac:dyDescent="0.25">
      <c r="A68" s="21"/>
      <c r="B68" s="22"/>
      <c r="C68" s="108" t="s">
        <v>104</v>
      </c>
      <c r="D68" s="108" t="s">
        <v>57</v>
      </c>
      <c r="E68" s="107">
        <v>1</v>
      </c>
      <c r="F68" s="73">
        <f>F64*E68</f>
        <v>1</v>
      </c>
      <c r="G68" s="43"/>
      <c r="H68" s="64"/>
      <c r="I68" s="108"/>
      <c r="J68" s="108"/>
      <c r="K68" s="34"/>
      <c r="L68" s="34"/>
      <c r="M68" s="34"/>
      <c r="N68" s="114"/>
      <c r="O68" s="114"/>
      <c r="P68" s="114"/>
      <c r="Q68" s="114"/>
      <c r="R68" s="15"/>
      <c r="S68" s="15"/>
      <c r="T68" s="15"/>
      <c r="U68" s="1"/>
      <c r="V68" s="1"/>
    </row>
    <row r="69" spans="1:22" ht="15" x14ac:dyDescent="0.25">
      <c r="A69" s="21"/>
      <c r="B69" s="22" t="s">
        <v>18</v>
      </c>
      <c r="C69" s="108" t="s">
        <v>58</v>
      </c>
      <c r="D69" s="108" t="s">
        <v>2</v>
      </c>
      <c r="E69" s="74">
        <v>7.46E-2</v>
      </c>
      <c r="F69" s="43">
        <f>F64*E69</f>
        <v>7.46E-2</v>
      </c>
      <c r="G69" s="43"/>
      <c r="H69" s="64"/>
      <c r="I69" s="108"/>
      <c r="J69" s="108"/>
      <c r="K69" s="34"/>
      <c r="L69" s="34"/>
      <c r="M69" s="34"/>
      <c r="N69" s="114"/>
      <c r="O69" s="114"/>
      <c r="P69" s="114"/>
      <c r="Q69" s="114"/>
      <c r="R69" s="15"/>
      <c r="S69" s="15"/>
      <c r="T69" s="15"/>
      <c r="U69" s="1"/>
      <c r="V69" s="1"/>
    </row>
    <row r="70" spans="1:22" ht="51" x14ac:dyDescent="0.25">
      <c r="A70" s="21"/>
      <c r="B70" s="21" t="s">
        <v>109</v>
      </c>
      <c r="C70" s="23" t="s">
        <v>110</v>
      </c>
      <c r="D70" s="23" t="s">
        <v>90</v>
      </c>
      <c r="E70" s="23"/>
      <c r="F70" s="35">
        <v>2</v>
      </c>
      <c r="G70" s="43"/>
      <c r="H70" s="108"/>
      <c r="I70" s="108"/>
      <c r="J70" s="108"/>
      <c r="K70" s="34"/>
      <c r="L70" s="34"/>
      <c r="M70" s="36"/>
      <c r="N70" s="114"/>
      <c r="O70" s="114"/>
      <c r="P70" s="114"/>
      <c r="Q70" s="114"/>
      <c r="R70" s="15"/>
      <c r="S70" s="15"/>
      <c r="T70" s="15"/>
      <c r="U70" s="1"/>
      <c r="V70" s="1"/>
    </row>
    <row r="71" spans="1:22" ht="15" x14ac:dyDescent="0.25">
      <c r="A71" s="21"/>
      <c r="B71" s="22" t="s">
        <v>18</v>
      </c>
      <c r="C71" s="108" t="s">
        <v>22</v>
      </c>
      <c r="D71" s="108" t="s">
        <v>20</v>
      </c>
      <c r="E71" s="108">
        <v>1.65</v>
      </c>
      <c r="F71" s="43">
        <f>F70*E71</f>
        <v>3.3</v>
      </c>
      <c r="G71" s="43"/>
      <c r="H71" s="108"/>
      <c r="I71" s="108"/>
      <c r="J71" s="64"/>
      <c r="K71" s="34"/>
      <c r="L71" s="34"/>
      <c r="M71" s="34"/>
      <c r="N71" s="114"/>
      <c r="O71" s="114"/>
      <c r="P71" s="114"/>
      <c r="Q71" s="114"/>
      <c r="R71" s="15"/>
      <c r="S71" s="15"/>
      <c r="T71" s="15"/>
      <c r="U71" s="1"/>
      <c r="V71" s="1"/>
    </row>
    <row r="72" spans="1:22" ht="15" x14ac:dyDescent="0.25">
      <c r="A72" s="21"/>
      <c r="B72" s="22" t="s">
        <v>18</v>
      </c>
      <c r="C72" s="108" t="s">
        <v>59</v>
      </c>
      <c r="D72" s="108" t="s">
        <v>45</v>
      </c>
      <c r="E72" s="75">
        <v>2.1999999999999999E-2</v>
      </c>
      <c r="F72" s="43">
        <f>F70*E72</f>
        <v>4.3999999999999997E-2</v>
      </c>
      <c r="G72" s="43"/>
      <c r="H72" s="108"/>
      <c r="I72" s="108"/>
      <c r="J72" s="108"/>
      <c r="K72" s="43"/>
      <c r="L72" s="64"/>
      <c r="M72" s="34"/>
      <c r="N72" s="114"/>
      <c r="O72" s="114"/>
      <c r="P72" s="114"/>
      <c r="Q72" s="114"/>
      <c r="R72" s="15"/>
      <c r="S72" s="15"/>
      <c r="T72" s="15"/>
      <c r="U72" s="1"/>
      <c r="V72" s="1"/>
    </row>
    <row r="73" spans="1:22" ht="25.5" x14ac:dyDescent="0.25">
      <c r="A73" s="21"/>
      <c r="B73" s="22" t="s">
        <v>21</v>
      </c>
      <c r="C73" s="108" t="s">
        <v>111</v>
      </c>
      <c r="D73" s="108" t="s">
        <v>81</v>
      </c>
      <c r="E73" s="107">
        <v>1</v>
      </c>
      <c r="F73" s="73">
        <f>F70*E73</f>
        <v>2</v>
      </c>
      <c r="G73" s="43"/>
      <c r="H73" s="64"/>
      <c r="I73" s="108"/>
      <c r="J73" s="108"/>
      <c r="K73" s="34"/>
      <c r="L73" s="34"/>
      <c r="M73" s="34"/>
      <c r="N73" s="114"/>
      <c r="O73" s="114"/>
      <c r="P73" s="114"/>
      <c r="Q73" s="114"/>
      <c r="R73" s="15"/>
      <c r="S73" s="15"/>
      <c r="T73" s="15"/>
      <c r="U73" s="1"/>
      <c r="V73" s="1"/>
    </row>
    <row r="74" spans="1:22" ht="15" x14ac:dyDescent="0.25">
      <c r="A74" s="21"/>
      <c r="B74" s="22" t="s">
        <v>18</v>
      </c>
      <c r="C74" s="108" t="s">
        <v>58</v>
      </c>
      <c r="D74" s="108" t="s">
        <v>2</v>
      </c>
      <c r="E74" s="107">
        <v>0.30599999999999999</v>
      </c>
      <c r="F74" s="43">
        <f>F70*E74</f>
        <v>0.61199999999999999</v>
      </c>
      <c r="G74" s="43"/>
      <c r="H74" s="64"/>
      <c r="I74" s="108"/>
      <c r="J74" s="108"/>
      <c r="K74" s="34"/>
      <c r="L74" s="34"/>
      <c r="M74" s="34"/>
      <c r="N74" s="114"/>
      <c r="O74" s="114"/>
      <c r="P74" s="114"/>
      <c r="Q74" s="114"/>
      <c r="R74" s="15"/>
      <c r="S74" s="15"/>
      <c r="T74" s="15"/>
      <c r="U74" s="1"/>
      <c r="V74" s="1"/>
    </row>
    <row r="75" spans="1:22" ht="38.25" x14ac:dyDescent="0.25">
      <c r="A75" s="21"/>
      <c r="B75" s="21" t="s">
        <v>112</v>
      </c>
      <c r="C75" s="23" t="s">
        <v>113</v>
      </c>
      <c r="D75" s="23" t="s">
        <v>74</v>
      </c>
      <c r="E75" s="23"/>
      <c r="F75" s="35">
        <v>25</v>
      </c>
      <c r="G75" s="43"/>
      <c r="H75" s="108"/>
      <c r="I75" s="108"/>
      <c r="J75" s="108"/>
      <c r="K75" s="34"/>
      <c r="L75" s="34"/>
      <c r="M75" s="34"/>
      <c r="N75" s="114"/>
      <c r="O75" s="114"/>
      <c r="P75" s="114"/>
      <c r="Q75" s="114"/>
      <c r="R75" s="15"/>
      <c r="S75" s="15"/>
      <c r="T75" s="15"/>
      <c r="U75" s="1"/>
      <c r="V75" s="1"/>
    </row>
    <row r="76" spans="1:22" ht="15" x14ac:dyDescent="0.25">
      <c r="A76" s="21"/>
      <c r="B76" s="22" t="s">
        <v>18</v>
      </c>
      <c r="C76" s="108" t="s">
        <v>22</v>
      </c>
      <c r="D76" s="108" t="s">
        <v>20</v>
      </c>
      <c r="E76" s="108">
        <v>0.13900000000000001</v>
      </c>
      <c r="F76" s="43">
        <f>F75*E76</f>
        <v>3.4750000000000005</v>
      </c>
      <c r="G76" s="43"/>
      <c r="H76" s="108"/>
      <c r="I76" s="108"/>
      <c r="J76" s="64"/>
      <c r="K76" s="34"/>
      <c r="L76" s="34"/>
      <c r="M76" s="34"/>
      <c r="N76" s="114"/>
      <c r="O76" s="114"/>
      <c r="P76" s="114"/>
      <c r="Q76" s="114"/>
      <c r="R76" s="15"/>
      <c r="S76" s="15"/>
      <c r="T76" s="15"/>
      <c r="U76" s="1"/>
      <c r="V76" s="1"/>
    </row>
    <row r="77" spans="1:22" ht="25.5" x14ac:dyDescent="0.25">
      <c r="A77" s="21"/>
      <c r="B77" s="22" t="s">
        <v>114</v>
      </c>
      <c r="C77" s="108" t="s">
        <v>115</v>
      </c>
      <c r="D77" s="108" t="s">
        <v>74</v>
      </c>
      <c r="E77" s="107">
        <v>1.02</v>
      </c>
      <c r="F77" s="73">
        <f>E77*F75</f>
        <v>25.5</v>
      </c>
      <c r="G77" s="43"/>
      <c r="H77" s="64"/>
      <c r="I77" s="108"/>
      <c r="J77" s="108"/>
      <c r="K77" s="34"/>
      <c r="L77" s="64"/>
      <c r="M77" s="34"/>
      <c r="N77" s="114"/>
      <c r="O77" s="114"/>
      <c r="P77" s="114"/>
      <c r="Q77" s="114"/>
      <c r="R77" s="15"/>
      <c r="S77" s="15"/>
      <c r="T77" s="15"/>
      <c r="U77" s="1"/>
      <c r="V77" s="1"/>
    </row>
    <row r="78" spans="1:22" ht="15" x14ac:dyDescent="0.25">
      <c r="A78" s="21"/>
      <c r="B78" s="22" t="s">
        <v>18</v>
      </c>
      <c r="C78" s="108" t="s">
        <v>58</v>
      </c>
      <c r="D78" s="108" t="s">
        <v>2</v>
      </c>
      <c r="E78" s="74">
        <v>1.008E-2</v>
      </c>
      <c r="F78" s="43">
        <f>F75*E78</f>
        <v>0.252</v>
      </c>
      <c r="G78" s="43"/>
      <c r="H78" s="64"/>
      <c r="I78" s="108"/>
      <c r="J78" s="108"/>
      <c r="K78" s="34"/>
      <c r="L78" s="34"/>
      <c r="M78" s="34"/>
      <c r="N78" s="114"/>
      <c r="O78" s="114"/>
      <c r="P78" s="114"/>
      <c r="Q78" s="114"/>
      <c r="R78" s="15"/>
      <c r="S78" s="15"/>
      <c r="T78" s="15"/>
      <c r="U78" s="1"/>
      <c r="V78" s="1"/>
    </row>
    <row r="79" spans="1:22" ht="38.25" x14ac:dyDescent="0.25">
      <c r="A79" s="21"/>
      <c r="B79" s="21" t="s">
        <v>112</v>
      </c>
      <c r="C79" s="23" t="s">
        <v>116</v>
      </c>
      <c r="D79" s="23" t="s">
        <v>74</v>
      </c>
      <c r="E79" s="23"/>
      <c r="F79" s="35">
        <v>18</v>
      </c>
      <c r="G79" s="43"/>
      <c r="H79" s="108"/>
      <c r="I79" s="108"/>
      <c r="J79" s="108"/>
      <c r="K79" s="34"/>
      <c r="L79" s="34"/>
      <c r="M79" s="36"/>
      <c r="N79" s="114"/>
      <c r="O79" s="114"/>
      <c r="P79" s="114"/>
      <c r="Q79" s="114"/>
      <c r="R79" s="15"/>
      <c r="S79" s="15"/>
      <c r="T79" s="15"/>
      <c r="U79" s="1"/>
      <c r="V79" s="1"/>
    </row>
    <row r="80" spans="1:22" ht="15" x14ac:dyDescent="0.25">
      <c r="A80" s="21"/>
      <c r="B80" s="22" t="s">
        <v>18</v>
      </c>
      <c r="C80" s="108" t="s">
        <v>22</v>
      </c>
      <c r="D80" s="108" t="s">
        <v>20</v>
      </c>
      <c r="E80" s="108">
        <v>0.13900000000000001</v>
      </c>
      <c r="F80" s="43">
        <f>F79*E80</f>
        <v>2.5020000000000002</v>
      </c>
      <c r="G80" s="43"/>
      <c r="H80" s="108"/>
      <c r="I80" s="108"/>
      <c r="J80" s="64"/>
      <c r="K80" s="34"/>
      <c r="L80" s="34"/>
      <c r="M80" s="34"/>
      <c r="N80" s="114"/>
      <c r="O80" s="114"/>
      <c r="P80" s="114"/>
      <c r="Q80" s="114"/>
      <c r="R80" s="15"/>
      <c r="S80" s="15"/>
      <c r="T80" s="15"/>
      <c r="U80" s="1"/>
      <c r="V80" s="1"/>
    </row>
    <row r="81" spans="1:22" ht="25.5" x14ac:dyDescent="0.25">
      <c r="A81" s="21"/>
      <c r="B81" s="22" t="s">
        <v>117</v>
      </c>
      <c r="C81" s="108" t="s">
        <v>118</v>
      </c>
      <c r="D81" s="108" t="s">
        <v>74</v>
      </c>
      <c r="E81" s="107">
        <v>1.02</v>
      </c>
      <c r="F81" s="73">
        <f>E81*F79</f>
        <v>18.36</v>
      </c>
      <c r="G81" s="43"/>
      <c r="H81" s="64"/>
      <c r="I81" s="108"/>
      <c r="J81" s="108"/>
      <c r="K81" s="34"/>
      <c r="L81" s="64"/>
      <c r="M81" s="34"/>
      <c r="N81" s="114"/>
      <c r="O81" s="114"/>
      <c r="P81" s="114"/>
      <c r="Q81" s="114"/>
      <c r="R81" s="15"/>
      <c r="S81" s="15"/>
      <c r="T81" s="15"/>
      <c r="U81" s="1"/>
      <c r="V81" s="1"/>
    </row>
    <row r="82" spans="1:22" ht="15" x14ac:dyDescent="0.25">
      <c r="A82" s="21"/>
      <c r="B82" s="22" t="s">
        <v>18</v>
      </c>
      <c r="C82" s="108" t="s">
        <v>58</v>
      </c>
      <c r="D82" s="108" t="s">
        <v>2</v>
      </c>
      <c r="E82" s="74">
        <v>1.008E-2</v>
      </c>
      <c r="F82" s="43">
        <f>F79*E82</f>
        <v>0.18144000000000002</v>
      </c>
      <c r="G82" s="43"/>
      <c r="H82" s="64"/>
      <c r="I82" s="108"/>
      <c r="J82" s="108"/>
      <c r="K82" s="34"/>
      <c r="L82" s="34"/>
      <c r="M82" s="34"/>
      <c r="N82" s="114"/>
      <c r="O82" s="114"/>
      <c r="P82" s="114"/>
      <c r="Q82" s="114"/>
      <c r="R82" s="15"/>
      <c r="S82" s="15"/>
      <c r="T82" s="15"/>
      <c r="U82" s="1"/>
      <c r="V82" s="1"/>
    </row>
    <row r="83" spans="1:22" ht="15" x14ac:dyDescent="0.25">
      <c r="A83" s="21"/>
      <c r="B83" s="22"/>
      <c r="C83" s="108"/>
      <c r="D83" s="108"/>
      <c r="E83" s="74"/>
      <c r="F83" s="43"/>
      <c r="G83" s="108"/>
      <c r="H83" s="36"/>
      <c r="I83" s="108"/>
      <c r="J83" s="36"/>
      <c r="K83" s="34"/>
      <c r="L83" s="36"/>
      <c r="M83" s="36"/>
      <c r="N83" s="114"/>
      <c r="O83" s="114"/>
      <c r="P83" s="114"/>
      <c r="Q83" s="114"/>
      <c r="R83" s="5"/>
      <c r="S83" s="5"/>
      <c r="T83" s="5"/>
      <c r="U83" s="1"/>
      <c r="V83" s="1"/>
    </row>
    <row r="84" spans="1:22" ht="15" x14ac:dyDescent="0.25">
      <c r="A84" s="21"/>
      <c r="B84" s="22"/>
      <c r="C84" s="108" t="s">
        <v>122</v>
      </c>
      <c r="D84" s="108" t="s">
        <v>2</v>
      </c>
      <c r="E84" s="76" t="s">
        <v>190</v>
      </c>
      <c r="F84" s="43"/>
      <c r="G84" s="43"/>
      <c r="H84" s="107"/>
      <c r="I84" s="107"/>
      <c r="J84" s="107"/>
      <c r="K84" s="107"/>
      <c r="L84" s="107"/>
      <c r="M84" s="43"/>
      <c r="N84" s="114"/>
      <c r="O84" s="114"/>
      <c r="P84" s="114"/>
      <c r="Q84" s="114"/>
      <c r="R84" s="14"/>
      <c r="S84" s="14"/>
      <c r="T84" s="14"/>
      <c r="U84" s="1"/>
      <c r="V84" s="1"/>
    </row>
    <row r="85" spans="1:22" ht="15" x14ac:dyDescent="0.25">
      <c r="A85" s="21"/>
      <c r="B85" s="22"/>
      <c r="C85" s="23" t="s">
        <v>40</v>
      </c>
      <c r="D85" s="108" t="s">
        <v>2</v>
      </c>
      <c r="E85" s="43"/>
      <c r="F85" s="43"/>
      <c r="G85" s="43"/>
      <c r="H85" s="107"/>
      <c r="I85" s="107"/>
      <c r="J85" s="107"/>
      <c r="K85" s="107"/>
      <c r="L85" s="107"/>
      <c r="M85" s="40"/>
      <c r="N85" s="114"/>
      <c r="O85" s="114"/>
      <c r="P85" s="114"/>
      <c r="Q85" s="114"/>
      <c r="R85" s="11"/>
      <c r="S85" s="11"/>
      <c r="T85" s="11"/>
      <c r="U85" s="1"/>
      <c r="V85" s="1"/>
    </row>
    <row r="86" spans="1:22" ht="15" x14ac:dyDescent="0.25">
      <c r="A86" s="21"/>
      <c r="B86" s="22"/>
      <c r="C86" s="108" t="s">
        <v>79</v>
      </c>
      <c r="D86" s="108" t="s">
        <v>2</v>
      </c>
      <c r="E86" s="76" t="s">
        <v>190</v>
      </c>
      <c r="F86" s="43"/>
      <c r="G86" s="43"/>
      <c r="H86" s="107"/>
      <c r="I86" s="107"/>
      <c r="J86" s="107"/>
      <c r="K86" s="107"/>
      <c r="L86" s="107"/>
      <c r="M86" s="43"/>
      <c r="N86" s="114"/>
      <c r="O86" s="114"/>
      <c r="P86" s="114"/>
      <c r="Q86" s="114"/>
      <c r="R86" s="14"/>
      <c r="S86" s="14"/>
      <c r="T86" s="14"/>
      <c r="U86" s="1"/>
      <c r="V86" s="1"/>
    </row>
    <row r="87" spans="1:22" ht="15" x14ac:dyDescent="0.25">
      <c r="A87" s="21"/>
      <c r="B87" s="22"/>
      <c r="C87" s="108" t="s">
        <v>123</v>
      </c>
      <c r="D87" s="108" t="s">
        <v>2</v>
      </c>
      <c r="E87" s="43"/>
      <c r="F87" s="43"/>
      <c r="G87" s="43"/>
      <c r="H87" s="107"/>
      <c r="I87" s="107"/>
      <c r="J87" s="107"/>
      <c r="K87" s="107"/>
      <c r="L87" s="107"/>
      <c r="M87" s="40"/>
      <c r="N87" s="114"/>
      <c r="O87" s="114"/>
      <c r="P87" s="114"/>
      <c r="Q87" s="114"/>
      <c r="R87" s="11"/>
      <c r="S87" s="11"/>
      <c r="T87" s="11"/>
      <c r="U87" s="1"/>
      <c r="V87" s="1"/>
    </row>
    <row r="88" spans="1:22" ht="15" x14ac:dyDescent="0.25">
      <c r="A88" s="77"/>
      <c r="B88" s="77"/>
      <c r="C88" s="119" t="s">
        <v>156</v>
      </c>
      <c r="D88" s="77"/>
      <c r="E88" s="37"/>
      <c r="F88" s="37"/>
      <c r="G88" s="37"/>
      <c r="H88" s="38"/>
      <c r="I88" s="37"/>
      <c r="J88" s="38"/>
      <c r="K88" s="37"/>
      <c r="L88" s="38"/>
      <c r="M88" s="38"/>
      <c r="N88" s="114"/>
      <c r="O88" s="114"/>
      <c r="P88" s="114"/>
      <c r="Q88" s="114"/>
      <c r="R88" s="6"/>
      <c r="S88" s="6"/>
      <c r="T88" s="6"/>
      <c r="U88" s="16"/>
      <c r="V88" s="16"/>
    </row>
    <row r="89" spans="1:22" ht="15" x14ac:dyDescent="0.25">
      <c r="A89" s="77"/>
      <c r="B89" s="77"/>
      <c r="C89" s="23" t="s">
        <v>124</v>
      </c>
      <c r="D89" s="39" t="s">
        <v>190</v>
      </c>
      <c r="E89" s="37"/>
      <c r="F89" s="37"/>
      <c r="G89" s="37"/>
      <c r="H89" s="37"/>
      <c r="I89" s="37"/>
      <c r="J89" s="37"/>
      <c r="K89" s="37"/>
      <c r="L89" s="37"/>
      <c r="M89" s="37"/>
      <c r="N89" s="114"/>
      <c r="O89" s="114"/>
      <c r="P89" s="114"/>
      <c r="Q89" s="114"/>
      <c r="R89" s="9"/>
      <c r="S89" s="9"/>
      <c r="T89" s="9"/>
      <c r="U89" s="1"/>
      <c r="V89" s="1"/>
    </row>
    <row r="90" spans="1:22" ht="15" x14ac:dyDescent="0.25">
      <c r="A90" s="77"/>
      <c r="B90" s="77"/>
      <c r="C90" s="23" t="s">
        <v>40</v>
      </c>
      <c r="D90" s="23"/>
      <c r="E90" s="37"/>
      <c r="F90" s="37"/>
      <c r="G90" s="37"/>
      <c r="H90" s="37"/>
      <c r="I90" s="37"/>
      <c r="J90" s="37"/>
      <c r="K90" s="37"/>
      <c r="L90" s="37"/>
      <c r="M90" s="38"/>
      <c r="N90" s="114"/>
      <c r="O90" s="118"/>
      <c r="P90" s="114"/>
      <c r="Q90" s="114"/>
      <c r="R90" s="6"/>
      <c r="S90" s="6"/>
      <c r="T90" s="6"/>
      <c r="U90" s="1"/>
      <c r="V90" s="1"/>
    </row>
    <row r="91" spans="1:22" ht="15" x14ac:dyDescent="0.25">
      <c r="A91" s="18"/>
      <c r="B91" s="18"/>
      <c r="C91" s="112"/>
      <c r="D91" s="112"/>
      <c r="E91" s="9"/>
      <c r="F91" s="9"/>
      <c r="G91" s="9"/>
      <c r="H91" s="9"/>
      <c r="I91" s="9"/>
      <c r="J91" s="9"/>
      <c r="K91" s="9"/>
      <c r="L91" s="9"/>
      <c r="M91" s="6"/>
      <c r="N91" s="114"/>
      <c r="O91" s="114"/>
      <c r="P91" s="114"/>
      <c r="Q91" s="114"/>
      <c r="R91" s="6"/>
      <c r="S91" s="6"/>
      <c r="T91" s="6"/>
      <c r="U91" s="12"/>
      <c r="V91" s="17"/>
    </row>
    <row r="92" spans="1:22" ht="15" x14ac:dyDescent="0.25">
      <c r="A92" s="1"/>
      <c r="B92" s="18"/>
      <c r="C92" s="19"/>
      <c r="D92" s="112"/>
      <c r="E92" s="9"/>
      <c r="F92" s="1"/>
      <c r="G92" s="9"/>
      <c r="H92" s="9"/>
      <c r="I92" s="9"/>
      <c r="J92" s="20"/>
      <c r="K92" s="9"/>
      <c r="L92" s="9"/>
      <c r="M92" s="6"/>
      <c r="N92" s="114"/>
      <c r="O92" s="114"/>
      <c r="P92" s="114"/>
      <c r="Q92" s="114"/>
      <c r="R92" s="6"/>
      <c r="S92" s="6"/>
      <c r="T92" s="6"/>
      <c r="U92" s="12"/>
      <c r="V92" s="17"/>
    </row>
    <row r="93" spans="1:22" ht="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14"/>
      <c r="O93" s="114"/>
      <c r="P93" s="114"/>
      <c r="Q93" s="114"/>
      <c r="R93" s="1"/>
      <c r="S93" s="1"/>
      <c r="T93" s="1"/>
      <c r="U93" s="1"/>
      <c r="V93" s="1"/>
    </row>
    <row r="94" spans="1:22" ht="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14"/>
      <c r="O94" s="114"/>
      <c r="P94" s="114"/>
      <c r="Q94" s="114"/>
      <c r="R94" s="1"/>
      <c r="S94" s="1"/>
      <c r="T94" s="1"/>
      <c r="U94" s="1"/>
      <c r="V94" s="1"/>
    </row>
    <row r="95" spans="1:22" ht="15" x14ac:dyDescent="0.25">
      <c r="N95" s="114"/>
      <c r="O95" s="114"/>
      <c r="P95" s="114"/>
      <c r="Q95" s="114"/>
    </row>
    <row r="96" spans="1:22" ht="15" x14ac:dyDescent="0.25">
      <c r="N96" s="114"/>
      <c r="O96" s="114"/>
      <c r="P96" s="114"/>
      <c r="Q96" s="114"/>
    </row>
    <row r="97" spans="14:17" ht="15" x14ac:dyDescent="0.25">
      <c r="N97" s="114"/>
      <c r="O97" s="114"/>
      <c r="P97" s="114"/>
      <c r="Q97" s="114"/>
    </row>
    <row r="98" spans="14:17" ht="15" x14ac:dyDescent="0.25">
      <c r="N98" s="114"/>
      <c r="O98" s="114"/>
      <c r="P98" s="114"/>
      <c r="Q98" s="114"/>
    </row>
    <row r="99" spans="14:17" ht="15" x14ac:dyDescent="0.25">
      <c r="N99" s="114"/>
      <c r="O99" s="114"/>
      <c r="P99" s="114"/>
      <c r="Q99" s="114"/>
    </row>
    <row r="100" spans="14:17" ht="15" x14ac:dyDescent="0.25">
      <c r="N100" s="114"/>
      <c r="O100" s="114"/>
      <c r="P100" s="114"/>
      <c r="Q100" s="114"/>
    </row>
    <row r="101" spans="14:17" ht="15" x14ac:dyDescent="0.25">
      <c r="N101" s="114"/>
      <c r="O101" s="114"/>
      <c r="P101" s="114"/>
      <c r="Q101" s="114"/>
    </row>
    <row r="102" spans="14:17" ht="15" x14ac:dyDescent="0.25">
      <c r="N102" s="114"/>
      <c r="O102" s="114"/>
      <c r="P102" s="114"/>
      <c r="Q102" s="114"/>
    </row>
    <row r="103" spans="14:17" ht="15" x14ac:dyDescent="0.25">
      <c r="N103" s="114"/>
      <c r="O103" s="114"/>
      <c r="P103" s="114"/>
      <c r="Q103" s="114"/>
    </row>
    <row r="104" spans="14:17" ht="15" x14ac:dyDescent="0.25">
      <c r="N104" s="114"/>
      <c r="O104" s="114"/>
      <c r="P104" s="114"/>
      <c r="Q104" s="114"/>
    </row>
    <row r="105" spans="14:17" ht="15" x14ac:dyDescent="0.25">
      <c r="N105" s="114"/>
      <c r="O105" s="114"/>
      <c r="P105" s="114"/>
      <c r="Q105" s="114"/>
    </row>
    <row r="106" spans="14:17" ht="15" x14ac:dyDescent="0.25">
      <c r="N106" s="114"/>
      <c r="O106" s="114"/>
      <c r="P106" s="114"/>
      <c r="Q106" s="114"/>
    </row>
    <row r="107" spans="14:17" ht="15" x14ac:dyDescent="0.25">
      <c r="N107" s="114"/>
      <c r="O107" s="114"/>
      <c r="P107" s="114"/>
      <c r="Q107" s="114"/>
    </row>
    <row r="108" spans="14:17" ht="15" x14ac:dyDescent="0.25">
      <c r="N108" s="114"/>
      <c r="O108" s="114"/>
      <c r="P108" s="114"/>
      <c r="Q108" s="114"/>
    </row>
    <row r="109" spans="14:17" ht="15" x14ac:dyDescent="0.25">
      <c r="N109" s="114"/>
      <c r="O109" s="114"/>
      <c r="P109" s="114"/>
      <c r="Q109" s="114"/>
    </row>
    <row r="110" spans="14:17" ht="15" x14ac:dyDescent="0.25">
      <c r="N110" s="114"/>
      <c r="O110" s="114"/>
      <c r="P110" s="114"/>
      <c r="Q110" s="114"/>
    </row>
    <row r="111" spans="14:17" ht="15" x14ac:dyDescent="0.25">
      <c r="N111" s="114"/>
      <c r="O111" s="114"/>
      <c r="P111" s="114"/>
      <c r="Q111" s="114"/>
    </row>
    <row r="112" spans="14:17" ht="15" x14ac:dyDescent="0.25">
      <c r="N112" s="114"/>
      <c r="O112" s="114"/>
      <c r="P112" s="114"/>
      <c r="Q112" s="114"/>
    </row>
    <row r="113" spans="14:17" ht="15" x14ac:dyDescent="0.25">
      <c r="N113" s="114"/>
      <c r="O113" s="114"/>
      <c r="P113" s="114"/>
      <c r="Q113" s="114"/>
    </row>
    <row r="114" spans="14:17" ht="15" x14ac:dyDescent="0.25">
      <c r="N114" s="114"/>
      <c r="O114" s="114"/>
      <c r="P114" s="114"/>
      <c r="Q114" s="114"/>
    </row>
    <row r="115" spans="14:17" ht="15" x14ac:dyDescent="0.25">
      <c r="N115" s="114"/>
      <c r="O115" s="114"/>
      <c r="P115" s="114"/>
      <c r="Q115" s="114"/>
    </row>
    <row r="116" spans="14:17" ht="15" x14ac:dyDescent="0.25">
      <c r="N116" s="114"/>
      <c r="O116" s="114"/>
      <c r="P116" s="114"/>
      <c r="Q116" s="114"/>
    </row>
    <row r="117" spans="14:17" ht="15" x14ac:dyDescent="0.25">
      <c r="N117" s="114"/>
      <c r="O117" s="114"/>
      <c r="P117" s="114"/>
      <c r="Q117" s="114"/>
    </row>
    <row r="118" spans="14:17" ht="15" x14ac:dyDescent="0.25">
      <c r="N118" s="114"/>
      <c r="O118" s="114"/>
      <c r="P118" s="114"/>
      <c r="Q118" s="114"/>
    </row>
    <row r="119" spans="14:17" ht="15" x14ac:dyDescent="0.25">
      <c r="N119" s="114"/>
      <c r="O119" s="114"/>
      <c r="P119" s="114"/>
      <c r="Q119" s="114"/>
    </row>
    <row r="120" spans="14:17" ht="15" x14ac:dyDescent="0.25">
      <c r="N120" s="114"/>
      <c r="O120" s="114"/>
      <c r="P120" s="114"/>
      <c r="Q120" s="114"/>
    </row>
    <row r="121" spans="14:17" ht="15" x14ac:dyDescent="0.25">
      <c r="N121" s="114"/>
      <c r="O121" s="114"/>
      <c r="P121" s="114"/>
      <c r="Q121" s="114"/>
    </row>
    <row r="122" spans="14:17" ht="15" x14ac:dyDescent="0.25">
      <c r="N122" s="114"/>
      <c r="O122" s="114"/>
      <c r="P122" s="114"/>
      <c r="Q122" s="114"/>
    </row>
    <row r="123" spans="14:17" ht="15" x14ac:dyDescent="0.25">
      <c r="N123" s="114"/>
      <c r="O123" s="114"/>
      <c r="P123" s="114"/>
      <c r="Q123" s="114"/>
    </row>
    <row r="124" spans="14:17" ht="15" x14ac:dyDescent="0.25">
      <c r="N124" s="114"/>
      <c r="O124" s="114"/>
      <c r="P124" s="114"/>
      <c r="Q124" s="114"/>
    </row>
    <row r="125" spans="14:17" ht="15" x14ac:dyDescent="0.25">
      <c r="N125" s="114"/>
      <c r="O125" s="114"/>
      <c r="P125" s="114"/>
      <c r="Q125" s="114"/>
    </row>
    <row r="126" spans="14:17" ht="15" x14ac:dyDescent="0.25">
      <c r="N126" s="114"/>
      <c r="O126" s="114"/>
      <c r="P126" s="114"/>
      <c r="Q126" s="114"/>
    </row>
    <row r="127" spans="14:17" ht="15" x14ac:dyDescent="0.25">
      <c r="N127" s="114"/>
      <c r="O127" s="114"/>
      <c r="P127" s="114"/>
      <c r="Q127" s="114"/>
    </row>
    <row r="128" spans="14:17" ht="15" x14ac:dyDescent="0.25">
      <c r="N128" s="114"/>
      <c r="O128" s="114"/>
      <c r="P128" s="114"/>
      <c r="Q128" s="114"/>
    </row>
    <row r="129" spans="14:17" ht="15" x14ac:dyDescent="0.25">
      <c r="N129" s="114"/>
      <c r="O129" s="114"/>
      <c r="P129" s="114"/>
      <c r="Q129" s="114"/>
    </row>
    <row r="130" spans="14:17" ht="15" x14ac:dyDescent="0.25">
      <c r="N130" s="114"/>
      <c r="O130" s="114"/>
      <c r="P130" s="114"/>
      <c r="Q130" s="114"/>
    </row>
    <row r="131" spans="14:17" ht="15" x14ac:dyDescent="0.25">
      <c r="N131" s="114"/>
      <c r="O131" s="114"/>
      <c r="P131" s="114"/>
      <c r="Q131" s="114"/>
    </row>
    <row r="132" spans="14:17" ht="15" x14ac:dyDescent="0.25">
      <c r="N132" s="114"/>
      <c r="O132" s="114"/>
      <c r="P132" s="114"/>
      <c r="Q132" s="114"/>
    </row>
    <row r="133" spans="14:17" ht="15" x14ac:dyDescent="0.25">
      <c r="N133" s="114"/>
      <c r="O133" s="114"/>
      <c r="P133" s="114"/>
      <c r="Q133" s="114"/>
    </row>
    <row r="134" spans="14:17" ht="15" x14ac:dyDescent="0.25">
      <c r="N134" s="114"/>
      <c r="O134" s="114"/>
      <c r="P134" s="114"/>
      <c r="Q134" s="114"/>
    </row>
    <row r="135" spans="14:17" ht="15" x14ac:dyDescent="0.25">
      <c r="N135" s="114"/>
      <c r="O135" s="114"/>
      <c r="P135" s="114"/>
      <c r="Q135" s="114"/>
    </row>
    <row r="136" spans="14:17" ht="15" x14ac:dyDescent="0.25">
      <c r="N136" s="114"/>
      <c r="O136" s="114"/>
      <c r="P136" s="114"/>
      <c r="Q136" s="114"/>
    </row>
    <row r="137" spans="14:17" ht="15" x14ac:dyDescent="0.25">
      <c r="N137" s="114"/>
      <c r="O137" s="114"/>
      <c r="P137" s="114"/>
      <c r="Q137" s="114"/>
    </row>
    <row r="138" spans="14:17" ht="15" x14ac:dyDescent="0.25">
      <c r="N138" s="114"/>
      <c r="O138" s="114"/>
      <c r="P138" s="114"/>
      <c r="Q138" s="114"/>
    </row>
    <row r="139" spans="14:17" ht="15" x14ac:dyDescent="0.25">
      <c r="N139" s="114"/>
      <c r="O139" s="114"/>
      <c r="P139" s="114"/>
      <c r="Q139" s="114"/>
    </row>
    <row r="140" spans="14:17" ht="15" x14ac:dyDescent="0.25">
      <c r="N140" s="114"/>
      <c r="O140" s="114"/>
      <c r="P140" s="114"/>
      <c r="Q140" s="114"/>
    </row>
    <row r="141" spans="14:17" ht="15" x14ac:dyDescent="0.25">
      <c r="N141" s="114"/>
      <c r="O141" s="114"/>
      <c r="P141" s="114"/>
      <c r="Q141" s="114"/>
    </row>
    <row r="142" spans="14:17" ht="15" x14ac:dyDescent="0.25">
      <c r="N142" s="114"/>
      <c r="O142" s="114"/>
      <c r="P142" s="114"/>
      <c r="Q142" s="114"/>
    </row>
    <row r="143" spans="14:17" ht="15" x14ac:dyDescent="0.25">
      <c r="N143" s="114"/>
      <c r="O143" s="114"/>
      <c r="P143" s="114"/>
      <c r="Q143" s="114"/>
    </row>
    <row r="144" spans="14:17" ht="15" x14ac:dyDescent="0.25">
      <c r="N144" s="114"/>
      <c r="O144" s="114"/>
      <c r="P144" s="114"/>
      <c r="Q144" s="114"/>
    </row>
    <row r="145" spans="14:17" ht="15" x14ac:dyDescent="0.25">
      <c r="N145" s="114"/>
      <c r="O145" s="114"/>
      <c r="P145" s="114"/>
      <c r="Q145" s="114"/>
    </row>
    <row r="146" spans="14:17" ht="15" x14ac:dyDescent="0.25">
      <c r="N146" s="114"/>
      <c r="O146" s="114"/>
      <c r="P146" s="114"/>
      <c r="Q146" s="114"/>
    </row>
    <row r="147" spans="14:17" ht="15" x14ac:dyDescent="0.25">
      <c r="N147" s="114"/>
      <c r="O147" s="114"/>
      <c r="P147" s="114"/>
      <c r="Q147" s="114"/>
    </row>
    <row r="148" spans="14:17" ht="15" x14ac:dyDescent="0.25">
      <c r="N148" s="114"/>
      <c r="O148" s="114"/>
      <c r="P148" s="114"/>
      <c r="Q148" s="114"/>
    </row>
  </sheetData>
  <mergeCells count="17">
    <mergeCell ref="A1:M1"/>
    <mergeCell ref="A2:M2"/>
    <mergeCell ref="A3:M3"/>
    <mergeCell ref="D4:H4"/>
    <mergeCell ref="I4:J4"/>
    <mergeCell ref="K4:L4"/>
    <mergeCell ref="M7:M8"/>
    <mergeCell ref="D5:H5"/>
    <mergeCell ref="I5:J5"/>
    <mergeCell ref="K5:L5"/>
    <mergeCell ref="B7:B8"/>
    <mergeCell ref="C7:C8"/>
    <mergeCell ref="D7:D8"/>
    <mergeCell ref="E7:F7"/>
    <mergeCell ref="G7:H7"/>
    <mergeCell ref="I7:J7"/>
    <mergeCell ref="K7:L7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ნაკრები</vt:lpstr>
      <vt:lpstr>სააქტო დარბაზი</vt:lpstr>
      <vt:lpstr>დერეფანი და კიბის უჯრედი</vt:lpstr>
      <vt:lpstr>საკლასო ოთახი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2020-09-01T06:26:53Z</dcterms:modified>
</cp:coreProperties>
</file>