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65" i="1" l="1"/>
  <c r="H59" i="1" l="1"/>
  <c r="J59" i="1" l="1"/>
  <c r="M59" i="1" s="1"/>
  <c r="E57" i="1" l="1"/>
  <c r="F57" i="1" s="1"/>
  <c r="H57" i="1" s="1"/>
  <c r="M57" i="1" s="1"/>
  <c r="E55" i="1"/>
  <c r="F55" i="1" s="1"/>
  <c r="J55" i="1" s="1"/>
  <c r="M55" i="1" s="1"/>
  <c r="E39" i="1"/>
  <c r="F39" i="1" s="1"/>
  <c r="H39" i="1" s="1"/>
  <c r="M39" i="1" s="1"/>
  <c r="E37" i="1"/>
  <c r="E36" i="1"/>
  <c r="F19" i="1"/>
  <c r="E29" i="1" s="1"/>
  <c r="F58" i="1"/>
  <c r="H58" i="1" s="1"/>
  <c r="M58" i="1" s="1"/>
  <c r="F45" i="1"/>
  <c r="H45" i="1" s="1"/>
  <c r="M45" i="1" s="1"/>
  <c r="H53" i="1"/>
  <c r="M53" i="1" s="1"/>
  <c r="F52" i="1"/>
  <c r="H52" i="1" s="1"/>
  <c r="M52" i="1" s="1"/>
  <c r="F51" i="1"/>
  <c r="H51" i="1" s="1"/>
  <c r="M51" i="1" s="1"/>
  <c r="F49" i="1"/>
  <c r="L49" i="1" s="1"/>
  <c r="M49" i="1" s="1"/>
  <c r="F48" i="1"/>
  <c r="J48" i="1" s="1"/>
  <c r="M48" i="1" s="1"/>
  <c r="F14" i="1"/>
  <c r="E17" i="1"/>
  <c r="E15" i="1"/>
  <c r="F37" i="1" l="1"/>
  <c r="L37" i="1" s="1"/>
  <c r="M37" i="1" s="1"/>
  <c r="F40" i="1"/>
  <c r="H40" i="1" s="1"/>
  <c r="M40" i="1" s="1"/>
  <c r="F36" i="1"/>
  <c r="J36" i="1" s="1"/>
  <c r="M36" i="1" s="1"/>
  <c r="F43" i="1"/>
  <c r="L43" i="1" s="1"/>
  <c r="M43" i="1" s="1"/>
  <c r="F46" i="1"/>
  <c r="H46" i="1" s="1"/>
  <c r="M46" i="1" s="1"/>
  <c r="F42" i="1"/>
  <c r="J42" i="1" s="1"/>
  <c r="M42" i="1" s="1"/>
  <c r="F25" i="1" l="1"/>
  <c r="F28" i="1"/>
  <c r="F27" i="1"/>
  <c r="F24" i="1"/>
  <c r="F20" i="1"/>
  <c r="F13" i="1"/>
  <c r="L13" i="1" s="1"/>
  <c r="M13" i="1" s="1"/>
  <c r="F12" i="1"/>
  <c r="J12" i="1" s="1"/>
  <c r="M12" i="1" s="1"/>
  <c r="F10" i="1"/>
  <c r="L10" i="1" s="1"/>
  <c r="F9" i="1"/>
  <c r="J9" i="1" s="1"/>
  <c r="M9" i="1" l="1"/>
  <c r="M10" i="1"/>
  <c r="L25" i="1" l="1"/>
  <c r="F34" i="1"/>
  <c r="F33" i="1"/>
  <c r="H33" i="1" s="1"/>
  <c r="F32" i="1"/>
  <c r="F31" i="1"/>
  <c r="F30" i="1"/>
  <c r="F26" i="1"/>
  <c r="J24" i="1"/>
  <c r="E23" i="1"/>
  <c r="F22" i="1"/>
  <c r="H22" i="1" s="1"/>
  <c r="F21" i="1"/>
  <c r="E19" i="1"/>
  <c r="F18" i="1"/>
  <c r="H18" i="1" s="1"/>
  <c r="M18" i="1" s="1"/>
  <c r="F17" i="1"/>
  <c r="H17" i="1" s="1"/>
  <c r="M17" i="1" s="1"/>
  <c r="F16" i="1"/>
  <c r="L16" i="1" s="1"/>
  <c r="F15" i="1"/>
  <c r="J15" i="1" s="1"/>
  <c r="E11" i="1"/>
  <c r="E8" i="1"/>
  <c r="H34" i="1" l="1"/>
  <c r="J20" i="1"/>
  <c r="H28" i="1"/>
  <c r="L21" i="1"/>
  <c r="L31" i="1"/>
  <c r="M25" i="1"/>
  <c r="H32" i="1"/>
  <c r="J30" i="1"/>
  <c r="H26" i="1"/>
  <c r="H27" i="1"/>
  <c r="H16" i="1"/>
  <c r="M16" i="1" s="1"/>
  <c r="H15" i="1"/>
  <c r="L60" i="1" l="1"/>
  <c r="J60" i="1"/>
  <c r="H60" i="1"/>
  <c r="M15" i="1"/>
  <c r="M24" i="1"/>
  <c r="M34" i="1"/>
  <c r="M32" i="1"/>
  <c r="M20" i="1"/>
  <c r="M33" i="1"/>
  <c r="M22" i="1"/>
  <c r="M30" i="1"/>
  <c r="M21" i="1"/>
  <c r="M31" i="1"/>
  <c r="M28" i="1"/>
  <c r="M26" i="1"/>
  <c r="M27" i="1"/>
  <c r="M60" i="1" l="1"/>
  <c r="M61" i="1" s="1"/>
  <c r="M62" i="1" s="1"/>
  <c r="M63" i="1" l="1"/>
  <c r="M64" i="1" s="1"/>
  <c r="M66" i="1" s="1"/>
  <c r="M67" i="1" s="1"/>
  <c r="M68" i="1" s="1"/>
</calcChain>
</file>

<file path=xl/sharedStrings.xml><?xml version="1.0" encoding="utf-8"?>
<sst xmlns="http://schemas.openxmlformats.org/spreadsheetml/2006/main" count="147" uniqueCount="79">
  <si>
    <t>lokaluri ხ ა რ ჯ თ ა ღ რ ი ც ვ ხ ვ ა #</t>
  </si>
  <si>
    <t>saerTo samSeneblo samuSaoebi</t>
  </si>
  <si>
    <t>##</t>
  </si>
  <si>
    <t>დასაბუთება</t>
  </si>
  <si>
    <t>სამუშაოს დასახელება</t>
  </si>
  <si>
    <t>განზ/ ერთეული</t>
  </si>
  <si>
    <t>normatiuli resursi</t>
  </si>
  <si>
    <t>masala</t>
  </si>
  <si>
    <t>მასალა</t>
  </si>
  <si>
    <t>ხელფასი</t>
  </si>
  <si>
    <t>manqana-meqanizmebi</t>
  </si>
  <si>
    <t>სულ დანახარჯები</t>
  </si>
  <si>
    <t>erTeulze</t>
  </si>
  <si>
    <t>sul</t>
  </si>
  <si>
    <t>ერთეულის</t>
  </si>
  <si>
    <t>სულ</t>
  </si>
  <si>
    <t>46-15-2</t>
  </si>
  <si>
    <t>m2</t>
  </si>
  <si>
    <t xml:space="preserve">Sromis danaxarjebi  </t>
  </si>
  <si>
    <t>kac/sT</t>
  </si>
  <si>
    <t>manqanebi</t>
  </si>
  <si>
    <t>lari</t>
  </si>
  <si>
    <t>15-55-9</t>
  </si>
  <si>
    <t xml:space="preserve"> Sida kedlebisa da Weris lesvis dazianebuli adgilebis  aRdgena,  adgilobrivi lesva cementis xsnariT  m-100 50%</t>
  </si>
  <si>
    <t>kvm</t>
  </si>
  <si>
    <t>Sromis danaxarjebi</t>
  </si>
  <si>
    <t>manq/sT</t>
  </si>
  <si>
    <t>sxva manqanebi</t>
  </si>
  <si>
    <t>4,1,368</t>
  </si>
  <si>
    <t>cementis xsnari m-100</t>
  </si>
  <si>
    <t>kbm</t>
  </si>
  <si>
    <t>sxva masalebi</t>
  </si>
  <si>
    <t>g/m</t>
  </si>
  <si>
    <t xml:space="preserve"> lari</t>
  </si>
  <si>
    <t>cementis xsnari  m-100</t>
  </si>
  <si>
    <t>15-168-3</t>
  </si>
  <si>
    <t>4,2,87</t>
  </si>
  <si>
    <t>fiTxi</t>
  </si>
  <si>
    <t>kg</t>
  </si>
  <si>
    <t>saRebavi wyalemulsiuri</t>
  </si>
  <si>
    <t>ჯამი</t>
  </si>
  <si>
    <t>გეგმიური მოგება</t>
  </si>
  <si>
    <t>სპორტდარბაზის ჭერის ქვედა მხრიდან ნალესის მოხსნა</t>
  </si>
  <si>
    <t>სპორტდარბაზის კედლებიდან ნალესის მოხსნა</t>
  </si>
  <si>
    <t>ზედნადები ხარჯები</t>
  </si>
  <si>
    <t xml:space="preserve">მასალების ტრანსპორტირება ( მასალის ღირებულებიდან) </t>
  </si>
  <si>
    <t>გაუთვალისწინებელი ხარჯები</t>
  </si>
  <si>
    <t>darbazis Weris damuSaveba da emulsiuri SeRebva 2 fenad</t>
  </si>
  <si>
    <t>4,2,38</t>
  </si>
  <si>
    <t>11-27-2</t>
  </si>
  <si>
    <t xml:space="preserve">Sromis danaxarjebi </t>
  </si>
  <si>
    <t>sxva manqana</t>
  </si>
  <si>
    <t>masala:</t>
  </si>
  <si>
    <t>lursmani</t>
  </si>
  <si>
    <t>xis plintusi</t>
  </si>
  <si>
    <t>grZ.m</t>
  </si>
  <si>
    <t>11-9-3</t>
  </si>
  <si>
    <t xml:space="preserve">sxva manqana </t>
  </si>
  <si>
    <t>m3</t>
  </si>
  <si>
    <t>sxva masala</t>
  </si>
  <si>
    <t>sxvadasxva masala normiT</t>
  </si>
  <si>
    <t>xis  laqi</t>
  </si>
  <si>
    <t>15-56-1</t>
  </si>
  <si>
    <t>fanjrisa da karebis Riobebis ferdoebis ("atkosebis") lesva cementis xsnariT-50m</t>
  </si>
  <si>
    <t>iatakis antiseptirebuli xis lagebis mowyoba</t>
  </si>
  <si>
    <t>xis lagebi antiseptirebuli</t>
  </si>
  <si>
    <t>11-8-1, 11-8-2</t>
  </si>
  <si>
    <t>cementis moWimvis mowyoba sisqiT 50mm</t>
  </si>
  <si>
    <t>Sromis danaxarjebi 0,188+0,0034X6=</t>
  </si>
  <si>
    <t>sxvadasxva manqanebi normiT 0,0095+0,0023X6=</t>
  </si>
  <si>
    <t>cementis xsnari m100 0,0204+0,0051X6=</t>
  </si>
  <si>
    <t>xis iatakze 3 piri laqis wasma</t>
  </si>
  <si>
    <t>15-163-2,
15-163-1</t>
  </si>
  <si>
    <t>xis iatakis mowyoba sisqiT 36mm plintusis gaTvaliswinebiT</t>
  </si>
  <si>
    <t>iatakis ficari sisqiT 36mm</t>
  </si>
  <si>
    <t>darbazis Sida kedlebis damuSaveba da emulsiuri Seღebva 2 fenad</t>
  </si>
  <si>
    <t>sabazr</t>
  </si>
  <si>
    <t xml:space="preserve">damcavi naqsovi badis montaJi fanjrebze </t>
  </si>
  <si>
    <t>სსიპ ბორჯომის მუნიციპალიტეტის სოფელ ქვაბისხევის საჯარო  სკოლის სპორტდარბაზის რებილიტაციის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</si>
</sst>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sz val="12"/>
      <color theme="1"/>
      <name val="AcadNusx"/>
    </font>
    <font>
      <sz val="10"/>
      <name val="Arial"/>
      <family val="2"/>
    </font>
    <font>
      <sz val="12"/>
      <name val="AcadNusx"/>
    </font>
    <font>
      <b/>
      <sz val="12"/>
      <name val="AcadNusx"/>
    </font>
    <font>
      <sz val="12"/>
      <color theme="0"/>
      <name val="AcadNusx"/>
    </font>
    <font>
      <sz val="11"/>
      <color theme="1"/>
      <name val="AcadNusx"/>
    </font>
    <font>
      <b/>
      <sz val="12"/>
      <color theme="0"/>
      <name val="AcadNusx"/>
    </font>
    <font>
      <b/>
      <sz val="11"/>
      <color theme="1"/>
      <name val="AcadNusx"/>
    </font>
    <font>
      <b/>
      <sz val="12"/>
      <color rgb="FFFF0000"/>
      <name val="AcadNusx"/>
    </font>
    <font>
      <sz val="11"/>
      <name val="AcadNusx"/>
    </font>
    <font>
      <b/>
      <sz val="11"/>
      <color theme="0"/>
      <name val="AcadNusx"/>
    </font>
    <font>
      <sz val="12"/>
      <color theme="1"/>
      <name val="Calibri"/>
      <family val="2"/>
      <scheme val="minor"/>
    </font>
    <font>
      <sz val="10"/>
      <name val="AcadNusx"/>
    </font>
    <font>
      <sz val="10"/>
      <name val="Times New Roman"/>
      <family val="1"/>
    </font>
    <font>
      <b/>
      <sz val="12"/>
      <color theme="1"/>
      <name val="AcadNusx"/>
    </font>
    <font>
      <b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8">
    <xf numFmtId="0" fontId="0" fillId="0" borderId="0" xfId="0"/>
    <xf numFmtId="0" fontId="0" fillId="0" borderId="0" xfId="0" applyFill="1"/>
    <xf numFmtId="0" fontId="5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2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2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8" fillId="0" borderId="12" xfId="2" quotePrefix="1" applyNumberFormat="1" applyFont="1" applyFill="1" applyBorder="1" applyAlignment="1" applyProtection="1">
      <alignment horizontal="center" vertical="center" wrapText="1"/>
    </xf>
    <xf numFmtId="0" fontId="8" fillId="0" borderId="11" xfId="2" quotePrefix="1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top" wrapText="1"/>
    </xf>
    <xf numFmtId="0" fontId="18" fillId="0" borderId="3" xfId="2" applyFont="1" applyFill="1" applyBorder="1" applyAlignment="1" applyProtection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2" applyFont="1" applyProtection="1"/>
    <xf numFmtId="2" fontId="0" fillId="0" borderId="3" xfId="0" applyNumberFormat="1" applyFill="1" applyBorder="1" applyAlignment="1">
      <alignment horizontal="center" vertical="center"/>
    </xf>
    <xf numFmtId="0" fontId="7" fillId="0" borderId="0" xfId="2" applyFont="1" applyProtection="1"/>
    <xf numFmtId="2" fontId="0" fillId="0" borderId="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0" fillId="0" borderId="1" xfId="0" applyBorder="1"/>
    <xf numFmtId="0" fontId="0" fillId="0" borderId="13" xfId="0" applyBorder="1"/>
    <xf numFmtId="0" fontId="0" fillId="0" borderId="22" xfId="0" applyBorder="1" applyAlignment="1">
      <alignment horizontal="left" vertical="top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9" fontId="0" fillId="3" borderId="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9" fontId="0" fillId="3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/>
    <xf numFmtId="0" fontId="0" fillId="0" borderId="4" xfId="0" applyBorder="1" applyAlignment="1">
      <alignment vertical="center"/>
    </xf>
    <xf numFmtId="9" fontId="0" fillId="3" borderId="4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2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8"/>
  <sheetViews>
    <sheetView tabSelected="1" topLeftCell="A61" zoomScale="96" zoomScaleNormal="96" workbookViewId="0">
      <selection activeCell="N5" sqref="N5"/>
    </sheetView>
  </sheetViews>
  <sheetFormatPr defaultRowHeight="15" x14ac:dyDescent="0.25"/>
  <cols>
    <col min="1" max="1" width="5.28515625" style="87" customWidth="1"/>
    <col min="2" max="2" width="11" customWidth="1"/>
    <col min="3" max="3" width="52.7109375" customWidth="1"/>
    <col min="4" max="4" width="10.42578125" customWidth="1"/>
    <col min="5" max="5" width="10.7109375" customWidth="1"/>
    <col min="6" max="6" width="13.5703125" customWidth="1"/>
    <col min="7" max="7" width="11.5703125" customWidth="1"/>
    <col min="8" max="8" width="11.140625" customWidth="1"/>
    <col min="9" max="9" width="10" customWidth="1"/>
    <col min="10" max="10" width="11" customWidth="1"/>
    <col min="11" max="11" width="11.42578125" customWidth="1"/>
    <col min="12" max="12" width="11" customWidth="1"/>
    <col min="13" max="13" width="13.5703125" customWidth="1"/>
  </cols>
  <sheetData>
    <row r="1" spans="1:101" ht="15.75" x14ac:dyDescent="0.25">
      <c r="A1" s="127" t="s">
        <v>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01" s="1" customFormat="1" ht="21" customHeight="1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01" s="1" customFormat="1" ht="21.75" customHeight="1" thickBot="1" x14ac:dyDescent="0.3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01" s="1" customFormat="1" ht="42.75" customHeight="1" x14ac:dyDescent="0.25">
      <c r="A4" s="132" t="s">
        <v>2</v>
      </c>
      <c r="B4" s="132" t="s">
        <v>3</v>
      </c>
      <c r="C4" s="134" t="s">
        <v>4</v>
      </c>
      <c r="D4" s="136" t="s">
        <v>5</v>
      </c>
      <c r="E4" s="56" t="s">
        <v>6</v>
      </c>
      <c r="F4" s="56" t="s">
        <v>7</v>
      </c>
      <c r="G4" s="122" t="s">
        <v>8</v>
      </c>
      <c r="H4" s="122"/>
      <c r="I4" s="122" t="s">
        <v>9</v>
      </c>
      <c r="J4" s="122"/>
      <c r="K4" s="122" t="s">
        <v>10</v>
      </c>
      <c r="L4" s="122"/>
      <c r="M4" s="130" t="s">
        <v>11</v>
      </c>
    </row>
    <row r="5" spans="1:101" s="1" customFormat="1" ht="49.5" customHeight="1" thickBot="1" x14ac:dyDescent="0.3">
      <c r="A5" s="133"/>
      <c r="B5" s="133"/>
      <c r="C5" s="135"/>
      <c r="D5" s="137"/>
      <c r="E5" s="2" t="s">
        <v>12</v>
      </c>
      <c r="F5" s="57" t="s">
        <v>13</v>
      </c>
      <c r="G5" s="3" t="s">
        <v>14</v>
      </c>
      <c r="H5" s="3" t="s">
        <v>15</v>
      </c>
      <c r="I5" s="3" t="s">
        <v>14</v>
      </c>
      <c r="J5" s="3" t="s">
        <v>15</v>
      </c>
      <c r="K5" s="3" t="s">
        <v>14</v>
      </c>
      <c r="L5" s="3" t="s">
        <v>15</v>
      </c>
      <c r="M5" s="131"/>
      <c r="N5" s="4"/>
    </row>
    <row r="6" spans="1:101" s="1" customFormat="1" ht="15.75" thickBot="1" x14ac:dyDescent="0.3">
      <c r="A6" s="58">
        <v>1</v>
      </c>
      <c r="B6" s="58">
        <v>2</v>
      </c>
      <c r="C6" s="59">
        <v>3</v>
      </c>
      <c r="D6" s="60">
        <v>4</v>
      </c>
      <c r="E6" s="61">
        <v>5</v>
      </c>
      <c r="F6" s="62">
        <v>6</v>
      </c>
      <c r="G6" s="61">
        <v>7</v>
      </c>
      <c r="H6" s="62">
        <v>8</v>
      </c>
      <c r="I6" s="61">
        <v>9</v>
      </c>
      <c r="J6" s="62">
        <v>10</v>
      </c>
      <c r="K6" s="61">
        <v>11</v>
      </c>
      <c r="L6" s="63">
        <v>12</v>
      </c>
      <c r="M6" s="64">
        <v>13</v>
      </c>
      <c r="N6" s="123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</row>
    <row r="7" spans="1:101" s="5" customFormat="1" x14ac:dyDescent="0.25">
      <c r="A7" s="53"/>
      <c r="B7" s="80"/>
      <c r="C7" s="81"/>
      <c r="D7" s="81"/>
      <c r="E7" s="81"/>
      <c r="F7" s="81"/>
      <c r="G7" s="81"/>
      <c r="H7" s="81"/>
      <c r="I7" s="81"/>
      <c r="J7" s="81"/>
      <c r="K7" s="81"/>
      <c r="L7" s="82"/>
      <c r="M7" s="83"/>
      <c r="N7" s="123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</row>
    <row r="8" spans="1:101" ht="33" x14ac:dyDescent="0.25">
      <c r="A8" s="125">
        <v>1</v>
      </c>
      <c r="B8" s="32" t="s">
        <v>16</v>
      </c>
      <c r="C8" s="6" t="s">
        <v>42</v>
      </c>
      <c r="D8" s="7" t="s">
        <v>17</v>
      </c>
      <c r="E8" s="8">
        <f>3.4*6.4+1.7*3.4*4</f>
        <v>44.879999999999995</v>
      </c>
      <c r="F8" s="9">
        <v>55</v>
      </c>
      <c r="G8" s="10"/>
      <c r="H8" s="10"/>
      <c r="I8" s="10"/>
      <c r="J8" s="10"/>
      <c r="K8" s="10"/>
      <c r="L8" s="11"/>
      <c r="M8" s="84"/>
      <c r="N8" s="123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</row>
    <row r="9" spans="1:101" ht="16.5" x14ac:dyDescent="0.25">
      <c r="A9" s="125"/>
      <c r="B9" s="33"/>
      <c r="C9" s="12" t="s">
        <v>18</v>
      </c>
      <c r="D9" s="13" t="s">
        <v>19</v>
      </c>
      <c r="E9" s="12">
        <v>0.186</v>
      </c>
      <c r="F9" s="14">
        <f>F8*E9</f>
        <v>10.23</v>
      </c>
      <c r="G9" s="41"/>
      <c r="H9" s="41"/>
      <c r="I9" s="41"/>
      <c r="J9" s="41">
        <f>F9*I9</f>
        <v>0</v>
      </c>
      <c r="K9" s="41"/>
      <c r="L9" s="42"/>
      <c r="M9" s="85">
        <f>H9+J9+L9</f>
        <v>0</v>
      </c>
    </row>
    <row r="10" spans="1:101" ht="16.5" x14ac:dyDescent="0.25">
      <c r="A10" s="125"/>
      <c r="B10" s="33"/>
      <c r="C10" s="15" t="s">
        <v>20</v>
      </c>
      <c r="D10" s="13" t="s">
        <v>21</v>
      </c>
      <c r="E10" s="12">
        <v>1.6000000000000001E-3</v>
      </c>
      <c r="F10" s="14">
        <f>F8*E10</f>
        <v>8.8000000000000009E-2</v>
      </c>
      <c r="G10" s="41"/>
      <c r="H10" s="41"/>
      <c r="I10" s="41"/>
      <c r="J10" s="41"/>
      <c r="K10" s="48"/>
      <c r="L10" s="42">
        <f>F10*K10</f>
        <v>0</v>
      </c>
      <c r="M10" s="85">
        <f>H10+J10+L10</f>
        <v>0</v>
      </c>
    </row>
    <row r="11" spans="1:101" ht="33" x14ac:dyDescent="0.25">
      <c r="A11" s="126">
        <v>2</v>
      </c>
      <c r="B11" s="33" t="s">
        <v>16</v>
      </c>
      <c r="C11" s="16" t="s">
        <v>43</v>
      </c>
      <c r="D11" s="17" t="s">
        <v>17</v>
      </c>
      <c r="E11" s="18">
        <f>(  (3.4+6.4)*2*(11.8+0.95)-0.72*2*4-1.5*2.7 )  *50%</f>
        <v>120.045</v>
      </c>
      <c r="F11" s="19">
        <v>120</v>
      </c>
      <c r="G11" s="41"/>
      <c r="H11" s="41"/>
      <c r="I11" s="41"/>
      <c r="J11" s="41"/>
      <c r="K11" s="41"/>
      <c r="L11" s="42"/>
      <c r="M11" s="85"/>
    </row>
    <row r="12" spans="1:101" ht="16.5" x14ac:dyDescent="0.25">
      <c r="A12" s="126"/>
      <c r="B12" s="33"/>
      <c r="C12" s="12" t="s">
        <v>18</v>
      </c>
      <c r="D12" s="13" t="s">
        <v>19</v>
      </c>
      <c r="E12" s="12">
        <v>0.186</v>
      </c>
      <c r="F12" s="14">
        <f>F11*E12</f>
        <v>22.32</v>
      </c>
      <c r="G12" s="41"/>
      <c r="H12" s="41"/>
      <c r="I12" s="41"/>
      <c r="J12" s="41">
        <f>I12*F12</f>
        <v>0</v>
      </c>
      <c r="K12" s="41"/>
      <c r="L12" s="42"/>
      <c r="M12" s="85">
        <f>H12+J12+L12</f>
        <v>0</v>
      </c>
    </row>
    <row r="13" spans="1:101" ht="21.75" customHeight="1" x14ac:dyDescent="0.25">
      <c r="A13" s="126"/>
      <c r="B13" s="33"/>
      <c r="C13" s="15" t="s">
        <v>20</v>
      </c>
      <c r="D13" s="13" t="s">
        <v>21</v>
      </c>
      <c r="E13" s="12">
        <v>1.6000000000000001E-3</v>
      </c>
      <c r="F13" s="14">
        <f>F11*E13</f>
        <v>0.192</v>
      </c>
      <c r="G13" s="41"/>
      <c r="H13" s="41"/>
      <c r="I13" s="41"/>
      <c r="J13" s="41"/>
      <c r="K13" s="48"/>
      <c r="L13" s="50">
        <f>K13*F13</f>
        <v>0</v>
      </c>
      <c r="M13" s="85">
        <f>H13+J13+L13</f>
        <v>0</v>
      </c>
    </row>
    <row r="14" spans="1:101" ht="63" x14ac:dyDescent="0.25">
      <c r="A14" s="126">
        <v>3</v>
      </c>
      <c r="B14" s="34" t="s">
        <v>22</v>
      </c>
      <c r="C14" s="20" t="s">
        <v>23</v>
      </c>
      <c r="D14" s="20" t="s">
        <v>24</v>
      </c>
      <c r="E14" s="21"/>
      <c r="F14" s="23">
        <f>F8+F11</f>
        <v>175</v>
      </c>
      <c r="G14" s="41"/>
      <c r="H14" s="41"/>
      <c r="I14" s="53"/>
      <c r="J14" s="53"/>
      <c r="K14" s="53"/>
      <c r="L14" s="38"/>
      <c r="M14" s="86"/>
    </row>
    <row r="15" spans="1:101" ht="16.5" x14ac:dyDescent="0.25">
      <c r="A15" s="126"/>
      <c r="B15" s="34"/>
      <c r="C15" s="15" t="s">
        <v>25</v>
      </c>
      <c r="D15" s="15" t="s">
        <v>26</v>
      </c>
      <c r="E15" s="22">
        <f>1.01*1.16</f>
        <v>1.1716</v>
      </c>
      <c r="F15" s="23">
        <f>E15*F14</f>
        <v>205.03</v>
      </c>
      <c r="G15" s="41"/>
      <c r="H15" s="41">
        <f t="shared" ref="H15:H34" si="0">G15*F15</f>
        <v>0</v>
      </c>
      <c r="I15" s="51"/>
      <c r="J15" s="41">
        <f>F15*I15</f>
        <v>0</v>
      </c>
      <c r="K15" s="53"/>
      <c r="L15" s="38"/>
      <c r="M15" s="85">
        <f>H15+J15+L15</f>
        <v>0</v>
      </c>
    </row>
    <row r="16" spans="1:101" ht="15.75" x14ac:dyDescent="0.25">
      <c r="A16" s="126"/>
      <c r="B16" s="34"/>
      <c r="C16" s="15" t="s">
        <v>27</v>
      </c>
      <c r="D16" s="15" t="s">
        <v>21</v>
      </c>
      <c r="E16" s="24">
        <v>2.7E-2</v>
      </c>
      <c r="F16" s="25">
        <f>F14*E16</f>
        <v>4.7249999999999996</v>
      </c>
      <c r="G16" s="41"/>
      <c r="H16" s="41">
        <f t="shared" si="0"/>
        <v>0</v>
      </c>
      <c r="I16" s="53"/>
      <c r="J16" s="53"/>
      <c r="K16" s="51"/>
      <c r="L16" s="66">
        <f>F16*K16</f>
        <v>0</v>
      </c>
      <c r="M16" s="85">
        <f>H16+J16+L16</f>
        <v>0</v>
      </c>
    </row>
    <row r="17" spans="1:13" ht="15.75" x14ac:dyDescent="0.25">
      <c r="A17" s="126"/>
      <c r="B17" s="34" t="s">
        <v>28</v>
      </c>
      <c r="C17" s="15" t="s">
        <v>29</v>
      </c>
      <c r="D17" s="15" t="s">
        <v>30</v>
      </c>
      <c r="E17" s="24">
        <f>(2.12+0.26)*1.05/100</f>
        <v>2.4990000000000002E-2</v>
      </c>
      <c r="F17" s="25">
        <f>F14*E17</f>
        <v>4.3732500000000005</v>
      </c>
      <c r="G17" s="48"/>
      <c r="H17" s="41">
        <f>F17*G17</f>
        <v>0</v>
      </c>
      <c r="I17" s="53"/>
      <c r="J17" s="53"/>
      <c r="K17" s="53"/>
      <c r="L17" s="38"/>
      <c r="M17" s="85">
        <f>H17+J17+L17</f>
        <v>0</v>
      </c>
    </row>
    <row r="18" spans="1:13" ht="15.75" x14ac:dyDescent="0.25">
      <c r="A18" s="126"/>
      <c r="B18" s="34"/>
      <c r="C18" s="15" t="s">
        <v>31</v>
      </c>
      <c r="D18" s="15" t="s">
        <v>21</v>
      </c>
      <c r="E18" s="24">
        <v>3.0000000000000001E-3</v>
      </c>
      <c r="F18" s="25">
        <f>F14*E18</f>
        <v>0.52500000000000002</v>
      </c>
      <c r="G18" s="48"/>
      <c r="H18" s="41">
        <f>F18*G18</f>
        <v>0</v>
      </c>
      <c r="I18" s="53"/>
      <c r="J18" s="53"/>
      <c r="K18" s="53"/>
      <c r="L18" s="38"/>
      <c r="M18" s="85">
        <f>H18+J18+L18</f>
        <v>0</v>
      </c>
    </row>
    <row r="19" spans="1:13" ht="49.5" x14ac:dyDescent="0.25">
      <c r="A19" s="126">
        <v>4</v>
      </c>
      <c r="B19" s="35" t="s">
        <v>62</v>
      </c>
      <c r="C19" s="16" t="s">
        <v>63</v>
      </c>
      <c r="D19" s="17" t="s">
        <v>32</v>
      </c>
      <c r="E19" s="26">
        <f>(0.72+2)*2*4+(1.5+2.7*2)*1</f>
        <v>28.659999999999997</v>
      </c>
      <c r="F19" s="19">
        <f>50*0.25</f>
        <v>12.5</v>
      </c>
      <c r="G19" s="41"/>
      <c r="H19" s="41"/>
      <c r="I19" s="40"/>
      <c r="J19" s="53"/>
      <c r="K19" s="53"/>
      <c r="L19" s="38"/>
      <c r="M19" s="86"/>
    </row>
    <row r="20" spans="1:13" ht="16.5" x14ac:dyDescent="0.25">
      <c r="A20" s="126"/>
      <c r="B20" s="36"/>
      <c r="C20" s="54" t="s">
        <v>25</v>
      </c>
      <c r="D20" s="54" t="s">
        <v>19</v>
      </c>
      <c r="E20" s="27">
        <v>1.79</v>
      </c>
      <c r="F20" s="27">
        <f>F19*E20</f>
        <v>22.375</v>
      </c>
      <c r="G20" s="41"/>
      <c r="H20" s="41"/>
      <c r="I20" s="51"/>
      <c r="J20" s="41">
        <f t="shared" ref="J20:J30" si="1">I20*F20</f>
        <v>0</v>
      </c>
      <c r="K20" s="41"/>
      <c r="L20" s="42"/>
      <c r="M20" s="85">
        <f t="shared" ref="M20:M34" si="2">H20+J20+L20</f>
        <v>0</v>
      </c>
    </row>
    <row r="21" spans="1:13" ht="16.5" x14ac:dyDescent="0.25">
      <c r="A21" s="126"/>
      <c r="B21" s="37"/>
      <c r="C21" s="27" t="s">
        <v>27</v>
      </c>
      <c r="D21" s="27" t="s">
        <v>33</v>
      </c>
      <c r="E21" s="27">
        <v>7.5999999999999998E-2</v>
      </c>
      <c r="F21" s="27">
        <f>F19*E21</f>
        <v>0.95</v>
      </c>
      <c r="G21" s="41"/>
      <c r="H21" s="41"/>
      <c r="I21" s="53"/>
      <c r="J21" s="41"/>
      <c r="K21" s="48"/>
      <c r="L21" s="42">
        <f t="shared" ref="L21:L31" si="3">K21*F21</f>
        <v>0</v>
      </c>
      <c r="M21" s="85">
        <f t="shared" si="2"/>
        <v>0</v>
      </c>
    </row>
    <row r="22" spans="1:13" ht="16.5" x14ac:dyDescent="0.25">
      <c r="A22" s="126"/>
      <c r="B22" s="37" t="s">
        <v>28</v>
      </c>
      <c r="C22" s="54" t="s">
        <v>34</v>
      </c>
      <c r="D22" s="54" t="s">
        <v>30</v>
      </c>
      <c r="E22" s="27">
        <v>4.3999999999999997E-2</v>
      </c>
      <c r="F22" s="27">
        <f>F19*E22</f>
        <v>0.54999999999999993</v>
      </c>
      <c r="G22" s="48"/>
      <c r="H22" s="41">
        <f>G22*F22</f>
        <v>0</v>
      </c>
      <c r="I22" s="53"/>
      <c r="J22" s="41"/>
      <c r="K22" s="41"/>
      <c r="L22" s="42"/>
      <c r="M22" s="85">
        <f t="shared" si="2"/>
        <v>0</v>
      </c>
    </row>
    <row r="23" spans="1:13" ht="31.5" x14ac:dyDescent="0.25">
      <c r="A23" s="126">
        <v>5</v>
      </c>
      <c r="B23" s="34" t="s">
        <v>35</v>
      </c>
      <c r="C23" s="20" t="s">
        <v>47</v>
      </c>
      <c r="D23" s="20" t="s">
        <v>24</v>
      </c>
      <c r="E23" s="28">
        <f>(  (3.4+6.4)*2*(11.8+0.95)-0.72*2*4-1.5*2.7 )+F13*0.2</f>
        <v>240.1284</v>
      </c>
      <c r="F23" s="30">
        <v>238</v>
      </c>
      <c r="G23" s="41"/>
      <c r="H23" s="41"/>
      <c r="I23" s="53"/>
      <c r="J23" s="41"/>
      <c r="K23" s="41"/>
      <c r="L23" s="42"/>
      <c r="M23" s="85"/>
    </row>
    <row r="24" spans="1:13" ht="15.75" x14ac:dyDescent="0.25">
      <c r="A24" s="126"/>
      <c r="B24" s="34"/>
      <c r="C24" s="15" t="s">
        <v>25</v>
      </c>
      <c r="D24" s="15" t="s">
        <v>19</v>
      </c>
      <c r="E24" s="44">
        <v>0.65800000000000003</v>
      </c>
      <c r="F24" s="25">
        <f>F23*E24</f>
        <v>156.60400000000001</v>
      </c>
      <c r="G24" s="41"/>
      <c r="H24" s="41"/>
      <c r="I24" s="51"/>
      <c r="J24" s="41">
        <f t="shared" si="1"/>
        <v>0</v>
      </c>
      <c r="K24" s="41"/>
      <c r="L24" s="42"/>
      <c r="M24" s="85">
        <f t="shared" si="2"/>
        <v>0</v>
      </c>
    </row>
    <row r="25" spans="1:13" ht="15.75" x14ac:dyDescent="0.25">
      <c r="A25" s="126"/>
      <c r="B25" s="34"/>
      <c r="C25" s="15" t="s">
        <v>20</v>
      </c>
      <c r="D25" s="15" t="s">
        <v>21</v>
      </c>
      <c r="E25" s="45">
        <v>0.01</v>
      </c>
      <c r="F25" s="25">
        <f>F23*E25</f>
        <v>2.38</v>
      </c>
      <c r="G25" s="41"/>
      <c r="H25" s="41"/>
      <c r="I25" s="53"/>
      <c r="J25" s="41"/>
      <c r="K25" s="48"/>
      <c r="L25" s="42">
        <f t="shared" si="3"/>
        <v>0</v>
      </c>
      <c r="M25" s="85">
        <f t="shared" si="2"/>
        <v>0</v>
      </c>
    </row>
    <row r="26" spans="1:13" ht="15.75" x14ac:dyDescent="0.25">
      <c r="A26" s="126"/>
      <c r="B26" s="34" t="s">
        <v>36</v>
      </c>
      <c r="C26" s="15" t="s">
        <v>37</v>
      </c>
      <c r="D26" s="15" t="s">
        <v>38</v>
      </c>
      <c r="E26" s="45">
        <v>0.63</v>
      </c>
      <c r="F26" s="25">
        <f>F23*E26</f>
        <v>149.94</v>
      </c>
      <c r="G26" s="48"/>
      <c r="H26" s="41">
        <f t="shared" si="0"/>
        <v>0</v>
      </c>
      <c r="I26" s="53"/>
      <c r="J26" s="41"/>
      <c r="K26" s="41"/>
      <c r="L26" s="42"/>
      <c r="M26" s="85">
        <f t="shared" si="2"/>
        <v>0</v>
      </c>
    </row>
    <row r="27" spans="1:13" ht="21" customHeight="1" x14ac:dyDescent="0.25">
      <c r="A27" s="126"/>
      <c r="B27" s="34" t="s">
        <v>48</v>
      </c>
      <c r="C27" s="15" t="s">
        <v>39</v>
      </c>
      <c r="D27" s="15" t="s">
        <v>38</v>
      </c>
      <c r="E27" s="45">
        <v>0.79</v>
      </c>
      <c r="F27" s="29">
        <f>F23*E27</f>
        <v>188.02</v>
      </c>
      <c r="G27" s="41"/>
      <c r="H27" s="41">
        <f t="shared" si="0"/>
        <v>0</v>
      </c>
      <c r="I27" s="53"/>
      <c r="J27" s="41"/>
      <c r="K27" s="41"/>
      <c r="L27" s="42"/>
      <c r="M27" s="85">
        <f t="shared" si="2"/>
        <v>0</v>
      </c>
    </row>
    <row r="28" spans="1:13" ht="15.75" x14ac:dyDescent="0.25">
      <c r="A28" s="126"/>
      <c r="B28" s="34"/>
      <c r="C28" s="15" t="s">
        <v>31</v>
      </c>
      <c r="D28" s="15" t="s">
        <v>21</v>
      </c>
      <c r="E28" s="45">
        <v>1.6E-2</v>
      </c>
      <c r="F28" s="25">
        <f>F23*E28</f>
        <v>3.8080000000000003</v>
      </c>
      <c r="G28" s="48"/>
      <c r="H28" s="41">
        <f t="shared" si="0"/>
        <v>0</v>
      </c>
      <c r="I28" s="53"/>
      <c r="J28" s="41"/>
      <c r="K28" s="41"/>
      <c r="L28" s="42"/>
      <c r="M28" s="85">
        <f t="shared" si="2"/>
        <v>0</v>
      </c>
    </row>
    <row r="29" spans="1:13" ht="31.5" x14ac:dyDescent="0.25">
      <c r="A29" s="126">
        <v>6</v>
      </c>
      <c r="B29" s="34" t="s">
        <v>35</v>
      </c>
      <c r="C29" s="20" t="s">
        <v>75</v>
      </c>
      <c r="D29" s="20" t="s">
        <v>24</v>
      </c>
      <c r="E29" s="28">
        <f>(  (3.4+6.4)*2*(11.8+0.95)-0.72*2*4-1.5*2.7 )+F19*0.2</f>
        <v>242.59</v>
      </c>
      <c r="F29" s="30">
        <v>310</v>
      </c>
      <c r="G29" s="41"/>
      <c r="H29" s="41"/>
      <c r="I29" s="53"/>
      <c r="J29" s="53"/>
      <c r="K29" s="53"/>
      <c r="L29" s="38"/>
      <c r="M29" s="86"/>
    </row>
    <row r="30" spans="1:13" ht="15.75" x14ac:dyDescent="0.25">
      <c r="A30" s="126"/>
      <c r="B30" s="34"/>
      <c r="C30" s="15" t="s">
        <v>25</v>
      </c>
      <c r="D30" s="15" t="s">
        <v>19</v>
      </c>
      <c r="E30" s="46">
        <v>0.85599999999999998</v>
      </c>
      <c r="F30" s="25">
        <f>F29*E30</f>
        <v>265.36</v>
      </c>
      <c r="G30" s="41"/>
      <c r="H30" s="41"/>
      <c r="I30" s="41"/>
      <c r="J30" s="41">
        <f t="shared" si="1"/>
        <v>0</v>
      </c>
      <c r="K30" s="53"/>
      <c r="L30" s="38"/>
      <c r="M30" s="85">
        <f t="shared" si="2"/>
        <v>0</v>
      </c>
    </row>
    <row r="31" spans="1:13" ht="15.75" x14ac:dyDescent="0.25">
      <c r="A31" s="126"/>
      <c r="B31" s="34"/>
      <c r="C31" s="15" t="s">
        <v>20</v>
      </c>
      <c r="D31" s="15" t="s">
        <v>21</v>
      </c>
      <c r="E31" s="46">
        <v>1.2E-2</v>
      </c>
      <c r="F31" s="25">
        <f>F29*E31</f>
        <v>3.72</v>
      </c>
      <c r="G31" s="41"/>
      <c r="H31" s="41"/>
      <c r="I31" s="41"/>
      <c r="J31" s="41"/>
      <c r="K31" s="48"/>
      <c r="L31" s="42">
        <f t="shared" si="3"/>
        <v>0</v>
      </c>
      <c r="M31" s="85">
        <f t="shared" si="2"/>
        <v>0</v>
      </c>
    </row>
    <row r="32" spans="1:13" ht="15.75" x14ac:dyDescent="0.25">
      <c r="A32" s="126"/>
      <c r="B32" s="34" t="s">
        <v>36</v>
      </c>
      <c r="C32" s="15" t="s">
        <v>37</v>
      </c>
      <c r="D32" s="15" t="s">
        <v>38</v>
      </c>
      <c r="E32" s="46">
        <v>0.63</v>
      </c>
      <c r="F32" s="25">
        <f>F29*E32</f>
        <v>195.3</v>
      </c>
      <c r="G32" s="48"/>
      <c r="H32" s="41">
        <f t="shared" si="0"/>
        <v>0</v>
      </c>
      <c r="I32" s="41"/>
      <c r="J32" s="41"/>
      <c r="K32" s="41"/>
      <c r="L32" s="42"/>
      <c r="M32" s="85">
        <f t="shared" si="2"/>
        <v>0</v>
      </c>
    </row>
    <row r="33" spans="1:13" ht="15.75" x14ac:dyDescent="0.25">
      <c r="A33" s="126"/>
      <c r="B33" s="34" t="s">
        <v>48</v>
      </c>
      <c r="C33" s="15" t="s">
        <v>39</v>
      </c>
      <c r="D33" s="15" t="s">
        <v>38</v>
      </c>
      <c r="E33" s="46">
        <v>0.92</v>
      </c>
      <c r="F33" s="25">
        <f>F29*E33</f>
        <v>285.2</v>
      </c>
      <c r="G33" s="41"/>
      <c r="H33" s="41">
        <f t="shared" si="0"/>
        <v>0</v>
      </c>
      <c r="I33" s="41"/>
      <c r="J33" s="41"/>
      <c r="K33" s="41"/>
      <c r="L33" s="42"/>
      <c r="M33" s="85">
        <f t="shared" si="2"/>
        <v>0</v>
      </c>
    </row>
    <row r="34" spans="1:13" ht="15.75" x14ac:dyDescent="0.25">
      <c r="A34" s="126"/>
      <c r="B34" s="34"/>
      <c r="C34" s="15" t="s">
        <v>31</v>
      </c>
      <c r="D34" s="15" t="s">
        <v>21</v>
      </c>
      <c r="E34" s="46">
        <v>1.7999999999999999E-2</v>
      </c>
      <c r="F34" s="25">
        <f>F29*E34</f>
        <v>5.5799999999999992</v>
      </c>
      <c r="G34" s="48"/>
      <c r="H34" s="41">
        <f t="shared" si="0"/>
        <v>0</v>
      </c>
      <c r="I34" s="41"/>
      <c r="J34" s="41"/>
      <c r="K34" s="41"/>
      <c r="L34" s="42"/>
      <c r="M34" s="85">
        <f t="shared" si="2"/>
        <v>0</v>
      </c>
    </row>
    <row r="35" spans="1:13" s="47" customFormat="1" ht="13.5" customHeight="1" x14ac:dyDescent="0.2">
      <c r="A35" s="126">
        <v>7</v>
      </c>
      <c r="B35" s="34" t="s">
        <v>66</v>
      </c>
      <c r="C35" s="20" t="s">
        <v>67</v>
      </c>
      <c r="D35" s="20" t="s">
        <v>17</v>
      </c>
      <c r="E35" s="28"/>
      <c r="F35" s="30">
        <v>150</v>
      </c>
      <c r="G35" s="41"/>
      <c r="H35" s="41"/>
      <c r="I35" s="53"/>
      <c r="J35" s="53"/>
      <c r="K35" s="53"/>
      <c r="L35" s="38"/>
      <c r="M35" s="85"/>
    </row>
    <row r="36" spans="1:13" s="47" customFormat="1" ht="15.75" x14ac:dyDescent="0.2">
      <c r="A36" s="126"/>
      <c r="B36" s="34"/>
      <c r="C36" s="15" t="s">
        <v>68</v>
      </c>
      <c r="D36" s="15" t="s">
        <v>17</v>
      </c>
      <c r="E36" s="46">
        <f>0.188+0.0034*6</f>
        <v>0.2084</v>
      </c>
      <c r="F36" s="25">
        <f>F35*E36</f>
        <v>31.26</v>
      </c>
      <c r="G36" s="41"/>
      <c r="H36" s="41"/>
      <c r="I36" s="41"/>
      <c r="J36" s="41">
        <f>F36*I36</f>
        <v>0</v>
      </c>
      <c r="K36" s="53"/>
      <c r="L36" s="38"/>
      <c r="M36" s="85">
        <f>H36+J36+L36</f>
        <v>0</v>
      </c>
    </row>
    <row r="37" spans="1:13" s="49" customFormat="1" ht="15.75" x14ac:dyDescent="0.2">
      <c r="A37" s="126"/>
      <c r="B37" s="34"/>
      <c r="C37" s="15" t="s">
        <v>69</v>
      </c>
      <c r="D37" s="15" t="s">
        <v>21</v>
      </c>
      <c r="E37" s="46">
        <f>0.0095+0.0023*4</f>
        <v>1.8700000000000001E-2</v>
      </c>
      <c r="F37" s="25">
        <f>F35*E37</f>
        <v>2.8050000000000002</v>
      </c>
      <c r="G37" s="41"/>
      <c r="H37" s="41"/>
      <c r="I37" s="41"/>
      <c r="J37" s="41"/>
      <c r="K37" s="48"/>
      <c r="L37" s="42">
        <f>F37*K37</f>
        <v>0</v>
      </c>
      <c r="M37" s="85">
        <f>H37+J37+L37</f>
        <v>0</v>
      </c>
    </row>
    <row r="38" spans="1:13" s="47" customFormat="1" ht="15.75" x14ac:dyDescent="0.2">
      <c r="A38" s="126"/>
      <c r="B38" s="34"/>
      <c r="C38" s="15" t="s">
        <v>52</v>
      </c>
      <c r="D38" s="15"/>
      <c r="E38" s="46"/>
      <c r="F38" s="25"/>
      <c r="G38" s="48"/>
      <c r="H38" s="41"/>
      <c r="I38" s="41"/>
      <c r="J38" s="41"/>
      <c r="K38" s="41"/>
      <c r="L38" s="42"/>
      <c r="M38" s="85"/>
    </row>
    <row r="39" spans="1:13" s="47" customFormat="1" ht="15.75" x14ac:dyDescent="0.2">
      <c r="A39" s="126"/>
      <c r="B39" s="34"/>
      <c r="C39" s="15" t="s">
        <v>70</v>
      </c>
      <c r="D39" s="15" t="s">
        <v>58</v>
      </c>
      <c r="E39" s="46">
        <f>0.0204+0.0051*6</f>
        <v>5.1000000000000004E-2</v>
      </c>
      <c r="F39" s="25">
        <f>F35*E39</f>
        <v>7.65</v>
      </c>
      <c r="G39" s="41"/>
      <c r="H39" s="41">
        <f>F39*G39</f>
        <v>0</v>
      </c>
      <c r="I39" s="41"/>
      <c r="J39" s="41"/>
      <c r="K39" s="41"/>
      <c r="L39" s="42"/>
      <c r="M39" s="85">
        <f>H39+J39+L39</f>
        <v>0</v>
      </c>
    </row>
    <row r="40" spans="1:13" s="47" customFormat="1" ht="15.75" x14ac:dyDescent="0.2">
      <c r="A40" s="126"/>
      <c r="B40" s="34"/>
      <c r="C40" s="15" t="s">
        <v>60</v>
      </c>
      <c r="D40" s="15" t="s">
        <v>21</v>
      </c>
      <c r="E40" s="46">
        <v>6.3600000000000004E-2</v>
      </c>
      <c r="F40" s="25">
        <f>F35*E40</f>
        <v>9.5400000000000009</v>
      </c>
      <c r="G40" s="48"/>
      <c r="H40" s="41">
        <f>F40*G40</f>
        <v>0</v>
      </c>
      <c r="I40" s="41"/>
      <c r="J40" s="41"/>
      <c r="K40" s="41"/>
      <c r="L40" s="42"/>
      <c r="M40" s="85">
        <f>H40+J40+L40</f>
        <v>0</v>
      </c>
    </row>
    <row r="41" spans="1:13" s="47" customFormat="1" ht="31.5" x14ac:dyDescent="0.2">
      <c r="A41" s="126">
        <v>8</v>
      </c>
      <c r="B41" s="34" t="s">
        <v>56</v>
      </c>
      <c r="C41" s="20" t="s">
        <v>64</v>
      </c>
      <c r="D41" s="20" t="s">
        <v>17</v>
      </c>
      <c r="E41" s="28"/>
      <c r="F41" s="30">
        <v>150</v>
      </c>
      <c r="G41" s="41"/>
      <c r="H41" s="41"/>
      <c r="I41" s="53"/>
      <c r="J41" s="53"/>
      <c r="K41" s="53"/>
      <c r="L41" s="38"/>
      <c r="M41" s="85"/>
    </row>
    <row r="42" spans="1:13" s="47" customFormat="1" ht="15.75" x14ac:dyDescent="0.2">
      <c r="A42" s="126"/>
      <c r="B42" s="34"/>
      <c r="C42" s="15" t="s">
        <v>50</v>
      </c>
      <c r="D42" s="15" t="s">
        <v>19</v>
      </c>
      <c r="E42" s="46">
        <v>0.255</v>
      </c>
      <c r="F42" s="25">
        <f>F41*E42</f>
        <v>38.25</v>
      </c>
      <c r="G42" s="41"/>
      <c r="H42" s="41"/>
      <c r="I42" s="41"/>
      <c r="J42" s="41">
        <f>F42*I42</f>
        <v>0</v>
      </c>
      <c r="K42" s="53"/>
      <c r="L42" s="38"/>
      <c r="M42" s="85">
        <f>H42+J42+L42</f>
        <v>0</v>
      </c>
    </row>
    <row r="43" spans="1:13" s="47" customFormat="1" ht="15.75" x14ac:dyDescent="0.2">
      <c r="A43" s="126"/>
      <c r="B43" s="34"/>
      <c r="C43" s="15" t="s">
        <v>57</v>
      </c>
      <c r="D43" s="15" t="s">
        <v>21</v>
      </c>
      <c r="E43" s="46">
        <v>9.9000000000000008E-3</v>
      </c>
      <c r="F43" s="25">
        <f>F41*E43</f>
        <v>1.4850000000000001</v>
      </c>
      <c r="G43" s="41"/>
      <c r="H43" s="41"/>
      <c r="I43" s="41"/>
      <c r="J43" s="65"/>
      <c r="K43" s="48"/>
      <c r="L43" s="42">
        <f>F43*K43</f>
        <v>0</v>
      </c>
      <c r="M43" s="85">
        <f>H43+J43+L43</f>
        <v>0</v>
      </c>
    </row>
    <row r="44" spans="1:13" s="47" customFormat="1" ht="15.75" x14ac:dyDescent="0.2">
      <c r="A44" s="126"/>
      <c r="B44" s="34"/>
      <c r="C44" s="15" t="s">
        <v>52</v>
      </c>
      <c r="D44" s="15"/>
      <c r="E44" s="46"/>
      <c r="F44" s="25"/>
      <c r="G44" s="48"/>
      <c r="H44" s="41"/>
      <c r="I44" s="41"/>
      <c r="J44" s="65"/>
      <c r="K44" s="41"/>
      <c r="L44" s="42"/>
      <c r="M44" s="85"/>
    </row>
    <row r="45" spans="1:13" s="47" customFormat="1" ht="15.75" x14ac:dyDescent="0.2">
      <c r="A45" s="126"/>
      <c r="B45" s="34"/>
      <c r="C45" s="15" t="s">
        <v>65</v>
      </c>
      <c r="D45" s="15" t="s">
        <v>58</v>
      </c>
      <c r="E45" s="46">
        <v>0.01</v>
      </c>
      <c r="F45" s="25">
        <f>F41*E45</f>
        <v>1.5</v>
      </c>
      <c r="G45" s="41"/>
      <c r="H45" s="41">
        <f>F45*G45</f>
        <v>0</v>
      </c>
      <c r="I45" s="41"/>
      <c r="J45" s="65"/>
      <c r="K45" s="41"/>
      <c r="L45" s="42"/>
      <c r="M45" s="85">
        <f>H45+J45+L45</f>
        <v>0</v>
      </c>
    </row>
    <row r="46" spans="1:13" s="47" customFormat="1" ht="15.75" x14ac:dyDescent="0.2">
      <c r="A46" s="126"/>
      <c r="B46" s="34"/>
      <c r="C46" s="15" t="s">
        <v>59</v>
      </c>
      <c r="D46" s="15" t="s">
        <v>21</v>
      </c>
      <c r="E46" s="46">
        <v>6.1000000000000004E-3</v>
      </c>
      <c r="F46" s="25">
        <f>F41*E45</f>
        <v>1.5</v>
      </c>
      <c r="G46" s="48"/>
      <c r="H46" s="41">
        <f>F46*G46</f>
        <v>0</v>
      </c>
      <c r="I46" s="41"/>
      <c r="J46" s="65"/>
      <c r="K46" s="41"/>
      <c r="L46" s="42"/>
      <c r="M46" s="85">
        <f>H46+J46+L46</f>
        <v>0</v>
      </c>
    </row>
    <row r="47" spans="1:13" s="47" customFormat="1" ht="31.5" x14ac:dyDescent="0.2">
      <c r="A47" s="126">
        <v>9</v>
      </c>
      <c r="B47" s="34" t="s">
        <v>49</v>
      </c>
      <c r="C47" s="20" t="s">
        <v>73</v>
      </c>
      <c r="D47" s="20" t="s">
        <v>17</v>
      </c>
      <c r="E47" s="28"/>
      <c r="F47" s="30">
        <v>150</v>
      </c>
      <c r="G47" s="41"/>
      <c r="H47" s="41"/>
      <c r="I47" s="53"/>
      <c r="J47" s="65"/>
      <c r="K47" s="53"/>
      <c r="L47" s="38"/>
      <c r="M47" s="85"/>
    </row>
    <row r="48" spans="1:13" s="47" customFormat="1" ht="15.75" x14ac:dyDescent="0.2">
      <c r="A48" s="126"/>
      <c r="B48" s="34"/>
      <c r="C48" s="15" t="s">
        <v>50</v>
      </c>
      <c r="D48" s="15" t="s">
        <v>19</v>
      </c>
      <c r="E48" s="46">
        <v>0.85099999999999998</v>
      </c>
      <c r="F48" s="25">
        <f>F47*E48</f>
        <v>127.64999999999999</v>
      </c>
      <c r="G48" s="41"/>
      <c r="H48" s="41"/>
      <c r="I48" s="41"/>
      <c r="J48" s="41">
        <f>F48*I48</f>
        <v>0</v>
      </c>
      <c r="K48" s="53"/>
      <c r="L48" s="38"/>
      <c r="M48" s="85">
        <f>H48+J48+L48</f>
        <v>0</v>
      </c>
    </row>
    <row r="49" spans="1:14" s="47" customFormat="1" ht="15.75" x14ac:dyDescent="0.2">
      <c r="A49" s="126"/>
      <c r="B49" s="34"/>
      <c r="C49" s="15" t="s">
        <v>51</v>
      </c>
      <c r="D49" s="15" t="s">
        <v>21</v>
      </c>
      <c r="E49" s="46">
        <v>4.8300000000000003E-2</v>
      </c>
      <c r="F49" s="25">
        <f>F47*E49</f>
        <v>7.2450000000000001</v>
      </c>
      <c r="G49" s="41"/>
      <c r="H49" s="41"/>
      <c r="I49" s="41"/>
      <c r="J49" s="41"/>
      <c r="K49" s="48"/>
      <c r="L49" s="42">
        <f>F49*K49</f>
        <v>0</v>
      </c>
      <c r="M49" s="85">
        <f>H49+J49+L49</f>
        <v>0</v>
      </c>
    </row>
    <row r="50" spans="1:14" s="47" customFormat="1" ht="15.75" x14ac:dyDescent="0.2">
      <c r="A50" s="126"/>
      <c r="B50" s="34"/>
      <c r="C50" s="15" t="s">
        <v>52</v>
      </c>
      <c r="D50" s="15"/>
      <c r="E50" s="46"/>
      <c r="F50" s="25"/>
      <c r="G50" s="48"/>
      <c r="H50" s="41"/>
      <c r="I50" s="41"/>
      <c r="J50" s="41"/>
      <c r="K50" s="41"/>
      <c r="L50" s="42"/>
      <c r="M50" s="85"/>
    </row>
    <row r="51" spans="1:14" s="47" customFormat="1" ht="15.75" x14ac:dyDescent="0.2">
      <c r="A51" s="126"/>
      <c r="B51" s="34"/>
      <c r="C51" s="15" t="s">
        <v>53</v>
      </c>
      <c r="D51" s="15" t="s">
        <v>38</v>
      </c>
      <c r="E51" s="46">
        <v>0.23300000000000001</v>
      </c>
      <c r="F51" s="25">
        <f>F47*E51</f>
        <v>34.950000000000003</v>
      </c>
      <c r="G51" s="41"/>
      <c r="H51" s="41">
        <f>F51*G51</f>
        <v>0</v>
      </c>
      <c r="I51" s="41"/>
      <c r="J51" s="41"/>
      <c r="K51" s="41"/>
      <c r="L51" s="42"/>
      <c r="M51" s="85">
        <f>H51+J51+L51</f>
        <v>0</v>
      </c>
    </row>
    <row r="52" spans="1:14" s="47" customFormat="1" ht="15.75" x14ac:dyDescent="0.2">
      <c r="A52" s="126"/>
      <c r="B52" s="34"/>
      <c r="C52" s="15" t="s">
        <v>74</v>
      </c>
      <c r="D52" s="15" t="s">
        <v>17</v>
      </c>
      <c r="E52" s="46">
        <v>1.03</v>
      </c>
      <c r="F52" s="25">
        <f>F47*E52</f>
        <v>154.5</v>
      </c>
      <c r="G52" s="48"/>
      <c r="H52" s="41">
        <f>F52*G52</f>
        <v>0</v>
      </c>
      <c r="I52" s="41"/>
      <c r="J52" s="41"/>
      <c r="K52" s="41"/>
      <c r="L52" s="42"/>
      <c r="M52" s="85">
        <f>H52+J52+L52</f>
        <v>0</v>
      </c>
    </row>
    <row r="53" spans="1:14" s="47" customFormat="1" ht="15.75" x14ac:dyDescent="0.2">
      <c r="A53" s="126">
        <v>10</v>
      </c>
      <c r="B53" s="34"/>
      <c r="C53" s="20" t="s">
        <v>54</v>
      </c>
      <c r="D53" s="20" t="s">
        <v>55</v>
      </c>
      <c r="E53" s="28"/>
      <c r="F53" s="30">
        <v>52</v>
      </c>
      <c r="G53" s="41"/>
      <c r="H53" s="41">
        <f>F53*G53</f>
        <v>0</v>
      </c>
      <c r="I53" s="53"/>
      <c r="J53" s="53"/>
      <c r="K53" s="53"/>
      <c r="L53" s="38"/>
      <c r="M53" s="85">
        <f>H53+J53+L53</f>
        <v>0</v>
      </c>
    </row>
    <row r="54" spans="1:14" s="47" customFormat="1" ht="27" customHeight="1" x14ac:dyDescent="0.2">
      <c r="A54" s="126">
        <v>10</v>
      </c>
      <c r="B54" s="34" t="s">
        <v>72</v>
      </c>
      <c r="C54" s="15" t="s">
        <v>71</v>
      </c>
      <c r="D54" s="15" t="s">
        <v>17</v>
      </c>
      <c r="E54" s="46"/>
      <c r="F54" s="25">
        <v>150</v>
      </c>
      <c r="G54" s="41"/>
      <c r="H54" s="41"/>
      <c r="I54" s="41"/>
      <c r="J54" s="53"/>
      <c r="K54" s="53"/>
      <c r="L54" s="38"/>
      <c r="M54" s="85"/>
    </row>
    <row r="55" spans="1:14" s="47" customFormat="1" ht="15.75" x14ac:dyDescent="0.2">
      <c r="A55" s="126"/>
      <c r="B55" s="34"/>
      <c r="C55" s="15" t="s">
        <v>50</v>
      </c>
      <c r="D55" s="15" t="s">
        <v>19</v>
      </c>
      <c r="E55" s="46">
        <f>0.118+0.046</f>
        <v>0.16399999999999998</v>
      </c>
      <c r="F55" s="25">
        <f>F54*E55</f>
        <v>24.599999999999998</v>
      </c>
      <c r="G55" s="41"/>
      <c r="H55" s="41"/>
      <c r="I55" s="41"/>
      <c r="J55" s="41">
        <f>F55*I55</f>
        <v>0</v>
      </c>
      <c r="K55" s="48"/>
      <c r="L55" s="42"/>
      <c r="M55" s="85">
        <f>H55+J55+L55</f>
        <v>0</v>
      </c>
    </row>
    <row r="56" spans="1:14" s="47" customFormat="1" ht="15.75" x14ac:dyDescent="0.2">
      <c r="A56" s="126"/>
      <c r="B56" s="34"/>
      <c r="C56" s="15" t="s">
        <v>52</v>
      </c>
      <c r="D56" s="15"/>
      <c r="E56" s="46"/>
      <c r="F56" s="25"/>
      <c r="G56" s="48"/>
      <c r="H56" s="41"/>
      <c r="I56" s="41"/>
      <c r="J56" s="41"/>
      <c r="K56" s="41"/>
      <c r="L56" s="42"/>
      <c r="M56" s="85"/>
    </row>
    <row r="57" spans="1:14" s="47" customFormat="1" ht="15.75" x14ac:dyDescent="0.2">
      <c r="A57" s="126"/>
      <c r="B57" s="34"/>
      <c r="C57" s="15" t="s">
        <v>61</v>
      </c>
      <c r="D57" s="15" t="s">
        <v>38</v>
      </c>
      <c r="E57" s="46">
        <f>0.208+0.11</f>
        <v>0.318</v>
      </c>
      <c r="F57" s="25">
        <f>F54*E57</f>
        <v>47.7</v>
      </c>
      <c r="G57" s="41"/>
      <c r="H57" s="41">
        <f>F57*G57</f>
        <v>0</v>
      </c>
      <c r="I57" s="41"/>
      <c r="J57" s="41"/>
      <c r="K57" s="41"/>
      <c r="L57" s="42"/>
      <c r="M57" s="85">
        <f>H57+J57+L57</f>
        <v>0</v>
      </c>
    </row>
    <row r="58" spans="1:14" s="47" customFormat="1" ht="15.75" customHeight="1" x14ac:dyDescent="0.2">
      <c r="A58" s="126"/>
      <c r="B58" s="34"/>
      <c r="C58" s="15" t="s">
        <v>60</v>
      </c>
      <c r="D58" s="15" t="s">
        <v>21</v>
      </c>
      <c r="E58" s="46">
        <v>2E-3</v>
      </c>
      <c r="F58" s="25">
        <f>F54*E58</f>
        <v>0.3</v>
      </c>
      <c r="G58" s="48"/>
      <c r="H58" s="41">
        <f>F58*G58</f>
        <v>0</v>
      </c>
      <c r="I58" s="41"/>
      <c r="J58" s="41"/>
      <c r="K58" s="41"/>
      <c r="L58" s="42"/>
      <c r="M58" s="85">
        <f>H58+J58+L58</f>
        <v>0</v>
      </c>
    </row>
    <row r="59" spans="1:14" ht="32.25" thickBot="1" x14ac:dyDescent="0.3">
      <c r="A59" s="52">
        <v>11</v>
      </c>
      <c r="B59" s="67" t="s">
        <v>76</v>
      </c>
      <c r="C59" s="92" t="s">
        <v>77</v>
      </c>
      <c r="D59" s="92" t="s">
        <v>17</v>
      </c>
      <c r="E59" s="93"/>
      <c r="F59" s="94">
        <v>36</v>
      </c>
      <c r="G59" s="68"/>
      <c r="H59" s="69">
        <f>F59*G59</f>
        <v>0</v>
      </c>
      <c r="I59" s="69"/>
      <c r="J59" s="69">
        <f>F59*I59</f>
        <v>0</v>
      </c>
      <c r="K59" s="69"/>
      <c r="L59" s="70"/>
      <c r="M59" s="91">
        <f>H59+J59+L59</f>
        <v>0</v>
      </c>
      <c r="N59" s="47"/>
    </row>
    <row r="60" spans="1:14" ht="16.5" thickBot="1" x14ac:dyDescent="0.3">
      <c r="A60" s="71"/>
      <c r="B60" s="72"/>
      <c r="C60" s="73" t="s">
        <v>40</v>
      </c>
      <c r="D60" s="73"/>
      <c r="E60" s="74"/>
      <c r="F60" s="75"/>
      <c r="G60" s="76"/>
      <c r="H60" s="77">
        <f>SUM(H9:H59)</f>
        <v>0</v>
      </c>
      <c r="I60" s="77"/>
      <c r="J60" s="77">
        <f t="shared" ref="J60:M60" si="4">SUM(J9:J59)</f>
        <v>0</v>
      </c>
      <c r="K60" s="77"/>
      <c r="L60" s="78">
        <f t="shared" si="4"/>
        <v>0</v>
      </c>
      <c r="M60" s="79">
        <f t="shared" si="4"/>
        <v>0</v>
      </c>
      <c r="N60" s="47"/>
    </row>
    <row r="61" spans="1:14" ht="21" customHeight="1" x14ac:dyDescent="0.25">
      <c r="A61" s="104"/>
      <c r="B61" s="80"/>
      <c r="C61" s="105" t="s">
        <v>44</v>
      </c>
      <c r="D61" s="106"/>
      <c r="E61" s="107"/>
      <c r="F61" s="81"/>
      <c r="G61" s="108"/>
      <c r="H61" s="109"/>
      <c r="I61" s="109"/>
      <c r="J61" s="109"/>
      <c r="K61" s="109"/>
      <c r="L61" s="110"/>
      <c r="M61" s="111">
        <f>M60*D61</f>
        <v>0</v>
      </c>
    </row>
    <row r="62" spans="1:14" ht="21" customHeight="1" x14ac:dyDescent="0.25">
      <c r="A62" s="112"/>
      <c r="B62" s="31"/>
      <c r="C62" s="88" t="s">
        <v>40</v>
      </c>
      <c r="D62" s="55"/>
      <c r="E62" s="55"/>
      <c r="F62" s="5"/>
      <c r="G62" s="39"/>
      <c r="H62" s="41"/>
      <c r="I62" s="41"/>
      <c r="J62" s="41"/>
      <c r="K62" s="41"/>
      <c r="L62" s="42"/>
      <c r="M62" s="85">
        <f>M61+M60</f>
        <v>0</v>
      </c>
    </row>
    <row r="63" spans="1:14" ht="21" customHeight="1" x14ac:dyDescent="0.25">
      <c r="A63" s="112"/>
      <c r="B63" s="31"/>
      <c r="C63" s="88" t="s">
        <v>41</v>
      </c>
      <c r="D63" s="90"/>
      <c r="E63" s="43"/>
      <c r="F63" s="5"/>
      <c r="G63" s="39"/>
      <c r="H63" s="41"/>
      <c r="I63" s="41"/>
      <c r="J63" s="41"/>
      <c r="K63" s="41"/>
      <c r="L63" s="41"/>
      <c r="M63" s="85">
        <f>M62*D63</f>
        <v>0</v>
      </c>
    </row>
    <row r="64" spans="1:14" ht="21" customHeight="1" x14ac:dyDescent="0.25">
      <c r="A64" s="112"/>
      <c r="B64" s="31"/>
      <c r="C64" s="88" t="s">
        <v>40</v>
      </c>
      <c r="D64" s="55"/>
      <c r="E64" s="55"/>
      <c r="F64" s="5"/>
      <c r="G64" s="39"/>
      <c r="H64" s="41"/>
      <c r="I64" s="41"/>
      <c r="J64" s="41"/>
      <c r="K64" s="41"/>
      <c r="L64" s="41"/>
      <c r="M64" s="85">
        <f>M63+M62</f>
        <v>0</v>
      </c>
    </row>
    <row r="65" spans="1:13" ht="36.75" customHeight="1" x14ac:dyDescent="0.25">
      <c r="A65" s="112"/>
      <c r="B65" s="31"/>
      <c r="C65" s="89" t="s">
        <v>45</v>
      </c>
      <c r="D65" s="90"/>
      <c r="E65" s="55"/>
      <c r="F65" s="5"/>
      <c r="G65" s="39"/>
      <c r="H65" s="41"/>
      <c r="I65" s="41"/>
      <c r="J65" s="41"/>
      <c r="K65" s="41"/>
      <c r="L65" s="41"/>
      <c r="M65" s="85">
        <f>H60*D65</f>
        <v>0</v>
      </c>
    </row>
    <row r="66" spans="1:13" ht="21" customHeight="1" x14ac:dyDescent="0.25">
      <c r="A66" s="112"/>
      <c r="B66" s="31"/>
      <c r="C66" s="89" t="s">
        <v>40</v>
      </c>
      <c r="D66" s="43"/>
      <c r="E66" s="55"/>
      <c r="F66" s="5"/>
      <c r="G66" s="39"/>
      <c r="H66" s="41"/>
      <c r="I66" s="41"/>
      <c r="J66" s="41"/>
      <c r="K66" s="41"/>
      <c r="L66" s="41"/>
      <c r="M66" s="85">
        <f>M65+M64</f>
        <v>0</v>
      </c>
    </row>
    <row r="67" spans="1:13" ht="21" customHeight="1" thickBot="1" x14ac:dyDescent="0.3">
      <c r="A67" s="113"/>
      <c r="B67" s="114"/>
      <c r="C67" s="115" t="s">
        <v>46</v>
      </c>
      <c r="D67" s="116">
        <v>0.03</v>
      </c>
      <c r="E67" s="117"/>
      <c r="F67" s="118"/>
      <c r="G67" s="119"/>
      <c r="H67" s="120"/>
      <c r="I67" s="120"/>
      <c r="J67" s="120"/>
      <c r="K67" s="120"/>
      <c r="L67" s="120"/>
      <c r="M67" s="121">
        <f>M66*D67</f>
        <v>0</v>
      </c>
    </row>
    <row r="68" spans="1:13" ht="21" customHeight="1" thickBot="1" x14ac:dyDescent="0.3">
      <c r="A68" s="95"/>
      <c r="B68" s="96"/>
      <c r="C68" s="97" t="s">
        <v>40</v>
      </c>
      <c r="D68" s="98"/>
      <c r="E68" s="99"/>
      <c r="F68" s="100"/>
      <c r="G68" s="101"/>
      <c r="H68" s="102"/>
      <c r="I68" s="102"/>
      <c r="J68" s="102"/>
      <c r="K68" s="102"/>
      <c r="L68" s="102"/>
      <c r="M68" s="103">
        <f>M67+M66</f>
        <v>0</v>
      </c>
    </row>
  </sheetData>
  <mergeCells count="22">
    <mergeCell ref="A19:A22"/>
    <mergeCell ref="A41:A46"/>
    <mergeCell ref="A47:A52"/>
    <mergeCell ref="A53:A58"/>
    <mergeCell ref="A1:M1"/>
    <mergeCell ref="A2:M2"/>
    <mergeCell ref="A3:M3"/>
    <mergeCell ref="M4:M5"/>
    <mergeCell ref="A35:A40"/>
    <mergeCell ref="A23:A28"/>
    <mergeCell ref="A29:A34"/>
    <mergeCell ref="K4:L4"/>
    <mergeCell ref="A4:A5"/>
    <mergeCell ref="B4:B5"/>
    <mergeCell ref="C4:C5"/>
    <mergeCell ref="D4:D5"/>
    <mergeCell ref="I4:J4"/>
    <mergeCell ref="N6:CW8"/>
    <mergeCell ref="A8:A10"/>
    <mergeCell ref="A11:A13"/>
    <mergeCell ref="A14:A18"/>
    <mergeCell ref="G4:H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2020-09-01T13:16:28Z</dcterms:modified>
</cp:coreProperties>
</file>