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 tabRatio="576"/>
  </bookViews>
  <sheets>
    <sheet name="სამშენებლო       " sheetId="32" r:id="rId1"/>
    <sheet name="მოც.უწყისი " sheetId="33" r:id="rId2"/>
    <sheet name="სპეციფიკაციები" sheetId="28" r:id="rId3"/>
  </sheets>
  <definedNames>
    <definedName name="_xlnm._FilterDatabase" localSheetId="1" hidden="1">'მოც.უწყისი '!$A$1:$K$129</definedName>
    <definedName name="_xlnm._FilterDatabase" localSheetId="0" hidden="1">'სამშენებლო       '!$A$1:$M$244</definedName>
    <definedName name="_xlnm._FilterDatabase" localSheetId="2" hidden="1">სპეციფიკაციები!$A$1:$D$106</definedName>
    <definedName name="_xlnm.Print_Area" localSheetId="1">'მოც.უწყისი '!$A$2:$K$135</definedName>
    <definedName name="_xlnm.Print_Area" localSheetId="0">'სამშენებლო       '!$A$2:$M$250</definedName>
    <definedName name="_xlnm.Print_Area" localSheetId="2">სპეციფიკაციები!$A$2:$D$109</definedName>
    <definedName name="_xlnm.Print_Titles" localSheetId="1">'მოც.უწყისი '!$7:$7</definedName>
    <definedName name="_xlnm.Print_Titles" localSheetId="0">'სამშენებლო       '!$10:$10</definedName>
    <definedName name="_xlnm.Print_Titles" localSheetId="2">სპეციფიკაციები!$6:$6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7" i="33" l="1"/>
  <c r="D91" i="28"/>
  <c r="F200" i="32"/>
  <c r="F202" i="32" s="1"/>
  <c r="F203" i="32" l="1"/>
  <c r="F201" i="32"/>
  <c r="F204" i="32"/>
  <c r="E232" i="32" l="1"/>
  <c r="F230" i="32"/>
  <c r="F228" i="32"/>
  <c r="F232" i="32" s="1"/>
  <c r="F226" i="32"/>
  <c r="F224" i="32"/>
  <c r="F220" i="32"/>
  <c r="F219" i="32"/>
  <c r="F221" i="32" s="1"/>
  <c r="E211" i="32"/>
  <c r="F211" i="32" s="1"/>
  <c r="F210" i="32"/>
  <c r="F209" i="32"/>
  <c r="F208" i="32"/>
  <c r="F207" i="32"/>
  <c r="F196" i="32"/>
  <c r="F198" i="32" s="1"/>
  <c r="F182" i="32"/>
  <c r="F186" i="32" s="1"/>
  <c r="F177" i="32"/>
  <c r="F176" i="32"/>
  <c r="F179" i="32" s="1"/>
  <c r="F180" i="32" s="1"/>
  <c r="F170" i="32"/>
  <c r="F174" i="32" s="1"/>
  <c r="F165" i="32"/>
  <c r="F164" i="32"/>
  <c r="F168" i="32" s="1"/>
  <c r="E162" i="32"/>
  <c r="F161" i="32"/>
  <c r="E159" i="32"/>
  <c r="F159" i="32" s="1"/>
  <c r="F157" i="32"/>
  <c r="F160" i="32" s="1"/>
  <c r="B153" i="32"/>
  <c r="B172" i="32" s="1"/>
  <c r="F152" i="32"/>
  <c r="F151" i="32"/>
  <c r="F155" i="32" s="1"/>
  <c r="F146" i="32"/>
  <c r="F147" i="32" s="1"/>
  <c r="F142" i="32"/>
  <c r="E140" i="32"/>
  <c r="F140" i="32" s="1"/>
  <c r="E137" i="32"/>
  <c r="F137" i="32" s="1"/>
  <c r="E136" i="32"/>
  <c r="F136" i="32" s="1"/>
  <c r="F135" i="32"/>
  <c r="E134" i="32"/>
  <c r="F134" i="32" s="1"/>
  <c r="F133" i="32"/>
  <c r="E126" i="32"/>
  <c r="F125" i="32"/>
  <c r="F128" i="32" s="1"/>
  <c r="F123" i="32"/>
  <c r="F119" i="32"/>
  <c r="E119" i="32"/>
  <c r="E118" i="32"/>
  <c r="F118" i="32" s="1"/>
  <c r="F117" i="32"/>
  <c r="E117" i="32"/>
  <c r="E116" i="32"/>
  <c r="F116" i="32" s="1"/>
  <c r="F115" i="32"/>
  <c r="F114" i="32"/>
  <c r="E112" i="32"/>
  <c r="F112" i="32" s="1"/>
  <c r="F111" i="32"/>
  <c r="E111" i="32"/>
  <c r="F110" i="32"/>
  <c r="E109" i="32"/>
  <c r="F109" i="32" s="1"/>
  <c r="F108" i="32"/>
  <c r="F107" i="32"/>
  <c r="F104" i="32"/>
  <c r="F102" i="32"/>
  <c r="F103" i="32" s="1"/>
  <c r="F101" i="32"/>
  <c r="F100" i="32"/>
  <c r="E96" i="32"/>
  <c r="F96" i="32" s="1"/>
  <c r="E95" i="32"/>
  <c r="F93" i="32"/>
  <c r="F94" i="32" s="1"/>
  <c r="E90" i="32"/>
  <c r="F85" i="32"/>
  <c r="F87" i="32" s="1"/>
  <c r="E83" i="32"/>
  <c r="F83" i="32" s="1"/>
  <c r="E82" i="32"/>
  <c r="F82" i="32" s="1"/>
  <c r="E80" i="32"/>
  <c r="F80" i="32" s="1"/>
  <c r="F79" i="32"/>
  <c r="F78" i="32"/>
  <c r="E73" i="32"/>
  <c r="E72" i="32"/>
  <c r="B71" i="32"/>
  <c r="F70" i="32"/>
  <c r="F75" i="32" s="1"/>
  <c r="E62" i="32"/>
  <c r="F49" i="32"/>
  <c r="E46" i="32"/>
  <c r="F45" i="32"/>
  <c r="F50" i="32" s="1"/>
  <c r="F38" i="32"/>
  <c r="F39" i="32" s="1"/>
  <c r="F36" i="32"/>
  <c r="E33" i="32"/>
  <c r="E32" i="32"/>
  <c r="E29" i="32"/>
  <c r="F27" i="32"/>
  <c r="F29" i="32" s="1"/>
  <c r="E22" i="32"/>
  <c r="E21" i="32"/>
  <c r="F20" i="32"/>
  <c r="F18" i="32"/>
  <c r="F15" i="32"/>
  <c r="F14" i="32"/>
  <c r="F81" i="32" l="1"/>
  <c r="F158" i="32"/>
  <c r="F171" i="32"/>
  <c r="F222" i="32"/>
  <c r="F21" i="32"/>
  <c r="F148" i="32"/>
  <c r="F229" i="32"/>
  <c r="F89" i="32"/>
  <c r="F46" i="32"/>
  <c r="F72" i="32"/>
  <c r="F86" i="32"/>
  <c r="F47" i="32"/>
  <c r="F73" i="32"/>
  <c r="F183" i="32"/>
  <c r="F74" i="32"/>
  <c r="F51" i="32"/>
  <c r="F61" i="32"/>
  <c r="F126" i="32"/>
  <c r="F127" i="32"/>
  <c r="F22" i="32"/>
  <c r="F48" i="32"/>
  <c r="F90" i="32"/>
  <c r="F91" i="32"/>
  <c r="F95" i="32"/>
  <c r="F149" i="32"/>
  <c r="F24" i="32"/>
  <c r="F25" i="32" s="1"/>
  <c r="F31" i="32"/>
  <c r="F41" i="32"/>
  <c r="F53" i="32"/>
  <c r="F28" i="32"/>
  <c r="F71" i="32"/>
  <c r="F97" i="32"/>
  <c r="F166" i="32"/>
  <c r="F178" i="32"/>
  <c r="F153" i="32"/>
  <c r="F162" i="32"/>
  <c r="F172" i="32"/>
  <c r="F184" i="32"/>
  <c r="F197" i="32"/>
  <c r="F54" i="32" l="1"/>
  <c r="F56" i="32"/>
  <c r="F55" i="32"/>
  <c r="F58" i="32"/>
  <c r="F57" i="32"/>
  <c r="F33" i="32"/>
  <c r="F32" i="32"/>
  <c r="F65" i="32"/>
  <c r="F66" i="32"/>
  <c r="F62" i="32"/>
  <c r="F67" i="32"/>
  <c r="F63" i="32"/>
  <c r="F64" i="32"/>
  <c r="F173" i="32"/>
  <c r="F154" i="32"/>
  <c r="F68" i="32" l="1"/>
  <c r="F59" i="32"/>
</calcChain>
</file>

<file path=xl/comments1.xml><?xml version="1.0" encoding="utf-8"?>
<comments xmlns="http://schemas.openxmlformats.org/spreadsheetml/2006/main">
  <authors>
    <author>Author</author>
  </authors>
  <commentList>
    <comment ref="C31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<sst xmlns="http://schemas.openxmlformats.org/spreadsheetml/2006/main" count="920" uniqueCount="261">
  <si>
    <t>კაც/სთ</t>
  </si>
  <si>
    <t>სხვა მანქანები</t>
  </si>
  <si>
    <t>ლარი</t>
  </si>
  <si>
    <t>საერთო სამშენებლო სამუშაოები</t>
  </si>
  <si>
    <t>მასალები</t>
  </si>
  <si>
    <t>ხელფასი</t>
  </si>
  <si>
    <t>ჯამი</t>
  </si>
  <si>
    <t>სულ</t>
  </si>
  <si>
    <t>მ2</t>
  </si>
  <si>
    <t>მ3</t>
  </si>
  <si>
    <t>კგ</t>
  </si>
  <si>
    <t xml:space="preserve">ზედნადები ხარჯები </t>
  </si>
  <si>
    <t>გეგმიური დაგროვება</t>
  </si>
  <si>
    <t xml:space="preserve">დღგ </t>
  </si>
  <si>
    <t>გაუთვალისწინებელი ხარჯები</t>
  </si>
  <si>
    <t>27-9-7.</t>
  </si>
  <si>
    <t>სხვა მასალები</t>
  </si>
  <si>
    <t>საბაზრო</t>
  </si>
  <si>
    <t>სამუშაოს დასახელება</t>
  </si>
  <si>
    <t>ტ</t>
  </si>
  <si>
    <t>მანქ/სთ</t>
  </si>
  <si>
    <t>ოლიფა</t>
  </si>
  <si>
    <t>№</t>
  </si>
  <si>
    <t>საფუძველი</t>
  </si>
  <si>
    <t>ნორმატიული რესურსი</t>
  </si>
  <si>
    <t>ტრანსპორტი და მექანიზმები</t>
  </si>
  <si>
    <t>ერთ</t>
  </si>
  <si>
    <t>სახარჯთაღირცხვო ღირებულება:</t>
  </si>
  <si>
    <t>სანგრევი ჩაქუჩები მომუშავე მოძრავ კომპრესორზე</t>
  </si>
  <si>
    <t>13-1-333</t>
  </si>
  <si>
    <t>20-1-255/1   ЕНиР</t>
  </si>
  <si>
    <t>ЕНиР</t>
  </si>
  <si>
    <t>1-22/1-а</t>
  </si>
  <si>
    <t xml:space="preserve">სამშენებლო ნარჩენების და ნაგვის შეგროვება-გამოტანა ა/თვითმცლელზე დასატვირთად </t>
  </si>
  <si>
    <t>14-ტრ-10</t>
  </si>
  <si>
    <t>არასაყოფაცხოვრებო წყალი</t>
  </si>
  <si>
    <t>4-1-337</t>
  </si>
  <si>
    <t>1-9-071</t>
  </si>
  <si>
    <t>4-2-033</t>
  </si>
  <si>
    <t>4-2-016</t>
  </si>
  <si>
    <t>13-1-043</t>
  </si>
  <si>
    <t>ამწე საავტომობილო სვლაზე 6.3 ტ-ანი</t>
  </si>
  <si>
    <t>განზომილება</t>
  </si>
  <si>
    <t>27-9-5.</t>
  </si>
  <si>
    <t>1-118-10.</t>
  </si>
  <si>
    <t>mtkepnavi xelis</t>
  </si>
  <si>
    <t>13–339</t>
  </si>
  <si>
    <t>11-8-3-4,</t>
  </si>
  <si>
    <t>შრომის დანახარჯი</t>
  </si>
  <si>
    <t>კ/სთ</t>
  </si>
  <si>
    <t>მანქანები</t>
  </si>
  <si>
    <t>ბეტონი მ-200</t>
  </si>
  <si>
    <t>27-19-1.</t>
  </si>
  <si>
    <t>grZ/m</t>
  </si>
  <si>
    <t xml:space="preserve">Sromis danaxarji </t>
  </si>
  <si>
    <t>k/sT</t>
  </si>
  <si>
    <t>sabazro</t>
  </si>
  <si>
    <t>4,1-367</t>
  </si>
  <si>
    <t>qviSa-cementis xsnari m-200</t>
  </si>
  <si>
    <t>m3</t>
  </si>
  <si>
    <t>sxva manqanebi</t>
  </si>
  <si>
    <t>lari</t>
  </si>
  <si>
    <t>sxva masalebi</t>
  </si>
  <si>
    <t>ბორდიურების ქვეშ ბეტონის საფუძვლის მოწყობა სისქით 4 სმ</t>
  </si>
  <si>
    <t>11-30-5.</t>
  </si>
  <si>
    <t>4,1-205</t>
  </si>
  <si>
    <t xml:space="preserve">წებოცემენტი </t>
  </si>
  <si>
    <t>Sromis danaxarji</t>
  </si>
  <si>
    <t>ადგილილ.</t>
  </si>
  <si>
    <t xml:space="preserve">Sromis danaxarjebi </t>
  </si>
  <si>
    <t>48–18–4</t>
  </si>
  <si>
    <t>m2</t>
  </si>
  <si>
    <t>7-21-10</t>
  </si>
  <si>
    <t>სამონტაჟო დეტალები</t>
  </si>
  <si>
    <t>15-164-8</t>
  </si>
  <si>
    <t>ანტიკოროზიული ზეთოვანი საღებავი</t>
  </si>
  <si>
    <t>1,9-68</t>
  </si>
  <si>
    <t>liTonis Robe-moajiri (pro.mix)</t>
  </si>
  <si>
    <t>გრძ/მ</t>
  </si>
  <si>
    <t>ცალი</t>
  </si>
  <si>
    <t>4-1-228</t>
  </si>
  <si>
    <t>cali</t>
  </si>
  <si>
    <t>Sromis danaxarjebi</t>
  </si>
  <si>
    <t>პრო</t>
  </si>
  <si>
    <t>1-80-3</t>
  </si>
  <si>
    <t>საბაღე ანაკრები სკამების მონტაჟი საზურგე ინვენტარით (პრო.მიხ)</t>
  </si>
  <si>
    <t>manqanebi</t>
  </si>
  <si>
    <t>m/sT</t>
  </si>
  <si>
    <t>1,1-29</t>
  </si>
  <si>
    <t>kac.sT</t>
  </si>
  <si>
    <t>თავი II.  საყრდენი კედლების რეაბილიტაცია</t>
  </si>
  <si>
    <t>თავი III.  გარე განათების სამუშაოები</t>
  </si>
  <si>
    <t>23-1-1.</t>
  </si>
  <si>
    <t xml:space="preserve">მილის შემოსვა ქვიშა–ხრეშში (პროექტის მიხედვით) </t>
  </si>
  <si>
    <t>4,1-233</t>
  </si>
  <si>
    <t>ქვიშა samSeneblo</t>
  </si>
  <si>
    <t>tn</t>
  </si>
  <si>
    <t>სრფ</t>
  </si>
  <si>
    <t>33-303.</t>
  </si>
  <si>
    <t>liTonis ბოძების მოწყობა (pro.mix)</t>
  </si>
  <si>
    <t>2,1-48</t>
  </si>
  <si>
    <t>1,6-58</t>
  </si>
  <si>
    <t>8,14-431</t>
  </si>
  <si>
    <t>damiwebis eleqtrodi</t>
  </si>
  <si>
    <t>jami</t>
  </si>
  <si>
    <t xml:space="preserve">zednadebi xarjebi </t>
  </si>
  <si>
    <t>gegmiuri dagroveba</t>
  </si>
  <si>
    <t xml:space="preserve">jami </t>
  </si>
  <si>
    <t>გაგრძელება</t>
  </si>
  <si>
    <t>8-617-2</t>
  </si>
  <si>
    <t xml:space="preserve">sanaTebis mowyoba </t>
  </si>
  <si>
    <t>xraxniCamWeri 4-6 mm</t>
  </si>
  <si>
    <t>21-16-1</t>
  </si>
  <si>
    <t>plasmasis gofrirebuli saizolacio milebis montaJi (pro.mix)</t>
  </si>
  <si>
    <t>plasmasis gofrirebuli milebi (pro.mix)</t>
  </si>
  <si>
    <t>8-392-1.</t>
  </si>
  <si>
    <t>8,1-105</t>
  </si>
  <si>
    <t>m</t>
  </si>
  <si>
    <t>8,3-58</t>
  </si>
  <si>
    <t xml:space="preserve">spilenZis kabeli 2X2,5 mm </t>
  </si>
  <si>
    <t xml:space="preserve"> jami</t>
  </si>
  <si>
    <t xml:space="preserve">zednadebi xarjebi xelfasebidan </t>
  </si>
  <si>
    <t>jami თავი II</t>
  </si>
  <si>
    <t>ჯამი თავი I+II</t>
  </si>
  <si>
    <t>damiwebis zolovana 40X3 mm</t>
  </si>
  <si>
    <t>75%</t>
  </si>
  <si>
    <t>3%</t>
  </si>
  <si>
    <t>18%</t>
  </si>
  <si>
    <t>ჯამი Tavi I</t>
  </si>
  <si>
    <t>10%.</t>
  </si>
  <si>
    <t xml:space="preserve">spilenZis kabeli 2X6 mm </t>
  </si>
  <si>
    <t xml:space="preserve">ganaTebisTvis spilenZis ormagad izolirebuli კაბელebის მოწყობა </t>
  </si>
  <si>
    <t>48-18-6</t>
  </si>
  <si>
    <t xml:space="preserve">gazonis mowyoba beltiT </t>
  </si>
  <si>
    <t>kac/sT</t>
  </si>
  <si>
    <r>
      <t>m</t>
    </r>
    <r>
      <rPr>
        <vertAlign val="superscript"/>
        <sz val="9"/>
        <rFont val="AcadNusx"/>
      </rPr>
      <t>2</t>
    </r>
  </si>
  <si>
    <r>
      <t>m</t>
    </r>
    <r>
      <rPr>
        <vertAlign val="superscript"/>
        <sz val="9"/>
        <rFont val="AcadNusx"/>
      </rPr>
      <t>2</t>
    </r>
    <r>
      <rPr>
        <sz val="11"/>
        <color theme="1"/>
        <rFont val="Calibri"/>
        <family val="2"/>
        <scheme val="minor"/>
      </rPr>
      <t/>
    </r>
  </si>
  <si>
    <t>6-15-9.</t>
  </si>
  <si>
    <t>armatura ф-6 А-I</t>
  </si>
  <si>
    <t>კბმ</t>
  </si>
  <si>
    <t xml:space="preserve"> Coxatauris municipalitetis dabis centrSi , mdinare orpiris kalapotis rk/betonSi moqceva da rekreaciuli zonis Seqmna</t>
  </si>
  <si>
    <t>1-23-8</t>
  </si>
  <si>
    <t xml:space="preserve">ექსკავატორი </t>
  </si>
  <si>
    <t>27-62-2</t>
  </si>
  <si>
    <t>pro</t>
  </si>
  <si>
    <t xml:space="preserve">riyis qva </t>
  </si>
  <si>
    <t>kbm</t>
  </si>
  <si>
    <t>13-127</t>
  </si>
  <si>
    <t>14,2</t>
  </si>
  <si>
    <t xml:space="preserve">საპროექტო ტერიტორიაზე დაზიანებული ბეტონის საფარის (ტორტუარის) დაშლა </t>
  </si>
  <si>
    <t>არსებული ბეტონის ბორდიურების დემონტაჟი</t>
  </si>
  <si>
    <t>ბობკატი</t>
  </si>
  <si>
    <t xml:space="preserve">თხრილის მოსწორება ხელით </t>
  </si>
  <si>
    <t>1-116-10</t>
  </si>
  <si>
    <r>
      <t>m</t>
    </r>
    <r>
      <rPr>
        <b/>
        <vertAlign val="superscript"/>
        <sz val="9"/>
        <rFont val="AcadNusx"/>
      </rPr>
      <t>3</t>
    </r>
  </si>
  <si>
    <t>საპროექტო ტერიტორიაზე ჩაყრილი გურნტის (ადგილზე მოჭრილი გურნტი) ფენების 30 სმ სისქედ დატკეპნა ხელის მტკეპნავებით</t>
  </si>
  <si>
    <t>t</t>
  </si>
  <si>
    <t xml:space="preserve">სამშენებლო ნარჩენების და ნაგვის დატვირთვა ავტოთვითმცლელებზე </t>
  </si>
  <si>
    <t>თავი I. საერთო სადემონტაჟო და სამშენებლო სამუშაოების ნაწილი</t>
  </si>
  <si>
    <t>თავი II. არქიტექტურული სამუშაოების ნაწილი</t>
  </si>
  <si>
    <t xml:space="preserve">granitis bordiuri kveTiT: 10X20 sm, </t>
  </si>
  <si>
    <t>ბეტონი B-15 (მ-200)</t>
  </si>
  <si>
    <t>სამშენებლო ნარჩენების და ნაგვიის განატანა ნაყარში საშუალოდ 10 კმ</t>
  </si>
  <si>
    <t>qviSa-Slami სისქით 10 სმ (mcenareuli miwa)</t>
  </si>
  <si>
    <t>მოჭრილი გრუნტით საპროექტო ტერიტორიის zedapiris mosworeba - moSandakeba და ტერიტორიის ამაღლება ბობკატით, ბილიკების, გაზონების და კიბეების მოსაწყობად</t>
  </si>
  <si>
    <t>48-5-4</t>
  </si>
  <si>
    <t>N–II საყრდენი კედლებისკენ მონოლითური ბეტონის ავტოსადგომის  მოწყობა  სისქით 18 სმ</t>
  </si>
  <si>
    <t>37-10-1</t>
  </si>
  <si>
    <t>xe-masala daxerxili mSrali</t>
  </si>
  <si>
    <t>fari ficris yalibis</t>
  </si>
  <si>
    <t>გაზონის adgilze Semotanili gruntis დამატება და  gaSla-mosworeba  (proeqtis mix)</t>
  </si>
  <si>
    <t>მილკვადრატი 50X70X3 mm</t>
  </si>
  <si>
    <t>8%.</t>
  </si>
  <si>
    <t>sabaRe sanaTebis mowyoba 30 vt  (pro.mix)</t>
  </si>
  <si>
    <t>13</t>
  </si>
  <si>
    <t>6_12-10</t>
  </si>
  <si>
    <t>monoliTuri rk/betoniT moCarCoebis mowyoba betoniT b-22.5</t>
  </si>
  <si>
    <t>მონოლითური rk/ბეტონის სვეტებზე თავქუდის მოწყობა ბაზალტის ფილებით (პრო.მიხ)</t>
  </si>
  <si>
    <t>6-1-20</t>
  </si>
  <si>
    <t>37-66-2.</t>
  </si>
  <si>
    <t>armatura ф-12 А-III</t>
  </si>
  <si>
    <t>1,1-34</t>
  </si>
  <si>
    <t>armatura ф-16 А-III</t>
  </si>
  <si>
    <t>1,1-36</t>
  </si>
  <si>
    <t xml:space="preserve">armatura ф-8 А-III, </t>
  </si>
  <si>
    <t>1,1-32</t>
  </si>
  <si>
    <r>
      <rPr>
        <b/>
        <sz val="9"/>
        <rFont val="AcadNusx"/>
      </rPr>
      <t xml:space="preserve">lenturi saZirkvlebis mowyoba monoliTuri betoniT </t>
    </r>
    <r>
      <rPr>
        <b/>
        <sz val="9"/>
        <rFont val="Sylfaen"/>
        <family val="1"/>
        <charset val="204"/>
      </rPr>
      <t xml:space="preserve">მ-300, B 22,5,  </t>
    </r>
  </si>
  <si>
    <t xml:space="preserve">ბეტონი მ-300 , B 22,5, </t>
  </si>
  <si>
    <t>4,1-323</t>
  </si>
  <si>
    <t xml:space="preserve">mSrali wyobis mowyoba liTonis ujredSi da Sevseba feradi qvebiT </t>
  </si>
  <si>
    <t>ბაზალტის ფილა (proeqtis mixedviT)</t>
  </si>
  <si>
    <t>6-26-3</t>
  </si>
  <si>
    <t xml:space="preserve">ბეტონი მ 300 , B 22,5.  </t>
  </si>
  <si>
    <t>4,1–323</t>
  </si>
  <si>
    <t xml:space="preserve">monoliTuri rk.betonis kibeebis da kibis baqnebis mowyoba </t>
  </si>
  <si>
    <t>monoliთuri betonis saniaRvre arxis mowyoba სისქით 5 სმ (pro.mix)</t>
  </si>
  <si>
    <t>დ–100 მმ პლასტმასის სადრენაჟე მილი ბიჯით 2,00 მ</t>
  </si>
  <si>
    <t>2,6–89</t>
  </si>
  <si>
    <t>bilikebis gverdze ganivi sadrenaJe milebis mowyoba
plastmasis miliT d-100 mm (proeqtis mixedviT)</t>
  </si>
  <si>
    <t>27-5-3</t>
  </si>
  <si>
    <t>4,7-3</t>
  </si>
  <si>
    <t>_ sabaRe gazoni /belti (300 m2 meti)</t>
  </si>
  <si>
    <t>შემსრულებელი ინსპექტორი:</t>
  </si>
  <si>
    <t>27-43-1; -2</t>
  </si>
  <si>
    <t>100 მ2</t>
  </si>
  <si>
    <t>შრომითი დანახარჯები</t>
  </si>
  <si>
    <t>13-1-218</t>
  </si>
  <si>
    <t>სატკეპნი საგზაო თვითმავალი გლუვი 5 ტ-ანი</t>
  </si>
  <si>
    <t>13-1-229</t>
  </si>
  <si>
    <t>მოსარწყავ-მოსარეცხი მანქანა 6000 ლ-ანი</t>
  </si>
  <si>
    <t>4-1-238</t>
  </si>
  <si>
    <t>RorRi 0-40  (k-1,26)</t>
  </si>
  <si>
    <t>27-7-1.</t>
  </si>
  <si>
    <t>გრანიტის ქვაფენილისთვის  ქვიშის საფუძვლის მოწყობა სისქით 5 სმ (ჩატკეპნით)</t>
  </si>
  <si>
    <t>100 მ³</t>
  </si>
  <si>
    <t>13-1-222</t>
  </si>
  <si>
    <t>სატკეპნი საგზაო თვითმავალი პნევმოსვლაზე 18 ტ-ანი</t>
  </si>
  <si>
    <t>მ³</t>
  </si>
  <si>
    <t>ადგ. კარიერი</t>
  </si>
  <si>
    <t>ქვიშა (კ-1,12)</t>
  </si>
  <si>
    <t>27-17-1</t>
  </si>
  <si>
    <t>ბუნებრივი  გრანიტის  ქვის ბილიკების  მოწყობა  (პროექტის მიხედვით)</t>
  </si>
  <si>
    <t>1000 მ²</t>
  </si>
  <si>
    <t>13-1-219</t>
  </si>
  <si>
    <t>სატკეპნი საგზაო თვითმავალი გლუვი 10 ტ-ანი</t>
  </si>
  <si>
    <t>4-1-302</t>
  </si>
  <si>
    <t>ბუნებრივი გრანიტის ქვა (ბრუშატკა) სისქით 5-6 სმ, წითელი და ნაცრისფერი</t>
  </si>
  <si>
    <t>მ²</t>
  </si>
  <si>
    <t>წებო-ცემენტი</t>
  </si>
  <si>
    <t>ქვიშა</t>
  </si>
  <si>
    <t>სანაგვე ურნების მოწყობა ყველა სკამის გვერდით</t>
  </si>
  <si>
    <t>ნაძვის ხე</t>
  </si>
  <si>
    <t>rk.betonis  monoliTuri svetebis mowyoba betoniT b-22.5 (kontrფorsebi)</t>
  </si>
  <si>
    <t xml:space="preserve">fleTili qva  და გრანიტის ქვა, wiTeli, Savi, TeTri da nacrisferi (proeqtis mixedviT) </t>
  </si>
  <si>
    <t>ბილიკების garSemo bordiuris mowyoba granitis filebiT (პრო.მიხ)</t>
  </si>
  <si>
    <t xml:space="preserve">skverის უკან 3-3 ცალი mwvane nargavebis (ნაძვის ხე) dargva </t>
  </si>
  <si>
    <t>ბესიკ გიგინეიშვილი</t>
  </si>
  <si>
    <t xml:space="preserve">ლოკალური ხარჯთაღრიცხვა </t>
  </si>
  <si>
    <t>გრუნტის გათხრა მცირე გაბარიტების მქონე ესკავატორით საყრდენი კედლების da განათების საკაბელო არხისTvis (პროექტის მიხედვით)</t>
  </si>
  <si>
    <t>bilikebisTvis ღორღის სafuZvlis ფენის მოწყობა სისქით საშუალოდ 20 სმ, ჩატკეპნით</t>
  </si>
  <si>
    <t xml:space="preserve">sayrdeni kedlebisTvis yalibis (apalovka) mowyoba-გადაადგილება                                                               </t>
  </si>
  <si>
    <t xml:space="preserve">ზემოაღნიშნული  ლითონის მოაჯირის ყველა მხriს შეღებვა შავი ფერის ანტიკოროზიული საღებავით ორჯერ  </t>
  </si>
  <si>
    <t xml:space="preserve">საყრდენი კედლებზე ლითონის მხატვრული მოაჯირის  მოწყობა </t>
  </si>
  <si>
    <t>27-24-20</t>
  </si>
  <si>
    <t xml:space="preserve">ტრანსპორტირება </t>
  </si>
  <si>
    <t>ტრანსპორტირება</t>
  </si>
  <si>
    <t xml:space="preserve">ბეტონის ტრანსპორტირება </t>
  </si>
  <si>
    <t>ბეტონის ტრანსპორტირება</t>
  </si>
  <si>
    <t xml:space="preserve"> qvis transportireba </t>
  </si>
  <si>
    <t>6-16_5</t>
  </si>
  <si>
    <t xml:space="preserve"> manqanebi</t>
  </si>
  <si>
    <t>betonis transportireba</t>
  </si>
  <si>
    <t>araturebis dayeneba sayrdeni kedlebisTvis da kibis safexurebisTvis</t>
  </si>
  <si>
    <t>მოცულობათა უწყისი</t>
  </si>
  <si>
    <t>რაოდენობა</t>
  </si>
  <si>
    <t>6-1-13.</t>
  </si>
  <si>
    <t xml:space="preserve">გარე განათებისთვის betonis wertilovani saZirkvlebis mowyoba </t>
  </si>
  <si>
    <t>betoni m-250</t>
  </si>
  <si>
    <t>%.</t>
  </si>
  <si>
    <t>%</t>
  </si>
  <si>
    <t>სპეციფიკაციები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</si>
</sst>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0.0000"/>
    <numFmt numFmtId="167" formatCode="#,##0.000"/>
    <numFmt numFmtId="168" formatCode="#,##0.0"/>
  </numFmts>
  <fonts count="3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name val="AcadNusx"/>
    </font>
    <font>
      <sz val="9"/>
      <color theme="1"/>
      <name val="AcadNusx"/>
    </font>
    <font>
      <b/>
      <sz val="9"/>
      <color theme="1"/>
      <name val="AcadNusx"/>
    </font>
    <font>
      <b/>
      <sz val="9"/>
      <name val="AcadNusx"/>
    </font>
    <font>
      <b/>
      <sz val="9"/>
      <color rgb="FF000000"/>
      <name val="AcadNusx"/>
    </font>
    <font>
      <b/>
      <sz val="9"/>
      <color rgb="FFFF0000"/>
      <name val="AcadNusx"/>
    </font>
    <font>
      <strike/>
      <sz val="9"/>
      <name val="AcadNusx"/>
    </font>
    <font>
      <vertAlign val="superscript"/>
      <sz val="9"/>
      <name val="AcadNusx"/>
    </font>
    <font>
      <sz val="9"/>
      <name val="Calibri"/>
      <family val="2"/>
      <scheme val="minor"/>
    </font>
    <font>
      <sz val="9"/>
      <name val="Sylfaen"/>
      <family val="1"/>
      <charset val="204"/>
    </font>
    <font>
      <sz val="10"/>
      <name val="Arial Cyr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Sylfaen"/>
      <family val="1"/>
      <charset val="204"/>
    </font>
    <font>
      <b/>
      <vertAlign val="superscript"/>
      <sz val="9"/>
      <name val="AcadNusx"/>
    </font>
    <font>
      <b/>
      <sz val="9"/>
      <color indexed="81"/>
      <name val="Tahoma"/>
      <family val="2"/>
    </font>
    <font>
      <sz val="10"/>
      <name val="Arial Cyr"/>
      <charset val="1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Times New Roman"/>
      <family val="1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22" fillId="0" borderId="0"/>
    <xf numFmtId="0" fontId="2" fillId="0" borderId="0"/>
    <xf numFmtId="0" fontId="2" fillId="0" borderId="0"/>
    <xf numFmtId="0" fontId="29" fillId="0" borderId="0"/>
  </cellStyleXfs>
  <cellXfs count="23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2" borderId="0" xfId="0" applyNumberFormat="1" applyFont="1" applyFill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 vertical="distributed"/>
    </xf>
    <xf numFmtId="1" fontId="9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vertical="center"/>
    </xf>
    <xf numFmtId="2" fontId="6" fillId="2" borderId="2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2" fontId="6" fillId="2" borderId="1" xfId="0" applyNumberFormat="1" applyFont="1" applyFill="1" applyBorder="1" applyAlignment="1">
      <alignment vertical="center"/>
    </xf>
    <xf numFmtId="2" fontId="6" fillId="2" borderId="6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vertical="distributed"/>
    </xf>
    <xf numFmtId="2" fontId="7" fillId="2" borderId="6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left" vertical="distributed"/>
    </xf>
    <xf numFmtId="2" fontId="9" fillId="2" borderId="1" xfId="2" quotePrefix="1" applyNumberFormat="1" applyFont="1" applyFill="1" applyBorder="1" applyAlignment="1" applyProtection="1">
      <alignment horizontal="center" vertical="center"/>
    </xf>
    <xf numFmtId="2" fontId="6" fillId="2" borderId="1" xfId="2" applyNumberFormat="1" applyFont="1" applyFill="1" applyBorder="1" applyAlignment="1" applyProtection="1">
      <alignment horizontal="center" vertical="center"/>
    </xf>
    <xf numFmtId="2" fontId="6" fillId="2" borderId="1" xfId="2" applyNumberFormat="1" applyFont="1" applyFill="1" applyBorder="1" applyAlignment="1" applyProtection="1">
      <alignment horizontal="left" vertical="center"/>
    </xf>
    <xf numFmtId="2" fontId="9" fillId="2" borderId="1" xfId="2" applyNumberFormat="1" applyFont="1" applyFill="1" applyBorder="1" applyAlignment="1" applyProtection="1">
      <alignment horizontal="left" vertical="distributed"/>
    </xf>
    <xf numFmtId="2" fontId="9" fillId="2" borderId="1" xfId="2" applyNumberFormat="1" applyFont="1" applyFill="1" applyBorder="1" applyAlignment="1" applyProtection="1">
      <alignment horizontal="center" vertical="center"/>
    </xf>
    <xf numFmtId="2" fontId="9" fillId="2" borderId="1" xfId="0" applyNumberFormat="1" applyFont="1" applyFill="1" applyBorder="1" applyAlignment="1" applyProtection="1">
      <alignment horizontal="left" vertical="distributed"/>
    </xf>
    <xf numFmtId="1" fontId="8" fillId="2" borderId="1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9" fillId="2" borderId="1" xfId="5" applyNumberFormat="1" applyFont="1" applyFill="1" applyBorder="1" applyAlignment="1">
      <alignment horizontal="center" vertical="center"/>
    </xf>
    <xf numFmtId="2" fontId="6" fillId="2" borderId="1" xfId="5" applyNumberFormat="1" applyFont="1" applyFill="1" applyBorder="1" applyAlignment="1">
      <alignment vertical="center"/>
    </xf>
    <xf numFmtId="2" fontId="6" fillId="2" borderId="1" xfId="5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12" fillId="2" borderId="1" xfId="5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left" vertical="center"/>
    </xf>
    <xf numFmtId="2" fontId="7" fillId="2" borderId="0" xfId="0" applyNumberFormat="1" applyFont="1" applyFill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distributed"/>
    </xf>
    <xf numFmtId="1" fontId="9" fillId="2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2" fontId="9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>
      <alignment vertical="center" wrapText="1"/>
    </xf>
    <xf numFmtId="0" fontId="9" fillId="0" borderId="1" xfId="13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16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vertical="distributed"/>
    </xf>
    <xf numFmtId="0" fontId="8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8" fillId="2" borderId="1" xfId="0" quotePrefix="1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2" fontId="7" fillId="0" borderId="1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2" borderId="1" xfId="0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/>
    </xf>
    <xf numFmtId="2" fontId="6" fillId="0" borderId="1" xfId="12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0" xfId="0" applyNumberFormat="1" applyFont="1" applyFill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4" fontId="14" fillId="0" borderId="1" xfId="16" applyNumberFormat="1" applyFont="1" applyBorder="1" applyAlignment="1">
      <alignment horizontal="center" vertical="center" shrinkToFit="1"/>
    </xf>
    <xf numFmtId="3" fontId="14" fillId="0" borderId="1" xfId="16" applyNumberFormat="1" applyFont="1" applyBorder="1" applyAlignment="1">
      <alignment horizontal="center" vertical="center" shrinkToFit="1"/>
    </xf>
    <xf numFmtId="2" fontId="14" fillId="0" borderId="1" xfId="16" applyNumberFormat="1" applyFont="1" applyBorder="1" applyAlignment="1">
      <alignment horizontal="center" vertical="center" shrinkToFit="1"/>
    </xf>
    <xf numFmtId="2" fontId="14" fillId="0" borderId="1" xfId="0" applyNumberFormat="1" applyFont="1" applyBorder="1" applyAlignment="1">
      <alignment horizontal="center" vertical="center" shrinkToFit="1"/>
    </xf>
    <xf numFmtId="2" fontId="14" fillId="0" borderId="1" xfId="1" applyNumberFormat="1" applyFont="1" applyFill="1" applyBorder="1" applyAlignment="1">
      <alignment horizontal="center" vertical="center" shrinkToFit="1"/>
    </xf>
    <xf numFmtId="49" fontId="25" fillId="0" borderId="1" xfId="17" applyNumberFormat="1" applyFont="1" applyBorder="1" applyAlignment="1">
      <alignment horizontal="center" vertical="center"/>
    </xf>
    <xf numFmtId="0" fontId="25" fillId="0" borderId="1" xfId="16" applyFont="1" applyBorder="1" applyAlignment="1">
      <alignment horizontal="left" vertical="center"/>
    </xf>
    <xf numFmtId="4" fontId="14" fillId="0" borderId="1" xfId="18" applyNumberFormat="1" applyFont="1" applyBorder="1" applyAlignment="1">
      <alignment horizontal="center" vertical="center" shrinkToFit="1"/>
    </xf>
    <xf numFmtId="49" fontId="23" fillId="0" borderId="1" xfId="11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7" applyFont="1" applyBorder="1" applyAlignment="1">
      <alignment horizontal="center" vertical="center"/>
    </xf>
    <xf numFmtId="4" fontId="31" fillId="0" borderId="1" xfId="1" applyNumberFormat="1" applyFont="1" applyFill="1" applyBorder="1" applyAlignment="1">
      <alignment horizontal="center" vertical="center" shrinkToFit="1"/>
    </xf>
    <xf numFmtId="167" fontId="31" fillId="0" borderId="1" xfId="1" applyNumberFormat="1" applyFont="1" applyFill="1" applyBorder="1" applyAlignment="1">
      <alignment horizontal="center" vertical="center" shrinkToFit="1"/>
    </xf>
    <xf numFmtId="4" fontId="14" fillId="0" borderId="1" xfId="0" applyNumberFormat="1" applyFont="1" applyBorder="1" applyAlignment="1">
      <alignment horizontal="center" vertical="center" shrinkToFit="1"/>
    </xf>
    <xf numFmtId="2" fontId="25" fillId="0" borderId="1" xfId="0" applyNumberFormat="1" applyFont="1" applyBorder="1" applyAlignment="1">
      <alignment vertical="center"/>
    </xf>
    <xf numFmtId="0" fontId="25" fillId="0" borderId="1" xfId="7" applyFont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center" vertical="center" shrinkToFit="1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4" fontId="31" fillId="0" borderId="1" xfId="16" applyNumberFormat="1" applyFont="1" applyBorder="1" applyAlignment="1">
      <alignment horizontal="center" vertical="center" shrinkToFit="1"/>
    </xf>
    <xf numFmtId="3" fontId="14" fillId="0" borderId="1" xfId="0" applyNumberFormat="1" applyFont="1" applyBorder="1" applyAlignment="1">
      <alignment horizontal="center" vertical="center" shrinkToFit="1"/>
    </xf>
    <xf numFmtId="0" fontId="25" fillId="0" borderId="1" xfId="17" applyFont="1" applyBorder="1" applyAlignment="1">
      <alignment horizontal="center" vertical="center"/>
    </xf>
    <xf numFmtId="168" fontId="14" fillId="0" borderId="1" xfId="16" applyNumberFormat="1" applyFont="1" applyBorder="1" applyAlignment="1">
      <alignment horizontal="center" vertical="center" shrinkToFit="1"/>
    </xf>
    <xf numFmtId="168" fontId="14" fillId="0" borderId="1" xfId="1" applyNumberFormat="1" applyFont="1" applyFill="1" applyBorder="1" applyAlignment="1">
      <alignment horizontal="center" vertical="center" shrinkToFit="1"/>
    </xf>
    <xf numFmtId="49" fontId="25" fillId="0" borderId="3" xfId="0" applyNumberFormat="1" applyFont="1" applyBorder="1" applyAlignment="1">
      <alignment horizontal="center" vertical="center"/>
    </xf>
    <xf numFmtId="49" fontId="23" fillId="0" borderId="3" xfId="11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distributed"/>
    </xf>
    <xf numFmtId="0" fontId="9" fillId="0" borderId="1" xfId="0" applyNumberFormat="1" applyFont="1" applyFill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6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distributed"/>
    </xf>
    <xf numFmtId="2" fontId="9" fillId="2" borderId="4" xfId="0" applyNumberFormat="1" applyFont="1" applyFill="1" applyBorder="1" applyAlignment="1">
      <alignment horizontal="center" vertical="distributed"/>
    </xf>
    <xf numFmtId="2" fontId="9" fillId="2" borderId="7" xfId="0" applyNumberFormat="1" applyFont="1" applyFill="1" applyBorder="1" applyAlignment="1">
      <alignment horizontal="center" vertical="distributed"/>
    </xf>
    <xf numFmtId="2" fontId="9" fillId="2" borderId="8" xfId="0" applyNumberFormat="1" applyFont="1" applyFill="1" applyBorder="1" applyAlignment="1">
      <alignment horizontal="center" vertical="distributed"/>
    </xf>
    <xf numFmtId="1" fontId="10" fillId="2" borderId="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</cellXfs>
  <cellStyles count="19">
    <cellStyle name="Comma" xfId="1" builtinId="3"/>
    <cellStyle name="Comma 12 2" xfId="6"/>
    <cellStyle name="Normal" xfId="0" builtinId="0"/>
    <cellStyle name="Normal 11 2" xfId="3"/>
    <cellStyle name="Normal 13 3 3" xfId="4"/>
    <cellStyle name="Normal 13 5 3 3" xfId="8"/>
    <cellStyle name="Normal 2" xfId="9"/>
    <cellStyle name="Normal 2 11" xfId="10"/>
    <cellStyle name="Normal 2 3" xfId="5"/>
    <cellStyle name="Normal 3" xfId="2"/>
    <cellStyle name="Normal_Book1_1" xfId="13"/>
    <cellStyle name="Normal_mTisZiris q. keTilmowyoba" xfId="12"/>
    <cellStyle name="Обычный 2" xfId="7"/>
    <cellStyle name="Обычный 2 3 2" xfId="17"/>
    <cellStyle name="Обычный 3" xfId="11"/>
    <cellStyle name="Обычный 4" xfId="16"/>
    <cellStyle name="Обычный_Лист1" xfId="18"/>
    <cellStyle name="ჩვეულებრივი 2" xfId="15"/>
    <cellStyle name="ჩვეულებრივი 2 2 2" xfId="14"/>
  </cellStyles>
  <dxfs count="2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0066"/>
      <color rgb="FFD60093"/>
      <color rgb="FF0F2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248"/>
  <sheetViews>
    <sheetView tabSelected="1" view="pageBreakPreview" topLeftCell="A25" zoomScale="90" zoomScaleNormal="120" zoomScaleSheetLayoutView="90" workbookViewId="0">
      <selection activeCell="D246" sqref="D246"/>
    </sheetView>
  </sheetViews>
  <sheetFormatPr defaultColWidth="8.85546875" defaultRowHeight="12.75"/>
  <cols>
    <col min="1" max="1" width="4.42578125" style="65" customWidth="1"/>
    <col min="2" max="2" width="14.7109375" style="158" customWidth="1"/>
    <col min="3" max="3" width="77.42578125" style="67" customWidth="1"/>
    <col min="4" max="4" width="8.7109375" style="64" customWidth="1"/>
    <col min="5" max="6" width="10" style="64" customWidth="1"/>
    <col min="7" max="7" width="10" style="87" customWidth="1"/>
    <col min="8" max="8" width="10.85546875" style="64" customWidth="1"/>
    <col min="9" max="10" width="10" style="64" customWidth="1"/>
    <col min="11" max="11" width="10.5703125" style="64" customWidth="1"/>
    <col min="12" max="12" width="10.42578125" style="64" customWidth="1"/>
    <col min="13" max="13" width="12" style="64" customWidth="1"/>
    <col min="14" max="41" width="8.85546875" style="2"/>
    <col min="42" max="16384" width="8.85546875" style="5"/>
  </cols>
  <sheetData>
    <row r="1" spans="1:41" s="4" customFormat="1">
      <c r="A1" s="204"/>
      <c r="B1" s="8"/>
      <c r="C1" s="11"/>
      <c r="D1" s="7"/>
      <c r="E1" s="7"/>
      <c r="F1" s="7"/>
      <c r="G1" s="10"/>
      <c r="H1" s="7"/>
      <c r="I1" s="7"/>
      <c r="J1" s="7"/>
      <c r="K1" s="7"/>
      <c r="L1" s="7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4" customFormat="1" ht="30" customHeight="1">
      <c r="A2" s="219" t="s">
        <v>140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4" customFormat="1" ht="18.75" customHeight="1">
      <c r="A3" s="220" t="s">
        <v>237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4" customFormat="1" ht="9.7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4" customFormat="1" ht="18.75" customHeight="1">
      <c r="A5" s="220" t="s">
        <v>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4" customFormat="1" ht="15" customHeight="1">
      <c r="A6" s="30"/>
      <c r="B6" s="202"/>
      <c r="C6" s="31"/>
      <c r="D6" s="32"/>
      <c r="E6" s="32"/>
      <c r="F6" s="33"/>
      <c r="G6" s="221" t="s">
        <v>27</v>
      </c>
      <c r="H6" s="221"/>
      <c r="I6" s="221"/>
      <c r="J6" s="221"/>
      <c r="K6" s="202"/>
      <c r="L6" s="202" t="s">
        <v>2</v>
      </c>
      <c r="M6" s="20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>
      <c r="A7" s="34"/>
      <c r="B7" s="35"/>
      <c r="C7" s="36"/>
      <c r="D7" s="32"/>
      <c r="E7" s="32"/>
      <c r="F7" s="33"/>
      <c r="G7" s="37"/>
      <c r="H7" s="37"/>
      <c r="I7" s="37"/>
      <c r="J7" s="37"/>
      <c r="K7" s="35"/>
      <c r="L7" s="35"/>
      <c r="M7" s="38"/>
    </row>
    <row r="8" spans="1:41" ht="45.75" customHeight="1">
      <c r="A8" s="222" t="s">
        <v>22</v>
      </c>
      <c r="B8" s="223" t="s">
        <v>23</v>
      </c>
      <c r="C8" s="223" t="s">
        <v>18</v>
      </c>
      <c r="D8" s="224" t="s">
        <v>42</v>
      </c>
      <c r="E8" s="226" t="s">
        <v>24</v>
      </c>
      <c r="F8" s="227"/>
      <c r="G8" s="223" t="s">
        <v>4</v>
      </c>
      <c r="H8" s="223"/>
      <c r="I8" s="223" t="s">
        <v>5</v>
      </c>
      <c r="J8" s="223"/>
      <c r="K8" s="226" t="s">
        <v>25</v>
      </c>
      <c r="L8" s="227"/>
      <c r="M8" s="223" t="s">
        <v>6</v>
      </c>
    </row>
    <row r="9" spans="1:41" ht="24" customHeight="1">
      <c r="A9" s="222"/>
      <c r="B9" s="223"/>
      <c r="C9" s="223"/>
      <c r="D9" s="225"/>
      <c r="E9" s="205" t="s">
        <v>26</v>
      </c>
      <c r="F9" s="205" t="s">
        <v>7</v>
      </c>
      <c r="G9" s="205" t="s">
        <v>26</v>
      </c>
      <c r="H9" s="205" t="s">
        <v>7</v>
      </c>
      <c r="I9" s="205" t="s">
        <v>26</v>
      </c>
      <c r="J9" s="205" t="s">
        <v>7</v>
      </c>
      <c r="K9" s="205" t="s">
        <v>26</v>
      </c>
      <c r="L9" s="205" t="s">
        <v>7</v>
      </c>
      <c r="M9" s="223"/>
    </row>
    <row r="10" spans="1:41" ht="15.75" customHeight="1">
      <c r="A10" s="204">
        <v>1</v>
      </c>
      <c r="B10" s="204">
        <v>2</v>
      </c>
      <c r="C10" s="204">
        <v>3</v>
      </c>
      <c r="D10" s="204">
        <v>4</v>
      </c>
      <c r="E10" s="204">
        <v>5</v>
      </c>
      <c r="F10" s="204">
        <v>6</v>
      </c>
      <c r="G10" s="204">
        <v>7</v>
      </c>
      <c r="H10" s="69">
        <v>8</v>
      </c>
      <c r="I10" s="204">
        <v>9</v>
      </c>
      <c r="J10" s="69">
        <v>10</v>
      </c>
      <c r="K10" s="204">
        <v>11</v>
      </c>
      <c r="L10" s="69">
        <v>12</v>
      </c>
      <c r="M10" s="69">
        <v>13</v>
      </c>
    </row>
    <row r="11" spans="1:41" ht="15.75" customHeight="1">
      <c r="A11" s="204"/>
      <c r="B11" s="205"/>
      <c r="C11" s="205" t="s">
        <v>158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</row>
    <row r="12" spans="1:41" ht="15.75" customHeight="1">
      <c r="A12" s="204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</row>
    <row r="13" spans="1:41" ht="28.5" customHeight="1">
      <c r="A13" s="204">
        <v>1</v>
      </c>
      <c r="B13" s="205" t="s">
        <v>43</v>
      </c>
      <c r="C13" s="41" t="s">
        <v>149</v>
      </c>
      <c r="D13" s="205" t="s">
        <v>9</v>
      </c>
      <c r="E13" s="205"/>
      <c r="F13" s="205">
        <v>6</v>
      </c>
      <c r="G13" s="10"/>
      <c r="H13" s="10"/>
      <c r="I13" s="10"/>
      <c r="J13" s="10"/>
      <c r="K13" s="10"/>
      <c r="L13" s="10"/>
      <c r="M13" s="10"/>
    </row>
    <row r="14" spans="1:41" ht="13.5" customHeight="1">
      <c r="A14" s="204">
        <v>2</v>
      </c>
      <c r="B14" s="205"/>
      <c r="C14" s="12" t="s">
        <v>67</v>
      </c>
      <c r="D14" s="7" t="s">
        <v>0</v>
      </c>
      <c r="E14" s="155">
        <v>0.5</v>
      </c>
      <c r="F14" s="10">
        <f>E14*F13</f>
        <v>3</v>
      </c>
      <c r="G14" s="10"/>
      <c r="H14" s="10"/>
      <c r="I14" s="10"/>
      <c r="J14" s="10"/>
      <c r="K14" s="10"/>
      <c r="L14" s="10"/>
      <c r="M14" s="10"/>
    </row>
    <row r="15" spans="1:41" ht="15" customHeight="1">
      <c r="A15" s="204">
        <v>3</v>
      </c>
      <c r="B15" s="205" t="s">
        <v>29</v>
      </c>
      <c r="C15" s="12" t="s">
        <v>28</v>
      </c>
      <c r="D15" s="7" t="s">
        <v>20</v>
      </c>
      <c r="E15" s="155">
        <v>0.77</v>
      </c>
      <c r="F15" s="10">
        <f>E15*F13</f>
        <v>4.62</v>
      </c>
      <c r="G15" s="10"/>
      <c r="H15" s="10"/>
      <c r="I15" s="10"/>
      <c r="J15" s="10"/>
      <c r="K15" s="10"/>
      <c r="L15" s="10"/>
      <c r="M15" s="10"/>
    </row>
    <row r="16" spans="1:41">
      <c r="A16" s="204">
        <v>4</v>
      </c>
      <c r="B16" s="205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9.5" customHeight="1">
      <c r="A17" s="204">
        <v>5</v>
      </c>
      <c r="B17" s="205" t="s">
        <v>15</v>
      </c>
      <c r="C17" s="17" t="s">
        <v>150</v>
      </c>
      <c r="D17" s="205" t="s">
        <v>78</v>
      </c>
      <c r="E17" s="205"/>
      <c r="F17" s="205">
        <v>100</v>
      </c>
      <c r="G17" s="10"/>
      <c r="H17" s="10"/>
      <c r="I17" s="10"/>
      <c r="J17" s="10"/>
      <c r="K17" s="10"/>
      <c r="L17" s="10"/>
      <c r="M17" s="10"/>
    </row>
    <row r="18" spans="1:13" s="2" customFormat="1">
      <c r="A18" s="204">
        <v>6</v>
      </c>
      <c r="B18" s="205"/>
      <c r="C18" s="12" t="s">
        <v>67</v>
      </c>
      <c r="D18" s="7" t="s">
        <v>0</v>
      </c>
      <c r="E18" s="155">
        <v>0.78</v>
      </c>
      <c r="F18" s="10">
        <f>E18*F17</f>
        <v>78</v>
      </c>
      <c r="G18" s="10"/>
      <c r="H18" s="10"/>
      <c r="I18" s="10"/>
      <c r="J18" s="10"/>
      <c r="K18" s="10"/>
      <c r="L18" s="10"/>
      <c r="M18" s="10"/>
    </row>
    <row r="19" spans="1:13" s="2" customFormat="1">
      <c r="A19" s="204">
        <v>7</v>
      </c>
      <c r="B19" s="205"/>
      <c r="C19" s="39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s="2" customFormat="1" ht="40.5" customHeight="1">
      <c r="A20" s="204">
        <v>8</v>
      </c>
      <c r="B20" s="89" t="s">
        <v>141</v>
      </c>
      <c r="C20" s="90" t="s">
        <v>238</v>
      </c>
      <c r="D20" s="77" t="s">
        <v>59</v>
      </c>
      <c r="E20" s="82"/>
      <c r="F20" s="79">
        <f>240*1.65</f>
        <v>396</v>
      </c>
      <c r="G20" s="82"/>
      <c r="H20" s="82"/>
      <c r="I20" s="82"/>
      <c r="J20" s="82"/>
      <c r="K20" s="82"/>
      <c r="L20" s="82"/>
      <c r="M20" s="82"/>
    </row>
    <row r="21" spans="1:13" s="2" customFormat="1">
      <c r="A21" s="204">
        <v>9</v>
      </c>
      <c r="B21" s="89"/>
      <c r="C21" s="12" t="s">
        <v>67</v>
      </c>
      <c r="D21" s="80" t="s">
        <v>0</v>
      </c>
      <c r="E21" s="82">
        <f>60.8/1000</f>
        <v>6.08E-2</v>
      </c>
      <c r="F21" s="82">
        <f>F20*E21</f>
        <v>24.076799999999999</v>
      </c>
      <c r="G21" s="82"/>
      <c r="H21" s="82"/>
      <c r="I21" s="82"/>
      <c r="J21" s="82"/>
      <c r="K21" s="82"/>
      <c r="L21" s="82"/>
      <c r="M21" s="82"/>
    </row>
    <row r="22" spans="1:13" s="2" customFormat="1">
      <c r="A22" s="204">
        <v>10</v>
      </c>
      <c r="B22" s="89" t="s">
        <v>147</v>
      </c>
      <c r="C22" s="83" t="s">
        <v>142</v>
      </c>
      <c r="D22" s="80" t="s">
        <v>20</v>
      </c>
      <c r="E22" s="82">
        <f>143/1000</f>
        <v>0.14299999999999999</v>
      </c>
      <c r="F22" s="82">
        <f>F20*E22</f>
        <v>56.627999999999993</v>
      </c>
      <c r="G22" s="82"/>
      <c r="H22" s="82"/>
      <c r="I22" s="82"/>
      <c r="J22" s="82"/>
      <c r="K22" s="82"/>
      <c r="L22" s="82"/>
      <c r="M22" s="82"/>
    </row>
    <row r="23" spans="1:13" s="2" customFormat="1">
      <c r="A23" s="204">
        <v>11</v>
      </c>
      <c r="B23" s="205"/>
      <c r="C23" s="39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2" customFormat="1" ht="17.25" customHeight="1">
      <c r="A24" s="204">
        <v>12</v>
      </c>
      <c r="B24" s="205" t="s">
        <v>84</v>
      </c>
      <c r="C24" s="41" t="s">
        <v>152</v>
      </c>
      <c r="D24" s="205" t="s">
        <v>9</v>
      </c>
      <c r="E24" s="8"/>
      <c r="F24" s="8">
        <f>F20*10%</f>
        <v>39.6</v>
      </c>
      <c r="G24" s="10"/>
      <c r="H24" s="7"/>
      <c r="I24" s="7"/>
      <c r="J24" s="7"/>
      <c r="K24" s="7"/>
      <c r="L24" s="7"/>
      <c r="M24" s="7"/>
    </row>
    <row r="25" spans="1:13" s="2" customFormat="1" ht="18" customHeight="1">
      <c r="A25" s="204">
        <v>13</v>
      </c>
      <c r="B25" s="205"/>
      <c r="C25" s="12" t="s">
        <v>67</v>
      </c>
      <c r="D25" s="7" t="s">
        <v>0</v>
      </c>
      <c r="E25" s="7">
        <v>2.06</v>
      </c>
      <c r="F25" s="7">
        <f>E25*F24</f>
        <v>81.576000000000008</v>
      </c>
      <c r="G25" s="10"/>
      <c r="H25" s="7"/>
      <c r="I25" s="7"/>
      <c r="J25" s="10"/>
      <c r="K25" s="7"/>
      <c r="L25" s="7"/>
      <c r="M25" s="10"/>
    </row>
    <row r="26" spans="1:13" s="2" customFormat="1">
      <c r="A26" s="204">
        <v>14</v>
      </c>
      <c r="B26" s="205"/>
      <c r="C26" s="12"/>
      <c r="D26" s="7"/>
      <c r="E26" s="7"/>
      <c r="F26" s="7"/>
      <c r="G26" s="10"/>
      <c r="H26" s="7"/>
      <c r="I26" s="7"/>
      <c r="J26" s="10"/>
      <c r="K26" s="7"/>
      <c r="L26" s="7"/>
      <c r="M26" s="10"/>
    </row>
    <row r="27" spans="1:13" s="2" customFormat="1" ht="39.75" customHeight="1">
      <c r="A27" s="204">
        <v>15</v>
      </c>
      <c r="B27" s="91" t="s">
        <v>153</v>
      </c>
      <c r="C27" s="71" t="s">
        <v>164</v>
      </c>
      <c r="D27" s="92" t="s">
        <v>8</v>
      </c>
      <c r="E27" s="153"/>
      <c r="F27" s="134">
        <f>150*4</f>
        <v>600</v>
      </c>
      <c r="G27" s="74"/>
      <c r="H27" s="74"/>
      <c r="I27" s="74"/>
      <c r="J27" s="74"/>
      <c r="K27" s="74"/>
      <c r="L27" s="74"/>
      <c r="M27" s="74"/>
    </row>
    <row r="28" spans="1:13" s="2" customFormat="1">
      <c r="A28" s="204">
        <v>16</v>
      </c>
      <c r="B28" s="91"/>
      <c r="C28" s="12" t="s">
        <v>67</v>
      </c>
      <c r="D28" s="76" t="s">
        <v>134</v>
      </c>
      <c r="E28" s="156">
        <v>0.106</v>
      </c>
      <c r="F28" s="74">
        <f>F27*E28</f>
        <v>63.6</v>
      </c>
      <c r="G28" s="150"/>
      <c r="H28" s="150"/>
      <c r="I28" s="74"/>
      <c r="J28" s="73"/>
      <c r="K28" s="74"/>
      <c r="L28" s="74"/>
      <c r="M28" s="74"/>
    </row>
    <row r="29" spans="1:13" s="2" customFormat="1">
      <c r="A29" s="204">
        <v>17</v>
      </c>
      <c r="B29" s="91" t="s">
        <v>17</v>
      </c>
      <c r="C29" s="93" t="s">
        <v>151</v>
      </c>
      <c r="D29" s="76" t="s">
        <v>87</v>
      </c>
      <c r="E29" s="157">
        <f>0.64/1000</f>
        <v>6.4000000000000005E-4</v>
      </c>
      <c r="F29" s="74">
        <f>F27*E29</f>
        <v>0.38400000000000001</v>
      </c>
      <c r="G29" s="74"/>
      <c r="H29" s="74"/>
      <c r="I29" s="74"/>
      <c r="J29" s="74"/>
      <c r="K29" s="74"/>
      <c r="L29" s="74"/>
      <c r="M29" s="74"/>
    </row>
    <row r="30" spans="1:13" s="2" customFormat="1">
      <c r="A30" s="204">
        <v>18</v>
      </c>
      <c r="B30" s="91"/>
      <c r="C30" s="93"/>
      <c r="D30" s="76"/>
      <c r="E30" s="74"/>
      <c r="F30" s="74"/>
      <c r="G30" s="74"/>
      <c r="H30" s="74"/>
      <c r="I30" s="74"/>
      <c r="J30" s="74"/>
      <c r="K30" s="74"/>
      <c r="L30" s="74"/>
      <c r="M30" s="74"/>
    </row>
    <row r="31" spans="1:13" s="2" customFormat="1" ht="32.25" customHeight="1">
      <c r="A31" s="204">
        <v>19</v>
      </c>
      <c r="B31" s="52" t="s">
        <v>44</v>
      </c>
      <c r="C31" s="43" t="s">
        <v>155</v>
      </c>
      <c r="D31" s="205" t="s">
        <v>9</v>
      </c>
      <c r="E31" s="10"/>
      <c r="F31" s="205">
        <f>F20+F24</f>
        <v>435.6</v>
      </c>
      <c r="G31" s="10"/>
      <c r="H31" s="10"/>
      <c r="I31" s="10"/>
      <c r="J31" s="10"/>
      <c r="K31" s="10"/>
      <c r="L31" s="10"/>
      <c r="M31" s="40"/>
    </row>
    <row r="32" spans="1:13" s="2" customFormat="1">
      <c r="A32" s="204">
        <v>20</v>
      </c>
      <c r="B32" s="52"/>
      <c r="C32" s="12" t="s">
        <v>67</v>
      </c>
      <c r="D32" s="10" t="s">
        <v>0</v>
      </c>
      <c r="E32" s="10">
        <f>11.2/100</f>
        <v>0.11199999999999999</v>
      </c>
      <c r="F32" s="10">
        <f>F31*E32</f>
        <v>48.787199999999999</v>
      </c>
      <c r="G32" s="10"/>
      <c r="H32" s="10"/>
      <c r="I32" s="10"/>
      <c r="J32" s="10"/>
      <c r="K32" s="10"/>
      <c r="L32" s="10"/>
      <c r="M32" s="40"/>
    </row>
    <row r="33" spans="1:13" s="2" customFormat="1">
      <c r="A33" s="204">
        <v>21</v>
      </c>
      <c r="B33" s="8" t="s">
        <v>46</v>
      </c>
      <c r="C33" s="12" t="s">
        <v>45</v>
      </c>
      <c r="D33" s="10" t="s">
        <v>20</v>
      </c>
      <c r="E33" s="10">
        <f>10.9/100</f>
        <v>0.109</v>
      </c>
      <c r="F33" s="10">
        <f>E33*F31</f>
        <v>47.480400000000003</v>
      </c>
      <c r="G33" s="10"/>
      <c r="H33" s="10"/>
      <c r="I33" s="10"/>
      <c r="J33" s="10"/>
      <c r="K33" s="10"/>
      <c r="L33" s="10"/>
      <c r="M33" s="40"/>
    </row>
    <row r="34" spans="1:13" s="2" customFormat="1">
      <c r="A34" s="204">
        <v>22</v>
      </c>
      <c r="B34" s="91"/>
      <c r="C34" s="93"/>
      <c r="D34" s="76"/>
      <c r="E34" s="74"/>
      <c r="F34" s="74"/>
      <c r="G34" s="74"/>
      <c r="H34" s="74"/>
      <c r="I34" s="74"/>
      <c r="J34" s="74"/>
      <c r="K34" s="74"/>
      <c r="L34" s="74"/>
      <c r="M34" s="74"/>
    </row>
    <row r="35" spans="1:13" s="2" customFormat="1" ht="25.5">
      <c r="A35" s="204">
        <v>23</v>
      </c>
      <c r="B35" s="68" t="s">
        <v>30</v>
      </c>
      <c r="C35" s="43" t="s">
        <v>33</v>
      </c>
      <c r="D35" s="205" t="s">
        <v>9</v>
      </c>
      <c r="E35" s="205"/>
      <c r="F35" s="205">
        <v>9</v>
      </c>
      <c r="G35" s="10"/>
      <c r="H35" s="10"/>
      <c r="I35" s="10"/>
      <c r="J35" s="10"/>
      <c r="K35" s="10"/>
      <c r="L35" s="10"/>
      <c r="M35" s="10"/>
    </row>
    <row r="36" spans="1:13" s="2" customFormat="1">
      <c r="A36" s="204">
        <v>24</v>
      </c>
      <c r="B36" s="44"/>
      <c r="C36" s="12" t="s">
        <v>67</v>
      </c>
      <c r="D36" s="7" t="s">
        <v>0</v>
      </c>
      <c r="E36" s="45">
        <v>0.6</v>
      </c>
      <c r="F36" s="10">
        <f>F35*E36</f>
        <v>5.3999999999999995</v>
      </c>
      <c r="G36" s="20"/>
      <c r="H36" s="10"/>
      <c r="I36" s="20"/>
      <c r="J36" s="10"/>
      <c r="K36" s="10"/>
      <c r="L36" s="10"/>
      <c r="M36" s="10"/>
    </row>
    <row r="37" spans="1:13" s="2" customFormat="1">
      <c r="A37" s="204">
        <v>25</v>
      </c>
      <c r="B37" s="44"/>
      <c r="C37" s="46"/>
      <c r="D37" s="45"/>
      <c r="E37" s="45"/>
      <c r="F37" s="10"/>
      <c r="G37" s="20"/>
      <c r="H37" s="10"/>
      <c r="I37" s="20"/>
      <c r="J37" s="10"/>
      <c r="K37" s="10"/>
      <c r="L37" s="10"/>
      <c r="M37" s="10"/>
    </row>
    <row r="38" spans="1:13" s="2" customFormat="1" ht="21" customHeight="1">
      <c r="A38" s="204">
        <v>26</v>
      </c>
      <c r="B38" s="44" t="s">
        <v>32</v>
      </c>
      <c r="C38" s="47" t="s">
        <v>157</v>
      </c>
      <c r="D38" s="205" t="s">
        <v>19</v>
      </c>
      <c r="E38" s="48"/>
      <c r="F38" s="205">
        <f>F35*1.9</f>
        <v>17.099999999999998</v>
      </c>
      <c r="G38" s="20"/>
      <c r="H38" s="10"/>
      <c r="I38" s="20"/>
      <c r="J38" s="10"/>
      <c r="K38" s="20"/>
      <c r="L38" s="10"/>
      <c r="M38" s="10"/>
    </row>
    <row r="39" spans="1:13" s="2" customFormat="1">
      <c r="A39" s="204">
        <v>27</v>
      </c>
      <c r="B39" s="44" t="s">
        <v>31</v>
      </c>
      <c r="C39" s="12" t="s">
        <v>67</v>
      </c>
      <c r="D39" s="7" t="s">
        <v>0</v>
      </c>
      <c r="E39" s="45">
        <v>0.53</v>
      </c>
      <c r="F39" s="10">
        <f>F38*E39</f>
        <v>9.0629999999999988</v>
      </c>
      <c r="G39" s="20"/>
      <c r="H39" s="10"/>
      <c r="I39" s="20"/>
      <c r="J39" s="10"/>
      <c r="K39" s="20"/>
      <c r="L39" s="10"/>
      <c r="M39" s="10"/>
    </row>
    <row r="40" spans="1:13" s="2" customFormat="1">
      <c r="A40" s="204">
        <v>28</v>
      </c>
      <c r="B40" s="44"/>
      <c r="C40" s="46"/>
      <c r="D40" s="45"/>
      <c r="E40" s="45"/>
      <c r="F40" s="10"/>
      <c r="G40" s="20"/>
      <c r="H40" s="10"/>
      <c r="I40" s="20"/>
      <c r="J40" s="10"/>
      <c r="K40" s="20"/>
      <c r="L40" s="10"/>
      <c r="M40" s="10"/>
    </row>
    <row r="41" spans="1:13" s="2" customFormat="1" ht="19.5" customHeight="1">
      <c r="A41" s="204">
        <v>29</v>
      </c>
      <c r="B41" s="205" t="s">
        <v>34</v>
      </c>
      <c r="C41" s="49" t="s">
        <v>162</v>
      </c>
      <c r="D41" s="205" t="s">
        <v>19</v>
      </c>
      <c r="E41" s="48"/>
      <c r="F41" s="205">
        <f>F38</f>
        <v>17.099999999999998</v>
      </c>
      <c r="G41" s="20"/>
      <c r="H41" s="10"/>
      <c r="I41" s="20"/>
      <c r="J41" s="10"/>
      <c r="K41" s="7"/>
      <c r="L41" s="7"/>
      <c r="M41" s="7"/>
    </row>
    <row r="42" spans="1:13" s="2" customFormat="1">
      <c r="A42" s="204"/>
      <c r="B42" s="8"/>
      <c r="C42" s="22"/>
      <c r="D42" s="7"/>
      <c r="E42" s="7"/>
      <c r="F42" s="7"/>
      <c r="G42" s="10"/>
      <c r="H42" s="7"/>
      <c r="I42" s="7"/>
      <c r="J42" s="7"/>
      <c r="K42" s="7"/>
      <c r="L42" s="7"/>
      <c r="M42" s="7"/>
    </row>
    <row r="43" spans="1:13" s="2" customFormat="1" ht="18.75" customHeight="1">
      <c r="A43" s="204"/>
      <c r="B43" s="91"/>
      <c r="C43" s="205" t="s">
        <v>159</v>
      </c>
      <c r="D43" s="76"/>
      <c r="E43" s="74"/>
      <c r="F43" s="74"/>
      <c r="G43" s="74"/>
      <c r="H43" s="74"/>
      <c r="I43" s="74"/>
      <c r="J43" s="74"/>
      <c r="K43" s="74"/>
      <c r="L43" s="74"/>
      <c r="M43" s="74"/>
    </row>
    <row r="44" spans="1:13" s="2" customFormat="1" ht="14.25" customHeight="1">
      <c r="A44" s="204"/>
      <c r="B44" s="91"/>
      <c r="C44" s="205"/>
      <c r="D44" s="76"/>
      <c r="E44" s="74"/>
      <c r="F44" s="74"/>
      <c r="G44" s="74"/>
      <c r="H44" s="74"/>
      <c r="I44" s="74"/>
      <c r="J44" s="74"/>
      <c r="K44" s="74"/>
      <c r="L44" s="74"/>
      <c r="M44" s="74"/>
    </row>
    <row r="45" spans="1:13" s="2" customFormat="1" ht="25.5">
      <c r="A45" s="204">
        <v>1</v>
      </c>
      <c r="B45" s="8" t="s">
        <v>203</v>
      </c>
      <c r="C45" s="43" t="s">
        <v>239</v>
      </c>
      <c r="D45" s="205" t="s">
        <v>204</v>
      </c>
      <c r="E45" s="205"/>
      <c r="F45" s="205">
        <f>199*1.3/100</f>
        <v>2.5869999999999997</v>
      </c>
      <c r="G45" s="10"/>
      <c r="H45" s="10"/>
      <c r="I45" s="10"/>
      <c r="J45" s="10"/>
      <c r="K45" s="10"/>
      <c r="L45" s="10"/>
      <c r="M45" s="10"/>
    </row>
    <row r="46" spans="1:13" s="2" customFormat="1">
      <c r="A46" s="204">
        <v>2</v>
      </c>
      <c r="B46" s="8"/>
      <c r="C46" s="12" t="s">
        <v>205</v>
      </c>
      <c r="D46" s="7" t="s">
        <v>0</v>
      </c>
      <c r="E46" s="7">
        <f>25.6+3*0.57</f>
        <v>27.310000000000002</v>
      </c>
      <c r="F46" s="7">
        <f>E46*F45</f>
        <v>70.650970000000001</v>
      </c>
      <c r="G46" s="10"/>
      <c r="H46" s="10"/>
      <c r="I46" s="7"/>
      <c r="J46" s="10"/>
      <c r="K46" s="7"/>
      <c r="L46" s="10"/>
      <c r="M46" s="10"/>
    </row>
    <row r="47" spans="1:13" s="2" customFormat="1">
      <c r="A47" s="204">
        <v>3</v>
      </c>
      <c r="B47" s="160" t="s">
        <v>206</v>
      </c>
      <c r="C47" s="161" t="s">
        <v>207</v>
      </c>
      <c r="D47" s="162" t="s">
        <v>20</v>
      </c>
      <c r="E47" s="163">
        <v>1.46</v>
      </c>
      <c r="F47" s="164">
        <f>E47*F45</f>
        <v>3.7770199999999994</v>
      </c>
      <c r="G47" s="164"/>
      <c r="H47" s="164"/>
      <c r="I47" s="163"/>
      <c r="J47" s="164"/>
      <c r="K47" s="165"/>
      <c r="L47" s="166"/>
      <c r="M47" s="167"/>
    </row>
    <row r="48" spans="1:13" s="2" customFormat="1">
      <c r="A48" s="204">
        <v>4</v>
      </c>
      <c r="B48" s="168" t="s">
        <v>208</v>
      </c>
      <c r="C48" s="169" t="s">
        <v>209</v>
      </c>
      <c r="D48" s="162" t="s">
        <v>20</v>
      </c>
      <c r="E48" s="170">
        <v>0.55000000000000004</v>
      </c>
      <c r="F48" s="163">
        <f>E48*F45</f>
        <v>1.4228499999999999</v>
      </c>
      <c r="G48" s="163"/>
      <c r="H48" s="163"/>
      <c r="I48" s="163"/>
      <c r="J48" s="163"/>
      <c r="K48" s="165"/>
      <c r="L48" s="166"/>
      <c r="M48" s="166"/>
    </row>
    <row r="49" spans="1:13" s="2" customFormat="1">
      <c r="A49" s="204">
        <v>5</v>
      </c>
      <c r="B49" s="8" t="s">
        <v>80</v>
      </c>
      <c r="C49" s="12" t="s">
        <v>35</v>
      </c>
      <c r="D49" s="7" t="s">
        <v>9</v>
      </c>
      <c r="E49" s="7">
        <v>2</v>
      </c>
      <c r="F49" s="7">
        <f>E49*F45</f>
        <v>5.1739999999999995</v>
      </c>
      <c r="G49" s="10"/>
      <c r="H49" s="10"/>
      <c r="I49" s="7"/>
      <c r="J49" s="10"/>
      <c r="K49" s="7"/>
      <c r="L49" s="10"/>
      <c r="M49" s="10"/>
    </row>
    <row r="50" spans="1:13" s="2" customFormat="1">
      <c r="A50" s="204">
        <v>6</v>
      </c>
      <c r="B50" s="171" t="s">
        <v>210</v>
      </c>
      <c r="C50" s="11" t="s">
        <v>211</v>
      </c>
      <c r="D50" s="10" t="s">
        <v>9</v>
      </c>
      <c r="E50" s="7">
        <v>1.26</v>
      </c>
      <c r="F50" s="7">
        <f>E50*F45*0.2*100</f>
        <v>65.192399999999992</v>
      </c>
      <c r="G50" s="10"/>
      <c r="H50" s="10"/>
      <c r="I50" s="7"/>
      <c r="J50" s="10"/>
      <c r="K50" s="7"/>
      <c r="L50" s="10"/>
      <c r="M50" s="10"/>
    </row>
    <row r="51" spans="1:13" s="2" customFormat="1">
      <c r="A51" s="204">
        <v>7</v>
      </c>
      <c r="B51" s="189"/>
      <c r="C51" s="22" t="s">
        <v>244</v>
      </c>
      <c r="D51" s="7" t="s">
        <v>19</v>
      </c>
      <c r="E51" s="7">
        <v>1.6</v>
      </c>
      <c r="F51" s="7">
        <f>E51*F50</f>
        <v>104.30784</v>
      </c>
      <c r="G51" s="10"/>
      <c r="H51" s="7"/>
      <c r="I51" s="7"/>
      <c r="J51" s="7"/>
      <c r="K51" s="7"/>
      <c r="L51" s="7"/>
      <c r="M51" s="7"/>
    </row>
    <row r="52" spans="1:13" s="2" customFormat="1">
      <c r="A52" s="204">
        <v>8</v>
      </c>
      <c r="B52" s="53"/>
      <c r="C52" s="12"/>
      <c r="D52" s="10"/>
      <c r="E52" s="10"/>
      <c r="F52" s="10"/>
      <c r="G52" s="10"/>
      <c r="H52" s="10"/>
      <c r="I52" s="10"/>
      <c r="J52" s="10"/>
      <c r="K52" s="10"/>
      <c r="L52" s="10"/>
      <c r="M52" s="51"/>
    </row>
    <row r="53" spans="1:13" s="2" customFormat="1" ht="29.25" customHeight="1">
      <c r="A53" s="204">
        <v>9</v>
      </c>
      <c r="B53" s="172" t="s">
        <v>212</v>
      </c>
      <c r="C53" s="173" t="s">
        <v>213</v>
      </c>
      <c r="D53" s="174" t="s">
        <v>214</v>
      </c>
      <c r="E53" s="175"/>
      <c r="F53" s="176">
        <f>F45*0.05</f>
        <v>0.12934999999999999</v>
      </c>
      <c r="G53" s="177"/>
      <c r="H53" s="177"/>
      <c r="I53" s="177"/>
      <c r="J53" s="177"/>
      <c r="K53" s="177"/>
      <c r="L53" s="177"/>
      <c r="M53" s="177"/>
    </row>
    <row r="54" spans="1:13" s="2" customFormat="1">
      <c r="A54" s="204">
        <v>10</v>
      </c>
      <c r="B54" s="160"/>
      <c r="C54" s="161" t="s">
        <v>205</v>
      </c>
      <c r="D54" s="162" t="s">
        <v>0</v>
      </c>
      <c r="E54" s="170">
        <v>14.9</v>
      </c>
      <c r="F54" s="177">
        <f>E54*F53</f>
        <v>1.9273149999999999</v>
      </c>
      <c r="G54" s="177"/>
      <c r="H54" s="177"/>
      <c r="I54" s="177"/>
      <c r="J54" s="177"/>
      <c r="K54" s="177"/>
      <c r="L54" s="177"/>
      <c r="M54" s="177"/>
    </row>
    <row r="55" spans="1:13" s="2" customFormat="1">
      <c r="A55" s="204">
        <v>11</v>
      </c>
      <c r="B55" s="160" t="s">
        <v>215</v>
      </c>
      <c r="C55" s="161" t="s">
        <v>216</v>
      </c>
      <c r="D55" s="162" t="s">
        <v>20</v>
      </c>
      <c r="E55" s="170">
        <v>0.41</v>
      </c>
      <c r="F55" s="177">
        <f>E55*F53</f>
        <v>5.3033499999999997E-2</v>
      </c>
      <c r="G55" s="177"/>
      <c r="H55" s="177"/>
      <c r="I55" s="177"/>
      <c r="J55" s="177"/>
      <c r="K55" s="177"/>
      <c r="L55" s="177"/>
      <c r="M55" s="177"/>
    </row>
    <row r="56" spans="1:13" s="2" customFormat="1">
      <c r="A56" s="204">
        <v>12</v>
      </c>
      <c r="B56" s="168" t="s">
        <v>208</v>
      </c>
      <c r="C56" s="169" t="s">
        <v>209</v>
      </c>
      <c r="D56" s="162" t="s">
        <v>20</v>
      </c>
      <c r="E56" s="170">
        <v>0.69</v>
      </c>
      <c r="F56" s="163">
        <f>E56*F53</f>
        <v>8.9251499999999984E-2</v>
      </c>
      <c r="G56" s="163"/>
      <c r="H56" s="163"/>
      <c r="I56" s="163"/>
      <c r="J56" s="163"/>
      <c r="K56" s="163"/>
      <c r="L56" s="177"/>
      <c r="M56" s="177"/>
    </row>
    <row r="57" spans="1:13" s="2" customFormat="1">
      <c r="A57" s="204">
        <v>13</v>
      </c>
      <c r="B57" s="160" t="s">
        <v>80</v>
      </c>
      <c r="C57" s="178" t="s">
        <v>35</v>
      </c>
      <c r="D57" s="179" t="s">
        <v>217</v>
      </c>
      <c r="E57" s="170">
        <v>5</v>
      </c>
      <c r="F57" s="163">
        <f>E57*F53</f>
        <v>0.64674999999999994</v>
      </c>
      <c r="G57" s="163"/>
      <c r="H57" s="163"/>
      <c r="I57" s="163"/>
      <c r="J57" s="163"/>
      <c r="K57" s="163"/>
      <c r="L57" s="163"/>
      <c r="M57" s="177"/>
    </row>
    <row r="58" spans="1:13" s="2" customFormat="1">
      <c r="A58" s="204">
        <v>14</v>
      </c>
      <c r="B58" s="160" t="s">
        <v>218</v>
      </c>
      <c r="C58" s="161" t="s">
        <v>219</v>
      </c>
      <c r="D58" s="179" t="s">
        <v>217</v>
      </c>
      <c r="E58" s="170">
        <v>112</v>
      </c>
      <c r="F58" s="163">
        <f>E58*F53</f>
        <v>14.4872</v>
      </c>
      <c r="G58" s="180"/>
      <c r="H58" s="163"/>
      <c r="I58" s="163"/>
      <c r="J58" s="163"/>
      <c r="K58" s="163"/>
      <c r="L58" s="163"/>
      <c r="M58" s="177"/>
    </row>
    <row r="59" spans="1:13" s="2" customFormat="1">
      <c r="A59" s="204">
        <v>15</v>
      </c>
      <c r="B59" s="188"/>
      <c r="C59" s="22" t="s">
        <v>244</v>
      </c>
      <c r="D59" s="7" t="s">
        <v>19</v>
      </c>
      <c r="E59" s="7">
        <v>1.55</v>
      </c>
      <c r="F59" s="7">
        <f>E59*F58</f>
        <v>22.455159999999999</v>
      </c>
      <c r="G59" s="10"/>
      <c r="H59" s="7"/>
      <c r="I59" s="7"/>
      <c r="J59" s="7"/>
      <c r="K59" s="7"/>
      <c r="L59" s="7"/>
      <c r="M59" s="7"/>
    </row>
    <row r="60" spans="1:13" s="2" customFormat="1">
      <c r="A60" s="204">
        <v>16</v>
      </c>
      <c r="B60" s="53"/>
      <c r="C60" s="12"/>
      <c r="D60" s="10"/>
      <c r="E60" s="10"/>
      <c r="F60" s="10"/>
      <c r="G60" s="10"/>
      <c r="H60" s="10"/>
      <c r="I60" s="10"/>
      <c r="J60" s="10"/>
      <c r="K60" s="10"/>
      <c r="L60" s="10"/>
      <c r="M60" s="51"/>
    </row>
    <row r="61" spans="1:13" s="2" customFormat="1" ht="18.75" customHeight="1">
      <c r="A61" s="204">
        <v>17</v>
      </c>
      <c r="B61" s="181" t="s">
        <v>220</v>
      </c>
      <c r="C61" s="182" t="s">
        <v>221</v>
      </c>
      <c r="D61" s="174" t="s">
        <v>222</v>
      </c>
      <c r="E61" s="183"/>
      <c r="F61" s="176">
        <f>F45/10</f>
        <v>0.25869999999999999</v>
      </c>
      <c r="G61" s="164"/>
      <c r="H61" s="164"/>
      <c r="I61" s="163"/>
      <c r="J61" s="164"/>
      <c r="K61" s="163"/>
      <c r="L61" s="163"/>
      <c r="M61" s="163"/>
    </row>
    <row r="62" spans="1:13" s="2" customFormat="1">
      <c r="A62" s="204">
        <v>18</v>
      </c>
      <c r="B62" s="160"/>
      <c r="C62" s="161" t="s">
        <v>205</v>
      </c>
      <c r="D62" s="162" t="s">
        <v>0</v>
      </c>
      <c r="E62" s="163">
        <f>542-2*6.25</f>
        <v>529.5</v>
      </c>
      <c r="F62" s="164">
        <f>E62*F61</f>
        <v>136.98165</v>
      </c>
      <c r="G62" s="164"/>
      <c r="H62" s="164"/>
      <c r="I62" s="163"/>
      <c r="J62" s="184"/>
      <c r="K62" s="163"/>
      <c r="L62" s="163"/>
      <c r="M62" s="177"/>
    </row>
    <row r="63" spans="1:13" s="2" customFormat="1">
      <c r="A63" s="204">
        <v>19</v>
      </c>
      <c r="B63" s="160" t="s">
        <v>206</v>
      </c>
      <c r="C63" s="161" t="s">
        <v>207</v>
      </c>
      <c r="D63" s="162" t="s">
        <v>20</v>
      </c>
      <c r="E63" s="163">
        <v>1.37</v>
      </c>
      <c r="F63" s="163">
        <f>E63*F61</f>
        <v>0.35441899999999998</v>
      </c>
      <c r="G63" s="164"/>
      <c r="H63" s="164"/>
      <c r="I63" s="163"/>
      <c r="J63" s="164"/>
      <c r="K63" s="163"/>
      <c r="L63" s="177"/>
      <c r="M63" s="180"/>
    </row>
    <row r="64" spans="1:13" s="2" customFormat="1">
      <c r="A64" s="204">
        <v>20</v>
      </c>
      <c r="B64" s="160" t="s">
        <v>223</v>
      </c>
      <c r="C64" s="161" t="s">
        <v>224</v>
      </c>
      <c r="D64" s="162" t="s">
        <v>20</v>
      </c>
      <c r="E64" s="163">
        <v>0.59</v>
      </c>
      <c r="F64" s="163">
        <f>E64*F61</f>
        <v>0.15263299999999999</v>
      </c>
      <c r="G64" s="164"/>
      <c r="H64" s="164"/>
      <c r="I64" s="163"/>
      <c r="J64" s="163"/>
      <c r="K64" s="163"/>
      <c r="L64" s="177"/>
      <c r="M64" s="177"/>
    </row>
    <row r="65" spans="1:13" s="2" customFormat="1" ht="15" customHeight="1">
      <c r="A65" s="204">
        <v>21</v>
      </c>
      <c r="B65" s="160" t="s">
        <v>225</v>
      </c>
      <c r="C65" s="161" t="s">
        <v>226</v>
      </c>
      <c r="D65" s="185" t="s">
        <v>227</v>
      </c>
      <c r="E65" s="163">
        <v>1000</v>
      </c>
      <c r="F65" s="186">
        <f>F61*E65</f>
        <v>258.7</v>
      </c>
      <c r="G65" s="186"/>
      <c r="H65" s="164"/>
      <c r="I65" s="163"/>
      <c r="J65" s="163"/>
      <c r="K65" s="163"/>
      <c r="L65" s="163"/>
      <c r="M65" s="177"/>
    </row>
    <row r="66" spans="1:13" s="2" customFormat="1">
      <c r="A66" s="204">
        <v>22</v>
      </c>
      <c r="B66" s="160"/>
      <c r="C66" s="161" t="s">
        <v>228</v>
      </c>
      <c r="D66" s="179" t="s">
        <v>10</v>
      </c>
      <c r="E66" s="163">
        <v>1200</v>
      </c>
      <c r="F66" s="164">
        <f>E66*F61</f>
        <v>310.44</v>
      </c>
      <c r="G66" s="180"/>
      <c r="H66" s="164"/>
      <c r="I66" s="163"/>
      <c r="J66" s="163"/>
      <c r="K66" s="163"/>
      <c r="L66" s="163"/>
      <c r="M66" s="177"/>
    </row>
    <row r="67" spans="1:13" s="2" customFormat="1">
      <c r="A67" s="204">
        <v>23</v>
      </c>
      <c r="B67" s="160" t="s">
        <v>218</v>
      </c>
      <c r="C67" s="161" t="s">
        <v>229</v>
      </c>
      <c r="D67" s="179" t="s">
        <v>217</v>
      </c>
      <c r="E67" s="163">
        <v>21</v>
      </c>
      <c r="F67" s="163">
        <f>E67*F61</f>
        <v>5.4326999999999996</v>
      </c>
      <c r="G67" s="187"/>
      <c r="H67" s="164"/>
      <c r="I67" s="163"/>
      <c r="J67" s="163"/>
      <c r="K67" s="163"/>
      <c r="L67" s="163"/>
      <c r="M67" s="177"/>
    </row>
    <row r="68" spans="1:13" s="2" customFormat="1">
      <c r="A68" s="204">
        <v>24</v>
      </c>
      <c r="B68" s="53"/>
      <c r="C68" s="22" t="s">
        <v>244</v>
      </c>
      <c r="D68" s="7" t="s">
        <v>19</v>
      </c>
      <c r="E68" s="7">
        <v>1.55</v>
      </c>
      <c r="F68" s="7">
        <f>E68*F67</f>
        <v>8.4206849999999989</v>
      </c>
      <c r="G68" s="10"/>
      <c r="H68" s="7"/>
      <c r="I68" s="7"/>
      <c r="J68" s="7"/>
      <c r="K68" s="7"/>
      <c r="L68" s="7"/>
      <c r="M68" s="7"/>
    </row>
    <row r="69" spans="1:13" s="2" customFormat="1">
      <c r="A69" s="204">
        <v>25</v>
      </c>
      <c r="B69" s="53"/>
      <c r="C69" s="12"/>
      <c r="D69" s="10"/>
      <c r="E69" s="10"/>
      <c r="F69" s="10"/>
      <c r="G69" s="10"/>
      <c r="H69" s="10"/>
      <c r="I69" s="10"/>
      <c r="J69" s="10"/>
      <c r="K69" s="10"/>
      <c r="L69" s="10"/>
      <c r="M69" s="51"/>
    </row>
    <row r="70" spans="1:13" s="2" customFormat="1" ht="18.75" customHeight="1">
      <c r="A70" s="204">
        <v>26</v>
      </c>
      <c r="B70" s="53" t="s">
        <v>47</v>
      </c>
      <c r="C70" s="9" t="s">
        <v>63</v>
      </c>
      <c r="D70" s="8" t="s">
        <v>8</v>
      </c>
      <c r="E70" s="8"/>
      <c r="F70" s="8">
        <f>F77*0.1</f>
        <v>10</v>
      </c>
      <c r="G70" s="205"/>
      <c r="H70" s="7"/>
      <c r="I70" s="8"/>
      <c r="J70" s="10"/>
      <c r="K70" s="8"/>
      <c r="L70" s="10"/>
      <c r="M70" s="10"/>
    </row>
    <row r="71" spans="1:13" s="2" customFormat="1">
      <c r="A71" s="204">
        <v>27</v>
      </c>
      <c r="B71" s="8" t="str">
        <f>B39</f>
        <v>ЕНиР</v>
      </c>
      <c r="C71" s="12" t="s">
        <v>67</v>
      </c>
      <c r="D71" s="7" t="s">
        <v>49</v>
      </c>
      <c r="E71" s="7">
        <v>0.31</v>
      </c>
      <c r="F71" s="7">
        <f>E71*F70</f>
        <v>3.1</v>
      </c>
      <c r="G71" s="10"/>
      <c r="H71" s="7"/>
      <c r="I71" s="7"/>
      <c r="J71" s="10"/>
      <c r="K71" s="7"/>
      <c r="L71" s="10"/>
      <c r="M71" s="10"/>
    </row>
    <row r="72" spans="1:13" s="2" customFormat="1">
      <c r="A72" s="204">
        <v>28</v>
      </c>
      <c r="B72" s="8"/>
      <c r="C72" s="11" t="s">
        <v>50</v>
      </c>
      <c r="D72" s="7" t="s">
        <v>2</v>
      </c>
      <c r="E72" s="7">
        <f>2.24/100</f>
        <v>2.2400000000000003E-2</v>
      </c>
      <c r="F72" s="7">
        <f>E72*F70</f>
        <v>0.22400000000000003</v>
      </c>
      <c r="G72" s="10"/>
      <c r="H72" s="7"/>
      <c r="I72" s="7"/>
      <c r="J72" s="10"/>
      <c r="K72" s="7"/>
      <c r="L72" s="10"/>
      <c r="M72" s="10"/>
    </row>
    <row r="73" spans="1:13" s="2" customFormat="1">
      <c r="A73" s="204">
        <v>29</v>
      </c>
      <c r="B73" s="8" t="s">
        <v>36</v>
      </c>
      <c r="C73" s="11" t="s">
        <v>51</v>
      </c>
      <c r="D73" s="7" t="s">
        <v>9</v>
      </c>
      <c r="E73" s="7">
        <f>4.08/100</f>
        <v>4.0800000000000003E-2</v>
      </c>
      <c r="F73" s="7">
        <f>E73*F70</f>
        <v>0.40800000000000003</v>
      </c>
      <c r="G73" s="10"/>
      <c r="H73" s="7"/>
      <c r="I73" s="7"/>
      <c r="J73" s="10"/>
      <c r="K73" s="7"/>
      <c r="L73" s="10"/>
      <c r="M73" s="10"/>
    </row>
    <row r="74" spans="1:13" s="2" customFormat="1">
      <c r="A74" s="204">
        <v>30</v>
      </c>
      <c r="B74" s="8" t="s">
        <v>97</v>
      </c>
      <c r="C74" s="22" t="s">
        <v>244</v>
      </c>
      <c r="D74" s="7" t="s">
        <v>19</v>
      </c>
      <c r="E74" s="7">
        <v>2.4</v>
      </c>
      <c r="F74" s="7">
        <f>E74*F73</f>
        <v>0.97920000000000007</v>
      </c>
      <c r="G74" s="10"/>
      <c r="H74" s="7"/>
      <c r="I74" s="7"/>
      <c r="J74" s="7"/>
      <c r="K74" s="7"/>
      <c r="L74" s="7"/>
      <c r="M74" s="7"/>
    </row>
    <row r="75" spans="1:13" s="2" customFormat="1">
      <c r="A75" s="204">
        <v>31</v>
      </c>
      <c r="B75" s="8"/>
      <c r="C75" s="11" t="s">
        <v>16</v>
      </c>
      <c r="D75" s="7" t="s">
        <v>2</v>
      </c>
      <c r="E75" s="7">
        <v>6.3600000000000004E-2</v>
      </c>
      <c r="F75" s="7">
        <f>E75*F70</f>
        <v>0.63600000000000001</v>
      </c>
      <c r="G75" s="10"/>
      <c r="H75" s="7"/>
      <c r="I75" s="7"/>
      <c r="J75" s="10"/>
      <c r="K75" s="7"/>
      <c r="L75" s="10"/>
      <c r="M75" s="10"/>
    </row>
    <row r="76" spans="1:13" s="2" customFormat="1">
      <c r="A76" s="204">
        <v>32</v>
      </c>
      <c r="B76" s="53"/>
      <c r="C76" s="11"/>
      <c r="D76" s="7"/>
      <c r="E76" s="7"/>
      <c r="F76" s="7"/>
      <c r="G76" s="10"/>
      <c r="H76" s="7"/>
      <c r="I76" s="7"/>
      <c r="J76" s="10"/>
      <c r="K76" s="7"/>
      <c r="L76" s="10"/>
      <c r="M76" s="10"/>
    </row>
    <row r="77" spans="1:13" s="2" customFormat="1" ht="26.25" customHeight="1">
      <c r="A77" s="204">
        <v>33</v>
      </c>
      <c r="B77" s="205" t="s">
        <v>52</v>
      </c>
      <c r="C77" s="41" t="s">
        <v>234</v>
      </c>
      <c r="D77" s="205" t="s">
        <v>53</v>
      </c>
      <c r="E77" s="7"/>
      <c r="F77" s="8">
        <v>100</v>
      </c>
      <c r="G77" s="10"/>
      <c r="H77" s="7"/>
      <c r="I77" s="7"/>
      <c r="J77" s="10"/>
      <c r="K77" s="7"/>
      <c r="L77" s="10"/>
      <c r="M77" s="10"/>
    </row>
    <row r="78" spans="1:13" s="2" customFormat="1">
      <c r="A78" s="204">
        <v>34</v>
      </c>
      <c r="B78" s="205"/>
      <c r="C78" s="12" t="s">
        <v>54</v>
      </c>
      <c r="D78" s="7" t="s">
        <v>55</v>
      </c>
      <c r="E78" s="7">
        <v>0.74</v>
      </c>
      <c r="F78" s="7">
        <f>E78*F77</f>
        <v>74</v>
      </c>
      <c r="G78" s="10"/>
      <c r="H78" s="7"/>
      <c r="I78" s="7"/>
      <c r="J78" s="7"/>
      <c r="K78" s="7"/>
      <c r="L78" s="7"/>
      <c r="M78" s="7"/>
    </row>
    <row r="79" spans="1:13" s="2" customFormat="1">
      <c r="A79" s="204">
        <v>35</v>
      </c>
      <c r="B79" s="205" t="s">
        <v>56</v>
      </c>
      <c r="C79" s="12" t="s">
        <v>160</v>
      </c>
      <c r="D79" s="7" t="s">
        <v>53</v>
      </c>
      <c r="E79" s="7"/>
      <c r="F79" s="7">
        <f>F77</f>
        <v>100</v>
      </c>
      <c r="G79" s="10"/>
      <c r="H79" s="7"/>
      <c r="I79" s="7"/>
      <c r="J79" s="7"/>
      <c r="K79" s="7"/>
      <c r="L79" s="7"/>
      <c r="M79" s="7"/>
    </row>
    <row r="80" spans="1:13" s="2" customFormat="1">
      <c r="A80" s="204">
        <v>36</v>
      </c>
      <c r="B80" s="205" t="s">
        <v>57</v>
      </c>
      <c r="C80" s="12" t="s">
        <v>58</v>
      </c>
      <c r="D80" s="7" t="s">
        <v>59</v>
      </c>
      <c r="E80" s="7">
        <f>3.9/100</f>
        <v>3.9E-2</v>
      </c>
      <c r="F80" s="7">
        <f>F77*E80</f>
        <v>3.9</v>
      </c>
      <c r="G80" s="10"/>
      <c r="H80" s="7"/>
      <c r="I80" s="7"/>
      <c r="J80" s="7"/>
      <c r="K80" s="7"/>
      <c r="L80" s="7"/>
      <c r="M80" s="7"/>
    </row>
    <row r="81" spans="1:13" s="2" customFormat="1">
      <c r="A81" s="204">
        <v>37</v>
      </c>
      <c r="B81" s="8" t="s">
        <v>97</v>
      </c>
      <c r="C81" s="22" t="s">
        <v>245</v>
      </c>
      <c r="D81" s="7" t="s">
        <v>19</v>
      </c>
      <c r="E81" s="7">
        <v>2</v>
      </c>
      <c r="F81" s="7">
        <f>E81*F80</f>
        <v>7.8</v>
      </c>
      <c r="G81" s="10"/>
      <c r="H81" s="7"/>
      <c r="I81" s="7"/>
      <c r="J81" s="7"/>
      <c r="K81" s="7"/>
      <c r="L81" s="7"/>
      <c r="M81" s="7"/>
    </row>
    <row r="82" spans="1:13" s="2" customFormat="1">
      <c r="A82" s="204">
        <v>38</v>
      </c>
      <c r="B82" s="205"/>
      <c r="C82" s="12" t="s">
        <v>60</v>
      </c>
      <c r="D82" s="7" t="s">
        <v>61</v>
      </c>
      <c r="E82" s="7">
        <f>0.71/100</f>
        <v>7.0999999999999995E-3</v>
      </c>
      <c r="F82" s="7">
        <f>F77*E82</f>
        <v>0.71</v>
      </c>
      <c r="G82" s="10"/>
      <c r="H82" s="7"/>
      <c r="I82" s="7"/>
      <c r="J82" s="7"/>
      <c r="K82" s="7"/>
      <c r="L82" s="7"/>
      <c r="M82" s="7"/>
    </row>
    <row r="83" spans="1:13" s="2" customFormat="1">
      <c r="A83" s="204">
        <v>39</v>
      </c>
      <c r="B83" s="205"/>
      <c r="C83" s="12" t="s">
        <v>62</v>
      </c>
      <c r="D83" s="7" t="s">
        <v>61</v>
      </c>
      <c r="E83" s="7">
        <f>9.6/100</f>
        <v>9.6000000000000002E-2</v>
      </c>
      <c r="F83" s="7">
        <f>F77*E83</f>
        <v>9.6</v>
      </c>
      <c r="G83" s="10"/>
      <c r="H83" s="7"/>
      <c r="I83" s="7"/>
      <c r="J83" s="7"/>
      <c r="K83" s="7"/>
      <c r="L83" s="7"/>
      <c r="M83" s="7"/>
    </row>
    <row r="84" spans="1:13" s="2" customFormat="1">
      <c r="A84" s="204">
        <v>40</v>
      </c>
      <c r="B84" s="205"/>
      <c r="C84" s="12"/>
      <c r="D84" s="7"/>
      <c r="E84" s="7"/>
      <c r="F84" s="151"/>
      <c r="G84" s="10"/>
      <c r="H84" s="7"/>
      <c r="I84" s="7"/>
      <c r="J84" s="7"/>
      <c r="K84" s="7"/>
      <c r="L84" s="7"/>
      <c r="M84" s="7"/>
    </row>
    <row r="85" spans="1:13" s="6" customFormat="1" ht="28.5" customHeight="1">
      <c r="A85" s="204">
        <v>41</v>
      </c>
      <c r="B85" s="205" t="s">
        <v>70</v>
      </c>
      <c r="C85" s="41" t="s">
        <v>170</v>
      </c>
      <c r="D85" s="8" t="s">
        <v>8</v>
      </c>
      <c r="E85" s="7"/>
      <c r="F85" s="8">
        <f>170*2</f>
        <v>340</v>
      </c>
      <c r="G85" s="205"/>
      <c r="H85" s="8"/>
      <c r="I85" s="7"/>
      <c r="J85" s="8"/>
      <c r="K85" s="8"/>
      <c r="L85" s="8"/>
      <c r="M85" s="54"/>
    </row>
    <row r="86" spans="1:13" s="2" customFormat="1">
      <c r="A86" s="204">
        <v>42</v>
      </c>
      <c r="B86" s="205"/>
      <c r="C86" s="12" t="s">
        <v>67</v>
      </c>
      <c r="D86" s="7" t="s">
        <v>55</v>
      </c>
      <c r="E86" s="7">
        <v>0.38</v>
      </c>
      <c r="F86" s="7">
        <f>E86*F85</f>
        <v>129.19999999999999</v>
      </c>
      <c r="G86" s="10"/>
      <c r="H86" s="7"/>
      <c r="I86" s="7"/>
      <c r="J86" s="7"/>
      <c r="K86" s="7"/>
      <c r="L86" s="7"/>
      <c r="M86" s="7"/>
    </row>
    <row r="87" spans="1:13" s="2" customFormat="1">
      <c r="A87" s="204">
        <v>43</v>
      </c>
      <c r="B87" s="205" t="s">
        <v>68</v>
      </c>
      <c r="C87" s="12" t="s">
        <v>163</v>
      </c>
      <c r="D87" s="7" t="s">
        <v>9</v>
      </c>
      <c r="E87" s="7"/>
      <c r="F87" s="7">
        <f>F85*0.1</f>
        <v>34</v>
      </c>
      <c r="G87" s="10"/>
      <c r="H87" s="7"/>
      <c r="I87" s="7"/>
      <c r="J87" s="7"/>
      <c r="K87" s="7"/>
      <c r="L87" s="7"/>
      <c r="M87" s="7"/>
    </row>
    <row r="88" spans="1:13" s="2" customFormat="1">
      <c r="A88" s="204">
        <v>44</v>
      </c>
      <c r="B88" s="205"/>
      <c r="C88" s="12"/>
      <c r="D88" s="10"/>
      <c r="E88" s="10"/>
      <c r="F88" s="10"/>
      <c r="G88" s="10"/>
      <c r="H88" s="7"/>
      <c r="I88" s="7"/>
      <c r="J88" s="7"/>
      <c r="K88" s="7"/>
      <c r="L88" s="7"/>
      <c r="M88" s="7"/>
    </row>
    <row r="89" spans="1:13" s="2" customFormat="1" ht="18" customHeight="1">
      <c r="A89" s="204">
        <v>45</v>
      </c>
      <c r="B89" s="70" t="s">
        <v>132</v>
      </c>
      <c r="C89" s="71" t="s">
        <v>133</v>
      </c>
      <c r="D89" s="70" t="s">
        <v>71</v>
      </c>
      <c r="E89" s="72"/>
      <c r="F89" s="72">
        <f>F85</f>
        <v>340</v>
      </c>
      <c r="G89" s="82"/>
      <c r="H89" s="73"/>
      <c r="I89" s="73"/>
      <c r="J89" s="73"/>
      <c r="K89" s="73"/>
      <c r="L89" s="73"/>
      <c r="M89" s="74"/>
    </row>
    <row r="90" spans="1:13" s="2" customFormat="1" ht="15">
      <c r="A90" s="204">
        <v>46</v>
      </c>
      <c r="B90" s="70"/>
      <c r="C90" s="12" t="s">
        <v>67</v>
      </c>
      <c r="D90" s="76" t="s">
        <v>135</v>
      </c>
      <c r="E90" s="73">
        <f>4.39/100</f>
        <v>4.3899999999999995E-2</v>
      </c>
      <c r="F90" s="73">
        <f>F89*E90</f>
        <v>14.925999999999998</v>
      </c>
      <c r="G90" s="82"/>
      <c r="H90" s="73"/>
      <c r="I90" s="73"/>
      <c r="J90" s="73"/>
      <c r="K90" s="73"/>
      <c r="L90" s="73"/>
      <c r="M90" s="74"/>
    </row>
    <row r="91" spans="1:13" s="2" customFormat="1" ht="15">
      <c r="A91" s="204">
        <v>47</v>
      </c>
      <c r="B91" s="70" t="s">
        <v>200</v>
      </c>
      <c r="C91" s="75" t="s">
        <v>201</v>
      </c>
      <c r="D91" s="76" t="s">
        <v>136</v>
      </c>
      <c r="E91" s="73">
        <v>1</v>
      </c>
      <c r="F91" s="73">
        <f>F89*E91</f>
        <v>340</v>
      </c>
      <c r="G91" s="82"/>
      <c r="H91" s="73"/>
      <c r="I91" s="73"/>
      <c r="J91" s="73"/>
      <c r="K91" s="73"/>
      <c r="L91" s="73"/>
      <c r="M91" s="74"/>
    </row>
    <row r="92" spans="1:13" s="2" customFormat="1">
      <c r="A92" s="204">
        <v>48</v>
      </c>
      <c r="B92" s="205"/>
      <c r="C92" s="12"/>
      <c r="D92" s="10"/>
      <c r="E92" s="10"/>
      <c r="F92" s="10"/>
      <c r="G92" s="10"/>
      <c r="H92" s="7"/>
      <c r="I92" s="7"/>
      <c r="J92" s="7"/>
      <c r="K92" s="7"/>
      <c r="L92" s="7"/>
      <c r="M92" s="7"/>
    </row>
    <row r="93" spans="1:13" s="2" customFormat="1" ht="24">
      <c r="A93" s="204"/>
      <c r="B93" s="193" t="s">
        <v>243</v>
      </c>
      <c r="C93" s="194" t="s">
        <v>166</v>
      </c>
      <c r="D93" s="104" t="s">
        <v>8</v>
      </c>
      <c r="E93" s="135"/>
      <c r="F93" s="135">
        <f>240</f>
        <v>240</v>
      </c>
      <c r="G93" s="136"/>
      <c r="H93" s="136"/>
      <c r="I93" s="136"/>
      <c r="J93" s="136"/>
      <c r="K93" s="136"/>
      <c r="L93" s="136"/>
      <c r="M93" s="136"/>
    </row>
    <row r="94" spans="1:13" s="2" customFormat="1">
      <c r="A94" s="204"/>
      <c r="B94" s="193"/>
      <c r="C94" s="12" t="s">
        <v>67</v>
      </c>
      <c r="D94" s="195" t="s">
        <v>0</v>
      </c>
      <c r="E94" s="136">
        <v>0.40500000000000003</v>
      </c>
      <c r="F94" s="81">
        <f>E94*F93</f>
        <v>97.2</v>
      </c>
      <c r="G94" s="136"/>
      <c r="H94" s="136"/>
      <c r="I94" s="136"/>
      <c r="J94" s="136"/>
      <c r="K94" s="136"/>
      <c r="L94" s="136"/>
      <c r="M94" s="136"/>
    </row>
    <row r="95" spans="1:13" s="2" customFormat="1">
      <c r="A95" s="204"/>
      <c r="B95" s="193"/>
      <c r="C95" s="85" t="s">
        <v>60</v>
      </c>
      <c r="D95" s="95" t="s">
        <v>61</v>
      </c>
      <c r="E95" s="81">
        <f>13.5/1000</f>
        <v>1.35E-2</v>
      </c>
      <c r="F95" s="81">
        <f>E95*F93</f>
        <v>3.2399999999999998</v>
      </c>
      <c r="G95" s="96"/>
      <c r="H95" s="96"/>
      <c r="I95" s="96"/>
      <c r="J95" s="96"/>
      <c r="K95" s="96"/>
      <c r="L95" s="96"/>
      <c r="M95" s="96"/>
    </row>
    <row r="96" spans="1:13" s="2" customFormat="1">
      <c r="A96" s="204"/>
      <c r="B96" s="193"/>
      <c r="C96" s="85" t="s">
        <v>62</v>
      </c>
      <c r="D96" s="95" t="s">
        <v>61</v>
      </c>
      <c r="E96" s="81">
        <f>6.4/1000</f>
        <v>6.4000000000000003E-3</v>
      </c>
      <c r="F96" s="136">
        <f>E96*F93</f>
        <v>1.536</v>
      </c>
      <c r="G96" s="96"/>
      <c r="H96" s="96"/>
      <c r="I96" s="96"/>
      <c r="J96" s="96"/>
      <c r="K96" s="96"/>
      <c r="L96" s="96"/>
      <c r="M96" s="96"/>
    </row>
    <row r="97" spans="1:13" s="2" customFormat="1">
      <c r="A97" s="204"/>
      <c r="B97" s="104" t="s">
        <v>36</v>
      </c>
      <c r="C97" s="149" t="s">
        <v>161</v>
      </c>
      <c r="D97" s="105" t="s">
        <v>9</v>
      </c>
      <c r="E97" s="136" t="s">
        <v>83</v>
      </c>
      <c r="F97" s="7">
        <f>F93*0.2*1.02</f>
        <v>48.96</v>
      </c>
      <c r="G97" s="136"/>
      <c r="H97" s="136"/>
      <c r="I97" s="136"/>
      <c r="J97" s="136"/>
      <c r="K97" s="136"/>
      <c r="L97" s="136"/>
      <c r="M97" s="136"/>
    </row>
    <row r="98" spans="1:13" s="2" customFormat="1">
      <c r="A98" s="204"/>
      <c r="B98" s="205"/>
      <c r="C98" s="12"/>
      <c r="D98" s="10"/>
      <c r="E98" s="10"/>
      <c r="F98" s="10"/>
      <c r="G98" s="10"/>
      <c r="H98" s="7"/>
      <c r="I98" s="7"/>
      <c r="J98" s="7"/>
      <c r="K98" s="7"/>
      <c r="L98" s="7"/>
      <c r="M98" s="7"/>
    </row>
    <row r="99" spans="1:13" s="2" customFormat="1">
      <c r="A99" s="204"/>
      <c r="B99" s="196" t="s">
        <v>249</v>
      </c>
      <c r="C99" s="128" t="s">
        <v>194</v>
      </c>
      <c r="D99" s="129" t="s">
        <v>59</v>
      </c>
      <c r="E99" s="109"/>
      <c r="F99" s="109">
        <v>1</v>
      </c>
      <c r="G99" s="111"/>
      <c r="H99" s="111"/>
      <c r="I99" s="111"/>
      <c r="J99" s="111"/>
      <c r="K99" s="138"/>
      <c r="L99" s="111"/>
      <c r="M99" s="109"/>
    </row>
    <row r="100" spans="1:13" s="2" customFormat="1">
      <c r="A100" s="204"/>
      <c r="B100" s="196"/>
      <c r="C100" s="131" t="s">
        <v>82</v>
      </c>
      <c r="D100" s="130" t="s">
        <v>55</v>
      </c>
      <c r="E100" s="111">
        <v>13.9</v>
      </c>
      <c r="F100" s="111">
        <f>E100*F99</f>
        <v>13.9</v>
      </c>
      <c r="G100" s="111"/>
      <c r="H100" s="111"/>
      <c r="I100" s="111"/>
      <c r="J100" s="111"/>
      <c r="K100" s="111"/>
      <c r="L100" s="111"/>
      <c r="M100" s="111"/>
    </row>
    <row r="101" spans="1:13" s="2" customFormat="1">
      <c r="A101" s="204"/>
      <c r="B101" s="196"/>
      <c r="C101" s="131" t="s">
        <v>250</v>
      </c>
      <c r="D101" s="130" t="s">
        <v>61</v>
      </c>
      <c r="E101" s="111">
        <v>1.28</v>
      </c>
      <c r="F101" s="111">
        <f>E101*F99</f>
        <v>1.28</v>
      </c>
      <c r="G101" s="111"/>
      <c r="H101" s="111"/>
      <c r="I101" s="111"/>
      <c r="J101" s="111"/>
      <c r="K101" s="111"/>
      <c r="L101" s="111"/>
      <c r="M101" s="111"/>
    </row>
    <row r="102" spans="1:13" s="2" customFormat="1">
      <c r="A102" s="204"/>
      <c r="B102" s="197"/>
      <c r="C102" s="148" t="s">
        <v>192</v>
      </c>
      <c r="D102" s="130" t="s">
        <v>59</v>
      </c>
      <c r="E102" s="111">
        <v>1</v>
      </c>
      <c r="F102" s="111">
        <f>E102*F99</f>
        <v>1</v>
      </c>
      <c r="G102" s="111"/>
      <c r="H102" s="111"/>
      <c r="I102" s="111"/>
      <c r="J102" s="111"/>
      <c r="K102" s="111"/>
      <c r="L102" s="111"/>
      <c r="M102" s="111"/>
    </row>
    <row r="103" spans="1:13" s="2" customFormat="1">
      <c r="A103" s="204"/>
      <c r="B103" s="197"/>
      <c r="C103" s="198" t="s">
        <v>251</v>
      </c>
      <c r="D103" s="199" t="s">
        <v>96</v>
      </c>
      <c r="E103" s="200"/>
      <c r="F103" s="200">
        <f>F102*2.4</f>
        <v>2.4</v>
      </c>
      <c r="G103" s="201"/>
      <c r="H103" s="201"/>
      <c r="I103" s="201"/>
      <c r="J103" s="201"/>
      <c r="K103" s="201"/>
      <c r="L103" s="201"/>
      <c r="M103" s="201"/>
    </row>
    <row r="104" spans="1:13" s="2" customFormat="1">
      <c r="A104" s="204"/>
      <c r="B104" s="196"/>
      <c r="C104" s="131" t="s">
        <v>62</v>
      </c>
      <c r="D104" s="130" t="s">
        <v>61</v>
      </c>
      <c r="E104" s="111">
        <v>0.93</v>
      </c>
      <c r="F104" s="111">
        <f>E104*F99</f>
        <v>0.93</v>
      </c>
      <c r="G104" s="111"/>
      <c r="H104" s="111"/>
      <c r="I104" s="111"/>
      <c r="J104" s="111"/>
      <c r="K104" s="111"/>
      <c r="L104" s="111"/>
      <c r="M104" s="111"/>
    </row>
    <row r="105" spans="1:13" s="2" customFormat="1">
      <c r="A105" s="204"/>
      <c r="B105" s="205"/>
      <c r="C105" s="12"/>
      <c r="D105" s="10"/>
      <c r="E105" s="10"/>
      <c r="F105" s="10"/>
      <c r="G105" s="10"/>
      <c r="H105" s="7"/>
      <c r="I105" s="7"/>
      <c r="J105" s="7"/>
      <c r="K105" s="7"/>
      <c r="L105" s="7"/>
      <c r="M105" s="7"/>
    </row>
    <row r="106" spans="1:13" s="2" customFormat="1" ht="20.25" customHeight="1">
      <c r="A106" s="204">
        <v>49</v>
      </c>
      <c r="B106" s="8" t="s">
        <v>72</v>
      </c>
      <c r="C106" s="106" t="s">
        <v>242</v>
      </c>
      <c r="D106" s="8" t="s">
        <v>78</v>
      </c>
      <c r="E106" s="7"/>
      <c r="F106" s="8">
        <v>191</v>
      </c>
      <c r="G106" s="10"/>
      <c r="H106" s="7"/>
      <c r="I106" s="7"/>
      <c r="J106" s="7"/>
      <c r="K106" s="7"/>
      <c r="L106" s="7"/>
      <c r="M106" s="7"/>
    </row>
    <row r="107" spans="1:13" s="2" customFormat="1">
      <c r="A107" s="204">
        <v>50</v>
      </c>
      <c r="B107" s="8"/>
      <c r="C107" s="12" t="s">
        <v>67</v>
      </c>
      <c r="D107" s="7" t="s">
        <v>0</v>
      </c>
      <c r="E107" s="7">
        <v>1.58</v>
      </c>
      <c r="F107" s="7">
        <f>E107*F106</f>
        <v>301.78000000000003</v>
      </c>
      <c r="G107" s="10"/>
      <c r="H107" s="7"/>
      <c r="I107" s="7"/>
      <c r="J107" s="10"/>
      <c r="K107" s="7"/>
      <c r="L107" s="7"/>
      <c r="M107" s="7"/>
    </row>
    <row r="108" spans="1:13" s="2" customFormat="1">
      <c r="A108" s="204">
        <v>51</v>
      </c>
      <c r="B108" s="55" t="s">
        <v>40</v>
      </c>
      <c r="C108" s="56" t="s">
        <v>41</v>
      </c>
      <c r="D108" s="7" t="s">
        <v>20</v>
      </c>
      <c r="E108" s="57">
        <v>0.2</v>
      </c>
      <c r="F108" s="57">
        <f>E108*F106</f>
        <v>38.200000000000003</v>
      </c>
      <c r="G108" s="10"/>
      <c r="H108" s="10"/>
      <c r="I108" s="57"/>
      <c r="J108" s="10"/>
      <c r="K108" s="57"/>
      <c r="L108" s="10"/>
      <c r="M108" s="7"/>
    </row>
    <row r="109" spans="1:13" s="2" customFormat="1">
      <c r="A109" s="204">
        <v>52</v>
      </c>
      <c r="B109" s="205"/>
      <c r="C109" s="12" t="s">
        <v>1</v>
      </c>
      <c r="D109" s="7" t="s">
        <v>2</v>
      </c>
      <c r="E109" s="7">
        <f>4/100</f>
        <v>0.04</v>
      </c>
      <c r="F109" s="7">
        <f>E109*F106</f>
        <v>7.6400000000000006</v>
      </c>
      <c r="G109" s="10"/>
      <c r="H109" s="7"/>
      <c r="I109" s="7"/>
      <c r="J109" s="7"/>
      <c r="K109" s="58"/>
      <c r="L109" s="10"/>
      <c r="M109" s="7"/>
    </row>
    <row r="110" spans="1:13" s="2" customFormat="1">
      <c r="A110" s="204">
        <v>53</v>
      </c>
      <c r="B110" s="205" t="s">
        <v>76</v>
      </c>
      <c r="C110" s="12" t="s">
        <v>77</v>
      </c>
      <c r="D110" s="7" t="s">
        <v>71</v>
      </c>
      <c r="E110" s="7" t="s">
        <v>83</v>
      </c>
      <c r="F110" s="7">
        <f>F106</f>
        <v>191</v>
      </c>
      <c r="G110" s="10"/>
      <c r="H110" s="7"/>
      <c r="I110" s="7"/>
      <c r="J110" s="7"/>
      <c r="K110" s="7"/>
      <c r="L110" s="7"/>
      <c r="M110" s="7"/>
    </row>
    <row r="111" spans="1:13" s="2" customFormat="1">
      <c r="A111" s="204">
        <v>54</v>
      </c>
      <c r="B111" s="205" t="s">
        <v>37</v>
      </c>
      <c r="C111" s="12" t="s">
        <v>73</v>
      </c>
      <c r="D111" s="7" t="s">
        <v>10</v>
      </c>
      <c r="E111" s="7">
        <f>2/100</f>
        <v>0.02</v>
      </c>
      <c r="F111" s="7">
        <f>F106*E111</f>
        <v>3.8200000000000003</v>
      </c>
      <c r="G111" s="10"/>
      <c r="H111" s="10"/>
      <c r="I111" s="7"/>
      <c r="J111" s="10"/>
      <c r="K111" s="7"/>
      <c r="L111" s="10"/>
      <c r="M111" s="10"/>
    </row>
    <row r="112" spans="1:13" s="2" customFormat="1">
      <c r="A112" s="204">
        <v>55</v>
      </c>
      <c r="B112" s="8"/>
      <c r="C112" s="11" t="s">
        <v>16</v>
      </c>
      <c r="D112" s="7" t="s">
        <v>2</v>
      </c>
      <c r="E112" s="7">
        <f>6/100</f>
        <v>0.06</v>
      </c>
      <c r="F112" s="7">
        <f>E112*F106</f>
        <v>11.459999999999999</v>
      </c>
      <c r="G112" s="10"/>
      <c r="H112" s="10"/>
      <c r="I112" s="7"/>
      <c r="J112" s="7"/>
      <c r="K112" s="7"/>
      <c r="L112" s="7"/>
      <c r="M112" s="7"/>
    </row>
    <row r="113" spans="1:13" s="2" customFormat="1">
      <c r="A113" s="204">
        <v>56</v>
      </c>
      <c r="B113" s="8"/>
      <c r="C113" s="22"/>
      <c r="D113" s="7"/>
      <c r="E113" s="7"/>
      <c r="F113" s="7"/>
      <c r="G113" s="10"/>
      <c r="H113" s="7"/>
      <c r="I113" s="7"/>
      <c r="J113" s="7"/>
      <c r="K113" s="7"/>
      <c r="L113" s="7"/>
      <c r="M113" s="7"/>
    </row>
    <row r="114" spans="1:13" s="2" customFormat="1" ht="29.25" customHeight="1">
      <c r="A114" s="204">
        <v>57</v>
      </c>
      <c r="B114" s="8" t="s">
        <v>74</v>
      </c>
      <c r="C114" s="29" t="s">
        <v>241</v>
      </c>
      <c r="D114" s="8" t="s">
        <v>8</v>
      </c>
      <c r="E114" s="7"/>
      <c r="F114" s="8">
        <f>F106</f>
        <v>191</v>
      </c>
      <c r="G114" s="10"/>
      <c r="H114" s="7"/>
      <c r="I114" s="7"/>
      <c r="J114" s="7"/>
      <c r="K114" s="10"/>
      <c r="L114" s="7"/>
      <c r="M114" s="7"/>
    </row>
    <row r="115" spans="1:13" s="2" customFormat="1">
      <c r="A115" s="204">
        <v>58</v>
      </c>
      <c r="B115" s="8"/>
      <c r="C115" s="12" t="s">
        <v>67</v>
      </c>
      <c r="D115" s="7" t="s">
        <v>0</v>
      </c>
      <c r="E115" s="7">
        <v>0.68</v>
      </c>
      <c r="F115" s="7">
        <f>E115*F114</f>
        <v>129.88</v>
      </c>
      <c r="G115" s="10"/>
      <c r="H115" s="7"/>
      <c r="I115" s="7"/>
      <c r="J115" s="10"/>
      <c r="K115" s="10"/>
      <c r="L115" s="59"/>
      <c r="M115" s="7"/>
    </row>
    <row r="116" spans="1:13" s="2" customFormat="1">
      <c r="A116" s="204">
        <v>59</v>
      </c>
      <c r="B116" s="205"/>
      <c r="C116" s="12" t="s">
        <v>1</v>
      </c>
      <c r="D116" s="7" t="s">
        <v>2</v>
      </c>
      <c r="E116" s="7">
        <f>0.03/100</f>
        <v>2.9999999999999997E-4</v>
      </c>
      <c r="F116" s="7">
        <f>E116*F114</f>
        <v>5.7299999999999997E-2</v>
      </c>
      <c r="G116" s="86"/>
      <c r="H116" s="59"/>
      <c r="I116" s="59"/>
      <c r="J116" s="59"/>
      <c r="K116" s="7"/>
      <c r="L116" s="10"/>
      <c r="M116" s="7"/>
    </row>
    <row r="117" spans="1:13" s="2" customFormat="1">
      <c r="A117" s="204">
        <v>60</v>
      </c>
      <c r="B117" s="8" t="s">
        <v>39</v>
      </c>
      <c r="C117" s="11" t="s">
        <v>21</v>
      </c>
      <c r="D117" s="10" t="s">
        <v>10</v>
      </c>
      <c r="E117" s="7">
        <f>2.7/100</f>
        <v>2.7000000000000003E-2</v>
      </c>
      <c r="F117" s="7">
        <f>F114*E117</f>
        <v>5.1570000000000009</v>
      </c>
      <c r="G117" s="10"/>
      <c r="H117" s="10"/>
      <c r="I117" s="59"/>
      <c r="J117" s="59"/>
      <c r="K117" s="10"/>
      <c r="L117" s="7"/>
      <c r="M117" s="7"/>
    </row>
    <row r="118" spans="1:13" s="2" customFormat="1">
      <c r="A118" s="204">
        <v>61</v>
      </c>
      <c r="B118" s="8" t="s">
        <v>38</v>
      </c>
      <c r="C118" s="11" t="s">
        <v>75</v>
      </c>
      <c r="D118" s="10" t="s">
        <v>10</v>
      </c>
      <c r="E118" s="7">
        <f>25/100</f>
        <v>0.25</v>
      </c>
      <c r="F118" s="7">
        <f>F114*E118</f>
        <v>47.75</v>
      </c>
      <c r="G118" s="10"/>
      <c r="H118" s="10"/>
      <c r="I118" s="59"/>
      <c r="J118" s="59"/>
      <c r="K118" s="10"/>
      <c r="L118" s="7"/>
      <c r="M118" s="7"/>
    </row>
    <row r="119" spans="1:13" s="2" customFormat="1">
      <c r="A119" s="204">
        <v>62</v>
      </c>
      <c r="B119" s="8"/>
      <c r="C119" s="11" t="s">
        <v>16</v>
      </c>
      <c r="D119" s="7" t="s">
        <v>2</v>
      </c>
      <c r="E119" s="7">
        <f>0.19/100</f>
        <v>1.9E-3</v>
      </c>
      <c r="F119" s="7">
        <f>E119*F114</f>
        <v>0.3629</v>
      </c>
      <c r="G119" s="10"/>
      <c r="H119" s="10"/>
      <c r="I119" s="57"/>
      <c r="J119" s="10"/>
      <c r="K119" s="60"/>
      <c r="L119" s="61"/>
      <c r="M119" s="7"/>
    </row>
    <row r="120" spans="1:13" s="2" customFormat="1">
      <c r="A120" s="204">
        <v>63</v>
      </c>
      <c r="B120" s="8"/>
      <c r="C120" s="11"/>
      <c r="D120" s="7"/>
      <c r="E120" s="7"/>
      <c r="F120" s="7"/>
      <c r="G120" s="10"/>
      <c r="H120" s="10"/>
      <c r="I120" s="57"/>
      <c r="J120" s="10"/>
      <c r="K120" s="60"/>
      <c r="L120" s="61"/>
      <c r="M120" s="7"/>
    </row>
    <row r="121" spans="1:13" s="2" customFormat="1" ht="18" customHeight="1">
      <c r="A121" s="204">
        <v>64</v>
      </c>
      <c r="B121" s="205" t="s">
        <v>17</v>
      </c>
      <c r="C121" s="17" t="s">
        <v>85</v>
      </c>
      <c r="D121" s="8" t="s">
        <v>79</v>
      </c>
      <c r="E121" s="8"/>
      <c r="F121" s="8">
        <v>12</v>
      </c>
      <c r="G121" s="10"/>
      <c r="H121" s="10"/>
      <c r="I121" s="7"/>
      <c r="J121" s="7"/>
      <c r="K121" s="7"/>
      <c r="L121" s="7"/>
      <c r="M121" s="10"/>
    </row>
    <row r="122" spans="1:13" s="2" customFormat="1">
      <c r="A122" s="204">
        <v>65</v>
      </c>
      <c r="B122" s="205"/>
      <c r="C122" s="17"/>
      <c r="D122" s="8"/>
      <c r="E122" s="8"/>
      <c r="F122" s="8"/>
      <c r="G122" s="10"/>
      <c r="H122" s="7"/>
      <c r="I122" s="7"/>
      <c r="J122" s="7"/>
      <c r="K122" s="7"/>
      <c r="L122" s="7"/>
      <c r="M122" s="7"/>
    </row>
    <row r="123" spans="1:13" s="2" customFormat="1" ht="19.5" customHeight="1">
      <c r="A123" s="204">
        <v>66</v>
      </c>
      <c r="B123" s="205" t="s">
        <v>17</v>
      </c>
      <c r="C123" s="17" t="s">
        <v>230</v>
      </c>
      <c r="D123" s="8" t="s">
        <v>79</v>
      </c>
      <c r="E123" s="8"/>
      <c r="F123" s="8">
        <f>F121</f>
        <v>12</v>
      </c>
      <c r="G123" s="10"/>
      <c r="H123" s="10"/>
      <c r="I123" s="7"/>
      <c r="J123" s="7"/>
      <c r="K123" s="7"/>
      <c r="L123" s="7"/>
      <c r="M123" s="10"/>
    </row>
    <row r="124" spans="1:13" s="2" customFormat="1">
      <c r="A124" s="204">
        <v>67</v>
      </c>
      <c r="B124" s="70"/>
      <c r="C124" s="75"/>
      <c r="D124" s="76"/>
      <c r="E124" s="73"/>
      <c r="F124" s="73"/>
      <c r="G124" s="82"/>
      <c r="H124" s="73"/>
      <c r="I124" s="73"/>
      <c r="J124" s="73"/>
      <c r="K124" s="73"/>
      <c r="L124" s="73"/>
      <c r="M124" s="74"/>
    </row>
    <row r="125" spans="1:13" s="2" customFormat="1" ht="18" customHeight="1">
      <c r="A125" s="204">
        <v>68</v>
      </c>
      <c r="B125" s="114" t="s">
        <v>165</v>
      </c>
      <c r="C125" s="115" t="s">
        <v>235</v>
      </c>
      <c r="D125" s="77" t="s">
        <v>81</v>
      </c>
      <c r="E125" s="79"/>
      <c r="F125" s="79">
        <f>F123*3</f>
        <v>36</v>
      </c>
      <c r="G125" s="79"/>
      <c r="H125" s="79"/>
      <c r="I125" s="79"/>
      <c r="J125" s="79"/>
      <c r="K125" s="79"/>
      <c r="L125" s="79"/>
      <c r="M125" s="139"/>
    </row>
    <row r="126" spans="1:13" s="2" customFormat="1">
      <c r="A126" s="204">
        <v>69</v>
      </c>
      <c r="B126" s="114"/>
      <c r="C126" s="12" t="s">
        <v>67</v>
      </c>
      <c r="D126" s="80" t="s">
        <v>134</v>
      </c>
      <c r="E126" s="82">
        <f>15.7/10</f>
        <v>1.5699999999999998</v>
      </c>
      <c r="F126" s="82">
        <f>F125*E126</f>
        <v>56.519999999999996</v>
      </c>
      <c r="G126" s="7"/>
      <c r="H126" s="7"/>
      <c r="I126" s="7"/>
      <c r="J126" s="7"/>
      <c r="K126" s="7"/>
      <c r="L126" s="7"/>
      <c r="M126" s="42"/>
    </row>
    <row r="127" spans="1:13" s="2" customFormat="1">
      <c r="A127" s="204">
        <v>70</v>
      </c>
      <c r="B127" s="114"/>
      <c r="C127" s="83" t="s">
        <v>231</v>
      </c>
      <c r="D127" s="116" t="s">
        <v>81</v>
      </c>
      <c r="E127" s="10">
        <v>1</v>
      </c>
      <c r="F127" s="10">
        <f>E127*F125</f>
        <v>36</v>
      </c>
      <c r="G127" s="7"/>
      <c r="H127" s="7"/>
      <c r="I127" s="7"/>
      <c r="J127" s="7"/>
      <c r="K127" s="7"/>
      <c r="L127" s="7"/>
      <c r="M127" s="42"/>
    </row>
    <row r="128" spans="1:13" s="2" customFormat="1">
      <c r="A128" s="204">
        <v>71</v>
      </c>
      <c r="B128" s="114"/>
      <c r="C128" s="83" t="s">
        <v>35</v>
      </c>
      <c r="D128" s="116" t="s">
        <v>59</v>
      </c>
      <c r="E128" s="10">
        <v>1.03</v>
      </c>
      <c r="F128" s="10">
        <f>E128*F125</f>
        <v>37.08</v>
      </c>
      <c r="G128" s="7"/>
      <c r="H128" s="7"/>
      <c r="I128" s="7"/>
      <c r="J128" s="7"/>
      <c r="K128" s="7"/>
      <c r="L128" s="7"/>
      <c r="M128" s="42"/>
    </row>
    <row r="129" spans="1:13" s="2" customFormat="1">
      <c r="A129" s="204"/>
      <c r="B129" s="114"/>
      <c r="C129" s="83"/>
      <c r="D129" s="116"/>
      <c r="E129" s="10"/>
      <c r="F129" s="10"/>
      <c r="G129" s="7"/>
      <c r="H129" s="7"/>
      <c r="I129" s="7"/>
      <c r="J129" s="7"/>
      <c r="K129" s="7"/>
      <c r="L129" s="7"/>
      <c r="M129" s="140"/>
    </row>
    <row r="130" spans="1:13" s="2" customFormat="1" ht="19.5" customHeight="1">
      <c r="A130" s="204"/>
      <c r="B130" s="205"/>
      <c r="C130" s="205" t="s">
        <v>90</v>
      </c>
      <c r="D130" s="8"/>
      <c r="E130" s="8"/>
      <c r="F130" s="8"/>
      <c r="G130" s="10"/>
      <c r="H130" s="10"/>
      <c r="I130" s="7"/>
      <c r="J130" s="7"/>
      <c r="K130" s="7"/>
      <c r="L130" s="7"/>
      <c r="M130" s="10"/>
    </row>
    <row r="131" spans="1:13" s="2" customFormat="1" ht="19.5" customHeight="1">
      <c r="A131" s="204"/>
      <c r="B131" s="205"/>
      <c r="C131" s="17"/>
      <c r="D131" s="8"/>
      <c r="E131" s="8"/>
      <c r="F131" s="8"/>
      <c r="G131" s="10"/>
      <c r="H131" s="10"/>
      <c r="I131" s="7"/>
      <c r="J131" s="7"/>
      <c r="K131" s="7"/>
      <c r="L131" s="7"/>
      <c r="M131" s="10"/>
    </row>
    <row r="132" spans="1:13" s="2" customFormat="1" ht="23.25" customHeight="1">
      <c r="A132" s="204">
        <v>1</v>
      </c>
      <c r="B132" s="117" t="s">
        <v>167</v>
      </c>
      <c r="C132" s="119" t="s">
        <v>240</v>
      </c>
      <c r="D132" s="84" t="s">
        <v>71</v>
      </c>
      <c r="E132" s="132"/>
      <c r="F132" s="137">
        <v>66</v>
      </c>
      <c r="G132" s="113"/>
      <c r="H132" s="113"/>
      <c r="I132" s="113"/>
      <c r="J132" s="113"/>
      <c r="K132" s="113"/>
      <c r="L132" s="113"/>
      <c r="M132" s="120"/>
    </row>
    <row r="133" spans="1:13" s="2" customFormat="1" ht="19.5" customHeight="1">
      <c r="A133" s="204">
        <v>2</v>
      </c>
      <c r="B133" s="117"/>
      <c r="C133" s="75" t="s">
        <v>54</v>
      </c>
      <c r="D133" s="112" t="s">
        <v>55</v>
      </c>
      <c r="E133" s="132">
        <v>0.47</v>
      </c>
      <c r="F133" s="132">
        <f>E133*F132</f>
        <v>31.02</v>
      </c>
      <c r="G133" s="113"/>
      <c r="H133" s="113"/>
      <c r="I133" s="113"/>
      <c r="J133" s="113"/>
      <c r="K133" s="113"/>
      <c r="L133" s="113"/>
      <c r="M133" s="120"/>
    </row>
    <row r="134" spans="1:13" s="2" customFormat="1" ht="19.5" customHeight="1">
      <c r="A134" s="204">
        <v>3</v>
      </c>
      <c r="B134" s="117"/>
      <c r="C134" s="75" t="s">
        <v>168</v>
      </c>
      <c r="D134" s="112" t="s">
        <v>59</v>
      </c>
      <c r="E134" s="132">
        <f>0.13/100</f>
        <v>1.2999999999999999E-3</v>
      </c>
      <c r="F134" s="132">
        <f>E134*F132</f>
        <v>8.5800000000000001E-2</v>
      </c>
      <c r="G134" s="113"/>
      <c r="H134" s="113"/>
      <c r="I134" s="113"/>
      <c r="J134" s="113"/>
      <c r="K134" s="113"/>
      <c r="L134" s="113"/>
      <c r="M134" s="120"/>
    </row>
    <row r="135" spans="1:13" s="2" customFormat="1" ht="19.5" customHeight="1">
      <c r="A135" s="204">
        <v>4</v>
      </c>
      <c r="B135" s="117"/>
      <c r="C135" s="75" t="s">
        <v>169</v>
      </c>
      <c r="D135" s="112" t="s">
        <v>71</v>
      </c>
      <c r="E135" s="132">
        <v>0.18</v>
      </c>
      <c r="F135" s="132">
        <f>E135*F132</f>
        <v>11.879999999999999</v>
      </c>
      <c r="G135" s="113"/>
      <c r="H135" s="113"/>
      <c r="I135" s="113"/>
      <c r="J135" s="113"/>
      <c r="K135" s="113"/>
      <c r="L135" s="113"/>
      <c r="M135" s="120"/>
    </row>
    <row r="136" spans="1:13" s="2" customFormat="1" ht="19.5" customHeight="1">
      <c r="A136" s="204">
        <v>5</v>
      </c>
      <c r="B136" s="117"/>
      <c r="C136" s="75" t="s">
        <v>60</v>
      </c>
      <c r="D136" s="112" t="s">
        <v>61</v>
      </c>
      <c r="E136" s="132">
        <f>2.56/100</f>
        <v>2.5600000000000001E-2</v>
      </c>
      <c r="F136" s="132">
        <f>E136*F132</f>
        <v>1.6896</v>
      </c>
      <c r="G136" s="113"/>
      <c r="H136" s="113"/>
      <c r="I136" s="113"/>
      <c r="J136" s="113"/>
      <c r="K136" s="113"/>
      <c r="L136" s="113"/>
      <c r="M136" s="120"/>
    </row>
    <row r="137" spans="1:13" s="2" customFormat="1" ht="19.5" customHeight="1">
      <c r="A137" s="204">
        <v>6</v>
      </c>
      <c r="B137" s="117"/>
      <c r="C137" s="75" t="s">
        <v>62</v>
      </c>
      <c r="D137" s="112" t="s">
        <v>61</v>
      </c>
      <c r="E137" s="132">
        <f>11/100</f>
        <v>0.11</v>
      </c>
      <c r="F137" s="132">
        <f>E137*F132</f>
        <v>7.26</v>
      </c>
      <c r="G137" s="113"/>
      <c r="H137" s="113"/>
      <c r="I137" s="113"/>
      <c r="J137" s="113"/>
      <c r="K137" s="113"/>
      <c r="L137" s="113"/>
      <c r="M137" s="120"/>
    </row>
    <row r="138" spans="1:13" s="2" customFormat="1" ht="19.5" customHeight="1">
      <c r="A138" s="204">
        <v>7</v>
      </c>
      <c r="B138" s="117"/>
      <c r="C138" s="75"/>
      <c r="D138" s="112"/>
      <c r="E138" s="132"/>
      <c r="F138" s="132"/>
      <c r="G138" s="113"/>
      <c r="H138" s="113"/>
      <c r="I138" s="113"/>
      <c r="J138" s="113"/>
      <c r="K138" s="113"/>
      <c r="L138" s="113"/>
      <c r="M138" s="121"/>
    </row>
    <row r="139" spans="1:13" s="6" customFormat="1" ht="19.5" customHeight="1">
      <c r="A139" s="204">
        <v>8</v>
      </c>
      <c r="B139" s="98" t="s">
        <v>179</v>
      </c>
      <c r="C139" s="119" t="s">
        <v>252</v>
      </c>
      <c r="D139" s="107" t="s">
        <v>156</v>
      </c>
      <c r="E139" s="81"/>
      <c r="F139" s="205">
        <v>24.4</v>
      </c>
      <c r="G139" s="82"/>
      <c r="H139" s="82"/>
      <c r="I139" s="82"/>
      <c r="J139" s="82"/>
      <c r="K139" s="82"/>
      <c r="L139" s="82"/>
      <c r="M139" s="103"/>
    </row>
    <row r="140" spans="1:13" s="2" customFormat="1" ht="19.5" customHeight="1">
      <c r="A140" s="204">
        <v>9</v>
      </c>
      <c r="B140" s="117"/>
      <c r="C140" s="75" t="s">
        <v>54</v>
      </c>
      <c r="D140" s="112" t="s">
        <v>55</v>
      </c>
      <c r="E140" s="132">
        <f>2760/100</f>
        <v>27.6</v>
      </c>
      <c r="F140" s="132">
        <f>E140*F139</f>
        <v>673.43999999999994</v>
      </c>
      <c r="G140" s="113"/>
      <c r="H140" s="113"/>
      <c r="I140" s="113"/>
      <c r="J140" s="113"/>
      <c r="K140" s="113"/>
      <c r="L140" s="113"/>
      <c r="M140" s="120"/>
    </row>
    <row r="141" spans="1:13" s="2" customFormat="1" ht="19.5" customHeight="1">
      <c r="A141" s="204">
        <v>10</v>
      </c>
      <c r="B141" s="117" t="s">
        <v>183</v>
      </c>
      <c r="C141" s="83" t="s">
        <v>182</v>
      </c>
      <c r="D141" s="80" t="s">
        <v>53</v>
      </c>
      <c r="E141" s="82" t="s">
        <v>144</v>
      </c>
      <c r="F141" s="82">
        <v>4160</v>
      </c>
      <c r="G141" s="82"/>
      <c r="H141" s="81"/>
      <c r="I141" s="82"/>
      <c r="J141" s="82"/>
      <c r="K141" s="82"/>
      <c r="L141" s="82"/>
      <c r="M141" s="103"/>
    </row>
    <row r="142" spans="1:13" s="2" customFormat="1" ht="19.5" customHeight="1">
      <c r="A142" s="204">
        <v>11</v>
      </c>
      <c r="B142" s="117" t="s">
        <v>181</v>
      </c>
      <c r="C142" s="83" t="s">
        <v>180</v>
      </c>
      <c r="D142" s="80" t="s">
        <v>53</v>
      </c>
      <c r="E142" s="82" t="s">
        <v>144</v>
      </c>
      <c r="F142" s="82">
        <f>1800+400</f>
        <v>2200</v>
      </c>
      <c r="G142" s="82"/>
      <c r="H142" s="81"/>
      <c r="I142" s="82"/>
      <c r="J142" s="82"/>
      <c r="K142" s="82"/>
      <c r="L142" s="82"/>
      <c r="M142" s="103"/>
    </row>
    <row r="143" spans="1:13" s="2" customFormat="1" ht="19.5" customHeight="1">
      <c r="A143" s="204">
        <v>12</v>
      </c>
      <c r="B143" s="117" t="s">
        <v>185</v>
      </c>
      <c r="C143" s="83" t="s">
        <v>184</v>
      </c>
      <c r="D143" s="80" t="s">
        <v>53</v>
      </c>
      <c r="E143" s="82" t="s">
        <v>144</v>
      </c>
      <c r="F143" s="82">
        <v>38000</v>
      </c>
      <c r="G143" s="82"/>
      <c r="H143" s="81"/>
      <c r="I143" s="82"/>
      <c r="J143" s="82"/>
      <c r="K143" s="82"/>
      <c r="L143" s="82"/>
      <c r="M143" s="103"/>
    </row>
    <row r="144" spans="1:13" s="2" customFormat="1" ht="19.5" customHeight="1">
      <c r="A144" s="204">
        <v>13</v>
      </c>
      <c r="B144" s="117" t="s">
        <v>88</v>
      </c>
      <c r="C144" s="83" t="s">
        <v>138</v>
      </c>
      <c r="D144" s="80" t="s">
        <v>53</v>
      </c>
      <c r="E144" s="82" t="s">
        <v>144</v>
      </c>
      <c r="F144" s="82">
        <v>6500</v>
      </c>
      <c r="G144" s="82"/>
      <c r="H144" s="81"/>
      <c r="I144" s="82"/>
      <c r="J144" s="82"/>
      <c r="K144" s="82"/>
      <c r="L144" s="82"/>
      <c r="M144" s="103"/>
    </row>
    <row r="145" spans="1:13" s="2" customFormat="1" ht="19.5" customHeight="1">
      <c r="A145" s="204">
        <v>14</v>
      </c>
      <c r="B145" s="117"/>
      <c r="C145" s="75"/>
      <c r="D145" s="112"/>
      <c r="E145" s="132"/>
      <c r="F145" s="132"/>
      <c r="G145" s="113"/>
      <c r="H145" s="113"/>
      <c r="I145" s="113"/>
      <c r="J145" s="113"/>
      <c r="K145" s="113"/>
      <c r="L145" s="113"/>
      <c r="M145" s="121"/>
    </row>
    <row r="146" spans="1:13" s="2" customFormat="1" ht="18.75" customHeight="1">
      <c r="A146" s="204">
        <v>15</v>
      </c>
      <c r="B146" s="89" t="s">
        <v>178</v>
      </c>
      <c r="C146" s="118" t="s">
        <v>186</v>
      </c>
      <c r="D146" s="77" t="s">
        <v>59</v>
      </c>
      <c r="E146" s="82"/>
      <c r="F146" s="79">
        <f>228*1.2+112</f>
        <v>385.59999999999997</v>
      </c>
      <c r="G146" s="82"/>
      <c r="H146" s="82"/>
      <c r="I146" s="82"/>
      <c r="J146" s="82"/>
      <c r="K146" s="82"/>
      <c r="L146" s="82"/>
      <c r="M146" s="82"/>
    </row>
    <row r="147" spans="1:13" s="2" customFormat="1" ht="19.5" customHeight="1">
      <c r="A147" s="204">
        <v>16</v>
      </c>
      <c r="B147" s="89"/>
      <c r="C147" s="83" t="s">
        <v>69</v>
      </c>
      <c r="D147" s="80" t="s">
        <v>89</v>
      </c>
      <c r="E147" s="82">
        <v>2.86</v>
      </c>
      <c r="F147" s="82">
        <f>F146*E147</f>
        <v>1102.8159999999998</v>
      </c>
      <c r="G147" s="82"/>
      <c r="H147" s="82"/>
      <c r="I147" s="82"/>
      <c r="J147" s="82"/>
      <c r="K147" s="82"/>
      <c r="L147" s="82"/>
      <c r="M147" s="82"/>
    </row>
    <row r="148" spans="1:13" s="2" customFormat="1" ht="19.5" customHeight="1">
      <c r="A148" s="204">
        <v>17</v>
      </c>
      <c r="B148" s="89" t="s">
        <v>188</v>
      </c>
      <c r="C148" s="97" t="s">
        <v>187</v>
      </c>
      <c r="D148" s="80" t="s">
        <v>59</v>
      </c>
      <c r="E148" s="82">
        <v>1.02</v>
      </c>
      <c r="F148" s="82">
        <f>F146*E148</f>
        <v>393.31199999999995</v>
      </c>
      <c r="G148" s="82"/>
      <c r="H148" s="82"/>
      <c r="I148" s="82"/>
      <c r="J148" s="82"/>
      <c r="K148" s="82"/>
      <c r="L148" s="82"/>
      <c r="M148" s="82"/>
    </row>
    <row r="149" spans="1:13" s="2" customFormat="1" ht="19.5" customHeight="1">
      <c r="A149" s="204">
        <v>18</v>
      </c>
      <c r="B149" s="89" t="s">
        <v>174</v>
      </c>
      <c r="C149" s="83" t="s">
        <v>246</v>
      </c>
      <c r="D149" s="80" t="s">
        <v>19</v>
      </c>
      <c r="E149" s="82"/>
      <c r="F149" s="82">
        <f>F148*2.4</f>
        <v>943.94879999999989</v>
      </c>
      <c r="G149" s="82"/>
      <c r="H149" s="82"/>
      <c r="I149" s="82"/>
      <c r="J149" s="82"/>
      <c r="K149" s="82"/>
      <c r="L149" s="82"/>
      <c r="M149" s="82"/>
    </row>
    <row r="150" spans="1:13" s="2" customFormat="1" ht="19.5" customHeight="1">
      <c r="A150" s="204">
        <v>19</v>
      </c>
      <c r="B150" s="89"/>
      <c r="C150" s="83"/>
      <c r="D150" s="80"/>
      <c r="E150" s="82"/>
      <c r="F150" s="82"/>
      <c r="G150" s="82"/>
      <c r="H150" s="82"/>
      <c r="I150" s="82"/>
      <c r="J150" s="82"/>
      <c r="K150" s="82"/>
      <c r="L150" s="82"/>
      <c r="M150" s="82"/>
    </row>
    <row r="151" spans="1:13" s="2" customFormat="1" ht="27" customHeight="1">
      <c r="A151" s="204">
        <v>20</v>
      </c>
      <c r="B151" s="77" t="s">
        <v>175</v>
      </c>
      <c r="C151" s="78" t="s">
        <v>232</v>
      </c>
      <c r="D151" s="77" t="s">
        <v>59</v>
      </c>
      <c r="E151" s="79"/>
      <c r="F151" s="79">
        <f>19*0.6*0.6*4+28</f>
        <v>55.36</v>
      </c>
      <c r="G151" s="82"/>
      <c r="H151" s="81"/>
      <c r="I151" s="82"/>
      <c r="J151" s="82"/>
      <c r="K151" s="108"/>
      <c r="L151" s="82"/>
      <c r="M151" s="82"/>
    </row>
    <row r="152" spans="1:13" s="2" customFormat="1" ht="19.5" customHeight="1">
      <c r="A152" s="204">
        <v>21</v>
      </c>
      <c r="B152" s="77"/>
      <c r="C152" s="83" t="s">
        <v>82</v>
      </c>
      <c r="D152" s="80" t="s">
        <v>55</v>
      </c>
      <c r="E152" s="82">
        <v>7.08</v>
      </c>
      <c r="F152" s="82">
        <f>E152*F151</f>
        <v>391.94880000000001</v>
      </c>
      <c r="G152" s="82"/>
      <c r="H152" s="81"/>
      <c r="I152" s="82"/>
      <c r="J152" s="82"/>
      <c r="K152" s="82"/>
      <c r="L152" s="82"/>
      <c r="M152" s="82"/>
    </row>
    <row r="153" spans="1:13" s="2" customFormat="1" ht="19.5" customHeight="1">
      <c r="A153" s="204">
        <v>22</v>
      </c>
      <c r="B153" s="94" t="str">
        <f>B148</f>
        <v>4,1-323</v>
      </c>
      <c r="C153" s="97" t="s">
        <v>187</v>
      </c>
      <c r="D153" s="80" t="s">
        <v>59</v>
      </c>
      <c r="E153" s="82">
        <v>1.0149999999999999</v>
      </c>
      <c r="F153" s="82">
        <f>E153*F151</f>
        <v>56.190399999999997</v>
      </c>
      <c r="G153" s="82"/>
      <c r="H153" s="81"/>
      <c r="I153" s="82"/>
      <c r="J153" s="82"/>
      <c r="K153" s="82"/>
      <c r="L153" s="82"/>
      <c r="M153" s="82"/>
    </row>
    <row r="154" spans="1:13" s="2" customFormat="1" ht="19.5" customHeight="1">
      <c r="A154" s="204">
        <v>23</v>
      </c>
      <c r="B154" s="77">
        <v>13</v>
      </c>
      <c r="C154" s="83" t="s">
        <v>247</v>
      </c>
      <c r="D154" s="80" t="s">
        <v>19</v>
      </c>
      <c r="E154" s="82"/>
      <c r="F154" s="82">
        <f>F153*2.4</f>
        <v>134.85695999999999</v>
      </c>
      <c r="G154" s="82"/>
      <c r="H154" s="82"/>
      <c r="I154" s="82"/>
      <c r="J154" s="82"/>
      <c r="K154" s="82"/>
      <c r="L154" s="82"/>
      <c r="M154" s="82"/>
    </row>
    <row r="155" spans="1:13" s="2" customFormat="1" ht="19.5" customHeight="1">
      <c r="A155" s="204">
        <v>24</v>
      </c>
      <c r="B155" s="77"/>
      <c r="C155" s="83" t="s">
        <v>62</v>
      </c>
      <c r="D155" s="80" t="s">
        <v>61</v>
      </c>
      <c r="E155" s="82">
        <v>0.21</v>
      </c>
      <c r="F155" s="82">
        <f>E155*F151</f>
        <v>11.625599999999999</v>
      </c>
      <c r="G155" s="82"/>
      <c r="H155" s="81"/>
      <c r="I155" s="82"/>
      <c r="J155" s="82"/>
      <c r="K155" s="82"/>
      <c r="L155" s="82"/>
      <c r="M155" s="82"/>
    </row>
    <row r="156" spans="1:13" s="2" customFormat="1" ht="19.5" customHeight="1">
      <c r="A156" s="204">
        <v>25</v>
      </c>
      <c r="B156" s="77"/>
      <c r="C156" s="83"/>
      <c r="D156" s="80"/>
      <c r="E156" s="82"/>
      <c r="F156" s="82"/>
      <c r="G156" s="82"/>
      <c r="H156" s="81"/>
      <c r="I156" s="82"/>
      <c r="J156" s="82"/>
      <c r="K156" s="82"/>
      <c r="L156" s="82"/>
      <c r="M156" s="82"/>
    </row>
    <row r="157" spans="1:13" s="2" customFormat="1" ht="31.5" customHeight="1">
      <c r="A157" s="204">
        <v>26</v>
      </c>
      <c r="B157" s="8" t="s">
        <v>64</v>
      </c>
      <c r="C157" s="29" t="s">
        <v>177</v>
      </c>
      <c r="D157" s="8" t="s">
        <v>8</v>
      </c>
      <c r="E157" s="8"/>
      <c r="F157" s="8">
        <f>0.6*0.6*73</f>
        <v>26.279999999999998</v>
      </c>
      <c r="G157" s="205"/>
      <c r="H157" s="7"/>
      <c r="I157" s="8"/>
      <c r="J157" s="10"/>
      <c r="K157" s="8"/>
      <c r="L157" s="10"/>
      <c r="M157" s="10"/>
    </row>
    <row r="158" spans="1:13" s="2" customFormat="1" ht="19.5" customHeight="1">
      <c r="A158" s="204">
        <v>27</v>
      </c>
      <c r="B158" s="8"/>
      <c r="C158" s="11" t="s">
        <v>48</v>
      </c>
      <c r="D158" s="7" t="s">
        <v>49</v>
      </c>
      <c r="E158" s="7">
        <v>2.13</v>
      </c>
      <c r="F158" s="7">
        <f>E158*F157</f>
        <v>55.976399999999991</v>
      </c>
      <c r="G158" s="10"/>
      <c r="H158" s="7"/>
      <c r="I158" s="7"/>
      <c r="J158" s="10"/>
      <c r="K158" s="7"/>
      <c r="L158" s="10"/>
      <c r="M158" s="10"/>
    </row>
    <row r="159" spans="1:13" s="2" customFormat="1" ht="19.5" customHeight="1">
      <c r="A159" s="204">
        <v>28</v>
      </c>
      <c r="B159" s="8"/>
      <c r="C159" s="11" t="s">
        <v>50</v>
      </c>
      <c r="D159" s="7" t="s">
        <v>2</v>
      </c>
      <c r="E159" s="7">
        <f>3.5/100</f>
        <v>3.5000000000000003E-2</v>
      </c>
      <c r="F159" s="7">
        <f>E159*F157</f>
        <v>0.91979999999999995</v>
      </c>
      <c r="G159" s="10"/>
      <c r="H159" s="7"/>
      <c r="I159" s="7"/>
      <c r="J159" s="10"/>
      <c r="K159" s="7"/>
      <c r="L159" s="10"/>
      <c r="M159" s="10"/>
    </row>
    <row r="160" spans="1:13" s="2" customFormat="1" ht="19.5" customHeight="1">
      <c r="A160" s="204">
        <v>29</v>
      </c>
      <c r="B160" s="8" t="s">
        <v>17</v>
      </c>
      <c r="C160" s="11" t="s">
        <v>190</v>
      </c>
      <c r="D160" s="7" t="s">
        <v>8</v>
      </c>
      <c r="E160" s="7">
        <v>1</v>
      </c>
      <c r="F160" s="7">
        <f>E160*F157</f>
        <v>26.279999999999998</v>
      </c>
      <c r="G160" s="10"/>
      <c r="H160" s="7"/>
      <c r="I160" s="7"/>
      <c r="J160" s="10"/>
      <c r="K160" s="7"/>
      <c r="L160" s="10"/>
      <c r="M160" s="10"/>
    </row>
    <row r="161" spans="1:13" s="2" customFormat="1" ht="19.5" customHeight="1">
      <c r="A161" s="204">
        <v>30</v>
      </c>
      <c r="B161" s="8" t="s">
        <v>65</v>
      </c>
      <c r="C161" s="11" t="s">
        <v>66</v>
      </c>
      <c r="D161" s="7" t="s">
        <v>10</v>
      </c>
      <c r="E161" s="7">
        <v>7</v>
      </c>
      <c r="F161" s="7">
        <f>E161*F157</f>
        <v>183.95999999999998</v>
      </c>
      <c r="G161" s="10"/>
      <c r="H161" s="7"/>
      <c r="I161" s="7"/>
      <c r="J161" s="10"/>
      <c r="K161" s="7"/>
      <c r="L161" s="10"/>
      <c r="M161" s="10"/>
    </row>
    <row r="162" spans="1:13" s="2" customFormat="1" ht="19.5" customHeight="1">
      <c r="A162" s="204">
        <v>31</v>
      </c>
      <c r="B162" s="8"/>
      <c r="C162" s="11" t="s">
        <v>16</v>
      </c>
      <c r="D162" s="7" t="s">
        <v>2</v>
      </c>
      <c r="E162" s="7">
        <f>4.3/100</f>
        <v>4.2999999999999997E-2</v>
      </c>
      <c r="F162" s="7">
        <f>E162*F157</f>
        <v>1.1300399999999997</v>
      </c>
      <c r="G162" s="10"/>
      <c r="H162" s="7"/>
      <c r="I162" s="7"/>
      <c r="J162" s="10"/>
      <c r="K162" s="7"/>
      <c r="L162" s="10"/>
      <c r="M162" s="10"/>
    </row>
    <row r="163" spans="1:13" s="2" customFormat="1" ht="19.5" customHeight="1">
      <c r="A163" s="204">
        <v>32</v>
      </c>
      <c r="B163" s="117"/>
      <c r="C163" s="75"/>
      <c r="D163" s="112"/>
      <c r="E163" s="132"/>
      <c r="F163" s="132"/>
      <c r="G163" s="113"/>
      <c r="H163" s="113"/>
      <c r="I163" s="113"/>
      <c r="J163" s="113"/>
      <c r="K163" s="113"/>
      <c r="L163" s="113"/>
      <c r="M163" s="113"/>
    </row>
    <row r="164" spans="1:13" s="2" customFormat="1" ht="19.5" customHeight="1">
      <c r="A164" s="204">
        <v>33</v>
      </c>
      <c r="B164" s="99" t="s">
        <v>143</v>
      </c>
      <c r="C164" s="100" t="s">
        <v>189</v>
      </c>
      <c r="D164" s="207" t="s">
        <v>59</v>
      </c>
      <c r="E164" s="73"/>
      <c r="F164" s="72">
        <f>200+162</f>
        <v>362</v>
      </c>
      <c r="G164" s="73"/>
      <c r="H164" s="73"/>
      <c r="I164" s="73"/>
      <c r="J164" s="73"/>
      <c r="K164" s="73"/>
      <c r="L164" s="73"/>
      <c r="M164" s="73"/>
    </row>
    <row r="165" spans="1:13" s="2" customFormat="1" ht="19.5" customHeight="1">
      <c r="A165" s="204">
        <v>34</v>
      </c>
      <c r="B165" s="99"/>
      <c r="C165" s="102" t="s">
        <v>69</v>
      </c>
      <c r="D165" s="101" t="s">
        <v>89</v>
      </c>
      <c r="E165" s="73">
        <v>1.5</v>
      </c>
      <c r="F165" s="73">
        <f>F164*E165</f>
        <v>543</v>
      </c>
      <c r="G165" s="73"/>
      <c r="H165" s="73"/>
      <c r="I165" s="73"/>
      <c r="J165" s="73"/>
      <c r="K165" s="73"/>
      <c r="L165" s="73"/>
      <c r="M165" s="73"/>
    </row>
    <row r="166" spans="1:13" s="2" customFormat="1" ht="19.5" customHeight="1">
      <c r="A166" s="204">
        <v>35</v>
      </c>
      <c r="B166" s="99" t="s">
        <v>56</v>
      </c>
      <c r="C166" s="102" t="s">
        <v>145</v>
      </c>
      <c r="D166" s="101" t="s">
        <v>146</v>
      </c>
      <c r="E166" s="73" t="s">
        <v>144</v>
      </c>
      <c r="F166" s="73">
        <f>F164-F167</f>
        <v>165</v>
      </c>
      <c r="G166" s="73"/>
      <c r="H166" s="73"/>
      <c r="I166" s="73"/>
      <c r="J166" s="73"/>
      <c r="K166" s="73"/>
      <c r="L166" s="73"/>
      <c r="M166" s="73"/>
    </row>
    <row r="167" spans="1:13" s="2" customFormat="1" ht="27.75" customHeight="1">
      <c r="A167" s="204">
        <v>36</v>
      </c>
      <c r="B167" s="99" t="s">
        <v>56</v>
      </c>
      <c r="C167" s="102" t="s">
        <v>233</v>
      </c>
      <c r="D167" s="101" t="s">
        <v>146</v>
      </c>
      <c r="E167" s="73" t="s">
        <v>144</v>
      </c>
      <c r="F167" s="73">
        <v>197</v>
      </c>
      <c r="G167" s="73"/>
      <c r="H167" s="73"/>
      <c r="I167" s="73"/>
      <c r="J167" s="73"/>
      <c r="K167" s="73"/>
      <c r="L167" s="73"/>
      <c r="M167" s="73"/>
    </row>
    <row r="168" spans="1:13" s="2" customFormat="1" ht="19.5" customHeight="1">
      <c r="A168" s="204">
        <v>37</v>
      </c>
      <c r="B168" s="99" t="s">
        <v>148</v>
      </c>
      <c r="C168" s="102" t="s">
        <v>248</v>
      </c>
      <c r="D168" s="101" t="s">
        <v>96</v>
      </c>
      <c r="E168" s="73">
        <v>2</v>
      </c>
      <c r="F168" s="73">
        <f>F164*E168</f>
        <v>724</v>
      </c>
      <c r="G168" s="73"/>
      <c r="H168" s="73"/>
      <c r="I168" s="73"/>
      <c r="J168" s="73"/>
      <c r="K168" s="73"/>
      <c r="L168" s="73"/>
      <c r="M168" s="73"/>
    </row>
    <row r="169" spans="1:13" s="2" customFormat="1" ht="19.5" customHeight="1">
      <c r="A169" s="204">
        <v>38</v>
      </c>
      <c r="B169" s="99"/>
      <c r="C169" s="102"/>
      <c r="D169" s="101"/>
      <c r="E169" s="73"/>
      <c r="F169" s="73"/>
      <c r="G169" s="73"/>
      <c r="H169" s="73"/>
      <c r="I169" s="73"/>
      <c r="J169" s="73"/>
      <c r="K169" s="73"/>
      <c r="L169" s="73"/>
      <c r="M169" s="73"/>
    </row>
    <row r="170" spans="1:13" s="2" customFormat="1" ht="19.5" customHeight="1">
      <c r="A170" s="204">
        <v>39</v>
      </c>
      <c r="B170" s="77" t="s">
        <v>137</v>
      </c>
      <c r="C170" s="78" t="s">
        <v>176</v>
      </c>
      <c r="D170" s="77" t="s">
        <v>59</v>
      </c>
      <c r="E170" s="79"/>
      <c r="F170" s="79">
        <f>68*0.25*0.6+12</f>
        <v>22.2</v>
      </c>
      <c r="G170" s="82"/>
      <c r="H170" s="81"/>
      <c r="I170" s="82"/>
      <c r="J170" s="82"/>
      <c r="K170" s="108"/>
      <c r="L170" s="82"/>
      <c r="M170" s="82"/>
    </row>
    <row r="171" spans="1:13" s="2" customFormat="1" ht="19.5" customHeight="1">
      <c r="A171" s="204">
        <v>40</v>
      </c>
      <c r="B171" s="77"/>
      <c r="C171" s="83" t="s">
        <v>82</v>
      </c>
      <c r="D171" s="80" t="s">
        <v>55</v>
      </c>
      <c r="E171" s="82">
        <v>8.5399999999999991</v>
      </c>
      <c r="F171" s="82">
        <f>E171*F170</f>
        <v>189.58799999999997</v>
      </c>
      <c r="G171" s="82"/>
      <c r="H171" s="81"/>
      <c r="I171" s="82"/>
      <c r="J171" s="82"/>
      <c r="K171" s="82"/>
      <c r="L171" s="82"/>
      <c r="M171" s="82"/>
    </row>
    <row r="172" spans="1:13" s="2" customFormat="1" ht="19.5" customHeight="1">
      <c r="A172" s="204">
        <v>41</v>
      </c>
      <c r="B172" s="94" t="str">
        <f>B153</f>
        <v>4,1-323</v>
      </c>
      <c r="C172" s="122" t="s">
        <v>187</v>
      </c>
      <c r="D172" s="80" t="s">
        <v>59</v>
      </c>
      <c r="E172" s="82">
        <v>1.0149999999999999</v>
      </c>
      <c r="F172" s="82">
        <f>E172*F170</f>
        <v>22.532999999999998</v>
      </c>
      <c r="G172" s="82"/>
      <c r="H172" s="81"/>
      <c r="I172" s="82"/>
      <c r="J172" s="82"/>
      <c r="K172" s="82"/>
      <c r="L172" s="82"/>
      <c r="M172" s="82"/>
    </row>
    <row r="173" spans="1:13" s="2" customFormat="1" ht="19.5" customHeight="1">
      <c r="A173" s="204">
        <v>42</v>
      </c>
      <c r="B173" s="77">
        <v>13</v>
      </c>
      <c r="C173" s="102" t="s">
        <v>246</v>
      </c>
      <c r="D173" s="101" t="s">
        <v>19</v>
      </c>
      <c r="E173" s="73"/>
      <c r="F173" s="82">
        <f>F172*2.4</f>
        <v>54.079199999999993</v>
      </c>
      <c r="G173" s="73"/>
      <c r="H173" s="73"/>
      <c r="I173" s="73"/>
      <c r="J173" s="73"/>
      <c r="K173" s="73"/>
      <c r="L173" s="73"/>
      <c r="M173" s="73"/>
    </row>
    <row r="174" spans="1:13" s="2" customFormat="1" ht="19.5" customHeight="1">
      <c r="A174" s="204">
        <v>43</v>
      </c>
      <c r="B174" s="77"/>
      <c r="C174" s="83" t="s">
        <v>62</v>
      </c>
      <c r="D174" s="80" t="s">
        <v>61</v>
      </c>
      <c r="E174" s="82">
        <v>0.74</v>
      </c>
      <c r="F174" s="82">
        <f>E174*F170</f>
        <v>16.428000000000001</v>
      </c>
      <c r="G174" s="82"/>
      <c r="H174" s="81"/>
      <c r="I174" s="82"/>
      <c r="J174" s="82"/>
      <c r="K174" s="82"/>
      <c r="L174" s="82"/>
      <c r="M174" s="82"/>
    </row>
    <row r="175" spans="1:13" s="2" customFormat="1" ht="19.5" customHeight="1">
      <c r="A175" s="204">
        <v>44</v>
      </c>
      <c r="B175" s="123"/>
      <c r="C175" s="124"/>
      <c r="D175" s="125"/>
      <c r="E175" s="126"/>
      <c r="F175" s="126"/>
      <c r="G175" s="126"/>
      <c r="H175" s="127"/>
      <c r="I175" s="126"/>
      <c r="J175" s="126"/>
      <c r="K175" s="126"/>
      <c r="L175" s="126"/>
      <c r="M175" s="126"/>
    </row>
    <row r="176" spans="1:13" s="2" customFormat="1" ht="19.5" customHeight="1">
      <c r="A176" s="204">
        <v>45</v>
      </c>
      <c r="B176" s="94" t="s">
        <v>191</v>
      </c>
      <c r="C176" s="78" t="s">
        <v>195</v>
      </c>
      <c r="D176" s="77" t="s">
        <v>154</v>
      </c>
      <c r="E176" s="82"/>
      <c r="F176" s="79">
        <f>296*0.4*0.05</f>
        <v>5.9200000000000008</v>
      </c>
      <c r="G176" s="82"/>
      <c r="H176" s="82"/>
      <c r="I176" s="82"/>
      <c r="J176" s="82"/>
      <c r="K176" s="82"/>
      <c r="L176" s="82"/>
      <c r="M176" s="103"/>
    </row>
    <row r="177" spans="1:13" s="2" customFormat="1" ht="19.5" customHeight="1">
      <c r="A177" s="204">
        <v>46</v>
      </c>
      <c r="B177" s="94"/>
      <c r="C177" s="83" t="s">
        <v>69</v>
      </c>
      <c r="D177" s="80" t="s">
        <v>89</v>
      </c>
      <c r="E177" s="82">
        <v>14.6</v>
      </c>
      <c r="F177" s="82">
        <f>F176*E177</f>
        <v>86.432000000000016</v>
      </c>
      <c r="G177" s="82"/>
      <c r="H177" s="82"/>
      <c r="I177" s="82"/>
      <c r="J177" s="82"/>
      <c r="K177" s="82"/>
      <c r="L177" s="82"/>
      <c r="M177" s="103"/>
    </row>
    <row r="178" spans="1:13" s="2" customFormat="1" ht="19.5" customHeight="1">
      <c r="A178" s="204">
        <v>47</v>
      </c>
      <c r="B178" s="94"/>
      <c r="C178" s="83" t="s">
        <v>60</v>
      </c>
      <c r="D178" s="80" t="s">
        <v>61</v>
      </c>
      <c r="E178" s="82">
        <v>0.93</v>
      </c>
      <c r="F178" s="82">
        <f>F176*E178</f>
        <v>5.5056000000000012</v>
      </c>
      <c r="G178" s="82"/>
      <c r="H178" s="82"/>
      <c r="I178" s="82"/>
      <c r="J178" s="82"/>
      <c r="K178" s="82"/>
      <c r="L178" s="82"/>
      <c r="M178" s="103"/>
    </row>
    <row r="179" spans="1:13" s="2" customFormat="1" ht="19.5" customHeight="1">
      <c r="A179" s="204">
        <v>48</v>
      </c>
      <c r="B179" s="94" t="s">
        <v>193</v>
      </c>
      <c r="C179" s="97" t="s">
        <v>192</v>
      </c>
      <c r="D179" s="80" t="s">
        <v>139</v>
      </c>
      <c r="E179" s="82">
        <v>1.01</v>
      </c>
      <c r="F179" s="82">
        <f>F176*E179</f>
        <v>5.9792000000000005</v>
      </c>
      <c r="G179" s="82"/>
      <c r="H179" s="82"/>
      <c r="I179" s="82"/>
      <c r="J179" s="82"/>
      <c r="K179" s="82"/>
      <c r="L179" s="82"/>
      <c r="M179" s="103"/>
    </row>
    <row r="180" spans="1:13" s="2" customFormat="1" ht="19.5" customHeight="1">
      <c r="A180" s="204">
        <v>49</v>
      </c>
      <c r="B180" s="94"/>
      <c r="C180" s="83" t="s">
        <v>247</v>
      </c>
      <c r="D180" s="80" t="s">
        <v>19</v>
      </c>
      <c r="E180" s="82"/>
      <c r="F180" s="82">
        <f>F179*2.4</f>
        <v>14.35008</v>
      </c>
      <c r="G180" s="82"/>
      <c r="H180" s="82"/>
      <c r="I180" s="82"/>
      <c r="J180" s="82"/>
      <c r="K180" s="82"/>
      <c r="L180" s="82"/>
      <c r="M180" s="103"/>
    </row>
    <row r="181" spans="1:13" s="2" customFormat="1" ht="19.5" customHeight="1">
      <c r="A181" s="204">
        <v>50</v>
      </c>
      <c r="B181" s="94"/>
      <c r="C181" s="83"/>
      <c r="D181" s="80"/>
      <c r="E181" s="82"/>
      <c r="F181" s="82"/>
      <c r="G181" s="82"/>
      <c r="H181" s="82"/>
      <c r="I181" s="82"/>
      <c r="J181" s="82"/>
      <c r="K181" s="82"/>
      <c r="L181" s="82"/>
      <c r="M181" s="133"/>
    </row>
    <row r="182" spans="1:13" s="2" customFormat="1" ht="33" customHeight="1">
      <c r="A182" s="204">
        <v>51</v>
      </c>
      <c r="B182" s="145" t="s">
        <v>199</v>
      </c>
      <c r="C182" s="128" t="s">
        <v>198</v>
      </c>
      <c r="D182" s="129" t="s">
        <v>53</v>
      </c>
      <c r="E182" s="109"/>
      <c r="F182" s="109">
        <f>F185</f>
        <v>52</v>
      </c>
      <c r="G182" s="129"/>
      <c r="H182" s="109"/>
      <c r="I182" s="129"/>
      <c r="J182" s="129"/>
      <c r="K182" s="109"/>
      <c r="L182" s="109"/>
      <c r="M182" s="109"/>
    </row>
    <row r="183" spans="1:13" s="2" customFormat="1" ht="19.5" customHeight="1">
      <c r="A183" s="204">
        <v>52</v>
      </c>
      <c r="B183" s="147"/>
      <c r="C183" s="131" t="s">
        <v>82</v>
      </c>
      <c r="D183" s="146" t="s">
        <v>55</v>
      </c>
      <c r="E183" s="110">
        <v>0.33100000000000002</v>
      </c>
      <c r="F183" s="110">
        <f>E183*F182</f>
        <v>17.212</v>
      </c>
      <c r="G183" s="146"/>
      <c r="H183" s="110"/>
      <c r="I183" s="110"/>
      <c r="J183" s="146"/>
      <c r="K183" s="110"/>
      <c r="L183" s="110"/>
      <c r="M183" s="110"/>
    </row>
    <row r="184" spans="1:13" s="2" customFormat="1" ht="19.5" customHeight="1">
      <c r="A184" s="204">
        <v>53</v>
      </c>
      <c r="B184" s="147"/>
      <c r="C184" s="131" t="s">
        <v>86</v>
      </c>
      <c r="D184" s="146" t="s">
        <v>61</v>
      </c>
      <c r="E184" s="110">
        <v>4.7000000000000002E-3</v>
      </c>
      <c r="F184" s="110">
        <f>E184*F182</f>
        <v>0.24440000000000001</v>
      </c>
      <c r="G184" s="146"/>
      <c r="H184" s="110"/>
      <c r="I184" s="146"/>
      <c r="J184" s="146"/>
      <c r="K184" s="110"/>
      <c r="L184" s="110"/>
      <c r="M184" s="110"/>
    </row>
    <row r="185" spans="1:13" s="2" customFormat="1" ht="19.5" customHeight="1">
      <c r="A185" s="204">
        <v>54</v>
      </c>
      <c r="B185" s="94" t="s">
        <v>197</v>
      </c>
      <c r="C185" s="83" t="s">
        <v>196</v>
      </c>
      <c r="D185" s="80" t="s">
        <v>78</v>
      </c>
      <c r="E185" s="82"/>
      <c r="F185" s="82">
        <v>52</v>
      </c>
      <c r="G185" s="82"/>
      <c r="H185" s="82"/>
      <c r="I185" s="82"/>
      <c r="J185" s="82"/>
      <c r="K185" s="82"/>
      <c r="L185" s="82"/>
      <c r="M185" s="103"/>
    </row>
    <row r="186" spans="1:13" s="2" customFormat="1" ht="19.5" customHeight="1">
      <c r="A186" s="204">
        <v>55</v>
      </c>
      <c r="B186" s="147"/>
      <c r="C186" s="131" t="s">
        <v>62</v>
      </c>
      <c r="D186" s="146" t="s">
        <v>61</v>
      </c>
      <c r="E186" s="110">
        <v>0.109</v>
      </c>
      <c r="F186" s="110">
        <f>E186*F182</f>
        <v>5.6680000000000001</v>
      </c>
      <c r="G186" s="146"/>
      <c r="H186" s="110"/>
      <c r="I186" s="146"/>
      <c r="J186" s="146"/>
      <c r="K186" s="110"/>
      <c r="L186" s="110"/>
      <c r="M186" s="110"/>
    </row>
    <row r="187" spans="1:13" s="2" customFormat="1" ht="19.5" customHeight="1">
      <c r="A187" s="204"/>
      <c r="B187" s="147"/>
      <c r="C187" s="131"/>
      <c r="D187" s="146"/>
      <c r="E187" s="110"/>
      <c r="F187" s="110"/>
      <c r="G187" s="146"/>
      <c r="H187" s="110"/>
      <c r="I187" s="146"/>
      <c r="J187" s="146"/>
      <c r="K187" s="110"/>
      <c r="L187" s="110"/>
      <c r="M187" s="110"/>
    </row>
    <row r="188" spans="1:13" s="2" customFormat="1" ht="19.5" customHeight="1">
      <c r="A188" s="204"/>
      <c r="B188" s="8"/>
      <c r="C188" s="8" t="s">
        <v>6</v>
      </c>
      <c r="D188" s="7"/>
      <c r="E188" s="7"/>
      <c r="F188" s="7"/>
      <c r="G188" s="10"/>
      <c r="H188" s="8"/>
      <c r="I188" s="8"/>
      <c r="J188" s="8"/>
      <c r="K188" s="8"/>
      <c r="L188" s="8"/>
      <c r="M188" s="8"/>
    </row>
    <row r="189" spans="1:13" s="2" customFormat="1" ht="19.5" customHeight="1">
      <c r="A189" s="204"/>
      <c r="B189" s="8"/>
      <c r="C189" s="8" t="s">
        <v>11</v>
      </c>
      <c r="D189" s="8"/>
      <c r="E189" s="7"/>
      <c r="F189" s="7"/>
      <c r="G189" s="10"/>
      <c r="H189" s="7"/>
      <c r="I189" s="7"/>
      <c r="J189" s="7"/>
      <c r="K189" s="7"/>
      <c r="L189" s="7"/>
      <c r="M189" s="7"/>
    </row>
    <row r="190" spans="1:13" s="2" customFormat="1" ht="19.5" customHeight="1">
      <c r="A190" s="204"/>
      <c r="B190" s="8"/>
      <c r="C190" s="8" t="s">
        <v>6</v>
      </c>
      <c r="D190" s="8"/>
      <c r="E190" s="7"/>
      <c r="F190" s="7"/>
      <c r="G190" s="10"/>
      <c r="H190" s="7"/>
      <c r="I190" s="7"/>
      <c r="J190" s="7"/>
      <c r="K190" s="7"/>
      <c r="L190" s="7"/>
      <c r="M190" s="8"/>
    </row>
    <row r="191" spans="1:13" s="2" customFormat="1" ht="19.5" customHeight="1">
      <c r="A191" s="204"/>
      <c r="B191" s="8"/>
      <c r="C191" s="8" t="s">
        <v>12</v>
      </c>
      <c r="D191" s="8"/>
      <c r="E191" s="7"/>
      <c r="F191" s="7"/>
      <c r="G191" s="10"/>
      <c r="H191" s="7"/>
      <c r="I191" s="7"/>
      <c r="J191" s="7"/>
      <c r="K191" s="7"/>
      <c r="L191" s="7"/>
      <c r="M191" s="7"/>
    </row>
    <row r="192" spans="1:13" s="2" customFormat="1" ht="19.5" customHeight="1">
      <c r="A192" s="50"/>
      <c r="B192" s="8"/>
      <c r="C192" s="8" t="s">
        <v>128</v>
      </c>
      <c r="D192" s="8"/>
      <c r="E192" s="8"/>
      <c r="F192" s="7"/>
      <c r="G192" s="10"/>
      <c r="H192" s="7"/>
      <c r="I192" s="7"/>
      <c r="J192" s="7"/>
      <c r="K192" s="7"/>
      <c r="L192" s="7"/>
      <c r="M192" s="8"/>
    </row>
    <row r="193" spans="1:13" s="2" customFormat="1" ht="19.5" customHeight="1">
      <c r="A193" s="50"/>
      <c r="B193" s="8"/>
      <c r="C193" s="8"/>
      <c r="D193" s="8"/>
      <c r="E193" s="8"/>
      <c r="F193" s="8"/>
      <c r="G193" s="10"/>
      <c r="H193" s="7"/>
      <c r="I193" s="7"/>
      <c r="J193" s="7"/>
      <c r="K193" s="7"/>
      <c r="L193" s="7"/>
      <c r="M193" s="8"/>
    </row>
    <row r="194" spans="1:13" s="6" customFormat="1" ht="19.5" customHeight="1">
      <c r="A194" s="203"/>
      <c r="B194" s="205"/>
      <c r="C194" s="21" t="s">
        <v>91</v>
      </c>
      <c r="D194" s="8"/>
      <c r="E194" s="8"/>
      <c r="F194" s="8"/>
      <c r="G194" s="10"/>
      <c r="H194" s="10"/>
      <c r="I194" s="7"/>
      <c r="J194" s="7"/>
      <c r="K194" s="7"/>
      <c r="L194" s="7"/>
      <c r="M194" s="10"/>
    </row>
    <row r="195" spans="1:13" s="6" customFormat="1" ht="19.5" customHeight="1">
      <c r="A195" s="203">
        <v>1</v>
      </c>
      <c r="B195" s="205"/>
      <c r="C195" s="21"/>
      <c r="D195" s="8"/>
      <c r="E195" s="8"/>
      <c r="F195" s="152"/>
      <c r="G195" s="10"/>
      <c r="H195" s="10"/>
      <c r="I195" s="7"/>
      <c r="J195" s="7"/>
      <c r="K195" s="7"/>
      <c r="L195" s="7"/>
      <c r="M195" s="10"/>
    </row>
    <row r="196" spans="1:13" s="2" customFormat="1" ht="19.5" customHeight="1">
      <c r="A196" s="27">
        <v>2</v>
      </c>
      <c r="B196" s="13" t="s">
        <v>92</v>
      </c>
      <c r="C196" s="18" t="s">
        <v>93</v>
      </c>
      <c r="D196" s="14" t="s">
        <v>9</v>
      </c>
      <c r="E196" s="15"/>
      <c r="F196" s="14">
        <f>F228*0.1*0.2</f>
        <v>6.620000000000001</v>
      </c>
      <c r="G196" s="10"/>
      <c r="H196" s="10"/>
      <c r="I196" s="7"/>
      <c r="J196" s="16"/>
      <c r="K196" s="15"/>
      <c r="L196" s="16"/>
      <c r="M196" s="16"/>
    </row>
    <row r="197" spans="1:13" s="2" customFormat="1" ht="19.5" customHeight="1">
      <c r="A197" s="204">
        <v>3</v>
      </c>
      <c r="B197" s="13"/>
      <c r="C197" s="19" t="s">
        <v>48</v>
      </c>
      <c r="D197" s="15" t="s">
        <v>49</v>
      </c>
      <c r="E197" s="15">
        <v>1.8</v>
      </c>
      <c r="F197" s="15">
        <f>E197*F196</f>
        <v>11.916000000000002</v>
      </c>
      <c r="G197" s="10"/>
      <c r="H197" s="10"/>
      <c r="I197" s="7"/>
      <c r="J197" s="16"/>
      <c r="K197" s="15"/>
      <c r="L197" s="16"/>
      <c r="M197" s="16"/>
    </row>
    <row r="198" spans="1:13" s="2" customFormat="1" ht="19.5" customHeight="1">
      <c r="A198" s="203">
        <v>4</v>
      </c>
      <c r="B198" s="13" t="s">
        <v>94</v>
      </c>
      <c r="C198" s="19" t="s">
        <v>95</v>
      </c>
      <c r="D198" s="15" t="s">
        <v>9</v>
      </c>
      <c r="E198" s="15">
        <v>1.1000000000000001</v>
      </c>
      <c r="F198" s="15">
        <f>E198*F196</f>
        <v>7.2820000000000018</v>
      </c>
      <c r="G198" s="10"/>
      <c r="H198" s="10"/>
      <c r="I198" s="7"/>
      <c r="J198" s="16"/>
      <c r="K198" s="15"/>
      <c r="L198" s="16"/>
      <c r="M198" s="16"/>
    </row>
    <row r="199" spans="1:13" s="2" customFormat="1" ht="19.5" customHeight="1">
      <c r="A199" s="27">
        <v>5</v>
      </c>
      <c r="B199" s="13"/>
      <c r="C199" s="19"/>
      <c r="D199" s="15"/>
      <c r="E199" s="15"/>
      <c r="F199" s="15"/>
      <c r="G199" s="10"/>
      <c r="H199" s="10"/>
      <c r="I199" s="7"/>
      <c r="J199" s="16"/>
      <c r="K199" s="15"/>
      <c r="L199" s="16"/>
      <c r="M199" s="16"/>
    </row>
    <row r="200" spans="1:13" s="2" customFormat="1" ht="19.5" customHeight="1">
      <c r="A200" s="204">
        <v>6</v>
      </c>
      <c r="B200" s="208" t="s">
        <v>255</v>
      </c>
      <c r="C200" s="128" t="s">
        <v>256</v>
      </c>
      <c r="D200" s="209" t="s">
        <v>59</v>
      </c>
      <c r="E200" s="199"/>
      <c r="F200" s="109">
        <f>0.17*F206</f>
        <v>14.790000000000001</v>
      </c>
      <c r="G200" s="210"/>
      <c r="H200" s="210"/>
      <c r="I200" s="210"/>
      <c r="J200" s="210"/>
      <c r="K200" s="210"/>
      <c r="L200" s="210"/>
      <c r="M200" s="211"/>
    </row>
    <row r="201" spans="1:13" s="2" customFormat="1" ht="19.5" customHeight="1">
      <c r="A201" s="203">
        <v>7</v>
      </c>
      <c r="B201" s="208"/>
      <c r="C201" s="198" t="s">
        <v>54</v>
      </c>
      <c r="D201" s="199" t="s">
        <v>55</v>
      </c>
      <c r="E201" s="199">
        <v>5.07</v>
      </c>
      <c r="F201" s="212">
        <f>E201*F200</f>
        <v>74.985300000000009</v>
      </c>
      <c r="G201" s="213"/>
      <c r="H201" s="201"/>
      <c r="I201" s="201"/>
      <c r="J201" s="201"/>
      <c r="K201" s="213"/>
      <c r="L201" s="201"/>
      <c r="M201" s="214"/>
    </row>
    <row r="202" spans="1:13" s="2" customFormat="1" ht="19.5" customHeight="1">
      <c r="A202" s="27">
        <v>8</v>
      </c>
      <c r="B202" s="215"/>
      <c r="C202" s="198" t="s">
        <v>257</v>
      </c>
      <c r="D202" s="199" t="s">
        <v>59</v>
      </c>
      <c r="E202" s="199">
        <v>1.02</v>
      </c>
      <c r="F202" s="212">
        <f>E202*F200</f>
        <v>15.085800000000001</v>
      </c>
      <c r="G202" s="216"/>
      <c r="H202" s="201"/>
      <c r="I202" s="201"/>
      <c r="J202" s="201"/>
      <c r="K202" s="213"/>
      <c r="L202" s="201"/>
      <c r="M202" s="214"/>
    </row>
    <row r="203" spans="1:13" s="2" customFormat="1" ht="19.5" customHeight="1">
      <c r="A203" s="204">
        <v>9</v>
      </c>
      <c r="B203" s="208"/>
      <c r="C203" s="198" t="s">
        <v>60</v>
      </c>
      <c r="D203" s="199" t="s">
        <v>61</v>
      </c>
      <c r="E203" s="199">
        <v>1.1399999999999999</v>
      </c>
      <c r="F203" s="212">
        <f>F200*E203</f>
        <v>16.860599999999998</v>
      </c>
      <c r="G203" s="213"/>
      <c r="H203" s="201"/>
      <c r="I203" s="201"/>
      <c r="J203" s="201"/>
      <c r="K203" s="213"/>
      <c r="L203" s="201"/>
      <c r="M203" s="214"/>
    </row>
    <row r="204" spans="1:13" s="2" customFormat="1" ht="19.5" customHeight="1">
      <c r="A204" s="203">
        <v>10</v>
      </c>
      <c r="B204" s="208"/>
      <c r="C204" s="198" t="s">
        <v>62</v>
      </c>
      <c r="D204" s="199" t="s">
        <v>61</v>
      </c>
      <c r="E204" s="199">
        <v>0.25</v>
      </c>
      <c r="F204" s="212">
        <f>F200*E204</f>
        <v>3.6975000000000002</v>
      </c>
      <c r="G204" s="213"/>
      <c r="H204" s="201"/>
      <c r="I204" s="201"/>
      <c r="J204" s="201"/>
      <c r="K204" s="213"/>
      <c r="L204" s="201"/>
      <c r="M204" s="214"/>
    </row>
    <row r="205" spans="1:13" s="2" customFormat="1" ht="19.5" customHeight="1">
      <c r="A205" s="203">
        <v>11</v>
      </c>
      <c r="B205" s="13"/>
      <c r="C205" s="19"/>
      <c r="D205" s="15"/>
      <c r="E205" s="15"/>
      <c r="F205" s="15"/>
      <c r="G205" s="10"/>
      <c r="H205" s="10"/>
      <c r="I205" s="7"/>
      <c r="J205" s="16"/>
      <c r="K205" s="15"/>
      <c r="L205" s="16"/>
      <c r="M205" s="16"/>
    </row>
    <row r="206" spans="1:13" s="2" customFormat="1" ht="19.5" customHeight="1">
      <c r="A206" s="27">
        <v>12</v>
      </c>
      <c r="B206" s="205" t="s">
        <v>98</v>
      </c>
      <c r="C206" s="9" t="s">
        <v>99</v>
      </c>
      <c r="D206" s="8" t="s">
        <v>81</v>
      </c>
      <c r="E206" s="7"/>
      <c r="F206" s="205">
        <v>87</v>
      </c>
      <c r="G206" s="205"/>
      <c r="H206" s="8"/>
      <c r="I206" s="8"/>
      <c r="J206" s="8"/>
      <c r="K206" s="8"/>
      <c r="L206" s="8"/>
      <c r="M206" s="8"/>
    </row>
    <row r="207" spans="1:13" s="2" customFormat="1" ht="19.5" customHeight="1">
      <c r="A207" s="204">
        <v>13</v>
      </c>
      <c r="B207" s="205"/>
      <c r="C207" s="12" t="s">
        <v>54</v>
      </c>
      <c r="D207" s="7" t="s">
        <v>55</v>
      </c>
      <c r="E207" s="7">
        <v>3.06</v>
      </c>
      <c r="F207" s="7">
        <f>E207*F206</f>
        <v>266.22000000000003</v>
      </c>
      <c r="G207" s="10"/>
      <c r="H207" s="7"/>
      <c r="I207" s="7"/>
      <c r="J207" s="7"/>
      <c r="K207" s="7"/>
      <c r="L207" s="7"/>
      <c r="M207" s="7"/>
    </row>
    <row r="208" spans="1:13" s="2" customFormat="1" ht="19.5" customHeight="1">
      <c r="A208" s="203">
        <v>14</v>
      </c>
      <c r="B208" s="205" t="s">
        <v>100</v>
      </c>
      <c r="C208" s="11" t="s">
        <v>171</v>
      </c>
      <c r="D208" s="7" t="s">
        <v>53</v>
      </c>
      <c r="E208" s="7"/>
      <c r="F208" s="7">
        <f>F206*3.2</f>
        <v>278.40000000000003</v>
      </c>
      <c r="G208" s="10"/>
      <c r="H208" s="7"/>
      <c r="I208" s="7"/>
      <c r="J208" s="7"/>
      <c r="K208" s="7"/>
      <c r="L208" s="7"/>
      <c r="M208" s="7"/>
    </row>
    <row r="209" spans="1:13" s="2" customFormat="1" ht="19.5" customHeight="1">
      <c r="A209" s="203">
        <v>15</v>
      </c>
      <c r="B209" s="205" t="s">
        <v>101</v>
      </c>
      <c r="C209" s="11" t="s">
        <v>124</v>
      </c>
      <c r="D209" s="7" t="s">
        <v>53</v>
      </c>
      <c r="E209" s="7"/>
      <c r="F209" s="7">
        <f>1.8*F206</f>
        <v>156.6</v>
      </c>
      <c r="G209" s="10"/>
      <c r="H209" s="7"/>
      <c r="I209" s="7"/>
      <c r="J209" s="7"/>
      <c r="K209" s="7"/>
      <c r="L209" s="7"/>
      <c r="M209" s="7"/>
    </row>
    <row r="210" spans="1:13" s="2" customFormat="1" ht="19.5" customHeight="1">
      <c r="A210" s="27">
        <v>16</v>
      </c>
      <c r="B210" s="205" t="s">
        <v>102</v>
      </c>
      <c r="C210" s="11" t="s">
        <v>103</v>
      </c>
      <c r="D210" s="7" t="s">
        <v>81</v>
      </c>
      <c r="E210" s="7"/>
      <c r="F210" s="7">
        <f>F206</f>
        <v>87</v>
      </c>
      <c r="G210" s="10"/>
      <c r="H210" s="7"/>
      <c r="I210" s="7"/>
      <c r="J210" s="7"/>
      <c r="K210" s="7"/>
      <c r="L210" s="7"/>
      <c r="M210" s="7"/>
    </row>
    <row r="211" spans="1:13" s="2" customFormat="1" ht="19.5" customHeight="1">
      <c r="A211" s="204">
        <v>17</v>
      </c>
      <c r="B211" s="205"/>
      <c r="C211" s="12" t="s">
        <v>62</v>
      </c>
      <c r="D211" s="7" t="s">
        <v>61</v>
      </c>
      <c r="E211" s="7">
        <f>16.4/100</f>
        <v>0.16399999999999998</v>
      </c>
      <c r="F211" s="7">
        <f>F206*E211</f>
        <v>14.267999999999999</v>
      </c>
      <c r="G211" s="10"/>
      <c r="H211" s="7"/>
      <c r="I211" s="7"/>
      <c r="J211" s="7"/>
      <c r="K211" s="7"/>
      <c r="L211" s="7"/>
      <c r="M211" s="7"/>
    </row>
    <row r="212" spans="1:13" s="2" customFormat="1" ht="19.5" customHeight="1">
      <c r="A212" s="228"/>
      <c r="B212" s="8"/>
      <c r="C212" s="8" t="s">
        <v>104</v>
      </c>
      <c r="D212" s="8"/>
      <c r="E212" s="7"/>
      <c r="F212" s="7"/>
      <c r="G212" s="10"/>
      <c r="H212" s="8"/>
      <c r="I212" s="7"/>
      <c r="J212" s="8"/>
      <c r="K212" s="8"/>
      <c r="L212" s="8"/>
      <c r="M212" s="8"/>
    </row>
    <row r="213" spans="1:13" s="2" customFormat="1" ht="19.5" customHeight="1">
      <c r="A213" s="228"/>
      <c r="B213" s="8"/>
      <c r="C213" s="8" t="s">
        <v>105</v>
      </c>
      <c r="D213" s="8"/>
      <c r="E213" s="7"/>
      <c r="F213" s="7"/>
      <c r="G213" s="10"/>
      <c r="H213" s="7"/>
      <c r="I213" s="7"/>
      <c r="J213" s="7"/>
      <c r="K213" s="7"/>
      <c r="L213" s="7"/>
      <c r="M213" s="7"/>
    </row>
    <row r="214" spans="1:13" s="2" customFormat="1" ht="19.5" customHeight="1">
      <c r="A214" s="228"/>
      <c r="B214" s="8"/>
      <c r="C214" s="8" t="s">
        <v>104</v>
      </c>
      <c r="D214" s="8"/>
      <c r="E214" s="7"/>
      <c r="F214" s="7"/>
      <c r="G214" s="10"/>
      <c r="H214" s="7"/>
      <c r="I214" s="7"/>
      <c r="J214" s="7"/>
      <c r="K214" s="7"/>
      <c r="L214" s="7"/>
      <c r="M214" s="8"/>
    </row>
    <row r="215" spans="1:13" s="2" customFormat="1" ht="19.5" customHeight="1">
      <c r="A215" s="228"/>
      <c r="B215" s="8"/>
      <c r="C215" s="8" t="s">
        <v>106</v>
      </c>
      <c r="D215" s="8"/>
      <c r="E215" s="7"/>
      <c r="F215" s="7"/>
      <c r="G215" s="10"/>
      <c r="H215" s="7"/>
      <c r="I215" s="7"/>
      <c r="J215" s="7"/>
      <c r="K215" s="7"/>
      <c r="L215" s="7"/>
      <c r="M215" s="7"/>
    </row>
    <row r="216" spans="1:13" s="2" customFormat="1" ht="19.5" customHeight="1">
      <c r="A216" s="228"/>
      <c r="B216" s="8"/>
      <c r="C216" s="8" t="s">
        <v>107</v>
      </c>
      <c r="D216" s="8"/>
      <c r="E216" s="8"/>
      <c r="F216" s="7"/>
      <c r="G216" s="10"/>
      <c r="H216" s="7"/>
      <c r="I216" s="7"/>
      <c r="J216" s="7"/>
      <c r="K216" s="7"/>
      <c r="L216" s="7"/>
      <c r="M216" s="8"/>
    </row>
    <row r="217" spans="1:13" s="2" customFormat="1" ht="19.5" customHeight="1">
      <c r="A217" s="203"/>
      <c r="B217" s="8"/>
      <c r="C217" s="8" t="s">
        <v>108</v>
      </c>
      <c r="D217" s="8"/>
      <c r="E217" s="8"/>
      <c r="F217" s="7"/>
      <c r="G217" s="10"/>
      <c r="H217" s="7"/>
      <c r="I217" s="7"/>
      <c r="J217" s="7"/>
      <c r="K217" s="7"/>
      <c r="L217" s="7"/>
      <c r="M217" s="8"/>
    </row>
    <row r="218" spans="1:13" s="2" customFormat="1" ht="19.5" customHeight="1">
      <c r="A218" s="203"/>
      <c r="B218" s="8"/>
      <c r="C218" s="8"/>
      <c r="D218" s="8"/>
      <c r="E218" s="8"/>
      <c r="F218" s="7"/>
      <c r="G218" s="10"/>
      <c r="H218" s="7"/>
      <c r="I218" s="7"/>
      <c r="J218" s="7"/>
      <c r="K218" s="7"/>
      <c r="L218" s="7"/>
      <c r="M218" s="8"/>
    </row>
    <row r="219" spans="1:13" s="2" customFormat="1" ht="19.5" customHeight="1">
      <c r="A219" s="203">
        <v>1</v>
      </c>
      <c r="B219" s="205" t="s">
        <v>109</v>
      </c>
      <c r="C219" s="9" t="s">
        <v>110</v>
      </c>
      <c r="D219" s="8" t="s">
        <v>81</v>
      </c>
      <c r="E219" s="7"/>
      <c r="F219" s="205">
        <f>164+9</f>
        <v>173</v>
      </c>
      <c r="G219" s="205"/>
      <c r="H219" s="8"/>
      <c r="I219" s="8"/>
      <c r="J219" s="8"/>
      <c r="K219" s="8"/>
      <c r="L219" s="8"/>
      <c r="M219" s="8"/>
    </row>
    <row r="220" spans="1:13" s="2" customFormat="1" ht="19.5" customHeight="1">
      <c r="A220" s="203">
        <v>2</v>
      </c>
      <c r="B220" s="205"/>
      <c r="C220" s="12" t="s">
        <v>54</v>
      </c>
      <c r="D220" s="7" t="s">
        <v>55</v>
      </c>
      <c r="E220" s="7">
        <v>2.08</v>
      </c>
      <c r="F220" s="7">
        <f>E220*F219</f>
        <v>359.84000000000003</v>
      </c>
      <c r="G220" s="10"/>
      <c r="H220" s="7"/>
      <c r="I220" s="7"/>
      <c r="J220" s="7"/>
      <c r="K220" s="7"/>
      <c r="L220" s="7"/>
      <c r="M220" s="7"/>
    </row>
    <row r="221" spans="1:13" s="2" customFormat="1" ht="19.5" customHeight="1">
      <c r="A221" s="203">
        <v>3</v>
      </c>
      <c r="B221" s="205" t="s">
        <v>56</v>
      </c>
      <c r="C221" s="12" t="s">
        <v>173</v>
      </c>
      <c r="D221" s="7" t="s">
        <v>81</v>
      </c>
      <c r="E221" s="7"/>
      <c r="F221" s="7">
        <f>F219</f>
        <v>173</v>
      </c>
      <c r="G221" s="10"/>
      <c r="H221" s="7"/>
      <c r="I221" s="7"/>
      <c r="J221" s="7"/>
      <c r="K221" s="7"/>
      <c r="L221" s="7"/>
      <c r="M221" s="7"/>
    </row>
    <row r="222" spans="1:13" s="2" customFormat="1" ht="19.5" customHeight="1">
      <c r="A222" s="203">
        <v>4</v>
      </c>
      <c r="B222" s="205" t="s">
        <v>56</v>
      </c>
      <c r="C222" s="12" t="s">
        <v>111</v>
      </c>
      <c r="D222" s="7" t="s">
        <v>81</v>
      </c>
      <c r="E222" s="7"/>
      <c r="F222" s="7">
        <f>F221*2</f>
        <v>346</v>
      </c>
      <c r="G222" s="10"/>
      <c r="H222" s="7"/>
      <c r="I222" s="7"/>
      <c r="J222" s="7"/>
      <c r="K222" s="7"/>
      <c r="L222" s="7"/>
      <c r="M222" s="7"/>
    </row>
    <row r="223" spans="1:13" s="2" customFormat="1" ht="19.5" customHeight="1">
      <c r="A223" s="203">
        <v>5</v>
      </c>
      <c r="B223" s="205"/>
      <c r="C223" s="12"/>
      <c r="D223" s="7"/>
      <c r="E223" s="7"/>
      <c r="F223" s="7"/>
      <c r="G223" s="10"/>
      <c r="H223" s="7"/>
      <c r="I223" s="7"/>
      <c r="J223" s="7"/>
      <c r="K223" s="7"/>
      <c r="L223" s="7"/>
      <c r="M223" s="7"/>
    </row>
    <row r="224" spans="1:13" s="2" customFormat="1" ht="19.5" customHeight="1">
      <c r="A224" s="203">
        <v>6</v>
      </c>
      <c r="B224" s="8" t="s">
        <v>112</v>
      </c>
      <c r="C224" s="9" t="s">
        <v>113</v>
      </c>
      <c r="D224" s="8" t="s">
        <v>53</v>
      </c>
      <c r="E224" s="7"/>
      <c r="F224" s="8">
        <f>F230</f>
        <v>316</v>
      </c>
      <c r="G224" s="10"/>
      <c r="H224" s="7"/>
      <c r="I224" s="7"/>
      <c r="J224" s="7"/>
      <c r="K224" s="7"/>
      <c r="L224" s="7"/>
      <c r="M224" s="7"/>
    </row>
    <row r="225" spans="1:13" s="2" customFormat="1" ht="19.5" customHeight="1">
      <c r="A225" s="203">
        <v>7</v>
      </c>
      <c r="B225" s="23"/>
      <c r="C225" s="12" t="s">
        <v>67</v>
      </c>
      <c r="D225" s="10" t="s">
        <v>55</v>
      </c>
      <c r="E225" s="10">
        <v>0.42</v>
      </c>
      <c r="F225" s="10">
        <v>252</v>
      </c>
      <c r="G225" s="10"/>
      <c r="H225" s="7"/>
      <c r="I225" s="10"/>
      <c r="J225" s="7"/>
      <c r="K225" s="10"/>
      <c r="L225" s="7"/>
      <c r="M225" s="7"/>
    </row>
    <row r="226" spans="1:13" s="2" customFormat="1" ht="19.5" customHeight="1">
      <c r="A226" s="203">
        <v>8</v>
      </c>
      <c r="B226" s="23" t="s">
        <v>56</v>
      </c>
      <c r="C226" s="11" t="s">
        <v>114</v>
      </c>
      <c r="D226" s="10" t="s">
        <v>53</v>
      </c>
      <c r="E226" s="10">
        <v>1</v>
      </c>
      <c r="F226" s="10">
        <f>E226*F224</f>
        <v>316</v>
      </c>
      <c r="G226" s="10"/>
      <c r="H226" s="7"/>
      <c r="I226" s="10"/>
      <c r="J226" s="7"/>
      <c r="K226" s="10"/>
      <c r="L226" s="7"/>
      <c r="M226" s="7"/>
    </row>
    <row r="227" spans="1:13" s="2" customFormat="1" ht="19.5" customHeight="1">
      <c r="A227" s="203">
        <v>9</v>
      </c>
      <c r="B227" s="23"/>
      <c r="C227" s="11"/>
      <c r="D227" s="10"/>
      <c r="E227" s="10"/>
      <c r="F227" s="10"/>
      <c r="G227" s="10"/>
      <c r="H227" s="7"/>
      <c r="I227" s="10"/>
      <c r="J227" s="7"/>
      <c r="K227" s="10"/>
      <c r="L227" s="7"/>
      <c r="M227" s="7"/>
    </row>
    <row r="228" spans="1:13" s="2" customFormat="1" ht="19.5" customHeight="1">
      <c r="A228" s="203">
        <v>10</v>
      </c>
      <c r="B228" s="205" t="s">
        <v>115</v>
      </c>
      <c r="C228" s="9" t="s">
        <v>131</v>
      </c>
      <c r="D228" s="8" t="s">
        <v>53</v>
      </c>
      <c r="E228" s="7"/>
      <c r="F228" s="205">
        <f>F230+F231</f>
        <v>331</v>
      </c>
      <c r="G228" s="205"/>
      <c r="H228" s="8"/>
      <c r="I228" s="8"/>
      <c r="J228" s="8"/>
      <c r="K228" s="8"/>
      <c r="L228" s="8"/>
      <c r="M228" s="8"/>
    </row>
    <row r="229" spans="1:13" s="2" customFormat="1" ht="19.5" customHeight="1">
      <c r="A229" s="203">
        <v>11</v>
      </c>
      <c r="B229" s="205"/>
      <c r="C229" s="12" t="s">
        <v>54</v>
      </c>
      <c r="D229" s="7" t="s">
        <v>55</v>
      </c>
      <c r="E229" s="7">
        <v>0.15</v>
      </c>
      <c r="F229" s="7">
        <f>E229*F228</f>
        <v>49.65</v>
      </c>
      <c r="G229" s="10"/>
      <c r="H229" s="7"/>
      <c r="I229" s="7"/>
      <c r="J229" s="7"/>
      <c r="K229" s="7"/>
      <c r="L229" s="7"/>
      <c r="M229" s="7"/>
    </row>
    <row r="230" spans="1:13" s="2" customFormat="1" ht="19.5" customHeight="1">
      <c r="A230" s="203">
        <v>12</v>
      </c>
      <c r="B230" s="205" t="s">
        <v>116</v>
      </c>
      <c r="C230" s="12" t="s">
        <v>130</v>
      </c>
      <c r="D230" s="7" t="s">
        <v>117</v>
      </c>
      <c r="E230" s="7">
        <v>1</v>
      </c>
      <c r="F230" s="7">
        <f>191+105+20</f>
        <v>316</v>
      </c>
      <c r="G230" s="10"/>
      <c r="H230" s="7"/>
      <c r="I230" s="7"/>
      <c r="J230" s="7"/>
      <c r="K230" s="7"/>
      <c r="L230" s="7"/>
      <c r="M230" s="7"/>
    </row>
    <row r="231" spans="1:13" s="2" customFormat="1" ht="19.5" customHeight="1">
      <c r="A231" s="203">
        <v>13</v>
      </c>
      <c r="B231" s="205" t="s">
        <v>118</v>
      </c>
      <c r="C231" s="12" t="s">
        <v>119</v>
      </c>
      <c r="D231" s="7" t="s">
        <v>117</v>
      </c>
      <c r="E231" s="7">
        <v>1</v>
      </c>
      <c r="F231" s="7">
        <v>15</v>
      </c>
      <c r="G231" s="10"/>
      <c r="H231" s="7"/>
      <c r="I231" s="7"/>
      <c r="J231" s="7"/>
      <c r="K231" s="7"/>
      <c r="L231" s="7"/>
      <c r="M231" s="7"/>
    </row>
    <row r="232" spans="1:13" s="2" customFormat="1" ht="19.5" customHeight="1">
      <c r="A232" s="203">
        <v>14</v>
      </c>
      <c r="B232" s="205"/>
      <c r="C232" s="12" t="s">
        <v>62</v>
      </c>
      <c r="D232" s="7" t="s">
        <v>61</v>
      </c>
      <c r="E232" s="7">
        <f>4.88/100</f>
        <v>4.8799999999999996E-2</v>
      </c>
      <c r="F232" s="7">
        <f>F228*E232</f>
        <v>16.152799999999999</v>
      </c>
      <c r="G232" s="10"/>
      <c r="H232" s="7"/>
      <c r="I232" s="7"/>
      <c r="J232" s="7"/>
      <c r="K232" s="7"/>
      <c r="L232" s="7"/>
      <c r="M232" s="7"/>
    </row>
    <row r="233" spans="1:13" s="2" customFormat="1" ht="19.5" customHeight="1">
      <c r="A233" s="203"/>
      <c r="B233" s="205"/>
      <c r="C233" s="8" t="s">
        <v>120</v>
      </c>
      <c r="D233" s="8"/>
      <c r="E233" s="8"/>
      <c r="F233" s="8"/>
      <c r="G233" s="205"/>
      <c r="H233" s="8"/>
      <c r="I233" s="8"/>
      <c r="J233" s="8"/>
      <c r="K233" s="8"/>
      <c r="L233" s="8"/>
      <c r="M233" s="8"/>
    </row>
    <row r="234" spans="1:13" s="2" customFormat="1" ht="19.5" customHeight="1">
      <c r="A234" s="228"/>
      <c r="B234" s="23"/>
      <c r="C234" s="8" t="s">
        <v>121</v>
      </c>
      <c r="D234" s="8"/>
      <c r="E234" s="8"/>
      <c r="F234" s="24"/>
      <c r="G234" s="205"/>
      <c r="H234" s="24"/>
      <c r="I234" s="24"/>
      <c r="J234" s="24"/>
      <c r="K234" s="24"/>
      <c r="L234" s="24"/>
      <c r="M234" s="7"/>
    </row>
    <row r="235" spans="1:13" s="2" customFormat="1" ht="19.5" customHeight="1">
      <c r="A235" s="228"/>
      <c r="B235" s="23"/>
      <c r="C235" s="8" t="s">
        <v>104</v>
      </c>
      <c r="D235" s="8"/>
      <c r="E235" s="8"/>
      <c r="F235" s="24"/>
      <c r="G235" s="205"/>
      <c r="H235" s="24"/>
      <c r="I235" s="24"/>
      <c r="J235" s="24"/>
      <c r="K235" s="24"/>
      <c r="L235" s="24"/>
      <c r="M235" s="8"/>
    </row>
    <row r="236" spans="1:13" s="2" customFormat="1" ht="19.5" customHeight="1">
      <c r="A236" s="228"/>
      <c r="B236" s="8"/>
      <c r="C236" s="8" t="s">
        <v>106</v>
      </c>
      <c r="D236" s="8"/>
      <c r="E236" s="8"/>
      <c r="F236" s="24"/>
      <c r="G236" s="205"/>
      <c r="H236" s="24"/>
      <c r="I236" s="24"/>
      <c r="J236" s="24"/>
      <c r="K236" s="24"/>
      <c r="L236" s="24"/>
      <c r="M236" s="7"/>
    </row>
    <row r="237" spans="1:13" s="2" customFormat="1" ht="19.5" customHeight="1">
      <c r="A237" s="228"/>
      <c r="B237" s="23"/>
      <c r="C237" s="8" t="s">
        <v>107</v>
      </c>
      <c r="D237" s="8"/>
      <c r="E237" s="8"/>
      <c r="F237" s="24"/>
      <c r="G237" s="205"/>
      <c r="H237" s="24"/>
      <c r="I237" s="24"/>
      <c r="J237" s="24"/>
      <c r="K237" s="24"/>
      <c r="L237" s="24"/>
      <c r="M237" s="8"/>
    </row>
    <row r="238" spans="1:13" s="2" customFormat="1" ht="19.5" customHeight="1">
      <c r="A238" s="228"/>
      <c r="B238" s="23"/>
      <c r="C238" s="8" t="s">
        <v>122</v>
      </c>
      <c r="D238" s="8"/>
      <c r="E238" s="8"/>
      <c r="F238" s="15"/>
      <c r="G238" s="205"/>
      <c r="H238" s="24"/>
      <c r="I238" s="24"/>
      <c r="J238" s="24"/>
      <c r="K238" s="24"/>
      <c r="L238" s="24"/>
      <c r="M238" s="8"/>
    </row>
    <row r="239" spans="1:13" s="2" customFormat="1" ht="19.5" customHeight="1">
      <c r="A239" s="27"/>
      <c r="B239" s="25"/>
      <c r="C239" s="14" t="s">
        <v>123</v>
      </c>
      <c r="D239" s="15"/>
      <c r="E239" s="15"/>
      <c r="F239" s="15"/>
      <c r="G239" s="10"/>
      <c r="H239" s="14"/>
      <c r="I239" s="14"/>
      <c r="J239" s="14"/>
      <c r="K239" s="14"/>
      <c r="L239" s="14"/>
      <c r="M239" s="14"/>
    </row>
    <row r="240" spans="1:13" s="2" customFormat="1" ht="19.5" customHeight="1">
      <c r="A240" s="28"/>
      <c r="B240" s="25"/>
      <c r="C240" s="14" t="s">
        <v>14</v>
      </c>
      <c r="D240" s="14" t="s">
        <v>126</v>
      </c>
      <c r="E240" s="25"/>
      <c r="F240" s="26"/>
      <c r="G240" s="10"/>
      <c r="H240" s="15"/>
      <c r="I240" s="15"/>
      <c r="J240" s="15"/>
      <c r="K240" s="15"/>
      <c r="L240" s="15"/>
      <c r="M240" s="154"/>
    </row>
    <row r="241" spans="1:41" s="2" customFormat="1" ht="19.5" customHeight="1">
      <c r="A241" s="28"/>
      <c r="B241" s="25"/>
      <c r="C241" s="14" t="s">
        <v>6</v>
      </c>
      <c r="D241" s="14"/>
      <c r="E241" s="15"/>
      <c r="F241" s="15"/>
      <c r="G241" s="88"/>
      <c r="H241" s="15"/>
      <c r="I241" s="15"/>
      <c r="J241" s="26"/>
      <c r="K241" s="15"/>
      <c r="L241" s="15"/>
      <c r="M241" s="14"/>
    </row>
    <row r="242" spans="1:41" s="2" customFormat="1" ht="19.5" customHeight="1">
      <c r="A242" s="28"/>
      <c r="B242" s="25"/>
      <c r="C242" s="14" t="s">
        <v>13</v>
      </c>
      <c r="D242" s="14" t="s">
        <v>127</v>
      </c>
      <c r="E242" s="15"/>
      <c r="F242" s="15"/>
      <c r="G242" s="10"/>
      <c r="H242" s="15"/>
      <c r="I242" s="15"/>
      <c r="J242" s="15"/>
      <c r="K242" s="15"/>
      <c r="L242" s="15"/>
      <c r="M242" s="15"/>
    </row>
    <row r="243" spans="1:41" s="2" customFormat="1" ht="19.5" customHeight="1">
      <c r="A243" s="28"/>
      <c r="B243" s="25"/>
      <c r="C243" s="14" t="s">
        <v>6</v>
      </c>
      <c r="D243" s="14"/>
      <c r="E243" s="15"/>
      <c r="F243" s="7"/>
      <c r="G243" s="205"/>
      <c r="H243" s="15"/>
      <c r="I243" s="15"/>
      <c r="J243" s="15"/>
      <c r="K243" s="15"/>
      <c r="L243" s="15"/>
      <c r="M243" s="14"/>
    </row>
    <row r="244" spans="1:41" s="1" customFormat="1">
      <c r="A244" s="62"/>
      <c r="B244" s="158"/>
      <c r="C244" s="63"/>
      <c r="D244" s="64"/>
      <c r="E244" s="158"/>
      <c r="F244" s="64"/>
      <c r="G244" s="87"/>
      <c r="H244" s="64"/>
      <c r="I244" s="64"/>
      <c r="J244" s="64"/>
      <c r="K244" s="64"/>
      <c r="L244" s="64"/>
      <c r="M244" s="64"/>
    </row>
    <row r="246" spans="1:41" s="2" customFormat="1" ht="15" customHeight="1">
      <c r="A246" s="65"/>
      <c r="B246" s="158"/>
      <c r="C246" s="158"/>
      <c r="D246" s="192"/>
      <c r="E246" s="64"/>
      <c r="F246" s="64"/>
      <c r="H246" s="192"/>
      <c r="I246" s="192"/>
      <c r="J246" s="64"/>
      <c r="K246" s="64"/>
      <c r="L246" s="64"/>
      <c r="M246" s="64"/>
    </row>
    <row r="247" spans="1:41" s="2" customFormat="1">
      <c r="A247" s="65"/>
      <c r="B247" s="158"/>
      <c r="C247" s="66"/>
      <c r="D247" s="64"/>
      <c r="E247" s="64"/>
      <c r="F247" s="64"/>
      <c r="G247" s="87"/>
      <c r="H247" s="64"/>
      <c r="I247" s="64"/>
      <c r="J247" s="64"/>
      <c r="K247" s="64"/>
      <c r="L247" s="64"/>
      <c r="M247" s="64"/>
    </row>
    <row r="248" spans="1:41" s="64" customFormat="1">
      <c r="A248" s="65"/>
      <c r="B248" s="158"/>
      <c r="C248" s="66"/>
      <c r="G248" s="87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</sheetData>
  <autoFilter ref="A1:M244"/>
  <mergeCells count="15">
    <mergeCell ref="A212:A216"/>
    <mergeCell ref="A234:A238"/>
    <mergeCell ref="A2:M2"/>
    <mergeCell ref="A3:M3"/>
    <mergeCell ref="A5:M5"/>
    <mergeCell ref="G6:J6"/>
    <mergeCell ref="A8:A9"/>
    <mergeCell ref="B8:B9"/>
    <mergeCell ref="C8:C9"/>
    <mergeCell ref="D8:D9"/>
    <mergeCell ref="E8:F8"/>
    <mergeCell ref="G8:H8"/>
    <mergeCell ref="I8:J8"/>
    <mergeCell ref="K8:L8"/>
    <mergeCell ref="M8:M9"/>
  </mergeCells>
  <conditionalFormatting sqref="F139 D117:D120">
    <cfRule type="cellIs" dxfId="21" priority="15" stopIfTrue="1" operator="equal">
      <formula>8223.307275</formula>
    </cfRule>
  </conditionalFormatting>
  <conditionalFormatting sqref="M47">
    <cfRule type="cellIs" dxfId="20" priority="14" stopIfTrue="1" operator="equal">
      <formula>8223.307275</formula>
    </cfRule>
  </conditionalFormatting>
  <conditionalFormatting sqref="E48">
    <cfRule type="cellIs" dxfId="19" priority="13" stopIfTrue="1" operator="equal">
      <formula>8223.307275</formula>
    </cfRule>
  </conditionalFormatting>
  <conditionalFormatting sqref="E54:E58">
    <cfRule type="cellIs" dxfId="18" priority="12" stopIfTrue="1" operator="equal">
      <formula>8223.307275</formula>
    </cfRule>
  </conditionalFormatting>
  <conditionalFormatting sqref="B57:C57">
    <cfRule type="cellIs" dxfId="17" priority="11" stopIfTrue="1" operator="equal">
      <formula>8223.307275</formula>
    </cfRule>
  </conditionalFormatting>
  <conditionalFormatting sqref="B58:B59">
    <cfRule type="cellIs" dxfId="16" priority="10" stopIfTrue="1" operator="equal">
      <formula>8223.307275</formula>
    </cfRule>
  </conditionalFormatting>
  <conditionalFormatting sqref="G58">
    <cfRule type="cellIs" dxfId="15" priority="9" stopIfTrue="1" operator="equal">
      <formula>8223.307275</formula>
    </cfRule>
  </conditionalFormatting>
  <conditionalFormatting sqref="E53:F53">
    <cfRule type="cellIs" dxfId="14" priority="8" stopIfTrue="1" operator="equal">
      <formula>8223.307275</formula>
    </cfRule>
  </conditionalFormatting>
  <conditionalFormatting sqref="G66">
    <cfRule type="cellIs" dxfId="13" priority="3" stopIfTrue="1" operator="equal">
      <formula>8223.307275</formula>
    </cfRule>
  </conditionalFormatting>
  <conditionalFormatting sqref="M63">
    <cfRule type="cellIs" dxfId="12" priority="2" stopIfTrue="1" operator="equal">
      <formula>8223.307275</formula>
    </cfRule>
  </conditionalFormatting>
  <conditionalFormatting sqref="B67">
    <cfRule type="cellIs" dxfId="11" priority="7" stopIfTrue="1" operator="equal">
      <formula>8223.307275</formula>
    </cfRule>
  </conditionalFormatting>
  <conditionalFormatting sqref="G67">
    <cfRule type="cellIs" dxfId="10" priority="6" stopIfTrue="1" operator="equal">
      <formula>8223.307275</formula>
    </cfRule>
  </conditionalFormatting>
  <conditionalFormatting sqref="F61">
    <cfRule type="cellIs" dxfId="9" priority="5" stopIfTrue="1" operator="equal">
      <formula>8223.307275</formula>
    </cfRule>
  </conditionalFormatting>
  <conditionalFormatting sqref="B66">
    <cfRule type="cellIs" dxfId="8" priority="4" stopIfTrue="1" operator="equal">
      <formula>8223.307275</formula>
    </cfRule>
  </conditionalFormatting>
  <conditionalFormatting sqref="F200">
    <cfRule type="cellIs" dxfId="7" priority="1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scale="72" fitToHeight="0" orientation="landscape" r:id="rId1"/>
  <headerFooter>
    <oddHeader>&amp;R&amp;P--&amp;N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133"/>
  <sheetViews>
    <sheetView view="pageBreakPreview" zoomScale="90" zoomScaleNormal="120" zoomScaleSheetLayoutView="90" workbookViewId="0">
      <selection activeCell="B115" sqref="B115:B116"/>
    </sheetView>
  </sheetViews>
  <sheetFormatPr defaultColWidth="8.85546875" defaultRowHeight="12.75"/>
  <cols>
    <col min="1" max="1" width="4.42578125" style="65" customWidth="1"/>
    <col min="2" max="2" width="77.42578125" style="67" customWidth="1"/>
    <col min="3" max="3" width="8.7109375" style="64" customWidth="1"/>
    <col min="4" max="4" width="11.7109375" style="64" customWidth="1"/>
    <col min="5" max="5" width="10" style="87" customWidth="1"/>
    <col min="6" max="6" width="10.85546875" style="64" customWidth="1"/>
    <col min="7" max="8" width="10" style="64" customWidth="1"/>
    <col min="9" max="9" width="10.5703125" style="64" customWidth="1"/>
    <col min="10" max="10" width="10.42578125" style="64" customWidth="1"/>
    <col min="11" max="11" width="12" style="64" customWidth="1"/>
    <col min="12" max="39" width="8.85546875" style="2"/>
    <col min="40" max="16384" width="8.85546875" style="5"/>
  </cols>
  <sheetData>
    <row r="1" spans="1:39" s="4" customFormat="1">
      <c r="A1" s="204"/>
      <c r="B1" s="11"/>
      <c r="C1" s="7"/>
      <c r="D1" s="7"/>
      <c r="E1" s="10"/>
      <c r="F1" s="7"/>
      <c r="G1" s="7"/>
      <c r="H1" s="7"/>
      <c r="I1" s="7"/>
      <c r="J1" s="7"/>
      <c r="K1" s="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4" customFormat="1" ht="30" customHeight="1">
      <c r="A2" s="219" t="s">
        <v>140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4" customFormat="1" ht="18.75" customHeight="1">
      <c r="A3" s="220" t="s">
        <v>253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>
      <c r="A4" s="34"/>
      <c r="B4" s="36"/>
      <c r="C4" s="32"/>
      <c r="D4" s="33"/>
      <c r="E4" s="37"/>
      <c r="F4" s="37"/>
      <c r="G4" s="37"/>
      <c r="H4" s="37"/>
      <c r="I4" s="35"/>
      <c r="J4" s="35"/>
      <c r="K4" s="38"/>
    </row>
    <row r="5" spans="1:39" ht="33.75" customHeight="1">
      <c r="A5" s="222" t="s">
        <v>22</v>
      </c>
      <c r="B5" s="223" t="s">
        <v>18</v>
      </c>
      <c r="C5" s="224" t="s">
        <v>42</v>
      </c>
      <c r="D5" s="229" t="s">
        <v>254</v>
      </c>
      <c r="E5" s="223" t="s">
        <v>4</v>
      </c>
      <c r="F5" s="223"/>
      <c r="G5" s="223" t="s">
        <v>5</v>
      </c>
      <c r="H5" s="223"/>
      <c r="I5" s="226" t="s">
        <v>25</v>
      </c>
      <c r="J5" s="227"/>
      <c r="K5" s="223" t="s">
        <v>6</v>
      </c>
    </row>
    <row r="6" spans="1:39" ht="24" customHeight="1">
      <c r="A6" s="222"/>
      <c r="B6" s="223"/>
      <c r="C6" s="225"/>
      <c r="D6" s="230"/>
      <c r="E6" s="205" t="s">
        <v>26</v>
      </c>
      <c r="F6" s="205" t="s">
        <v>7</v>
      </c>
      <c r="G6" s="205" t="s">
        <v>26</v>
      </c>
      <c r="H6" s="205" t="s">
        <v>7</v>
      </c>
      <c r="I6" s="205" t="s">
        <v>26</v>
      </c>
      <c r="J6" s="205" t="s">
        <v>7</v>
      </c>
      <c r="K6" s="223"/>
    </row>
    <row r="7" spans="1:39" ht="15.75" customHeight="1">
      <c r="A7" s="204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204">
        <v>11</v>
      </c>
    </row>
    <row r="8" spans="1:39" ht="15.75" customHeight="1">
      <c r="A8" s="204"/>
      <c r="B8" s="205" t="s">
        <v>158</v>
      </c>
      <c r="C8" s="205"/>
      <c r="D8" s="205"/>
      <c r="E8" s="205"/>
      <c r="F8" s="205"/>
      <c r="G8" s="205"/>
      <c r="H8" s="205"/>
      <c r="I8" s="205"/>
      <c r="J8" s="205"/>
      <c r="K8" s="205"/>
    </row>
    <row r="9" spans="1:39" ht="28.5" customHeight="1">
      <c r="A9" s="204">
        <v>1</v>
      </c>
      <c r="B9" s="41" t="s">
        <v>149</v>
      </c>
      <c r="C9" s="205" t="s">
        <v>9</v>
      </c>
      <c r="D9" s="205">
        <v>6</v>
      </c>
      <c r="E9" s="10"/>
      <c r="F9" s="10"/>
      <c r="G9" s="10"/>
      <c r="H9" s="10"/>
      <c r="I9" s="10"/>
      <c r="J9" s="10"/>
      <c r="K9" s="10"/>
    </row>
    <row r="10" spans="1:39" ht="19.5" customHeight="1">
      <c r="A10" s="204">
        <v>2</v>
      </c>
      <c r="B10" s="17" t="s">
        <v>150</v>
      </c>
      <c r="C10" s="205" t="s">
        <v>78</v>
      </c>
      <c r="D10" s="205">
        <v>100</v>
      </c>
      <c r="E10" s="10"/>
      <c r="F10" s="10"/>
      <c r="G10" s="10"/>
      <c r="H10" s="10"/>
      <c r="I10" s="10"/>
      <c r="J10" s="10"/>
      <c r="K10" s="10"/>
    </row>
    <row r="11" spans="1:39" s="2" customFormat="1" ht="40.5" customHeight="1">
      <c r="A11" s="204">
        <v>3</v>
      </c>
      <c r="B11" s="90" t="s">
        <v>238</v>
      </c>
      <c r="C11" s="77" t="s">
        <v>59</v>
      </c>
      <c r="D11" s="79">
        <v>396</v>
      </c>
      <c r="E11" s="82"/>
      <c r="F11" s="82"/>
      <c r="G11" s="82"/>
      <c r="H11" s="82"/>
      <c r="I11" s="82"/>
      <c r="J11" s="82"/>
      <c r="K11" s="82"/>
    </row>
    <row r="12" spans="1:39" s="2" customFormat="1" ht="17.25" customHeight="1">
      <c r="A12" s="204">
        <v>4</v>
      </c>
      <c r="B12" s="41" t="s">
        <v>152</v>
      </c>
      <c r="C12" s="205" t="s">
        <v>9</v>
      </c>
      <c r="D12" s="8">
        <v>39.6</v>
      </c>
      <c r="E12" s="10"/>
      <c r="F12" s="7"/>
      <c r="G12" s="7"/>
      <c r="H12" s="7"/>
      <c r="I12" s="7"/>
      <c r="J12" s="7"/>
      <c r="K12" s="7"/>
    </row>
    <row r="13" spans="1:39" s="2" customFormat="1" ht="39.75" customHeight="1">
      <c r="A13" s="204">
        <v>5</v>
      </c>
      <c r="B13" s="71" t="s">
        <v>164</v>
      </c>
      <c r="C13" s="92" t="s">
        <v>8</v>
      </c>
      <c r="D13" s="134">
        <v>600</v>
      </c>
      <c r="E13" s="74"/>
      <c r="F13" s="74"/>
      <c r="G13" s="74"/>
      <c r="H13" s="74"/>
      <c r="I13" s="74"/>
      <c r="J13" s="74"/>
      <c r="K13" s="74"/>
    </row>
    <row r="14" spans="1:39" s="2" customFormat="1" ht="32.25" customHeight="1">
      <c r="A14" s="204">
        <v>6</v>
      </c>
      <c r="B14" s="43" t="s">
        <v>155</v>
      </c>
      <c r="C14" s="205" t="s">
        <v>9</v>
      </c>
      <c r="D14" s="205">
        <v>435.6</v>
      </c>
      <c r="E14" s="10"/>
      <c r="F14" s="10"/>
      <c r="G14" s="10"/>
      <c r="H14" s="10"/>
      <c r="I14" s="10"/>
      <c r="J14" s="10"/>
      <c r="K14" s="40"/>
    </row>
    <row r="15" spans="1:39" s="2" customFormat="1" ht="25.5">
      <c r="A15" s="204">
        <v>7</v>
      </c>
      <c r="B15" s="43" t="s">
        <v>33</v>
      </c>
      <c r="C15" s="205" t="s">
        <v>9</v>
      </c>
      <c r="D15" s="205">
        <v>9</v>
      </c>
      <c r="E15" s="10"/>
      <c r="F15" s="10"/>
      <c r="G15" s="10"/>
      <c r="H15" s="10"/>
      <c r="I15" s="10"/>
      <c r="J15" s="10"/>
      <c r="K15" s="10"/>
    </row>
    <row r="16" spans="1:39" s="2" customFormat="1" ht="21" customHeight="1">
      <c r="A16" s="204">
        <v>8</v>
      </c>
      <c r="B16" s="47" t="s">
        <v>157</v>
      </c>
      <c r="C16" s="205" t="s">
        <v>19</v>
      </c>
      <c r="D16" s="205">
        <v>17.099999999999998</v>
      </c>
      <c r="E16" s="20"/>
      <c r="F16" s="10"/>
      <c r="G16" s="20"/>
      <c r="H16" s="10"/>
      <c r="I16" s="20"/>
      <c r="J16" s="10"/>
      <c r="K16" s="10"/>
    </row>
    <row r="17" spans="1:11" s="2" customFormat="1" ht="19.5" customHeight="1">
      <c r="A17" s="204">
        <v>9</v>
      </c>
      <c r="B17" s="49" t="s">
        <v>162</v>
      </c>
      <c r="C17" s="205" t="s">
        <v>19</v>
      </c>
      <c r="D17" s="205">
        <v>17.099999999999998</v>
      </c>
      <c r="E17" s="20"/>
      <c r="F17" s="10"/>
      <c r="G17" s="20"/>
      <c r="H17" s="10"/>
      <c r="I17" s="7"/>
      <c r="J17" s="7"/>
      <c r="K17" s="7"/>
    </row>
    <row r="18" spans="1:11" s="2" customFormat="1" ht="18.75" customHeight="1">
      <c r="A18" s="204">
        <v>10</v>
      </c>
      <c r="B18" s="205" t="s">
        <v>159</v>
      </c>
      <c r="C18" s="76"/>
      <c r="D18" s="74"/>
      <c r="E18" s="74"/>
      <c r="F18" s="74"/>
      <c r="G18" s="74"/>
      <c r="H18" s="74"/>
      <c r="I18" s="74"/>
      <c r="J18" s="74"/>
      <c r="K18" s="74"/>
    </row>
    <row r="19" spans="1:11" s="2" customFormat="1" ht="25.5">
      <c r="A19" s="204">
        <v>11</v>
      </c>
      <c r="B19" s="43" t="s">
        <v>239</v>
      </c>
      <c r="C19" s="205" t="s">
        <v>204</v>
      </c>
      <c r="D19" s="205">
        <v>2.5869999999999997</v>
      </c>
      <c r="E19" s="10"/>
      <c r="F19" s="10"/>
      <c r="G19" s="10"/>
      <c r="H19" s="10"/>
      <c r="I19" s="10"/>
      <c r="J19" s="10"/>
      <c r="K19" s="10"/>
    </row>
    <row r="20" spans="1:11" s="2" customFormat="1">
      <c r="A20" s="204">
        <v>12</v>
      </c>
      <c r="B20" s="12" t="s">
        <v>35</v>
      </c>
      <c r="C20" s="7" t="s">
        <v>9</v>
      </c>
      <c r="D20" s="7">
        <v>5.1739999999999995</v>
      </c>
      <c r="E20" s="10"/>
      <c r="F20" s="10"/>
      <c r="G20" s="7"/>
      <c r="H20" s="10"/>
      <c r="I20" s="7"/>
      <c r="J20" s="10"/>
      <c r="K20" s="10"/>
    </row>
    <row r="21" spans="1:11" s="2" customFormat="1">
      <c r="A21" s="204">
        <v>13</v>
      </c>
      <c r="B21" s="11" t="s">
        <v>211</v>
      </c>
      <c r="C21" s="10" t="s">
        <v>9</v>
      </c>
      <c r="D21" s="7">
        <v>65.192399999999992</v>
      </c>
      <c r="E21" s="10"/>
      <c r="F21" s="10"/>
      <c r="G21" s="7"/>
      <c r="H21" s="10"/>
      <c r="I21" s="7"/>
      <c r="J21" s="10"/>
      <c r="K21" s="10"/>
    </row>
    <row r="22" spans="1:11" s="2" customFormat="1">
      <c r="A22" s="204">
        <v>14</v>
      </c>
      <c r="B22" s="22" t="s">
        <v>244</v>
      </c>
      <c r="C22" s="7" t="s">
        <v>19</v>
      </c>
      <c r="D22" s="7">
        <v>104.30784</v>
      </c>
      <c r="E22" s="10"/>
      <c r="F22" s="7"/>
      <c r="G22" s="7"/>
      <c r="H22" s="7"/>
      <c r="I22" s="7"/>
      <c r="J22" s="7"/>
      <c r="K22" s="7"/>
    </row>
    <row r="23" spans="1:11" s="2" customFormat="1" ht="29.25" customHeight="1">
      <c r="A23" s="204">
        <v>15</v>
      </c>
      <c r="B23" s="173" t="s">
        <v>213</v>
      </c>
      <c r="C23" s="174" t="s">
        <v>214</v>
      </c>
      <c r="D23" s="176">
        <v>0.12934999999999999</v>
      </c>
      <c r="E23" s="177"/>
      <c r="F23" s="177"/>
      <c r="G23" s="177"/>
      <c r="H23" s="177"/>
      <c r="I23" s="177"/>
      <c r="J23" s="177"/>
      <c r="K23" s="177"/>
    </row>
    <row r="24" spans="1:11" s="2" customFormat="1">
      <c r="A24" s="204">
        <v>16</v>
      </c>
      <c r="B24" s="178" t="s">
        <v>35</v>
      </c>
      <c r="C24" s="179" t="s">
        <v>217</v>
      </c>
      <c r="D24" s="163">
        <v>0.64674999999999994</v>
      </c>
      <c r="E24" s="163"/>
      <c r="F24" s="163"/>
      <c r="G24" s="163"/>
      <c r="H24" s="163"/>
      <c r="I24" s="163"/>
      <c r="J24" s="163"/>
      <c r="K24" s="177"/>
    </row>
    <row r="25" spans="1:11" s="2" customFormat="1">
      <c r="A25" s="204">
        <v>17</v>
      </c>
      <c r="B25" s="161" t="s">
        <v>219</v>
      </c>
      <c r="C25" s="179" t="s">
        <v>217</v>
      </c>
      <c r="D25" s="163">
        <v>14.4872</v>
      </c>
      <c r="E25" s="180"/>
      <c r="F25" s="163"/>
      <c r="G25" s="163"/>
      <c r="H25" s="163"/>
      <c r="I25" s="163"/>
      <c r="J25" s="163"/>
      <c r="K25" s="177"/>
    </row>
    <row r="26" spans="1:11" s="2" customFormat="1">
      <c r="A26" s="204">
        <v>18</v>
      </c>
      <c r="B26" s="22" t="s">
        <v>244</v>
      </c>
      <c r="C26" s="7" t="s">
        <v>19</v>
      </c>
      <c r="D26" s="7">
        <v>22.455159999999999</v>
      </c>
      <c r="E26" s="10"/>
      <c r="F26" s="7"/>
      <c r="G26" s="7"/>
      <c r="H26" s="7"/>
      <c r="I26" s="7"/>
      <c r="J26" s="7"/>
      <c r="K26" s="7"/>
    </row>
    <row r="27" spans="1:11" s="2" customFormat="1" ht="18.75" customHeight="1">
      <c r="A27" s="204">
        <v>19</v>
      </c>
      <c r="B27" s="182" t="s">
        <v>221</v>
      </c>
      <c r="C27" s="174" t="s">
        <v>222</v>
      </c>
      <c r="D27" s="176">
        <v>0.25869999999999999</v>
      </c>
      <c r="E27" s="164"/>
      <c r="F27" s="164"/>
      <c r="G27" s="163"/>
      <c r="H27" s="164"/>
      <c r="I27" s="163"/>
      <c r="J27" s="163"/>
      <c r="K27" s="163"/>
    </row>
    <row r="28" spans="1:11" s="2" customFormat="1" ht="15" customHeight="1">
      <c r="A28" s="204">
        <v>20</v>
      </c>
      <c r="B28" s="161" t="s">
        <v>226</v>
      </c>
      <c r="C28" s="185" t="s">
        <v>227</v>
      </c>
      <c r="D28" s="186">
        <v>258.7</v>
      </c>
      <c r="E28" s="186"/>
      <c r="F28" s="164"/>
      <c r="G28" s="163"/>
      <c r="H28" s="163"/>
      <c r="I28" s="163"/>
      <c r="J28" s="163"/>
      <c r="K28" s="177"/>
    </row>
    <row r="29" spans="1:11" s="2" customFormat="1">
      <c r="A29" s="204">
        <v>21</v>
      </c>
      <c r="B29" s="161" t="s">
        <v>228</v>
      </c>
      <c r="C29" s="179" t="s">
        <v>10</v>
      </c>
      <c r="D29" s="164">
        <v>310.44</v>
      </c>
      <c r="E29" s="180"/>
      <c r="F29" s="164"/>
      <c r="G29" s="163"/>
      <c r="H29" s="163"/>
      <c r="I29" s="163"/>
      <c r="J29" s="163"/>
      <c r="K29" s="177"/>
    </row>
    <row r="30" spans="1:11" s="2" customFormat="1">
      <c r="A30" s="204">
        <v>22</v>
      </c>
      <c r="B30" s="161" t="s">
        <v>229</v>
      </c>
      <c r="C30" s="179" t="s">
        <v>217</v>
      </c>
      <c r="D30" s="163">
        <v>5.4326999999999996</v>
      </c>
      <c r="E30" s="187"/>
      <c r="F30" s="164"/>
      <c r="G30" s="163"/>
      <c r="H30" s="163"/>
      <c r="I30" s="163"/>
      <c r="J30" s="163"/>
      <c r="K30" s="177"/>
    </row>
    <row r="31" spans="1:11" s="2" customFormat="1">
      <c r="A31" s="204">
        <v>23</v>
      </c>
      <c r="B31" s="22" t="s">
        <v>244</v>
      </c>
      <c r="C31" s="7" t="s">
        <v>19</v>
      </c>
      <c r="D31" s="7">
        <v>8.4206849999999989</v>
      </c>
      <c r="E31" s="10"/>
      <c r="F31" s="7"/>
      <c r="G31" s="7"/>
      <c r="H31" s="7"/>
      <c r="I31" s="7"/>
      <c r="J31" s="7"/>
      <c r="K31" s="7"/>
    </row>
    <row r="32" spans="1:11" s="2" customFormat="1" ht="18.75" customHeight="1">
      <c r="A32" s="204">
        <v>24</v>
      </c>
      <c r="B32" s="9" t="s">
        <v>63</v>
      </c>
      <c r="C32" s="8" t="s">
        <v>8</v>
      </c>
      <c r="D32" s="8">
        <v>10</v>
      </c>
      <c r="E32" s="205"/>
      <c r="F32" s="7"/>
      <c r="G32" s="8"/>
      <c r="H32" s="10"/>
      <c r="I32" s="8"/>
      <c r="J32" s="10"/>
      <c r="K32" s="10"/>
    </row>
    <row r="33" spans="1:11" s="2" customFormat="1">
      <c r="A33" s="204">
        <v>25</v>
      </c>
      <c r="B33" s="11" t="s">
        <v>51</v>
      </c>
      <c r="C33" s="7" t="s">
        <v>9</v>
      </c>
      <c r="D33" s="7">
        <v>0.40800000000000003</v>
      </c>
      <c r="E33" s="10"/>
      <c r="F33" s="7"/>
      <c r="G33" s="7"/>
      <c r="H33" s="10"/>
      <c r="I33" s="7"/>
      <c r="J33" s="10"/>
      <c r="K33" s="10"/>
    </row>
    <row r="34" spans="1:11" s="2" customFormat="1">
      <c r="A34" s="204">
        <v>26</v>
      </c>
      <c r="B34" s="22" t="s">
        <v>244</v>
      </c>
      <c r="C34" s="7" t="s">
        <v>19</v>
      </c>
      <c r="D34" s="7">
        <v>0.97920000000000007</v>
      </c>
      <c r="E34" s="10"/>
      <c r="F34" s="7"/>
      <c r="G34" s="7"/>
      <c r="H34" s="7"/>
      <c r="I34" s="7"/>
      <c r="J34" s="7"/>
      <c r="K34" s="7"/>
    </row>
    <row r="35" spans="1:11" s="2" customFormat="1" ht="18" customHeight="1">
      <c r="A35" s="204">
        <v>27</v>
      </c>
      <c r="B35" s="41" t="s">
        <v>234</v>
      </c>
      <c r="C35" s="205" t="s">
        <v>53</v>
      </c>
      <c r="D35" s="8">
        <v>100</v>
      </c>
      <c r="E35" s="10"/>
      <c r="F35" s="7"/>
      <c r="G35" s="7"/>
      <c r="H35" s="10"/>
      <c r="I35" s="7"/>
      <c r="J35" s="10"/>
      <c r="K35" s="10"/>
    </row>
    <row r="36" spans="1:11" s="2" customFormat="1">
      <c r="A36" s="204">
        <v>28</v>
      </c>
      <c r="B36" s="12" t="s">
        <v>160</v>
      </c>
      <c r="C36" s="7" t="s">
        <v>53</v>
      </c>
      <c r="D36" s="7">
        <v>100</v>
      </c>
      <c r="E36" s="10"/>
      <c r="F36" s="7"/>
      <c r="G36" s="7"/>
      <c r="H36" s="7"/>
      <c r="I36" s="7"/>
      <c r="J36" s="7"/>
      <c r="K36" s="7"/>
    </row>
    <row r="37" spans="1:11" s="2" customFormat="1">
      <c r="A37" s="204">
        <v>29</v>
      </c>
      <c r="B37" s="12" t="s">
        <v>58</v>
      </c>
      <c r="C37" s="7" t="s">
        <v>59</v>
      </c>
      <c r="D37" s="7">
        <v>3.9</v>
      </c>
      <c r="E37" s="10"/>
      <c r="F37" s="7"/>
      <c r="G37" s="7"/>
      <c r="H37" s="7"/>
      <c r="I37" s="7"/>
      <c r="J37" s="7"/>
      <c r="K37" s="7"/>
    </row>
    <row r="38" spans="1:11" s="2" customFormat="1">
      <c r="A38" s="204">
        <v>30</v>
      </c>
      <c r="B38" s="22" t="s">
        <v>245</v>
      </c>
      <c r="C38" s="7" t="s">
        <v>19</v>
      </c>
      <c r="D38" s="7">
        <v>7.8</v>
      </c>
      <c r="E38" s="10"/>
      <c r="F38" s="7"/>
      <c r="G38" s="7"/>
      <c r="H38" s="7"/>
      <c r="I38" s="7"/>
      <c r="J38" s="7"/>
      <c r="K38" s="7"/>
    </row>
    <row r="39" spans="1:11" s="6" customFormat="1" ht="28.5" customHeight="1">
      <c r="A39" s="204">
        <v>31</v>
      </c>
      <c r="B39" s="41" t="s">
        <v>170</v>
      </c>
      <c r="C39" s="8" t="s">
        <v>8</v>
      </c>
      <c r="D39" s="8">
        <v>340</v>
      </c>
      <c r="E39" s="205"/>
      <c r="F39" s="8"/>
      <c r="G39" s="7"/>
      <c r="H39" s="8"/>
      <c r="I39" s="8"/>
      <c r="J39" s="8"/>
      <c r="K39" s="54"/>
    </row>
    <row r="40" spans="1:11" s="2" customFormat="1">
      <c r="A40" s="204">
        <v>32</v>
      </c>
      <c r="B40" s="12" t="s">
        <v>163</v>
      </c>
      <c r="C40" s="7" t="s">
        <v>9</v>
      </c>
      <c r="D40" s="7">
        <v>34</v>
      </c>
      <c r="E40" s="10"/>
      <c r="F40" s="7"/>
      <c r="G40" s="7"/>
      <c r="H40" s="7"/>
      <c r="I40" s="7"/>
      <c r="J40" s="7"/>
      <c r="K40" s="7"/>
    </row>
    <row r="41" spans="1:11" s="2" customFormat="1" ht="18" customHeight="1">
      <c r="A41" s="204">
        <v>33</v>
      </c>
      <c r="B41" s="71" t="s">
        <v>133</v>
      </c>
      <c r="C41" s="70" t="s">
        <v>71</v>
      </c>
      <c r="D41" s="72">
        <v>340</v>
      </c>
      <c r="E41" s="82"/>
      <c r="F41" s="73"/>
      <c r="G41" s="73"/>
      <c r="H41" s="73"/>
      <c r="I41" s="73"/>
      <c r="J41" s="73"/>
      <c r="K41" s="74"/>
    </row>
    <row r="42" spans="1:11" s="2" customFormat="1" ht="15">
      <c r="A42" s="204">
        <v>34</v>
      </c>
      <c r="B42" s="75" t="s">
        <v>201</v>
      </c>
      <c r="C42" s="76" t="s">
        <v>136</v>
      </c>
      <c r="D42" s="73">
        <v>340</v>
      </c>
      <c r="E42" s="82"/>
      <c r="F42" s="73"/>
      <c r="G42" s="73"/>
      <c r="H42" s="73"/>
      <c r="I42" s="73"/>
      <c r="J42" s="73"/>
      <c r="K42" s="74"/>
    </row>
    <row r="43" spans="1:11" s="2" customFormat="1" ht="24">
      <c r="A43" s="204">
        <v>35</v>
      </c>
      <c r="B43" s="194" t="s">
        <v>166</v>
      </c>
      <c r="C43" s="104" t="s">
        <v>8</v>
      </c>
      <c r="D43" s="135">
        <v>240</v>
      </c>
      <c r="E43" s="136"/>
      <c r="F43" s="136"/>
      <c r="G43" s="136"/>
      <c r="H43" s="136"/>
      <c r="I43" s="136"/>
      <c r="J43" s="136"/>
      <c r="K43" s="136"/>
    </row>
    <row r="44" spans="1:11" s="2" customFormat="1">
      <c r="A44" s="204">
        <v>36</v>
      </c>
      <c r="B44" s="149" t="s">
        <v>161</v>
      </c>
      <c r="C44" s="105" t="s">
        <v>9</v>
      </c>
      <c r="D44" s="7">
        <v>48.96</v>
      </c>
      <c r="E44" s="136"/>
      <c r="F44" s="136"/>
      <c r="G44" s="136"/>
      <c r="H44" s="136"/>
      <c r="I44" s="136"/>
      <c r="J44" s="136"/>
      <c r="K44" s="136"/>
    </row>
    <row r="45" spans="1:11" s="2" customFormat="1">
      <c r="A45" s="204">
        <v>37</v>
      </c>
      <c r="B45" s="128" t="s">
        <v>194</v>
      </c>
      <c r="C45" s="129" t="s">
        <v>59</v>
      </c>
      <c r="D45" s="109">
        <v>1</v>
      </c>
      <c r="E45" s="111"/>
      <c r="F45" s="111"/>
      <c r="G45" s="111"/>
      <c r="H45" s="111"/>
      <c r="I45" s="138"/>
      <c r="J45" s="111"/>
      <c r="K45" s="109"/>
    </row>
    <row r="46" spans="1:11" s="2" customFormat="1">
      <c r="A46" s="204">
        <v>38</v>
      </c>
      <c r="B46" s="148" t="s">
        <v>192</v>
      </c>
      <c r="C46" s="130" t="s">
        <v>59</v>
      </c>
      <c r="D46" s="111">
        <v>1</v>
      </c>
      <c r="E46" s="111"/>
      <c r="F46" s="111"/>
      <c r="G46" s="111"/>
      <c r="H46" s="111"/>
      <c r="I46" s="111"/>
      <c r="J46" s="111"/>
      <c r="K46" s="111"/>
    </row>
    <row r="47" spans="1:11" s="2" customFormat="1">
      <c r="A47" s="204">
        <v>39</v>
      </c>
      <c r="B47" s="198" t="s">
        <v>251</v>
      </c>
      <c r="C47" s="199" t="s">
        <v>96</v>
      </c>
      <c r="D47" s="200">
        <v>2.4</v>
      </c>
      <c r="E47" s="201"/>
      <c r="F47" s="201"/>
      <c r="G47" s="201"/>
      <c r="H47" s="201"/>
      <c r="I47" s="201"/>
      <c r="J47" s="201"/>
      <c r="K47" s="201"/>
    </row>
    <row r="48" spans="1:11" s="2" customFormat="1" ht="20.25" customHeight="1">
      <c r="A48" s="204">
        <v>40</v>
      </c>
      <c r="B48" s="106" t="s">
        <v>242</v>
      </c>
      <c r="C48" s="8" t="s">
        <v>78</v>
      </c>
      <c r="D48" s="8">
        <v>191</v>
      </c>
      <c r="E48" s="10"/>
      <c r="F48" s="7"/>
      <c r="G48" s="7"/>
      <c r="H48" s="7"/>
      <c r="I48" s="7"/>
      <c r="J48" s="7"/>
      <c r="K48" s="7"/>
    </row>
    <row r="49" spans="1:11" s="2" customFormat="1">
      <c r="A49" s="204">
        <v>41</v>
      </c>
      <c r="B49" s="12" t="s">
        <v>77</v>
      </c>
      <c r="C49" s="7" t="s">
        <v>71</v>
      </c>
      <c r="D49" s="7">
        <v>191</v>
      </c>
      <c r="E49" s="10"/>
      <c r="F49" s="7"/>
      <c r="G49" s="7"/>
      <c r="H49" s="7"/>
      <c r="I49" s="7"/>
      <c r="J49" s="7"/>
      <c r="K49" s="7"/>
    </row>
    <row r="50" spans="1:11" s="2" customFormat="1">
      <c r="A50" s="204">
        <v>42</v>
      </c>
      <c r="B50" s="12" t="s">
        <v>73</v>
      </c>
      <c r="C50" s="7" t="s">
        <v>10</v>
      </c>
      <c r="D50" s="7">
        <v>3.8200000000000003</v>
      </c>
      <c r="E50" s="10"/>
      <c r="F50" s="10"/>
      <c r="G50" s="7"/>
      <c r="H50" s="10"/>
      <c r="I50" s="7"/>
      <c r="J50" s="10"/>
      <c r="K50" s="10"/>
    </row>
    <row r="51" spans="1:11" s="2" customFormat="1" ht="29.25" customHeight="1">
      <c r="A51" s="204">
        <v>43</v>
      </c>
      <c r="B51" s="29" t="s">
        <v>241</v>
      </c>
      <c r="C51" s="8" t="s">
        <v>8</v>
      </c>
      <c r="D51" s="8">
        <v>191</v>
      </c>
      <c r="E51" s="10"/>
      <c r="F51" s="7"/>
      <c r="G51" s="7"/>
      <c r="H51" s="7"/>
      <c r="I51" s="10"/>
      <c r="J51" s="7"/>
      <c r="K51" s="7"/>
    </row>
    <row r="52" spans="1:11" s="2" customFormat="1">
      <c r="A52" s="204">
        <v>44</v>
      </c>
      <c r="B52" s="11" t="s">
        <v>21</v>
      </c>
      <c r="C52" s="10" t="s">
        <v>10</v>
      </c>
      <c r="D52" s="7">
        <v>5.1570000000000009</v>
      </c>
      <c r="E52" s="10"/>
      <c r="F52" s="10"/>
      <c r="G52" s="59"/>
      <c r="H52" s="59"/>
      <c r="I52" s="10"/>
      <c r="J52" s="7"/>
      <c r="K52" s="7"/>
    </row>
    <row r="53" spans="1:11" s="2" customFormat="1">
      <c r="A53" s="204">
        <v>45</v>
      </c>
      <c r="B53" s="11" t="s">
        <v>75</v>
      </c>
      <c r="C53" s="10" t="s">
        <v>10</v>
      </c>
      <c r="D53" s="7">
        <v>47.75</v>
      </c>
      <c r="E53" s="10"/>
      <c r="F53" s="10"/>
      <c r="G53" s="59"/>
      <c r="H53" s="59"/>
      <c r="I53" s="10"/>
      <c r="J53" s="7"/>
      <c r="K53" s="7"/>
    </row>
    <row r="54" spans="1:11" s="2" customFormat="1" ht="18" customHeight="1">
      <c r="A54" s="204">
        <v>46</v>
      </c>
      <c r="B54" s="17" t="s">
        <v>85</v>
      </c>
      <c r="C54" s="8" t="s">
        <v>79</v>
      </c>
      <c r="D54" s="8">
        <v>12</v>
      </c>
      <c r="E54" s="10"/>
      <c r="F54" s="10"/>
      <c r="G54" s="7"/>
      <c r="H54" s="7"/>
      <c r="I54" s="7"/>
      <c r="J54" s="7"/>
      <c r="K54" s="10"/>
    </row>
    <row r="55" spans="1:11" s="2" customFormat="1" ht="19.5" customHeight="1">
      <c r="A55" s="204">
        <v>47</v>
      </c>
      <c r="B55" s="17" t="s">
        <v>230</v>
      </c>
      <c r="C55" s="8" t="s">
        <v>79</v>
      </c>
      <c r="D55" s="8">
        <v>12</v>
      </c>
      <c r="E55" s="10"/>
      <c r="F55" s="10"/>
      <c r="G55" s="7"/>
      <c r="H55" s="7"/>
      <c r="I55" s="7"/>
      <c r="J55" s="7"/>
      <c r="K55" s="10"/>
    </row>
    <row r="56" spans="1:11" s="2" customFormat="1" ht="18" customHeight="1">
      <c r="A56" s="204">
        <v>48</v>
      </c>
      <c r="B56" s="115" t="s">
        <v>235</v>
      </c>
      <c r="C56" s="77" t="s">
        <v>81</v>
      </c>
      <c r="D56" s="79">
        <v>36</v>
      </c>
      <c r="E56" s="79"/>
      <c r="F56" s="79"/>
      <c r="G56" s="79"/>
      <c r="H56" s="79"/>
      <c r="I56" s="79"/>
      <c r="J56" s="79"/>
      <c r="K56" s="139"/>
    </row>
    <row r="57" spans="1:11" s="2" customFormat="1">
      <c r="A57" s="204">
        <v>49</v>
      </c>
      <c r="B57" s="83" t="s">
        <v>231</v>
      </c>
      <c r="C57" s="116" t="s">
        <v>81</v>
      </c>
      <c r="D57" s="10">
        <v>36</v>
      </c>
      <c r="E57" s="7"/>
      <c r="F57" s="7"/>
      <c r="G57" s="7"/>
      <c r="H57" s="7"/>
      <c r="I57" s="7"/>
      <c r="J57" s="7"/>
      <c r="K57" s="42"/>
    </row>
    <row r="58" spans="1:11" s="2" customFormat="1">
      <c r="A58" s="204">
        <v>50</v>
      </c>
      <c r="B58" s="83" t="s">
        <v>35</v>
      </c>
      <c r="C58" s="116" t="s">
        <v>59</v>
      </c>
      <c r="D58" s="10">
        <v>37.08</v>
      </c>
      <c r="E58" s="7"/>
      <c r="F58" s="7"/>
      <c r="G58" s="7"/>
      <c r="H58" s="7"/>
      <c r="I58" s="7"/>
      <c r="J58" s="7"/>
      <c r="K58" s="42"/>
    </row>
    <row r="59" spans="1:11" s="2" customFormat="1" ht="19.5" customHeight="1">
      <c r="A59" s="204"/>
      <c r="B59" s="205" t="s">
        <v>90</v>
      </c>
      <c r="C59" s="8"/>
      <c r="D59" s="8"/>
      <c r="E59" s="10"/>
      <c r="F59" s="10"/>
      <c r="G59" s="7"/>
      <c r="H59" s="7"/>
      <c r="I59" s="7"/>
      <c r="J59" s="7"/>
      <c r="K59" s="10"/>
    </row>
    <row r="60" spans="1:11" s="2" customFormat="1" ht="23.25" customHeight="1">
      <c r="A60" s="204">
        <v>1</v>
      </c>
      <c r="B60" s="119" t="s">
        <v>240</v>
      </c>
      <c r="C60" s="84" t="s">
        <v>71</v>
      </c>
      <c r="D60" s="137">
        <v>66</v>
      </c>
      <c r="E60" s="113"/>
      <c r="F60" s="113"/>
      <c r="G60" s="113"/>
      <c r="H60" s="113"/>
      <c r="I60" s="113"/>
      <c r="J60" s="113"/>
      <c r="K60" s="120"/>
    </row>
    <row r="61" spans="1:11" s="6" customFormat="1" ht="19.5" customHeight="1">
      <c r="A61" s="204">
        <v>2</v>
      </c>
      <c r="B61" s="119" t="s">
        <v>252</v>
      </c>
      <c r="C61" s="107" t="s">
        <v>156</v>
      </c>
      <c r="D61" s="205">
        <v>24.4</v>
      </c>
      <c r="E61" s="82"/>
      <c r="F61" s="82"/>
      <c r="G61" s="82"/>
      <c r="H61" s="82"/>
      <c r="I61" s="82"/>
      <c r="J61" s="82"/>
      <c r="K61" s="103"/>
    </row>
    <row r="62" spans="1:11" s="2" customFormat="1" ht="19.5" customHeight="1">
      <c r="A62" s="204">
        <v>3</v>
      </c>
      <c r="B62" s="83" t="s">
        <v>182</v>
      </c>
      <c r="C62" s="80" t="s">
        <v>53</v>
      </c>
      <c r="D62" s="82">
        <v>4160</v>
      </c>
      <c r="E62" s="82"/>
      <c r="F62" s="81"/>
      <c r="G62" s="82"/>
      <c r="H62" s="82"/>
      <c r="I62" s="82"/>
      <c r="J62" s="82"/>
      <c r="K62" s="103"/>
    </row>
    <row r="63" spans="1:11" s="2" customFormat="1" ht="19.5" customHeight="1">
      <c r="A63" s="204">
        <v>4</v>
      </c>
      <c r="B63" s="83" t="s">
        <v>180</v>
      </c>
      <c r="C63" s="80" t="s">
        <v>53</v>
      </c>
      <c r="D63" s="82">
        <v>2200</v>
      </c>
      <c r="E63" s="82"/>
      <c r="F63" s="81"/>
      <c r="G63" s="82"/>
      <c r="H63" s="82"/>
      <c r="I63" s="82"/>
      <c r="J63" s="82"/>
      <c r="K63" s="103"/>
    </row>
    <row r="64" spans="1:11" s="2" customFormat="1" ht="19.5" customHeight="1">
      <c r="A64" s="204">
        <v>5</v>
      </c>
      <c r="B64" s="83" t="s">
        <v>184</v>
      </c>
      <c r="C64" s="80" t="s">
        <v>53</v>
      </c>
      <c r="D64" s="82">
        <v>38000</v>
      </c>
      <c r="E64" s="82"/>
      <c r="F64" s="81"/>
      <c r="G64" s="82"/>
      <c r="H64" s="82"/>
      <c r="I64" s="82"/>
      <c r="J64" s="82"/>
      <c r="K64" s="103"/>
    </row>
    <row r="65" spans="1:11" s="2" customFormat="1" ht="19.5" customHeight="1">
      <c r="A65" s="204">
        <v>6</v>
      </c>
      <c r="B65" s="83" t="s">
        <v>138</v>
      </c>
      <c r="C65" s="80" t="s">
        <v>53</v>
      </c>
      <c r="D65" s="82">
        <v>6500</v>
      </c>
      <c r="E65" s="82"/>
      <c r="F65" s="81"/>
      <c r="G65" s="82"/>
      <c r="H65" s="82"/>
      <c r="I65" s="82"/>
      <c r="J65" s="82"/>
      <c r="K65" s="103"/>
    </row>
    <row r="66" spans="1:11" s="2" customFormat="1" ht="18.75" customHeight="1">
      <c r="A66" s="204">
        <v>7</v>
      </c>
      <c r="B66" s="118" t="s">
        <v>186</v>
      </c>
      <c r="C66" s="77" t="s">
        <v>59</v>
      </c>
      <c r="D66" s="79">
        <v>385.59999999999997</v>
      </c>
      <c r="E66" s="82"/>
      <c r="F66" s="82"/>
      <c r="G66" s="82"/>
      <c r="H66" s="82"/>
      <c r="I66" s="82"/>
      <c r="J66" s="82"/>
      <c r="K66" s="82"/>
    </row>
    <row r="67" spans="1:11" s="2" customFormat="1" ht="19.5" customHeight="1">
      <c r="A67" s="204">
        <v>8</v>
      </c>
      <c r="B67" s="97" t="s">
        <v>187</v>
      </c>
      <c r="C67" s="80" t="s">
        <v>59</v>
      </c>
      <c r="D67" s="82">
        <v>393.31199999999995</v>
      </c>
      <c r="E67" s="82"/>
      <c r="F67" s="82"/>
      <c r="G67" s="82"/>
      <c r="H67" s="82"/>
      <c r="I67" s="82"/>
      <c r="J67" s="82"/>
      <c r="K67" s="82"/>
    </row>
    <row r="68" spans="1:11" s="2" customFormat="1" ht="19.5" customHeight="1">
      <c r="A68" s="204">
        <v>9</v>
      </c>
      <c r="B68" s="83" t="s">
        <v>246</v>
      </c>
      <c r="C68" s="80" t="s">
        <v>19</v>
      </c>
      <c r="D68" s="82">
        <v>943.94879999999989</v>
      </c>
      <c r="E68" s="82"/>
      <c r="F68" s="82"/>
      <c r="G68" s="82"/>
      <c r="H68" s="82"/>
      <c r="I68" s="82"/>
      <c r="J68" s="82"/>
      <c r="K68" s="82"/>
    </row>
    <row r="69" spans="1:11" s="2" customFormat="1" ht="27" customHeight="1">
      <c r="A69" s="204">
        <v>10</v>
      </c>
      <c r="B69" s="78" t="s">
        <v>232</v>
      </c>
      <c r="C69" s="77" t="s">
        <v>59</v>
      </c>
      <c r="D69" s="79">
        <v>55.36</v>
      </c>
      <c r="E69" s="82"/>
      <c r="F69" s="81"/>
      <c r="G69" s="82"/>
      <c r="H69" s="82"/>
      <c r="I69" s="108"/>
      <c r="J69" s="82"/>
      <c r="K69" s="82"/>
    </row>
    <row r="70" spans="1:11" s="2" customFormat="1" ht="19.5" customHeight="1">
      <c r="A70" s="204">
        <v>11</v>
      </c>
      <c r="B70" s="97" t="s">
        <v>187</v>
      </c>
      <c r="C70" s="80" t="s">
        <v>59</v>
      </c>
      <c r="D70" s="82">
        <v>56.190399999999997</v>
      </c>
      <c r="E70" s="82"/>
      <c r="F70" s="81"/>
      <c r="G70" s="82"/>
      <c r="H70" s="82"/>
      <c r="I70" s="82"/>
      <c r="J70" s="82"/>
      <c r="K70" s="82"/>
    </row>
    <row r="71" spans="1:11" s="2" customFormat="1" ht="19.5" customHeight="1">
      <c r="A71" s="204">
        <v>12</v>
      </c>
      <c r="B71" s="83" t="s">
        <v>247</v>
      </c>
      <c r="C71" s="80" t="s">
        <v>19</v>
      </c>
      <c r="D71" s="82">
        <v>134.85695999999999</v>
      </c>
      <c r="E71" s="82"/>
      <c r="F71" s="82"/>
      <c r="G71" s="82"/>
      <c r="H71" s="82"/>
      <c r="I71" s="82"/>
      <c r="J71" s="82"/>
      <c r="K71" s="82"/>
    </row>
    <row r="72" spans="1:11" s="2" customFormat="1" ht="31.5" customHeight="1">
      <c r="A72" s="204">
        <v>13</v>
      </c>
      <c r="B72" s="29" t="s">
        <v>177</v>
      </c>
      <c r="C72" s="8" t="s">
        <v>8</v>
      </c>
      <c r="D72" s="8">
        <v>26.279999999999998</v>
      </c>
      <c r="E72" s="205"/>
      <c r="F72" s="7"/>
      <c r="G72" s="8"/>
      <c r="H72" s="10"/>
      <c r="I72" s="8"/>
      <c r="J72" s="10"/>
      <c r="K72" s="10"/>
    </row>
    <row r="73" spans="1:11" s="2" customFormat="1" ht="19.5" customHeight="1">
      <c r="A73" s="204">
        <v>14</v>
      </c>
      <c r="B73" s="11" t="s">
        <v>190</v>
      </c>
      <c r="C73" s="7" t="s">
        <v>8</v>
      </c>
      <c r="D73" s="7">
        <v>26.279999999999998</v>
      </c>
      <c r="E73" s="10"/>
      <c r="F73" s="7"/>
      <c r="G73" s="7"/>
      <c r="H73" s="10"/>
      <c r="I73" s="7"/>
      <c r="J73" s="10"/>
      <c r="K73" s="10"/>
    </row>
    <row r="74" spans="1:11" s="2" customFormat="1" ht="19.5" customHeight="1">
      <c r="A74" s="204">
        <v>15</v>
      </c>
      <c r="B74" s="11" t="s">
        <v>66</v>
      </c>
      <c r="C74" s="7" t="s">
        <v>10</v>
      </c>
      <c r="D74" s="7">
        <v>183.95999999999998</v>
      </c>
      <c r="E74" s="10"/>
      <c r="F74" s="7"/>
      <c r="G74" s="7"/>
      <c r="H74" s="10"/>
      <c r="I74" s="7"/>
      <c r="J74" s="10"/>
      <c r="K74" s="10"/>
    </row>
    <row r="75" spans="1:11" s="2" customFormat="1" ht="19.5" customHeight="1">
      <c r="A75" s="204">
        <v>16</v>
      </c>
      <c r="B75" s="100" t="s">
        <v>189</v>
      </c>
      <c r="C75" s="207" t="s">
        <v>59</v>
      </c>
      <c r="D75" s="72">
        <v>362</v>
      </c>
      <c r="E75" s="73"/>
      <c r="F75" s="73"/>
      <c r="G75" s="73"/>
      <c r="H75" s="73"/>
      <c r="I75" s="73"/>
      <c r="J75" s="73"/>
      <c r="K75" s="73"/>
    </row>
    <row r="76" spans="1:11" s="2" customFormat="1" ht="19.5" customHeight="1">
      <c r="A76" s="204">
        <v>17</v>
      </c>
      <c r="B76" s="102" t="s">
        <v>145</v>
      </c>
      <c r="C76" s="101" t="s">
        <v>146</v>
      </c>
      <c r="D76" s="73">
        <v>165</v>
      </c>
      <c r="E76" s="73"/>
      <c r="F76" s="73"/>
      <c r="G76" s="73"/>
      <c r="H76" s="73"/>
      <c r="I76" s="73"/>
      <c r="J76" s="73"/>
      <c r="K76" s="73"/>
    </row>
    <row r="77" spans="1:11" s="2" customFormat="1" ht="27.75" customHeight="1">
      <c r="A77" s="204">
        <v>18</v>
      </c>
      <c r="B77" s="102" t="s">
        <v>233</v>
      </c>
      <c r="C77" s="101" t="s">
        <v>146</v>
      </c>
      <c r="D77" s="73">
        <v>197</v>
      </c>
      <c r="E77" s="73"/>
      <c r="F77" s="73"/>
      <c r="G77" s="73"/>
      <c r="H77" s="73"/>
      <c r="I77" s="73"/>
      <c r="J77" s="73"/>
      <c r="K77" s="73"/>
    </row>
    <row r="78" spans="1:11" s="2" customFormat="1" ht="19.5" customHeight="1">
      <c r="A78" s="204">
        <v>19</v>
      </c>
      <c r="B78" s="102" t="s">
        <v>248</v>
      </c>
      <c r="C78" s="101" t="s">
        <v>96</v>
      </c>
      <c r="D78" s="73">
        <v>724</v>
      </c>
      <c r="E78" s="73"/>
      <c r="F78" s="73"/>
      <c r="G78" s="73"/>
      <c r="H78" s="73"/>
      <c r="I78" s="73"/>
      <c r="J78" s="73"/>
      <c r="K78" s="73"/>
    </row>
    <row r="79" spans="1:11" s="2" customFormat="1" ht="19.5" customHeight="1">
      <c r="A79" s="204">
        <v>20</v>
      </c>
      <c r="B79" s="78" t="s">
        <v>176</v>
      </c>
      <c r="C79" s="77" t="s">
        <v>59</v>
      </c>
      <c r="D79" s="79">
        <v>22.2</v>
      </c>
      <c r="E79" s="82"/>
      <c r="F79" s="81"/>
      <c r="G79" s="82"/>
      <c r="H79" s="82"/>
      <c r="I79" s="108"/>
      <c r="J79" s="82"/>
      <c r="K79" s="82"/>
    </row>
    <row r="80" spans="1:11" s="2" customFormat="1" ht="19.5" customHeight="1">
      <c r="A80" s="204">
        <v>21</v>
      </c>
      <c r="B80" s="122" t="s">
        <v>187</v>
      </c>
      <c r="C80" s="80" t="s">
        <v>59</v>
      </c>
      <c r="D80" s="82">
        <v>22.532999999999998</v>
      </c>
      <c r="E80" s="82"/>
      <c r="F80" s="81"/>
      <c r="G80" s="82"/>
      <c r="H80" s="82"/>
      <c r="I80" s="82"/>
      <c r="J80" s="82"/>
      <c r="K80" s="82"/>
    </row>
    <row r="81" spans="1:11" s="2" customFormat="1" ht="19.5" customHeight="1">
      <c r="A81" s="204">
        <v>22</v>
      </c>
      <c r="B81" s="102" t="s">
        <v>246</v>
      </c>
      <c r="C81" s="101" t="s">
        <v>19</v>
      </c>
      <c r="D81" s="82">
        <v>54.079199999999993</v>
      </c>
      <c r="E81" s="73"/>
      <c r="F81" s="73"/>
      <c r="G81" s="73"/>
      <c r="H81" s="73"/>
      <c r="I81" s="73"/>
      <c r="J81" s="73"/>
      <c r="K81" s="73"/>
    </row>
    <row r="82" spans="1:11" s="2" customFormat="1" ht="19.5" customHeight="1">
      <c r="A82" s="204">
        <v>23</v>
      </c>
      <c r="B82" s="78" t="s">
        <v>195</v>
      </c>
      <c r="C82" s="77" t="s">
        <v>154</v>
      </c>
      <c r="D82" s="79">
        <v>5.9200000000000008</v>
      </c>
      <c r="E82" s="82"/>
      <c r="F82" s="82"/>
      <c r="G82" s="82"/>
      <c r="H82" s="82"/>
      <c r="I82" s="82"/>
      <c r="J82" s="82"/>
      <c r="K82" s="103"/>
    </row>
    <row r="83" spans="1:11" s="2" customFormat="1" ht="19.5" customHeight="1">
      <c r="A83" s="204">
        <v>24</v>
      </c>
      <c r="B83" s="97" t="s">
        <v>192</v>
      </c>
      <c r="C83" s="80" t="s">
        <v>139</v>
      </c>
      <c r="D83" s="82">
        <v>5.9792000000000005</v>
      </c>
      <c r="E83" s="82"/>
      <c r="F83" s="82"/>
      <c r="G83" s="82"/>
      <c r="H83" s="82"/>
      <c r="I83" s="82"/>
      <c r="J83" s="82"/>
      <c r="K83" s="103"/>
    </row>
    <row r="84" spans="1:11" s="2" customFormat="1" ht="19.5" customHeight="1">
      <c r="A84" s="204">
        <v>25</v>
      </c>
      <c r="B84" s="83" t="s">
        <v>247</v>
      </c>
      <c r="C84" s="80" t="s">
        <v>19</v>
      </c>
      <c r="D84" s="82">
        <v>14.35008</v>
      </c>
      <c r="E84" s="82"/>
      <c r="F84" s="82"/>
      <c r="G84" s="82"/>
      <c r="H84" s="82"/>
      <c r="I84" s="82"/>
      <c r="J84" s="82"/>
      <c r="K84" s="103"/>
    </row>
    <row r="85" spans="1:11" s="2" customFormat="1" ht="33" customHeight="1">
      <c r="A85" s="204">
        <v>26</v>
      </c>
      <c r="B85" s="128" t="s">
        <v>198</v>
      </c>
      <c r="C85" s="129" t="s">
        <v>53</v>
      </c>
      <c r="D85" s="109">
        <v>52</v>
      </c>
      <c r="E85" s="129"/>
      <c r="F85" s="109"/>
      <c r="G85" s="129"/>
      <c r="H85" s="129"/>
      <c r="I85" s="109"/>
      <c r="J85" s="109"/>
      <c r="K85" s="109"/>
    </row>
    <row r="86" spans="1:11" s="2" customFormat="1" ht="19.5" customHeight="1">
      <c r="A86" s="204">
        <v>27</v>
      </c>
      <c r="B86" s="83" t="s">
        <v>196</v>
      </c>
      <c r="C86" s="80" t="s">
        <v>78</v>
      </c>
      <c r="D86" s="82">
        <v>52</v>
      </c>
      <c r="E86" s="82"/>
      <c r="F86" s="82"/>
      <c r="G86" s="82"/>
      <c r="H86" s="82"/>
      <c r="I86" s="82"/>
      <c r="J86" s="82"/>
      <c r="K86" s="103"/>
    </row>
    <row r="87" spans="1:11" s="2" customFormat="1" ht="19.5" customHeight="1">
      <c r="A87" s="204"/>
      <c r="B87" s="8" t="s">
        <v>6</v>
      </c>
      <c r="C87" s="7"/>
      <c r="D87" s="7"/>
      <c r="E87" s="10"/>
      <c r="F87" s="8"/>
      <c r="G87" s="8"/>
      <c r="H87" s="8"/>
      <c r="I87" s="8"/>
      <c r="J87" s="8"/>
      <c r="K87" s="8"/>
    </row>
    <row r="88" spans="1:11" s="2" customFormat="1" ht="19.5" customHeight="1">
      <c r="A88" s="204"/>
      <c r="B88" s="8" t="s">
        <v>11</v>
      </c>
      <c r="C88" s="8" t="s">
        <v>129</v>
      </c>
      <c r="D88" s="7"/>
      <c r="E88" s="10"/>
      <c r="F88" s="7"/>
      <c r="G88" s="7"/>
      <c r="H88" s="7"/>
      <c r="I88" s="7"/>
      <c r="J88" s="7"/>
      <c r="K88" s="7"/>
    </row>
    <row r="89" spans="1:11" s="2" customFormat="1" ht="19.5" customHeight="1">
      <c r="A89" s="204"/>
      <c r="B89" s="8" t="s">
        <v>6</v>
      </c>
      <c r="C89" s="8"/>
      <c r="D89" s="7"/>
      <c r="E89" s="10"/>
      <c r="F89" s="7"/>
      <c r="G89" s="7"/>
      <c r="H89" s="7"/>
      <c r="I89" s="7"/>
      <c r="J89" s="7"/>
      <c r="K89" s="8"/>
    </row>
    <row r="90" spans="1:11" s="2" customFormat="1" ht="19.5" customHeight="1">
      <c r="A90" s="204"/>
      <c r="B90" s="8" t="s">
        <v>12</v>
      </c>
      <c r="C90" s="8" t="s">
        <v>172</v>
      </c>
      <c r="D90" s="7"/>
      <c r="E90" s="10"/>
      <c r="F90" s="7"/>
      <c r="G90" s="7"/>
      <c r="H90" s="7"/>
      <c r="I90" s="7"/>
      <c r="J90" s="7"/>
      <c r="K90" s="7"/>
    </row>
    <row r="91" spans="1:11" s="2" customFormat="1" ht="19.5" customHeight="1">
      <c r="A91" s="50"/>
      <c r="B91" s="8" t="s">
        <v>128</v>
      </c>
      <c r="C91" s="8"/>
      <c r="D91" s="7"/>
      <c r="E91" s="10"/>
      <c r="F91" s="7"/>
      <c r="G91" s="7"/>
      <c r="H91" s="7"/>
      <c r="I91" s="7"/>
      <c r="J91" s="7"/>
      <c r="K91" s="8"/>
    </row>
    <row r="92" spans="1:11" s="6" customFormat="1" ht="19.5" customHeight="1">
      <c r="A92" s="203"/>
      <c r="B92" s="21" t="s">
        <v>91</v>
      </c>
      <c r="C92" s="8"/>
      <c r="D92" s="8"/>
      <c r="E92" s="10"/>
      <c r="F92" s="10"/>
      <c r="G92" s="7"/>
      <c r="H92" s="7"/>
      <c r="I92" s="7"/>
      <c r="J92" s="7"/>
      <c r="K92" s="10"/>
    </row>
    <row r="93" spans="1:11" s="2" customFormat="1" ht="19.5" customHeight="1">
      <c r="A93" s="27">
        <v>1</v>
      </c>
      <c r="B93" s="18" t="s">
        <v>93</v>
      </c>
      <c r="C93" s="14" t="s">
        <v>9</v>
      </c>
      <c r="D93" s="14">
        <v>6.620000000000001</v>
      </c>
      <c r="E93" s="10"/>
      <c r="F93" s="10"/>
      <c r="G93" s="7"/>
      <c r="H93" s="16"/>
      <c r="I93" s="15"/>
      <c r="J93" s="16"/>
      <c r="K93" s="16"/>
    </row>
    <row r="94" spans="1:11" s="2" customFormat="1" ht="19.5" customHeight="1">
      <c r="A94" s="204">
        <v>2</v>
      </c>
      <c r="B94" s="19" t="s">
        <v>48</v>
      </c>
      <c r="C94" s="15" t="s">
        <v>49</v>
      </c>
      <c r="D94" s="15">
        <v>11.916000000000002</v>
      </c>
      <c r="E94" s="10"/>
      <c r="F94" s="10"/>
      <c r="G94" s="7"/>
      <c r="H94" s="16"/>
      <c r="I94" s="15"/>
      <c r="J94" s="16"/>
      <c r="K94" s="16"/>
    </row>
    <row r="95" spans="1:11" s="2" customFormat="1" ht="19.5" customHeight="1">
      <c r="A95" s="203">
        <v>3</v>
      </c>
      <c r="B95" s="19" t="s">
        <v>95</v>
      </c>
      <c r="C95" s="15" t="s">
        <v>9</v>
      </c>
      <c r="D95" s="15">
        <v>7.2820000000000018</v>
      </c>
      <c r="E95" s="10"/>
      <c r="F95" s="10"/>
      <c r="G95" s="7"/>
      <c r="H95" s="16"/>
      <c r="I95" s="15"/>
      <c r="J95" s="16"/>
      <c r="K95" s="16"/>
    </row>
    <row r="96" spans="1:11" s="2" customFormat="1" ht="19.5" customHeight="1">
      <c r="A96" s="27">
        <v>4</v>
      </c>
      <c r="B96" s="128" t="s">
        <v>256</v>
      </c>
      <c r="C96" s="14" t="s">
        <v>9</v>
      </c>
      <c r="D96" s="14">
        <v>14.75</v>
      </c>
      <c r="E96" s="10"/>
      <c r="F96" s="10"/>
      <c r="G96" s="7"/>
      <c r="H96" s="16"/>
      <c r="I96" s="15"/>
      <c r="J96" s="16"/>
      <c r="K96" s="16"/>
    </row>
    <row r="97" spans="1:11" s="2" customFormat="1" ht="19.5" customHeight="1">
      <c r="A97" s="204">
        <v>5</v>
      </c>
      <c r="B97" s="198" t="s">
        <v>257</v>
      </c>
      <c r="C97" s="199" t="s">
        <v>59</v>
      </c>
      <c r="D97" s="15">
        <f>D96*1.02</f>
        <v>15.045</v>
      </c>
      <c r="E97" s="10"/>
      <c r="F97" s="10"/>
      <c r="G97" s="7"/>
      <c r="H97" s="16"/>
      <c r="I97" s="15"/>
      <c r="J97" s="16"/>
      <c r="K97" s="16"/>
    </row>
    <row r="98" spans="1:11" s="2" customFormat="1" ht="19.5" customHeight="1">
      <c r="A98" s="203">
        <v>6</v>
      </c>
      <c r="B98" s="9" t="s">
        <v>99</v>
      </c>
      <c r="C98" s="8" t="s">
        <v>81</v>
      </c>
      <c r="D98" s="205">
        <v>87</v>
      </c>
      <c r="E98" s="205"/>
      <c r="F98" s="8"/>
      <c r="G98" s="8"/>
      <c r="H98" s="8"/>
      <c r="I98" s="8"/>
      <c r="J98" s="8"/>
      <c r="K98" s="8"/>
    </row>
    <row r="99" spans="1:11" s="2" customFormat="1" ht="19.5" customHeight="1">
      <c r="A99" s="27">
        <v>7</v>
      </c>
      <c r="B99" s="12" t="s">
        <v>54</v>
      </c>
      <c r="C99" s="7" t="s">
        <v>55</v>
      </c>
      <c r="D99" s="7">
        <v>266.22000000000003</v>
      </c>
      <c r="E99" s="10"/>
      <c r="F99" s="7"/>
      <c r="G99" s="7"/>
      <c r="H99" s="7"/>
      <c r="I99" s="7"/>
      <c r="J99" s="7"/>
      <c r="K99" s="7"/>
    </row>
    <row r="100" spans="1:11" s="2" customFormat="1" ht="19.5" customHeight="1">
      <c r="A100" s="204">
        <v>8</v>
      </c>
      <c r="B100" s="11" t="s">
        <v>171</v>
      </c>
      <c r="C100" s="7" t="s">
        <v>53</v>
      </c>
      <c r="D100" s="7">
        <v>278.40000000000003</v>
      </c>
      <c r="E100" s="10"/>
      <c r="F100" s="7"/>
      <c r="G100" s="7"/>
      <c r="H100" s="7"/>
      <c r="I100" s="7"/>
      <c r="J100" s="7"/>
      <c r="K100" s="7"/>
    </row>
    <row r="101" spans="1:11" s="2" customFormat="1" ht="19.5" customHeight="1">
      <c r="A101" s="203">
        <v>9</v>
      </c>
      <c r="B101" s="11" t="s">
        <v>124</v>
      </c>
      <c r="C101" s="7" t="s">
        <v>53</v>
      </c>
      <c r="D101" s="7">
        <v>156.6</v>
      </c>
      <c r="E101" s="10"/>
      <c r="F101" s="7"/>
      <c r="G101" s="7"/>
      <c r="H101" s="7"/>
      <c r="I101" s="7"/>
      <c r="J101" s="7"/>
      <c r="K101" s="7"/>
    </row>
    <row r="102" spans="1:11" s="2" customFormat="1" ht="19.5" customHeight="1">
      <c r="A102" s="27">
        <v>10</v>
      </c>
      <c r="B102" s="11" t="s">
        <v>103</v>
      </c>
      <c r="C102" s="7" t="s">
        <v>81</v>
      </c>
      <c r="D102" s="7">
        <v>87</v>
      </c>
      <c r="E102" s="10"/>
      <c r="F102" s="7"/>
      <c r="G102" s="7"/>
      <c r="H102" s="7"/>
      <c r="I102" s="7"/>
      <c r="J102" s="7"/>
      <c r="K102" s="7"/>
    </row>
    <row r="103" spans="1:11" s="2" customFormat="1" ht="19.5" customHeight="1">
      <c r="A103" s="204">
        <v>11</v>
      </c>
      <c r="B103" s="12" t="s">
        <v>62</v>
      </c>
      <c r="C103" s="7" t="s">
        <v>61</v>
      </c>
      <c r="D103" s="7">
        <v>14.267999999999999</v>
      </c>
      <c r="E103" s="10"/>
      <c r="F103" s="7"/>
      <c r="G103" s="7"/>
      <c r="H103" s="7"/>
      <c r="I103" s="7"/>
      <c r="J103" s="7"/>
      <c r="K103" s="7"/>
    </row>
    <row r="104" spans="1:11" s="2" customFormat="1" ht="19.5" customHeight="1">
      <c r="A104" s="217"/>
      <c r="B104" s="8" t="s">
        <v>104</v>
      </c>
      <c r="C104" s="8"/>
      <c r="D104" s="7"/>
      <c r="E104" s="10"/>
      <c r="F104" s="8"/>
      <c r="G104" s="7"/>
      <c r="H104" s="8"/>
      <c r="I104" s="8"/>
      <c r="J104" s="8"/>
      <c r="K104" s="8"/>
    </row>
    <row r="105" spans="1:11" s="2" customFormat="1" ht="19.5" customHeight="1">
      <c r="A105" s="217"/>
      <c r="B105" s="8" t="s">
        <v>105</v>
      </c>
      <c r="C105" s="8" t="s">
        <v>258</v>
      </c>
      <c r="D105" s="7"/>
      <c r="E105" s="10"/>
      <c r="F105" s="7"/>
      <c r="G105" s="7"/>
      <c r="H105" s="7"/>
      <c r="I105" s="7"/>
      <c r="J105" s="7"/>
      <c r="K105" s="7"/>
    </row>
    <row r="106" spans="1:11" s="2" customFormat="1" ht="19.5" customHeight="1">
      <c r="A106" s="217"/>
      <c r="B106" s="8" t="s">
        <v>104</v>
      </c>
      <c r="C106" s="8"/>
      <c r="D106" s="7"/>
      <c r="E106" s="10"/>
      <c r="F106" s="7"/>
      <c r="G106" s="7"/>
      <c r="H106" s="7"/>
      <c r="I106" s="7"/>
      <c r="J106" s="7"/>
      <c r="K106" s="8"/>
    </row>
    <row r="107" spans="1:11" s="2" customFormat="1" ht="19.5" customHeight="1">
      <c r="A107" s="217"/>
      <c r="B107" s="8" t="s">
        <v>106</v>
      </c>
      <c r="C107" s="8" t="s">
        <v>258</v>
      </c>
      <c r="D107" s="7"/>
      <c r="E107" s="10"/>
      <c r="F107" s="7"/>
      <c r="G107" s="7"/>
      <c r="H107" s="7"/>
      <c r="I107" s="7"/>
      <c r="J107" s="7"/>
      <c r="K107" s="7"/>
    </row>
    <row r="108" spans="1:11" s="2" customFormat="1" ht="19.5" customHeight="1">
      <c r="A108" s="217"/>
      <c r="B108" s="8" t="s">
        <v>107</v>
      </c>
      <c r="C108" s="8"/>
      <c r="D108" s="7"/>
      <c r="E108" s="10"/>
      <c r="F108" s="7"/>
      <c r="G108" s="7"/>
      <c r="H108" s="7"/>
      <c r="I108" s="7"/>
      <c r="J108" s="7"/>
      <c r="K108" s="8"/>
    </row>
    <row r="109" spans="1:11" s="2" customFormat="1" ht="19.5" customHeight="1">
      <c r="A109" s="203"/>
      <c r="B109" s="8" t="s">
        <v>108</v>
      </c>
      <c r="C109" s="8"/>
      <c r="D109" s="7"/>
      <c r="E109" s="10"/>
      <c r="F109" s="7"/>
      <c r="G109" s="7"/>
      <c r="H109" s="7"/>
      <c r="I109" s="7"/>
      <c r="J109" s="7"/>
      <c r="K109" s="8"/>
    </row>
    <row r="110" spans="1:11" s="2" customFormat="1" ht="19.5" customHeight="1">
      <c r="A110" s="203">
        <v>1</v>
      </c>
      <c r="B110" s="9" t="s">
        <v>110</v>
      </c>
      <c r="C110" s="8" t="s">
        <v>81</v>
      </c>
      <c r="D110" s="205">
        <v>173</v>
      </c>
      <c r="E110" s="205"/>
      <c r="F110" s="8"/>
      <c r="G110" s="8"/>
      <c r="H110" s="8"/>
      <c r="I110" s="8"/>
      <c r="J110" s="8"/>
      <c r="K110" s="8"/>
    </row>
    <row r="111" spans="1:11" s="2" customFormat="1" ht="19.5" customHeight="1">
      <c r="A111" s="203">
        <v>2</v>
      </c>
      <c r="B111" s="12" t="s">
        <v>173</v>
      </c>
      <c r="C111" s="7" t="s">
        <v>81</v>
      </c>
      <c r="D111" s="7">
        <v>173</v>
      </c>
      <c r="E111" s="10"/>
      <c r="F111" s="7"/>
      <c r="G111" s="7"/>
      <c r="H111" s="7"/>
      <c r="I111" s="7"/>
      <c r="J111" s="7"/>
      <c r="K111" s="7"/>
    </row>
    <row r="112" spans="1:11" s="2" customFormat="1" ht="19.5" customHeight="1">
      <c r="A112" s="203">
        <v>3</v>
      </c>
      <c r="B112" s="12" t="s">
        <v>111</v>
      </c>
      <c r="C112" s="7" t="s">
        <v>81</v>
      </c>
      <c r="D112" s="7">
        <v>346</v>
      </c>
      <c r="E112" s="10"/>
      <c r="F112" s="7"/>
      <c r="G112" s="7"/>
      <c r="H112" s="7"/>
      <c r="I112" s="7"/>
      <c r="J112" s="7"/>
      <c r="K112" s="7"/>
    </row>
    <row r="113" spans="1:11" s="2" customFormat="1" ht="19.5" customHeight="1">
      <c r="A113" s="203">
        <v>4</v>
      </c>
      <c r="B113" s="9" t="s">
        <v>113</v>
      </c>
      <c r="C113" s="8" t="s">
        <v>53</v>
      </c>
      <c r="D113" s="8">
        <v>316</v>
      </c>
      <c r="E113" s="10"/>
      <c r="F113" s="7"/>
      <c r="G113" s="7"/>
      <c r="H113" s="7"/>
      <c r="I113" s="7"/>
      <c r="J113" s="7"/>
      <c r="K113" s="7"/>
    </row>
    <row r="114" spans="1:11" s="2" customFormat="1" ht="19.5" customHeight="1">
      <c r="A114" s="203">
        <v>5</v>
      </c>
      <c r="B114" s="11" t="s">
        <v>114</v>
      </c>
      <c r="C114" s="10" t="s">
        <v>53</v>
      </c>
      <c r="D114" s="10">
        <v>316</v>
      </c>
      <c r="E114" s="10"/>
      <c r="F114" s="7"/>
      <c r="G114" s="10"/>
      <c r="H114" s="7"/>
      <c r="I114" s="10"/>
      <c r="J114" s="7"/>
      <c r="K114" s="7"/>
    </row>
    <row r="115" spans="1:11" s="2" customFormat="1" ht="19.5" customHeight="1">
      <c r="A115" s="203">
        <v>6</v>
      </c>
      <c r="B115" s="9" t="s">
        <v>131</v>
      </c>
      <c r="C115" s="8" t="s">
        <v>53</v>
      </c>
      <c r="D115" s="205">
        <v>331</v>
      </c>
      <c r="E115" s="205"/>
      <c r="F115" s="8"/>
      <c r="G115" s="8"/>
      <c r="H115" s="8"/>
      <c r="I115" s="8"/>
      <c r="J115" s="8"/>
      <c r="K115" s="8"/>
    </row>
    <row r="116" spans="1:11" s="2" customFormat="1" ht="19.5" customHeight="1">
      <c r="A116" s="203">
        <v>7</v>
      </c>
      <c r="B116" s="12" t="s">
        <v>130</v>
      </c>
      <c r="C116" s="7" t="s">
        <v>117</v>
      </c>
      <c r="D116" s="7">
        <v>316</v>
      </c>
      <c r="E116" s="10"/>
      <c r="F116" s="7"/>
      <c r="G116" s="7"/>
      <c r="H116" s="7"/>
      <c r="I116" s="7"/>
      <c r="J116" s="7"/>
      <c r="K116" s="7"/>
    </row>
    <row r="117" spans="1:11" s="2" customFormat="1" ht="19.5" customHeight="1">
      <c r="A117" s="203">
        <v>8</v>
      </c>
      <c r="B117" s="12" t="s">
        <v>119</v>
      </c>
      <c r="C117" s="7" t="s">
        <v>117</v>
      </c>
      <c r="D117" s="7">
        <v>15</v>
      </c>
      <c r="E117" s="10"/>
      <c r="F117" s="7"/>
      <c r="G117" s="7"/>
      <c r="H117" s="7"/>
      <c r="I117" s="7"/>
      <c r="J117" s="7"/>
      <c r="K117" s="7"/>
    </row>
    <row r="118" spans="1:11" s="2" customFormat="1" ht="19.5" customHeight="1">
      <c r="A118" s="203"/>
      <c r="B118" s="8" t="s">
        <v>120</v>
      </c>
      <c r="C118" s="8"/>
      <c r="D118" s="8"/>
      <c r="E118" s="205"/>
      <c r="F118" s="8"/>
      <c r="G118" s="8"/>
      <c r="H118" s="8"/>
      <c r="I118" s="8"/>
      <c r="J118" s="8"/>
      <c r="K118" s="8"/>
    </row>
    <row r="119" spans="1:11" s="2" customFormat="1" ht="19.5" customHeight="1">
      <c r="A119" s="217"/>
      <c r="B119" s="8" t="s">
        <v>121</v>
      </c>
      <c r="C119" s="8" t="s">
        <v>125</v>
      </c>
      <c r="D119" s="24"/>
      <c r="E119" s="205"/>
      <c r="F119" s="24"/>
      <c r="G119" s="24"/>
      <c r="H119" s="24"/>
      <c r="I119" s="24"/>
      <c r="J119" s="24"/>
      <c r="K119" s="7"/>
    </row>
    <row r="120" spans="1:11" s="2" customFormat="1" ht="19.5" customHeight="1">
      <c r="A120" s="217"/>
      <c r="B120" s="8" t="s">
        <v>104</v>
      </c>
      <c r="C120" s="8"/>
      <c r="D120" s="24"/>
      <c r="E120" s="205"/>
      <c r="F120" s="24"/>
      <c r="G120" s="24"/>
      <c r="H120" s="24"/>
      <c r="I120" s="24"/>
      <c r="J120" s="24"/>
      <c r="K120" s="8"/>
    </row>
    <row r="121" spans="1:11" s="2" customFormat="1" ht="19.5" customHeight="1">
      <c r="A121" s="217"/>
      <c r="B121" s="8" t="s">
        <v>106</v>
      </c>
      <c r="C121" s="8" t="s">
        <v>259</v>
      </c>
      <c r="D121" s="24"/>
      <c r="E121" s="205"/>
      <c r="F121" s="24"/>
      <c r="G121" s="24"/>
      <c r="H121" s="24"/>
      <c r="I121" s="24"/>
      <c r="J121" s="24"/>
      <c r="K121" s="7"/>
    </row>
    <row r="122" spans="1:11" s="2" customFormat="1" ht="19.5" customHeight="1">
      <c r="A122" s="217"/>
      <c r="B122" s="8" t="s">
        <v>107</v>
      </c>
      <c r="C122" s="8"/>
      <c r="D122" s="24"/>
      <c r="E122" s="205"/>
      <c r="F122" s="24"/>
      <c r="G122" s="24"/>
      <c r="H122" s="24"/>
      <c r="I122" s="24"/>
      <c r="J122" s="24"/>
      <c r="K122" s="8"/>
    </row>
    <row r="123" spans="1:11" s="2" customFormat="1" ht="19.5" customHeight="1">
      <c r="A123" s="217"/>
      <c r="B123" s="8" t="s">
        <v>122</v>
      </c>
      <c r="C123" s="8"/>
      <c r="D123" s="15"/>
      <c r="E123" s="205"/>
      <c r="F123" s="24"/>
      <c r="G123" s="24"/>
      <c r="H123" s="24"/>
      <c r="I123" s="24"/>
      <c r="J123" s="24"/>
      <c r="K123" s="8"/>
    </row>
    <row r="124" spans="1:11" s="2" customFormat="1" ht="19.5" customHeight="1">
      <c r="A124" s="27"/>
      <c r="B124" s="14" t="s">
        <v>123</v>
      </c>
      <c r="C124" s="15"/>
      <c r="D124" s="15"/>
      <c r="E124" s="10"/>
      <c r="F124" s="14"/>
      <c r="G124" s="14"/>
      <c r="H124" s="14"/>
      <c r="I124" s="14"/>
      <c r="J124" s="14"/>
      <c r="K124" s="14"/>
    </row>
    <row r="125" spans="1:11" s="2" customFormat="1" ht="19.5" customHeight="1">
      <c r="A125" s="28"/>
      <c r="B125" s="14" t="s">
        <v>14</v>
      </c>
      <c r="C125" s="14" t="s">
        <v>126</v>
      </c>
      <c r="D125" s="26"/>
      <c r="E125" s="10"/>
      <c r="F125" s="15"/>
      <c r="G125" s="15"/>
      <c r="H125" s="15"/>
      <c r="I125" s="15"/>
      <c r="J125" s="15"/>
      <c r="K125" s="154"/>
    </row>
    <row r="126" spans="1:11" s="2" customFormat="1" ht="19.5" customHeight="1">
      <c r="A126" s="28"/>
      <c r="B126" s="14" t="s">
        <v>6</v>
      </c>
      <c r="C126" s="14"/>
      <c r="D126" s="15"/>
      <c r="E126" s="88"/>
      <c r="F126" s="15"/>
      <c r="G126" s="15"/>
      <c r="H126" s="26"/>
      <c r="I126" s="15"/>
      <c r="J126" s="15"/>
      <c r="K126" s="14"/>
    </row>
    <row r="127" spans="1:11" s="2" customFormat="1" ht="19.5" customHeight="1">
      <c r="A127" s="28"/>
      <c r="B127" s="14" t="s">
        <v>13</v>
      </c>
      <c r="C127" s="14" t="s">
        <v>127</v>
      </c>
      <c r="D127" s="15"/>
      <c r="E127" s="10"/>
      <c r="F127" s="15"/>
      <c r="G127" s="15"/>
      <c r="H127" s="15"/>
      <c r="I127" s="15"/>
      <c r="J127" s="15"/>
      <c r="K127" s="15"/>
    </row>
    <row r="128" spans="1:11" s="2" customFormat="1" ht="19.5" customHeight="1">
      <c r="A128" s="28"/>
      <c r="B128" s="14" t="s">
        <v>6</v>
      </c>
      <c r="C128" s="14"/>
      <c r="D128" s="7"/>
      <c r="E128" s="205"/>
      <c r="F128" s="15"/>
      <c r="G128" s="15"/>
      <c r="H128" s="15"/>
      <c r="I128" s="15"/>
      <c r="J128" s="15"/>
      <c r="K128" s="14"/>
    </row>
    <row r="129" spans="1:39" s="1" customFormat="1">
      <c r="A129" s="62"/>
      <c r="B129" s="63"/>
      <c r="C129" s="64"/>
      <c r="D129" s="64"/>
      <c r="E129" s="87"/>
      <c r="F129" s="64"/>
      <c r="G129" s="64"/>
      <c r="H129" s="64"/>
      <c r="I129" s="64"/>
      <c r="J129" s="64"/>
      <c r="K129" s="64"/>
    </row>
    <row r="131" spans="1:39" s="2" customFormat="1" ht="15" customHeight="1">
      <c r="A131" s="65"/>
      <c r="B131" s="158" t="s">
        <v>202</v>
      </c>
      <c r="C131" s="192" t="s">
        <v>236</v>
      </c>
      <c r="D131" s="64"/>
      <c r="F131" s="192"/>
      <c r="G131" s="192"/>
      <c r="H131" s="64"/>
      <c r="I131" s="64"/>
      <c r="J131" s="64"/>
      <c r="K131" s="64"/>
    </row>
    <row r="132" spans="1:39" s="2" customFormat="1">
      <c r="A132" s="65"/>
      <c r="B132" s="66"/>
      <c r="C132" s="64"/>
      <c r="D132" s="64"/>
      <c r="E132" s="87"/>
      <c r="F132" s="64"/>
      <c r="G132" s="64"/>
      <c r="H132" s="64"/>
      <c r="I132" s="64"/>
      <c r="J132" s="64"/>
      <c r="K132" s="64"/>
    </row>
    <row r="133" spans="1:39" s="64" customFormat="1">
      <c r="A133" s="65"/>
      <c r="B133" s="66"/>
      <c r="E133" s="8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</sheetData>
  <autoFilter ref="A1:K129"/>
  <mergeCells count="10">
    <mergeCell ref="A2:K2"/>
    <mergeCell ref="A3:K3"/>
    <mergeCell ref="A5:A6"/>
    <mergeCell ref="B5:B6"/>
    <mergeCell ref="C5:C6"/>
    <mergeCell ref="D5:D6"/>
    <mergeCell ref="E5:F5"/>
    <mergeCell ref="G5:H5"/>
    <mergeCell ref="I5:J5"/>
    <mergeCell ref="K5:K6"/>
  </mergeCells>
  <conditionalFormatting sqref="D61 C52:C53 B24 D23">
    <cfRule type="cellIs" dxfId="6" priority="5" stopIfTrue="1" operator="equal">
      <formula>8223.307275</formula>
    </cfRule>
  </conditionalFormatting>
  <conditionalFormatting sqref="E25">
    <cfRule type="cellIs" dxfId="5" priority="4" stopIfTrue="1" operator="equal">
      <formula>8223.307275</formula>
    </cfRule>
  </conditionalFormatting>
  <conditionalFormatting sqref="E29">
    <cfRule type="cellIs" dxfId="4" priority="1" stopIfTrue="1" operator="equal">
      <formula>8223.307275</formula>
    </cfRule>
  </conditionalFormatting>
  <conditionalFormatting sqref="E30">
    <cfRule type="cellIs" dxfId="3" priority="3" stopIfTrue="1" operator="equal">
      <formula>8223.307275</formula>
    </cfRule>
  </conditionalFormatting>
  <conditionalFormatting sqref="D27">
    <cfRule type="cellIs" dxfId="2" priority="2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scale="81" fitToHeight="0" orientation="landscape" r:id="rId1"/>
  <headerFooter>
    <oddHeader>&amp;R&amp;P--&amp;N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107"/>
  <sheetViews>
    <sheetView view="pageBreakPreview" zoomScale="90" zoomScaleNormal="120" zoomScaleSheetLayoutView="90" workbookViewId="0">
      <selection activeCell="B9" sqref="B9"/>
    </sheetView>
  </sheetViews>
  <sheetFormatPr defaultColWidth="8.85546875" defaultRowHeight="12.75"/>
  <cols>
    <col min="1" max="1" width="4.42578125" style="65" customWidth="1"/>
    <col min="2" max="2" width="108.28515625" style="67" customWidth="1"/>
    <col min="3" max="3" width="17.7109375" style="64" customWidth="1"/>
    <col min="4" max="4" width="16.140625" style="64" customWidth="1"/>
    <col min="5" max="32" width="8.85546875" style="2"/>
    <col min="33" max="16384" width="8.85546875" style="5"/>
  </cols>
  <sheetData>
    <row r="1" spans="1:32" s="4" customFormat="1">
      <c r="A1" s="141"/>
      <c r="B1" s="11"/>
      <c r="C1" s="7"/>
      <c r="D1" s="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4" customFormat="1" ht="30" customHeight="1">
      <c r="A2" s="219" t="s">
        <v>140</v>
      </c>
      <c r="B2" s="219"/>
      <c r="C2" s="219"/>
      <c r="D2" s="21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4" customFormat="1" ht="18.75" customHeight="1">
      <c r="A3" s="220" t="s">
        <v>260</v>
      </c>
      <c r="B3" s="220"/>
      <c r="C3" s="220"/>
      <c r="D3" s="22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>
      <c r="A4" s="34"/>
      <c r="B4" s="36"/>
      <c r="C4" s="32"/>
      <c r="D4" s="33"/>
    </row>
    <row r="5" spans="1:32" ht="33.75" customHeight="1">
      <c r="A5" s="204" t="s">
        <v>22</v>
      </c>
      <c r="B5" s="205" t="s">
        <v>18</v>
      </c>
      <c r="C5" s="206" t="s">
        <v>42</v>
      </c>
      <c r="D5" s="218" t="s">
        <v>254</v>
      </c>
    </row>
    <row r="6" spans="1:32" ht="15.75" customHeight="1">
      <c r="A6" s="141">
        <v>1</v>
      </c>
      <c r="B6" s="141">
        <v>2</v>
      </c>
      <c r="C6" s="141">
        <v>3</v>
      </c>
      <c r="D6" s="204">
        <v>4</v>
      </c>
    </row>
    <row r="7" spans="1:32" ht="15.75" customHeight="1">
      <c r="A7" s="141"/>
      <c r="B7" s="142" t="s">
        <v>158</v>
      </c>
      <c r="C7" s="142"/>
      <c r="D7" s="142"/>
    </row>
    <row r="8" spans="1:32" ht="28.5" customHeight="1">
      <c r="A8" s="141">
        <v>1</v>
      </c>
      <c r="B8" s="41" t="s">
        <v>149</v>
      </c>
      <c r="C8" s="142" t="s">
        <v>9</v>
      </c>
      <c r="D8" s="142">
        <v>6</v>
      </c>
    </row>
    <row r="9" spans="1:32" ht="19.5" customHeight="1">
      <c r="A9" s="141">
        <v>2</v>
      </c>
      <c r="B9" s="17" t="s">
        <v>150</v>
      </c>
      <c r="C9" s="142" t="s">
        <v>78</v>
      </c>
      <c r="D9" s="142">
        <v>100</v>
      </c>
    </row>
    <row r="10" spans="1:32" s="2" customFormat="1" ht="40.5" customHeight="1">
      <c r="A10" s="190">
        <v>3</v>
      </c>
      <c r="B10" s="90" t="s">
        <v>238</v>
      </c>
      <c r="C10" s="77" t="s">
        <v>59</v>
      </c>
      <c r="D10" s="79">
        <v>396</v>
      </c>
    </row>
    <row r="11" spans="1:32" s="2" customFormat="1" ht="17.25" customHeight="1">
      <c r="A11" s="204">
        <v>4</v>
      </c>
      <c r="B11" s="41" t="s">
        <v>152</v>
      </c>
      <c r="C11" s="142" t="s">
        <v>9</v>
      </c>
      <c r="D11" s="8">
        <v>39.6</v>
      </c>
    </row>
    <row r="12" spans="1:32" s="2" customFormat="1" ht="39.75" customHeight="1">
      <c r="A12" s="204">
        <v>5</v>
      </c>
      <c r="B12" s="71" t="s">
        <v>164</v>
      </c>
      <c r="C12" s="92" t="s">
        <v>8</v>
      </c>
      <c r="D12" s="134">
        <v>600</v>
      </c>
    </row>
    <row r="13" spans="1:32" s="2" customFormat="1" ht="32.25" customHeight="1">
      <c r="A13" s="204">
        <v>6</v>
      </c>
      <c r="B13" s="43" t="s">
        <v>155</v>
      </c>
      <c r="C13" s="142" t="s">
        <v>9</v>
      </c>
      <c r="D13" s="142">
        <v>435.6</v>
      </c>
    </row>
    <row r="14" spans="1:32" s="2" customFormat="1">
      <c r="A14" s="204">
        <v>7</v>
      </c>
      <c r="B14" s="43" t="s">
        <v>33</v>
      </c>
      <c r="C14" s="142" t="s">
        <v>9</v>
      </c>
      <c r="D14" s="142">
        <v>9</v>
      </c>
    </row>
    <row r="15" spans="1:32" s="2" customFormat="1" ht="21" customHeight="1">
      <c r="A15" s="204">
        <v>8</v>
      </c>
      <c r="B15" s="47" t="s">
        <v>157</v>
      </c>
      <c r="C15" s="142" t="s">
        <v>19</v>
      </c>
      <c r="D15" s="142">
        <v>17.099999999999998</v>
      </c>
    </row>
    <row r="16" spans="1:32" s="2" customFormat="1" ht="19.5" customHeight="1">
      <c r="A16" s="204">
        <v>9</v>
      </c>
      <c r="B16" s="49" t="s">
        <v>162</v>
      </c>
      <c r="C16" s="142" t="s">
        <v>19</v>
      </c>
      <c r="D16" s="142">
        <v>17.099999999999998</v>
      </c>
    </row>
    <row r="17" spans="1:4" s="2" customFormat="1" ht="18.75" customHeight="1">
      <c r="A17" s="204">
        <v>10</v>
      </c>
      <c r="B17" s="142" t="s">
        <v>159</v>
      </c>
      <c r="C17" s="76"/>
      <c r="D17" s="74"/>
    </row>
    <row r="18" spans="1:4" s="2" customFormat="1">
      <c r="A18" s="204">
        <v>11</v>
      </c>
      <c r="B18" s="43" t="s">
        <v>239</v>
      </c>
      <c r="C18" s="159" t="s">
        <v>204</v>
      </c>
      <c r="D18" s="159">
        <v>2.5869999999999997</v>
      </c>
    </row>
    <row r="19" spans="1:4" s="2" customFormat="1">
      <c r="A19" s="204">
        <v>12</v>
      </c>
      <c r="B19" s="12" t="s">
        <v>35</v>
      </c>
      <c r="C19" s="7" t="s">
        <v>9</v>
      </c>
      <c r="D19" s="7">
        <v>5.1739999999999995</v>
      </c>
    </row>
    <row r="20" spans="1:4" s="2" customFormat="1">
      <c r="A20" s="204">
        <v>13</v>
      </c>
      <c r="B20" s="11" t="s">
        <v>211</v>
      </c>
      <c r="C20" s="10" t="s">
        <v>9</v>
      </c>
      <c r="D20" s="7">
        <v>65.192399999999992</v>
      </c>
    </row>
    <row r="21" spans="1:4" s="2" customFormat="1">
      <c r="A21" s="204">
        <v>14</v>
      </c>
      <c r="B21" s="22" t="s">
        <v>244</v>
      </c>
      <c r="C21" s="7" t="s">
        <v>19</v>
      </c>
      <c r="D21" s="7">
        <v>104.30784</v>
      </c>
    </row>
    <row r="22" spans="1:4" s="2" customFormat="1" ht="29.25" customHeight="1">
      <c r="A22" s="204">
        <v>15</v>
      </c>
      <c r="B22" s="173" t="s">
        <v>213</v>
      </c>
      <c r="C22" s="174" t="s">
        <v>214</v>
      </c>
      <c r="D22" s="176">
        <v>0.12934999999999999</v>
      </c>
    </row>
    <row r="23" spans="1:4" s="2" customFormat="1">
      <c r="A23" s="204">
        <v>16</v>
      </c>
      <c r="B23" s="178" t="s">
        <v>35</v>
      </c>
      <c r="C23" s="179" t="s">
        <v>217</v>
      </c>
      <c r="D23" s="163">
        <v>0.64674999999999994</v>
      </c>
    </row>
    <row r="24" spans="1:4" s="2" customFormat="1">
      <c r="A24" s="204">
        <v>17</v>
      </c>
      <c r="B24" s="161" t="s">
        <v>219</v>
      </c>
      <c r="C24" s="179" t="s">
        <v>217</v>
      </c>
      <c r="D24" s="163">
        <v>14.4872</v>
      </c>
    </row>
    <row r="25" spans="1:4" s="2" customFormat="1">
      <c r="A25" s="204">
        <v>18</v>
      </c>
      <c r="B25" s="22" t="s">
        <v>244</v>
      </c>
      <c r="C25" s="7" t="s">
        <v>19</v>
      </c>
      <c r="D25" s="7">
        <v>22.455159999999999</v>
      </c>
    </row>
    <row r="26" spans="1:4" s="2" customFormat="1" ht="18.75" customHeight="1">
      <c r="A26" s="204">
        <v>19</v>
      </c>
      <c r="B26" s="182" t="s">
        <v>221</v>
      </c>
      <c r="C26" s="174" t="s">
        <v>222</v>
      </c>
      <c r="D26" s="176">
        <v>0.25869999999999999</v>
      </c>
    </row>
    <row r="27" spans="1:4" s="2" customFormat="1" ht="15" customHeight="1">
      <c r="A27" s="204">
        <v>20</v>
      </c>
      <c r="B27" s="161" t="s">
        <v>226</v>
      </c>
      <c r="C27" s="185" t="s">
        <v>227</v>
      </c>
      <c r="D27" s="186">
        <v>258.7</v>
      </c>
    </row>
    <row r="28" spans="1:4" s="2" customFormat="1">
      <c r="A28" s="204">
        <v>21</v>
      </c>
      <c r="B28" s="161" t="s">
        <v>228</v>
      </c>
      <c r="C28" s="179" t="s">
        <v>10</v>
      </c>
      <c r="D28" s="164">
        <v>310.44</v>
      </c>
    </row>
    <row r="29" spans="1:4" s="2" customFormat="1">
      <c r="A29" s="204">
        <v>22</v>
      </c>
      <c r="B29" s="161" t="s">
        <v>229</v>
      </c>
      <c r="C29" s="179" t="s">
        <v>217</v>
      </c>
      <c r="D29" s="163">
        <v>5.4326999999999996</v>
      </c>
    </row>
    <row r="30" spans="1:4" s="2" customFormat="1">
      <c r="A30" s="204">
        <v>23</v>
      </c>
      <c r="B30" s="22" t="s">
        <v>244</v>
      </c>
      <c r="C30" s="7" t="s">
        <v>19</v>
      </c>
      <c r="D30" s="7">
        <v>8.4206849999999989</v>
      </c>
    </row>
    <row r="31" spans="1:4" s="2" customFormat="1" ht="18.75" customHeight="1">
      <c r="A31" s="204">
        <v>24</v>
      </c>
      <c r="B31" s="9" t="s">
        <v>63</v>
      </c>
      <c r="C31" s="8" t="s">
        <v>8</v>
      </c>
      <c r="D31" s="8">
        <v>10</v>
      </c>
    </row>
    <row r="32" spans="1:4" s="2" customFormat="1">
      <c r="A32" s="204">
        <v>25</v>
      </c>
      <c r="B32" s="11" t="s">
        <v>51</v>
      </c>
      <c r="C32" s="7" t="s">
        <v>9</v>
      </c>
      <c r="D32" s="7">
        <v>0.40800000000000003</v>
      </c>
    </row>
    <row r="33" spans="1:4" s="2" customFormat="1">
      <c r="A33" s="204">
        <v>26</v>
      </c>
      <c r="B33" s="22" t="s">
        <v>244</v>
      </c>
      <c r="C33" s="7" t="s">
        <v>19</v>
      </c>
      <c r="D33" s="7">
        <v>0.97920000000000007</v>
      </c>
    </row>
    <row r="34" spans="1:4" s="2" customFormat="1" ht="18" customHeight="1">
      <c r="A34" s="204">
        <v>27</v>
      </c>
      <c r="B34" s="41" t="s">
        <v>234</v>
      </c>
      <c r="C34" s="159" t="s">
        <v>53</v>
      </c>
      <c r="D34" s="8">
        <v>100</v>
      </c>
    </row>
    <row r="35" spans="1:4" s="2" customFormat="1">
      <c r="A35" s="204">
        <v>28</v>
      </c>
      <c r="B35" s="12" t="s">
        <v>160</v>
      </c>
      <c r="C35" s="7" t="s">
        <v>53</v>
      </c>
      <c r="D35" s="7">
        <v>100</v>
      </c>
    </row>
    <row r="36" spans="1:4" s="2" customFormat="1">
      <c r="A36" s="204">
        <v>29</v>
      </c>
      <c r="B36" s="12" t="s">
        <v>58</v>
      </c>
      <c r="C36" s="7" t="s">
        <v>59</v>
      </c>
      <c r="D36" s="7">
        <v>3.9</v>
      </c>
    </row>
    <row r="37" spans="1:4" s="2" customFormat="1">
      <c r="A37" s="204">
        <v>30</v>
      </c>
      <c r="B37" s="22" t="s">
        <v>245</v>
      </c>
      <c r="C37" s="7" t="s">
        <v>19</v>
      </c>
      <c r="D37" s="7">
        <v>7.8</v>
      </c>
    </row>
    <row r="38" spans="1:4" s="6" customFormat="1" ht="28.5" customHeight="1">
      <c r="A38" s="204">
        <v>31</v>
      </c>
      <c r="B38" s="41" t="s">
        <v>170</v>
      </c>
      <c r="C38" s="8" t="s">
        <v>8</v>
      </c>
      <c r="D38" s="8">
        <v>340</v>
      </c>
    </row>
    <row r="39" spans="1:4" s="2" customFormat="1">
      <c r="A39" s="204">
        <v>32</v>
      </c>
      <c r="B39" s="12" t="s">
        <v>163</v>
      </c>
      <c r="C39" s="7" t="s">
        <v>9</v>
      </c>
      <c r="D39" s="7">
        <v>34</v>
      </c>
    </row>
    <row r="40" spans="1:4" s="2" customFormat="1" ht="18" customHeight="1">
      <c r="A40" s="204">
        <v>33</v>
      </c>
      <c r="B40" s="71" t="s">
        <v>133</v>
      </c>
      <c r="C40" s="70" t="s">
        <v>71</v>
      </c>
      <c r="D40" s="72">
        <v>340</v>
      </c>
    </row>
    <row r="41" spans="1:4" s="2" customFormat="1" ht="15">
      <c r="A41" s="204">
        <v>34</v>
      </c>
      <c r="B41" s="75" t="s">
        <v>201</v>
      </c>
      <c r="C41" s="76" t="s">
        <v>136</v>
      </c>
      <c r="D41" s="73">
        <v>340</v>
      </c>
    </row>
    <row r="42" spans="1:4" s="2" customFormat="1">
      <c r="A42" s="204">
        <v>35</v>
      </c>
      <c r="B42" s="194" t="s">
        <v>166</v>
      </c>
      <c r="C42" s="104" t="s">
        <v>8</v>
      </c>
      <c r="D42" s="135">
        <v>240</v>
      </c>
    </row>
    <row r="43" spans="1:4" s="2" customFormat="1">
      <c r="A43" s="204">
        <v>36</v>
      </c>
      <c r="B43" s="149" t="s">
        <v>161</v>
      </c>
      <c r="C43" s="105" t="s">
        <v>9</v>
      </c>
      <c r="D43" s="7">
        <v>48.96</v>
      </c>
    </row>
    <row r="44" spans="1:4" s="2" customFormat="1">
      <c r="A44" s="204">
        <v>37</v>
      </c>
      <c r="B44" s="128" t="s">
        <v>194</v>
      </c>
      <c r="C44" s="129" t="s">
        <v>59</v>
      </c>
      <c r="D44" s="109">
        <v>1</v>
      </c>
    </row>
    <row r="45" spans="1:4" s="2" customFormat="1">
      <c r="A45" s="204">
        <v>38</v>
      </c>
      <c r="B45" s="148" t="s">
        <v>192</v>
      </c>
      <c r="C45" s="130" t="s">
        <v>59</v>
      </c>
      <c r="D45" s="111">
        <v>1</v>
      </c>
    </row>
    <row r="46" spans="1:4" s="2" customFormat="1">
      <c r="A46" s="204">
        <v>39</v>
      </c>
      <c r="B46" s="198" t="s">
        <v>251</v>
      </c>
      <c r="C46" s="199" t="s">
        <v>96</v>
      </c>
      <c r="D46" s="200">
        <v>2.4</v>
      </c>
    </row>
    <row r="47" spans="1:4" s="2" customFormat="1" ht="20.25" customHeight="1">
      <c r="A47" s="204">
        <v>40</v>
      </c>
      <c r="B47" s="106" t="s">
        <v>242</v>
      </c>
      <c r="C47" s="8" t="s">
        <v>78</v>
      </c>
      <c r="D47" s="8">
        <v>191</v>
      </c>
    </row>
    <row r="48" spans="1:4" s="2" customFormat="1">
      <c r="A48" s="204">
        <v>41</v>
      </c>
      <c r="B48" s="12" t="s">
        <v>77</v>
      </c>
      <c r="C48" s="7" t="s">
        <v>71</v>
      </c>
      <c r="D48" s="7">
        <v>191</v>
      </c>
    </row>
    <row r="49" spans="1:4" s="2" customFormat="1">
      <c r="A49" s="204">
        <v>42</v>
      </c>
      <c r="B49" s="12" t="s">
        <v>73</v>
      </c>
      <c r="C49" s="7" t="s">
        <v>10</v>
      </c>
      <c r="D49" s="7">
        <v>3.8200000000000003</v>
      </c>
    </row>
    <row r="50" spans="1:4" s="2" customFormat="1" ht="29.25" customHeight="1">
      <c r="A50" s="204">
        <v>43</v>
      </c>
      <c r="B50" s="29" t="s">
        <v>241</v>
      </c>
      <c r="C50" s="8" t="s">
        <v>8</v>
      </c>
      <c r="D50" s="8">
        <v>191</v>
      </c>
    </row>
    <row r="51" spans="1:4" s="2" customFormat="1">
      <c r="A51" s="204">
        <v>44</v>
      </c>
      <c r="B51" s="11" t="s">
        <v>21</v>
      </c>
      <c r="C51" s="10" t="s">
        <v>10</v>
      </c>
      <c r="D51" s="7">
        <v>5.1570000000000009</v>
      </c>
    </row>
    <row r="52" spans="1:4" s="2" customFormat="1">
      <c r="A52" s="204">
        <v>45</v>
      </c>
      <c r="B52" s="11" t="s">
        <v>75</v>
      </c>
      <c r="C52" s="10" t="s">
        <v>10</v>
      </c>
      <c r="D52" s="7">
        <v>47.75</v>
      </c>
    </row>
    <row r="53" spans="1:4" s="2" customFormat="1" ht="18" customHeight="1">
      <c r="A53" s="204">
        <v>46</v>
      </c>
      <c r="B53" s="17" t="s">
        <v>85</v>
      </c>
      <c r="C53" s="8" t="s">
        <v>79</v>
      </c>
      <c r="D53" s="8">
        <v>12</v>
      </c>
    </row>
    <row r="54" spans="1:4" s="2" customFormat="1" ht="19.5" customHeight="1">
      <c r="A54" s="204">
        <v>47</v>
      </c>
      <c r="B54" s="17" t="s">
        <v>230</v>
      </c>
      <c r="C54" s="8" t="s">
        <v>79</v>
      </c>
      <c r="D54" s="8">
        <v>12</v>
      </c>
    </row>
    <row r="55" spans="1:4" s="2" customFormat="1" ht="18" customHeight="1">
      <c r="A55" s="204">
        <v>48</v>
      </c>
      <c r="B55" s="115" t="s">
        <v>235</v>
      </c>
      <c r="C55" s="77" t="s">
        <v>81</v>
      </c>
      <c r="D55" s="79">
        <v>36</v>
      </c>
    </row>
    <row r="56" spans="1:4" s="2" customFormat="1">
      <c r="A56" s="204">
        <v>49</v>
      </c>
      <c r="B56" s="83" t="s">
        <v>231</v>
      </c>
      <c r="C56" s="116" t="s">
        <v>81</v>
      </c>
      <c r="D56" s="10">
        <v>36</v>
      </c>
    </row>
    <row r="57" spans="1:4" s="2" customFormat="1">
      <c r="A57" s="204">
        <v>50</v>
      </c>
      <c r="B57" s="83" t="s">
        <v>35</v>
      </c>
      <c r="C57" s="116" t="s">
        <v>59</v>
      </c>
      <c r="D57" s="10">
        <v>37.08</v>
      </c>
    </row>
    <row r="58" spans="1:4" s="2" customFormat="1" ht="19.5" customHeight="1">
      <c r="A58" s="141"/>
      <c r="B58" s="142" t="s">
        <v>90</v>
      </c>
      <c r="C58" s="8"/>
      <c r="D58" s="8"/>
    </row>
    <row r="59" spans="1:4" s="2" customFormat="1" ht="23.25" customHeight="1">
      <c r="A59" s="141">
        <v>1</v>
      </c>
      <c r="B59" s="119" t="s">
        <v>240</v>
      </c>
      <c r="C59" s="84" t="s">
        <v>71</v>
      </c>
      <c r="D59" s="137">
        <v>66</v>
      </c>
    </row>
    <row r="60" spans="1:4" s="6" customFormat="1" ht="19.5" customHeight="1">
      <c r="A60" s="190">
        <v>2</v>
      </c>
      <c r="B60" s="119" t="s">
        <v>252</v>
      </c>
      <c r="C60" s="107" t="s">
        <v>156</v>
      </c>
      <c r="D60" s="191">
        <v>24.4</v>
      </c>
    </row>
    <row r="61" spans="1:4" s="2" customFormat="1" ht="19.5" customHeight="1">
      <c r="A61" s="190">
        <v>3</v>
      </c>
      <c r="B61" s="83" t="s">
        <v>182</v>
      </c>
      <c r="C61" s="80" t="s">
        <v>53</v>
      </c>
      <c r="D61" s="82">
        <v>4160</v>
      </c>
    </row>
    <row r="62" spans="1:4" s="2" customFormat="1" ht="19.5" customHeight="1">
      <c r="A62" s="204">
        <v>4</v>
      </c>
      <c r="B62" s="83" t="s">
        <v>180</v>
      </c>
      <c r="C62" s="80" t="s">
        <v>53</v>
      </c>
      <c r="D62" s="82">
        <v>2200</v>
      </c>
    </row>
    <row r="63" spans="1:4" s="2" customFormat="1" ht="19.5" customHeight="1">
      <c r="A63" s="204">
        <v>5</v>
      </c>
      <c r="B63" s="83" t="s">
        <v>184</v>
      </c>
      <c r="C63" s="80" t="s">
        <v>53</v>
      </c>
      <c r="D63" s="82">
        <v>38000</v>
      </c>
    </row>
    <row r="64" spans="1:4" s="2" customFormat="1" ht="19.5" customHeight="1">
      <c r="A64" s="204">
        <v>6</v>
      </c>
      <c r="B64" s="83" t="s">
        <v>138</v>
      </c>
      <c r="C64" s="80" t="s">
        <v>53</v>
      </c>
      <c r="D64" s="82">
        <v>6500</v>
      </c>
    </row>
    <row r="65" spans="1:4" s="2" customFormat="1" ht="18.75" customHeight="1">
      <c r="A65" s="204">
        <v>7</v>
      </c>
      <c r="B65" s="118" t="s">
        <v>186</v>
      </c>
      <c r="C65" s="77" t="s">
        <v>59</v>
      </c>
      <c r="D65" s="79">
        <v>385.59999999999997</v>
      </c>
    </row>
    <row r="66" spans="1:4" s="2" customFormat="1" ht="19.5" customHeight="1">
      <c r="A66" s="204">
        <v>8</v>
      </c>
      <c r="B66" s="97" t="s">
        <v>187</v>
      </c>
      <c r="C66" s="80" t="s">
        <v>59</v>
      </c>
      <c r="D66" s="82">
        <v>393.31199999999995</v>
      </c>
    </row>
    <row r="67" spans="1:4" s="2" customFormat="1" ht="19.5" customHeight="1">
      <c r="A67" s="204">
        <v>9</v>
      </c>
      <c r="B67" s="83" t="s">
        <v>246</v>
      </c>
      <c r="C67" s="80" t="s">
        <v>19</v>
      </c>
      <c r="D67" s="82">
        <v>943.94879999999989</v>
      </c>
    </row>
    <row r="68" spans="1:4" s="2" customFormat="1" ht="27" customHeight="1">
      <c r="A68" s="204">
        <v>10</v>
      </c>
      <c r="B68" s="78" t="s">
        <v>232</v>
      </c>
      <c r="C68" s="77" t="s">
        <v>59</v>
      </c>
      <c r="D68" s="79">
        <v>55.36</v>
      </c>
    </row>
    <row r="69" spans="1:4" s="2" customFormat="1" ht="19.5" customHeight="1">
      <c r="A69" s="204">
        <v>11</v>
      </c>
      <c r="B69" s="97" t="s">
        <v>187</v>
      </c>
      <c r="C69" s="80" t="s">
        <v>59</v>
      </c>
      <c r="D69" s="82">
        <v>56.190399999999997</v>
      </c>
    </row>
    <row r="70" spans="1:4" s="2" customFormat="1" ht="19.5" customHeight="1">
      <c r="A70" s="204">
        <v>12</v>
      </c>
      <c r="B70" s="83" t="s">
        <v>247</v>
      </c>
      <c r="C70" s="80" t="s">
        <v>19</v>
      </c>
      <c r="D70" s="82">
        <v>134.85695999999999</v>
      </c>
    </row>
    <row r="71" spans="1:4" s="2" customFormat="1" ht="31.5" customHeight="1">
      <c r="A71" s="204">
        <v>13</v>
      </c>
      <c r="B71" s="29" t="s">
        <v>177</v>
      </c>
      <c r="C71" s="8" t="s">
        <v>8</v>
      </c>
      <c r="D71" s="8">
        <v>26.279999999999998</v>
      </c>
    </row>
    <row r="72" spans="1:4" s="2" customFormat="1" ht="19.5" customHeight="1">
      <c r="A72" s="204">
        <v>14</v>
      </c>
      <c r="B72" s="11" t="s">
        <v>190</v>
      </c>
      <c r="C72" s="7" t="s">
        <v>8</v>
      </c>
      <c r="D72" s="7">
        <v>26.279999999999998</v>
      </c>
    </row>
    <row r="73" spans="1:4" s="2" customFormat="1" ht="19.5" customHeight="1">
      <c r="A73" s="204">
        <v>15</v>
      </c>
      <c r="B73" s="11" t="s">
        <v>66</v>
      </c>
      <c r="C73" s="7" t="s">
        <v>10</v>
      </c>
      <c r="D73" s="7">
        <v>183.95999999999998</v>
      </c>
    </row>
    <row r="74" spans="1:4" s="2" customFormat="1" ht="19.5" customHeight="1">
      <c r="A74" s="204">
        <v>16</v>
      </c>
      <c r="B74" s="100" t="s">
        <v>189</v>
      </c>
      <c r="C74" s="144" t="s">
        <v>59</v>
      </c>
      <c r="D74" s="72">
        <v>362</v>
      </c>
    </row>
    <row r="75" spans="1:4" s="2" customFormat="1" ht="19.5" customHeight="1">
      <c r="A75" s="204">
        <v>17</v>
      </c>
      <c r="B75" s="102" t="s">
        <v>145</v>
      </c>
      <c r="C75" s="101" t="s">
        <v>146</v>
      </c>
      <c r="D75" s="73">
        <v>165</v>
      </c>
    </row>
    <row r="76" spans="1:4" s="2" customFormat="1" ht="27.75" customHeight="1">
      <c r="A76" s="204">
        <v>18</v>
      </c>
      <c r="B76" s="102" t="s">
        <v>233</v>
      </c>
      <c r="C76" s="101" t="s">
        <v>146</v>
      </c>
      <c r="D76" s="73">
        <v>197</v>
      </c>
    </row>
    <row r="77" spans="1:4" s="2" customFormat="1" ht="19.5" customHeight="1">
      <c r="A77" s="204">
        <v>19</v>
      </c>
      <c r="B77" s="102" t="s">
        <v>248</v>
      </c>
      <c r="C77" s="101" t="s">
        <v>96</v>
      </c>
      <c r="D77" s="73">
        <v>724</v>
      </c>
    </row>
    <row r="78" spans="1:4" s="2" customFormat="1" ht="19.5" customHeight="1">
      <c r="A78" s="204">
        <v>20</v>
      </c>
      <c r="B78" s="78" t="s">
        <v>176</v>
      </c>
      <c r="C78" s="77" t="s">
        <v>59</v>
      </c>
      <c r="D78" s="79">
        <v>22.2</v>
      </c>
    </row>
    <row r="79" spans="1:4" s="2" customFormat="1" ht="19.5" customHeight="1">
      <c r="A79" s="204">
        <v>21</v>
      </c>
      <c r="B79" s="122" t="s">
        <v>187</v>
      </c>
      <c r="C79" s="80" t="s">
        <v>59</v>
      </c>
      <c r="D79" s="82">
        <v>22.532999999999998</v>
      </c>
    </row>
    <row r="80" spans="1:4" s="2" customFormat="1" ht="19.5" customHeight="1">
      <c r="A80" s="204">
        <v>22</v>
      </c>
      <c r="B80" s="102" t="s">
        <v>246</v>
      </c>
      <c r="C80" s="101" t="s">
        <v>19</v>
      </c>
      <c r="D80" s="82">
        <v>54.079199999999993</v>
      </c>
    </row>
    <row r="81" spans="1:4" s="2" customFormat="1" ht="19.5" customHeight="1">
      <c r="A81" s="204">
        <v>23</v>
      </c>
      <c r="B81" s="78" t="s">
        <v>195</v>
      </c>
      <c r="C81" s="77" t="s">
        <v>154</v>
      </c>
      <c r="D81" s="79">
        <v>5.9200000000000008</v>
      </c>
    </row>
    <row r="82" spans="1:4" s="2" customFormat="1" ht="19.5" customHeight="1">
      <c r="A82" s="204">
        <v>24</v>
      </c>
      <c r="B82" s="97" t="s">
        <v>192</v>
      </c>
      <c r="C82" s="80" t="s">
        <v>139</v>
      </c>
      <c r="D82" s="82">
        <v>5.9792000000000005</v>
      </c>
    </row>
    <row r="83" spans="1:4" s="2" customFormat="1" ht="19.5" customHeight="1">
      <c r="A83" s="204">
        <v>25</v>
      </c>
      <c r="B83" s="83" t="s">
        <v>247</v>
      </c>
      <c r="C83" s="80" t="s">
        <v>19</v>
      </c>
      <c r="D83" s="82">
        <v>14.35008</v>
      </c>
    </row>
    <row r="84" spans="1:4" s="2" customFormat="1" ht="33" customHeight="1">
      <c r="A84" s="204">
        <v>26</v>
      </c>
      <c r="B84" s="128" t="s">
        <v>198</v>
      </c>
      <c r="C84" s="129" t="s">
        <v>53</v>
      </c>
      <c r="D84" s="109">
        <v>52</v>
      </c>
    </row>
    <row r="85" spans="1:4" s="2" customFormat="1" ht="19.5" customHeight="1">
      <c r="A85" s="204">
        <v>27</v>
      </c>
      <c r="B85" s="83" t="s">
        <v>196</v>
      </c>
      <c r="C85" s="80" t="s">
        <v>78</v>
      </c>
      <c r="D85" s="82">
        <v>52</v>
      </c>
    </row>
    <row r="86" spans="1:4" s="6" customFormat="1" ht="19.5" customHeight="1">
      <c r="A86" s="143"/>
      <c r="B86" s="21" t="s">
        <v>91</v>
      </c>
      <c r="C86" s="8"/>
      <c r="D86" s="8"/>
    </row>
    <row r="87" spans="1:4" s="2" customFormat="1" ht="19.5" customHeight="1">
      <c r="A87" s="27">
        <v>1</v>
      </c>
      <c r="B87" s="18" t="s">
        <v>93</v>
      </c>
      <c r="C87" s="14" t="s">
        <v>9</v>
      </c>
      <c r="D87" s="14">
        <v>6.620000000000001</v>
      </c>
    </row>
    <row r="88" spans="1:4" s="2" customFormat="1" ht="19.5" customHeight="1">
      <c r="A88" s="141">
        <v>2</v>
      </c>
      <c r="B88" s="19" t="s">
        <v>48</v>
      </c>
      <c r="C88" s="15" t="s">
        <v>49</v>
      </c>
      <c r="D88" s="15">
        <v>11.916000000000002</v>
      </c>
    </row>
    <row r="89" spans="1:4" s="2" customFormat="1" ht="19.5" customHeight="1">
      <c r="A89" s="143">
        <v>3</v>
      </c>
      <c r="B89" s="19" t="s">
        <v>95</v>
      </c>
      <c r="C89" s="15" t="s">
        <v>9</v>
      </c>
      <c r="D89" s="15">
        <v>7.2820000000000018</v>
      </c>
    </row>
    <row r="90" spans="1:4" s="2" customFormat="1" ht="19.5" customHeight="1">
      <c r="A90" s="27">
        <v>4</v>
      </c>
      <c r="B90" s="128" t="s">
        <v>256</v>
      </c>
      <c r="C90" s="14" t="s">
        <v>9</v>
      </c>
      <c r="D90" s="14">
        <v>14.75</v>
      </c>
    </row>
    <row r="91" spans="1:4" s="2" customFormat="1" ht="19.5" customHeight="1">
      <c r="A91" s="204">
        <v>5</v>
      </c>
      <c r="B91" s="198" t="s">
        <v>257</v>
      </c>
      <c r="C91" s="199" t="s">
        <v>59</v>
      </c>
      <c r="D91" s="15">
        <f>D90*1.02</f>
        <v>15.045</v>
      </c>
    </row>
    <row r="92" spans="1:4" s="2" customFormat="1" ht="19.5" customHeight="1">
      <c r="A92" s="203">
        <v>6</v>
      </c>
      <c r="B92" s="9" t="s">
        <v>99</v>
      </c>
      <c r="C92" s="8" t="s">
        <v>81</v>
      </c>
      <c r="D92" s="142">
        <v>87</v>
      </c>
    </row>
    <row r="93" spans="1:4" s="2" customFormat="1" ht="19.5" customHeight="1">
      <c r="A93" s="27">
        <v>7</v>
      </c>
      <c r="B93" s="12" t="s">
        <v>54</v>
      </c>
      <c r="C93" s="7" t="s">
        <v>55</v>
      </c>
      <c r="D93" s="7">
        <v>266.22000000000003</v>
      </c>
    </row>
    <row r="94" spans="1:4" s="2" customFormat="1" ht="19.5" customHeight="1">
      <c r="A94" s="204">
        <v>8</v>
      </c>
      <c r="B94" s="11" t="s">
        <v>171</v>
      </c>
      <c r="C94" s="7" t="s">
        <v>53</v>
      </c>
      <c r="D94" s="7">
        <v>278.40000000000003</v>
      </c>
    </row>
    <row r="95" spans="1:4" s="2" customFormat="1" ht="19.5" customHeight="1">
      <c r="A95" s="203">
        <v>9</v>
      </c>
      <c r="B95" s="11" t="s">
        <v>124</v>
      </c>
      <c r="C95" s="7" t="s">
        <v>53</v>
      </c>
      <c r="D95" s="7">
        <v>156.6</v>
      </c>
    </row>
    <row r="96" spans="1:4" s="2" customFormat="1" ht="19.5" customHeight="1">
      <c r="A96" s="27">
        <v>10</v>
      </c>
      <c r="B96" s="11" t="s">
        <v>103</v>
      </c>
      <c r="C96" s="7" t="s">
        <v>81</v>
      </c>
      <c r="D96" s="7">
        <v>87</v>
      </c>
    </row>
    <row r="97" spans="1:32" s="2" customFormat="1" ht="19.5" customHeight="1">
      <c r="A97" s="204">
        <v>11</v>
      </c>
      <c r="B97" s="12" t="s">
        <v>62</v>
      </c>
      <c r="C97" s="7" t="s">
        <v>61</v>
      </c>
      <c r="D97" s="7">
        <v>14.267999999999999</v>
      </c>
    </row>
    <row r="98" spans="1:32" s="2" customFormat="1" ht="19.5" customHeight="1">
      <c r="A98" s="143">
        <v>1</v>
      </c>
      <c r="B98" s="9" t="s">
        <v>110</v>
      </c>
      <c r="C98" s="8" t="s">
        <v>81</v>
      </c>
      <c r="D98" s="142">
        <v>173</v>
      </c>
    </row>
    <row r="99" spans="1:32" s="2" customFormat="1" ht="19.5" customHeight="1">
      <c r="A99" s="143">
        <v>2</v>
      </c>
      <c r="B99" s="12" t="s">
        <v>173</v>
      </c>
      <c r="C99" s="7" t="s">
        <v>81</v>
      </c>
      <c r="D99" s="7">
        <v>173</v>
      </c>
    </row>
    <row r="100" spans="1:32" s="2" customFormat="1" ht="19.5" customHeight="1">
      <c r="A100" s="143">
        <v>3</v>
      </c>
      <c r="B100" s="12" t="s">
        <v>111</v>
      </c>
      <c r="C100" s="7" t="s">
        <v>81</v>
      </c>
      <c r="D100" s="7">
        <v>346</v>
      </c>
    </row>
    <row r="101" spans="1:32" s="2" customFormat="1" ht="19.5" customHeight="1">
      <c r="A101" s="203">
        <v>4</v>
      </c>
      <c r="B101" s="9" t="s">
        <v>113</v>
      </c>
      <c r="C101" s="8" t="s">
        <v>53</v>
      </c>
      <c r="D101" s="8">
        <v>316</v>
      </c>
    </row>
    <row r="102" spans="1:32" s="2" customFormat="1" ht="19.5" customHeight="1">
      <c r="A102" s="203">
        <v>5</v>
      </c>
      <c r="B102" s="11" t="s">
        <v>114</v>
      </c>
      <c r="C102" s="10" t="s">
        <v>53</v>
      </c>
      <c r="D102" s="10">
        <v>316</v>
      </c>
    </row>
    <row r="103" spans="1:32" s="2" customFormat="1" ht="19.5" customHeight="1">
      <c r="A103" s="203">
        <v>6</v>
      </c>
      <c r="B103" s="9" t="s">
        <v>131</v>
      </c>
      <c r="C103" s="8" t="s">
        <v>53</v>
      </c>
      <c r="D103" s="142">
        <v>331</v>
      </c>
    </row>
    <row r="104" spans="1:32" s="2" customFormat="1" ht="19.5" customHeight="1">
      <c r="A104" s="203">
        <v>7</v>
      </c>
      <c r="B104" s="12" t="s">
        <v>130</v>
      </c>
      <c r="C104" s="7" t="s">
        <v>117</v>
      </c>
      <c r="D104" s="7">
        <v>316</v>
      </c>
    </row>
    <row r="105" spans="1:32" s="2" customFormat="1" ht="19.5" customHeight="1">
      <c r="A105" s="203">
        <v>8</v>
      </c>
      <c r="B105" s="12" t="s">
        <v>119</v>
      </c>
      <c r="C105" s="7" t="s">
        <v>117</v>
      </c>
      <c r="D105" s="7">
        <v>15</v>
      </c>
    </row>
    <row r="106" spans="1:32" s="1" customFormat="1">
      <c r="A106" s="62"/>
      <c r="B106" s="63"/>
      <c r="C106" s="64"/>
      <c r="D106" s="64"/>
    </row>
    <row r="107" spans="1:32" s="64" customFormat="1">
      <c r="A107" s="65"/>
      <c r="B107" s="66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</sheetData>
  <autoFilter ref="A1:D106"/>
  <mergeCells count="2">
    <mergeCell ref="A2:D2"/>
    <mergeCell ref="A3:D3"/>
  </mergeCells>
  <conditionalFormatting sqref="D60 C51:C52 B23 D22">
    <cfRule type="cellIs" dxfId="1" priority="14" stopIfTrue="1" operator="equal">
      <formula>8223.307275</formula>
    </cfRule>
  </conditionalFormatting>
  <conditionalFormatting sqref="D26">
    <cfRule type="cellIs" dxfId="0" priority="4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scale="98" fitToHeight="0" orientation="landscape" r:id="rId1"/>
  <headerFooter>
    <oddHeader>&amp;R&amp;P--&amp;N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სამშენებლო       </vt:lpstr>
      <vt:lpstr>მოც.უწყისი </vt:lpstr>
      <vt:lpstr>სპეციფიკაციები</vt:lpstr>
      <vt:lpstr>'მოც.უწყისი '!Print_Area</vt:lpstr>
      <vt:lpstr>'სამშენებლო       '!Print_Area</vt:lpstr>
      <vt:lpstr>სპეციფიკაციები!Print_Area</vt:lpstr>
      <vt:lpstr>'მოც.უწყისი '!Print_Titles</vt:lpstr>
      <vt:lpstr>'სამშენებლო       '!Print_Titles</vt:lpstr>
      <vt:lpstr>სპეციფიკაციები!Print_Titles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2020-08-24T07:21:05Z</dcterms:modified>
</cp:coreProperties>
</file>