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390" windowHeight="8400" tabRatio="528"/>
  </bookViews>
  <sheets>
    <sheet name="ინსპ" sheetId="35" r:id="rId1"/>
  </sheets>
  <definedNames>
    <definedName name="_xlnm._FilterDatabase" localSheetId="0" hidden="1">ინსპ!$A$1:$M$94</definedName>
    <definedName name="_xlnm.Print_Area" localSheetId="0">ინსპ!$A$2:$M$264</definedName>
  </definedNames>
  <calcPr calcId="162913"/>
</workbook>
</file>

<file path=xl/calcChain.xml><?xml version="1.0" encoding="utf-8"?>
<calcChain xmlns="http://schemas.openxmlformats.org/spreadsheetml/2006/main">
  <c r="F241" i="35" l="1"/>
  <c r="F240" i="35"/>
  <c r="F239" i="35"/>
  <c r="F235" i="35" l="1"/>
  <c r="F236" i="35" s="1"/>
  <c r="F243" i="35" l="1"/>
  <c r="F242" i="35"/>
  <c r="F238" i="35"/>
  <c r="F237" i="35"/>
  <c r="F229" i="35" l="1"/>
  <c r="F228" i="35"/>
  <c r="F225" i="35"/>
  <c r="F232" i="35" s="1"/>
  <c r="F233" i="35"/>
  <c r="F230" i="35"/>
  <c r="F220" i="35"/>
  <c r="F219" i="35"/>
  <c r="F215" i="35"/>
  <c r="F227" i="35" l="1"/>
  <c r="F231" i="35"/>
  <c r="F226" i="35"/>
  <c r="F106" i="35"/>
  <c r="N106" i="35" s="1"/>
  <c r="O106" i="35" s="1"/>
  <c r="F210" i="35"/>
  <c r="F200" i="35"/>
  <c r="E169" i="35"/>
  <c r="E168" i="35"/>
  <c r="E163" i="35"/>
  <c r="F161" i="35"/>
  <c r="F162" i="35" s="1"/>
  <c r="N154" i="35"/>
  <c r="F146" i="35"/>
  <c r="F153" i="35" s="1"/>
  <c r="F150" i="35" l="1"/>
  <c r="F107" i="35"/>
  <c r="F154" i="35"/>
  <c r="F147" i="35"/>
  <c r="F151" i="35"/>
  <c r="F156" i="35"/>
  <c r="F157" i="35" s="1"/>
  <c r="F158" i="35" s="1"/>
  <c r="F166" i="35"/>
  <c r="F165" i="35"/>
  <c r="F164" i="35"/>
  <c r="F169" i="35"/>
  <c r="F168" i="35"/>
  <c r="F167" i="35"/>
  <c r="F163" i="35"/>
  <c r="F148" i="35"/>
  <c r="F152" i="35"/>
  <c r="F149" i="35"/>
  <c r="F109" i="35" l="1"/>
  <c r="F108" i="35"/>
  <c r="F159" i="35"/>
  <c r="F101" i="35" l="1"/>
  <c r="N101" i="35" s="1"/>
  <c r="F98" i="35"/>
  <c r="F99" i="35" s="1"/>
  <c r="N97" i="35"/>
  <c r="O97" i="35" s="1"/>
  <c r="O101" i="35" l="1"/>
  <c r="F115" i="35" s="1"/>
  <c r="F117" i="35" s="1"/>
  <c r="F111" i="35"/>
  <c r="F102" i="35"/>
  <c r="F104" i="35" s="1"/>
  <c r="F112" i="35"/>
  <c r="F113" i="35" s="1"/>
  <c r="F103" i="35" l="1"/>
  <c r="E92" i="35"/>
  <c r="E87" i="35"/>
  <c r="R120" i="35"/>
  <c r="R119" i="35"/>
  <c r="Q120" i="35"/>
  <c r="Q119" i="35"/>
  <c r="F216" i="35"/>
  <c r="F211" i="35"/>
  <c r="F189" i="35"/>
  <c r="F190" i="35" s="1"/>
  <c r="F192" i="35" s="1"/>
  <c r="F183" i="35"/>
  <c r="F185" i="35" s="1"/>
  <c r="F173" i="35"/>
  <c r="F179" i="35" s="1"/>
  <c r="F181" i="35" s="1"/>
  <c r="E222" i="35"/>
  <c r="F206" i="35"/>
  <c r="F208" i="35" s="1"/>
  <c r="F140" i="35"/>
  <c r="F137" i="35"/>
  <c r="F143" i="35" s="1"/>
  <c r="F134" i="35"/>
  <c r="F133" i="35"/>
  <c r="F132" i="35"/>
  <c r="F131" i="35"/>
  <c r="F125" i="35"/>
  <c r="F127" i="35" s="1"/>
  <c r="F120" i="35"/>
  <c r="F122" i="35" s="1"/>
  <c r="F141" i="35" l="1"/>
  <c r="F174" i="35"/>
  <c r="F176" i="35" s="1"/>
  <c r="F186" i="35"/>
  <c r="F187" i="35"/>
  <c r="F138" i="35"/>
  <c r="F142" i="35"/>
  <c r="F196" i="35"/>
  <c r="F191" i="35"/>
  <c r="F175" i="35"/>
  <c r="F184" i="35"/>
  <c r="F121" i="35"/>
  <c r="F221" i="35"/>
  <c r="F217" i="35"/>
  <c r="F223" i="35"/>
  <c r="F218" i="35"/>
  <c r="F213" i="35"/>
  <c r="F212" i="35"/>
  <c r="F222" i="35"/>
  <c r="F123" i="35"/>
  <c r="F139" i="35"/>
  <c r="F201" i="35"/>
  <c r="F52" i="35"/>
  <c r="F41" i="35"/>
  <c r="F54" i="35" s="1"/>
  <c r="F70" i="35" s="1"/>
  <c r="F26" i="35" s="1"/>
  <c r="F30" i="35" l="1"/>
  <c r="F27" i="35"/>
  <c r="F28" i="35" s="1"/>
  <c r="F177" i="35"/>
  <c r="F204" i="35"/>
  <c r="F203" i="35"/>
  <c r="F202" i="35"/>
  <c r="F13" i="35"/>
  <c r="F19" i="35" s="1"/>
  <c r="F21" i="35" s="1"/>
  <c r="F23" i="35" s="1"/>
  <c r="F42" i="35"/>
  <c r="F51" i="35" s="1"/>
  <c r="F55" i="35"/>
  <c r="F56" i="35" s="1"/>
  <c r="E63" i="35"/>
  <c r="F65" i="35"/>
  <c r="F66" i="35" s="1"/>
  <c r="E77" i="35"/>
  <c r="F71" i="35"/>
  <c r="F75" i="35" s="1"/>
  <c r="E78" i="35"/>
  <c r="F85" i="35"/>
  <c r="F86" i="35" s="1"/>
  <c r="E93" i="35"/>
  <c r="E72" i="35"/>
  <c r="N50" i="35"/>
  <c r="F58" i="35" l="1"/>
  <c r="F31" i="35"/>
  <c r="F37" i="35"/>
  <c r="F39" i="35" s="1"/>
  <c r="F73" i="35"/>
  <c r="F60" i="35"/>
  <c r="F49" i="35"/>
  <c r="F74" i="35"/>
  <c r="F59" i="35"/>
  <c r="F43" i="35"/>
  <c r="F44" i="35"/>
  <c r="F61" i="35"/>
  <c r="F50" i="35"/>
  <c r="F93" i="35"/>
  <c r="F47" i="35"/>
  <c r="F16" i="35"/>
  <c r="F80" i="35"/>
  <c r="F81" i="35" s="1"/>
  <c r="F83" i="35" s="1"/>
  <c r="F48" i="35"/>
  <c r="F17" i="35"/>
  <c r="F92" i="35"/>
  <c r="F72" i="35"/>
  <c r="F77" i="35"/>
  <c r="F78" i="35"/>
  <c r="F57" i="35"/>
  <c r="F63" i="35"/>
  <c r="F62" i="35"/>
  <c r="F45" i="35"/>
  <c r="F14" i="35"/>
  <c r="F18" i="35"/>
  <c r="F15" i="35"/>
  <c r="F90" i="35"/>
  <c r="F87" i="35"/>
  <c r="F88" i="35"/>
  <c r="F89" i="35"/>
  <c r="F91" i="35"/>
  <c r="F68" i="35"/>
  <c r="F67" i="35"/>
  <c r="F76" i="35"/>
  <c r="F46" i="35"/>
  <c r="F32" i="35" l="1"/>
  <c r="F33" i="35"/>
  <c r="F35" i="35"/>
  <c r="F34" i="35"/>
  <c r="F82" i="35"/>
  <c r="N261" i="35" l="1"/>
</calcChain>
</file>

<file path=xl/sharedStrings.xml><?xml version="1.0" encoding="utf-8"?>
<sst xmlns="http://schemas.openxmlformats.org/spreadsheetml/2006/main" count="506" uniqueCount="199">
  <si>
    <t>ლარი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</si>
  <si>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</si>
  <si>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</si>
  <si>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</si>
  <si>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</si>
  <si>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</si>
  <si>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</si>
  <si>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</si>
  <si>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</si>
  <si>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</si>
  <si>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</si>
  <si>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</si>
  <si>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ლოკალური ხარჯთაღრიცხვა</t>
  </si>
  <si>
    <t>შეადგინა</t>
  </si>
  <si>
    <t>ლ. სიჭინავა</t>
  </si>
  <si>
    <t>შეამოწმა</t>
  </si>
  <si>
    <t>მ. ადამია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</si>
  <si>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</si>
  <si>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</si>
  <si>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</si>
  <si>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</si>
  <si>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</si>
  <si>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მ3</t>
  </si>
  <si>
    <t>კაც/სთ</t>
  </si>
  <si>
    <t>ტ</t>
  </si>
  <si>
    <t>1 ტ</t>
  </si>
  <si>
    <t>მანქ/სთ</t>
  </si>
  <si>
    <t xml:space="preserve">შრომითი დანახარჯები </t>
  </si>
  <si>
    <t xml:space="preserve">სხვა მანქანები  </t>
  </si>
  <si>
    <t>27-8-2.</t>
  </si>
  <si>
    <t>მ2</t>
  </si>
  <si>
    <t>1000 მ2</t>
  </si>
  <si>
    <t xml:space="preserve">ტრაქტორი მუხლუხა სვლაზე 79 კვტ (108 ცხ.ძ)  </t>
  </si>
  <si>
    <t>ავტოგრეიდერი საშუალო ტიპის 79 კვტ (108 ცხ.ძ.)</t>
  </si>
  <si>
    <t xml:space="preserve">სატკეპნი საგზაო თვითმავალი გლუვი 5 ტ-ანი </t>
  </si>
  <si>
    <t>სატკეპნი საგზაო თვითმავალი გლუვი 10 ტ-ანი</t>
  </si>
  <si>
    <t>მოსარწყავ-მოსარეცხი მანქანა 6000 ლ-ანი</t>
  </si>
  <si>
    <t xml:space="preserve">ქვიშა-ხრეშოვანი ნარევი </t>
  </si>
  <si>
    <t>წყალი</t>
  </si>
  <si>
    <t>27-10-1; -4</t>
  </si>
  <si>
    <t>საფუძვლის მოწყობა ფრაქციული ღორღით სისქით 10 სმ.</t>
  </si>
  <si>
    <t>სატკეპნი საგზაო თითმავალი პნევმოსვლაზე 18 ტ-ანი</t>
  </si>
  <si>
    <t>27-63-1</t>
  </si>
  <si>
    <t>ბიტუმის ემულსია</t>
  </si>
  <si>
    <t>27-39-1; -2    27-40-1; -2</t>
  </si>
  <si>
    <t xml:space="preserve">ასფალტობეტონის დამგები </t>
  </si>
  <si>
    <t xml:space="preserve">წვრილმარცვლოვანი ასფალტობეტონი  </t>
  </si>
  <si>
    <t xml:space="preserve">სხვა მასალები  </t>
  </si>
  <si>
    <t>27-03-011-02  ГЭСН</t>
  </si>
  <si>
    <t xml:space="preserve"> მ2</t>
  </si>
  <si>
    <t>100 მ2</t>
  </si>
  <si>
    <t>შრომითი დანახარჯები</t>
  </si>
  <si>
    <t>ცივი ფრეზირების დანადგარი</t>
  </si>
  <si>
    <t>ავტოთვითსაცლელი 15 ტ-მდე</t>
  </si>
  <si>
    <t>ტრანსპორტირება საშუალოდ 5 კმ-ზე</t>
  </si>
  <si>
    <t xml:space="preserve">გზის დაპროფილება ავტოგრეიდერით გაფხვიერებული მასისა და  ქვიშა ხრეშის დამატებით </t>
  </si>
  <si>
    <t>გაფხვიერებული მასა (ნაფრეზი)</t>
  </si>
  <si>
    <t>Е1-1/2-1-б ЕНиР</t>
  </si>
  <si>
    <t>ავტოსატვირთველი 2 ტ-ანი</t>
  </si>
  <si>
    <t>100 მ3</t>
  </si>
  <si>
    <t>კალკ. N1</t>
  </si>
  <si>
    <t>კალკ. 2</t>
  </si>
  <si>
    <t>68-12-10 ГЭСНр</t>
  </si>
  <si>
    <r>
      <t>მოხსნილი მასის გატანა 5 კმ-ზე</t>
    </r>
    <r>
      <rPr>
        <b/>
        <i/>
        <u/>
        <sz val="10"/>
        <rFont val="Arial"/>
        <family val="2"/>
        <charset val="204"/>
      </rPr>
      <t xml:space="preserve"> (გათვალისწინებულია ნაფრეზის თვითღირებულების კალკულაციაში)</t>
    </r>
  </si>
  <si>
    <t>4-1-227</t>
  </si>
  <si>
    <t>ავტოგუდრონატორი 3500 ლ-ანი</t>
  </si>
  <si>
    <t>13-1-200</t>
  </si>
  <si>
    <t>13-1-218</t>
  </si>
  <si>
    <t>13-1-219</t>
  </si>
  <si>
    <t>13-1-229</t>
  </si>
  <si>
    <t>არასაყოფაცხოვრებო წყალი</t>
  </si>
  <si>
    <t>13-1-222</t>
  </si>
  <si>
    <t>4-1-244</t>
  </si>
  <si>
    <t>ღორღი ბუნებრივი ქვის, ფრაქცია 0-40 მმ</t>
  </si>
  <si>
    <t>ბიტუმის ემულსიის მოსხმა</t>
  </si>
  <si>
    <t>13-1-198</t>
  </si>
  <si>
    <t>4-1-529</t>
  </si>
  <si>
    <t xml:space="preserve">27-39-1; -2    27-40-1; -2 </t>
  </si>
  <si>
    <t>საგზაო საფარის მოწყობა ცხელი მსხვილმარცვლოვანი   ფოროვანი ასფალტბეტონით 6 სმ. სისქით</t>
  </si>
  <si>
    <t>13-1-232</t>
  </si>
  <si>
    <t>4-1-511</t>
  </si>
  <si>
    <t xml:space="preserve">მსხვილმარცვლოვანი ფოროვანი ასფალტობეტონი  </t>
  </si>
  <si>
    <t xml:space="preserve">ბიტუმის ემულსიის მოსხმა    </t>
  </si>
  <si>
    <t>4-1-514</t>
  </si>
  <si>
    <t>13-1-007</t>
  </si>
  <si>
    <t>1000 მ3</t>
  </si>
  <si>
    <t>13-1-124</t>
  </si>
  <si>
    <t>14-ტრ-5</t>
  </si>
  <si>
    <t>გატანა 5 კმ-მდე</t>
  </si>
  <si>
    <t xml:space="preserve">შრომითი დანახარჯები  </t>
  </si>
  <si>
    <t xml:space="preserve">სხვა მანქანები </t>
  </si>
  <si>
    <r>
      <t xml:space="preserve">არსებული ასფალტობეტონის ფრეზირება გამაფხვიერებლით </t>
    </r>
    <r>
      <rPr>
        <b/>
        <i/>
        <u/>
        <sz val="10"/>
        <rFont val="Arial"/>
        <family val="2"/>
        <charset val="204"/>
      </rPr>
      <t>(ფრეზის სიგანე 1000-1300 მმ; ა/ბეტონის ფენის სისქე საშუალოდ 100 მმ)</t>
    </r>
  </si>
  <si>
    <t>13-1-317</t>
  </si>
  <si>
    <t>დაგროვებითი საპენსიო გადასახადი ხელფასიდან</t>
  </si>
  <si>
    <t xml:space="preserve">1-23-8         </t>
  </si>
  <si>
    <t>15-ტრ-5</t>
  </si>
  <si>
    <t>10 მ3</t>
  </si>
  <si>
    <t>პროექტი</t>
  </si>
  <si>
    <t xml:space="preserve">სხვა მასალები </t>
  </si>
  <si>
    <t>ც</t>
  </si>
  <si>
    <t>პრ</t>
  </si>
  <si>
    <t xml:space="preserve">გრუნტის მოჭრა ტროტუარის და ბორდიურის მოსაწყობად ექსკავატორით V=0.15 მ3 </t>
  </si>
  <si>
    <t xml:space="preserve">ექსკავატორი პნევმოთვლიან სვლაზე V=0.15 მ3  </t>
  </si>
  <si>
    <t>გატანა 2 კმ-მდე</t>
  </si>
  <si>
    <t>ტრანსპორტირება საშუალოდ 2 კმ-ზე</t>
  </si>
  <si>
    <t>8-3-2.</t>
  </si>
  <si>
    <t xml:space="preserve">ღორღის ბალიშის  მოწყობა ტროტუარის (სისქით 8 სმ ) და ბორდიურის ( სისქით 5სმ ) მოსაწყობად </t>
  </si>
  <si>
    <t>4-1-245</t>
  </si>
  <si>
    <t>ღორღი ბუნებრივი ქვის ფრაქცია 20-40</t>
  </si>
  <si>
    <t>27-19-4.</t>
  </si>
  <si>
    <t>ანაკრები ბეტონის ბორდიურის მოწყობა 15x30 სმ  L 70 სმ</t>
  </si>
  <si>
    <t>მ</t>
  </si>
  <si>
    <t>100 მ</t>
  </si>
  <si>
    <t>4-1-176</t>
  </si>
  <si>
    <t>ბეტონის  ბორდიური 15x30 სმ  L 70 სმ</t>
  </si>
  <si>
    <t>4-1-348</t>
  </si>
  <si>
    <t>ბეტონი B-15 (მ-200)</t>
  </si>
  <si>
    <t>4-1-377</t>
  </si>
  <si>
    <t>ხსნარი წყობის, ცემენტის მ-100</t>
  </si>
  <si>
    <t xml:space="preserve">მიწის გათხრა ექსკავატორით V=0.15 მ3 </t>
  </si>
  <si>
    <t xml:space="preserve">ექსკავატორი პნევმოთვლიან სვლაზე, V=0.15 მ3  </t>
  </si>
  <si>
    <t>ტრანსპორტირება საშუალოდ 5 კმ-მდე</t>
  </si>
  <si>
    <t>23-1-3.</t>
  </si>
  <si>
    <t xml:space="preserve">ქვიშა-ხრეშოვანი ბალიშის  მოწყობა  </t>
  </si>
  <si>
    <t>4,1-229</t>
  </si>
  <si>
    <t>ქვიშა-ხრეში</t>
  </si>
  <si>
    <t>6-28-3</t>
  </si>
  <si>
    <t>1-1-001</t>
  </si>
  <si>
    <t>არმატურა Ø6 მმ АI</t>
  </si>
  <si>
    <t>1-1-002</t>
  </si>
  <si>
    <t>არმატურა  Ø10 მმ АIII</t>
  </si>
  <si>
    <t>4-1-338</t>
  </si>
  <si>
    <t>ბეტონი В-18.5</t>
  </si>
  <si>
    <t>5-1-008</t>
  </si>
  <si>
    <t>ხემასალა დახერხილი ნედლი წიწვოვანი</t>
  </si>
  <si>
    <t>Sartavas quCis reabilitacia</t>
  </si>
  <si>
    <t>გზის მოწყობა ასფალტობეტონით 1239,12 მ-ზე</t>
  </si>
  <si>
    <t>1-23-8</t>
  </si>
  <si>
    <t xml:space="preserve">გრუნტის დამუშავება ჭების მოსაწყობად ექსკავატორით V=0.15 მ3 </t>
  </si>
  <si>
    <t>14-1-ტრ-5</t>
  </si>
  <si>
    <t xml:space="preserve"> მ3</t>
  </si>
  <si>
    <t>ღორღის ბალიშის  მოწყობა ჭების ძროს ფილის მოსაწყობად</t>
  </si>
  <si>
    <t>4-1-239</t>
  </si>
  <si>
    <t>ღორღი ბუნებრივი ქვის ფრაქცია 5-20 მმ</t>
  </si>
  <si>
    <t>23-12-1.</t>
  </si>
  <si>
    <t>მრგვალი ანაკრები ჭების მოწყობა</t>
  </si>
  <si>
    <t>4-1-104</t>
  </si>
  <si>
    <t>რკინაბეტონის რგოლები Ø1000 მმ h=1000 მმ</t>
  </si>
  <si>
    <t>4-1-112</t>
  </si>
  <si>
    <t>ჭის თავი თუჯის ხუფით 1.2x1.2x0.15</t>
  </si>
  <si>
    <t>4-1-140</t>
  </si>
  <si>
    <t>რკ/ბეტონის ჭის ძირი  Ø1000 მმ რგოლისათვის</t>
  </si>
  <si>
    <t>სხვა მასალები</t>
  </si>
  <si>
    <t>რკ/ბეტონის ჭის მოწყობა   31 ადგილას</t>
  </si>
  <si>
    <t>ბორდ</t>
  </si>
  <si>
    <t>ტროტ</t>
  </si>
  <si>
    <t>საგზაო საფარის მოწყობა ცხელი წვრილმარცვლოვანი ასფალტბეტონით 4 სმ. სისქით</t>
  </si>
  <si>
    <t>27-9-7.</t>
  </si>
  <si>
    <t>არსებული დაზიანებული ბეტონის ბორდიურების დემონტაჟი</t>
  </si>
  <si>
    <t>46-23-2</t>
  </si>
  <si>
    <t>დემონტირებული მასის დატვირთვა თვითმცლელებზე</t>
  </si>
  <si>
    <t>14-1-077</t>
  </si>
  <si>
    <t>დემონტირებული მასალის გატანა 5 კმ-ზე</t>
  </si>
  <si>
    <t xml:space="preserve">არსებული დაზიანებული ბეტონის საფუძვლის დემონტაჟი </t>
  </si>
  <si>
    <t>1-29-3</t>
  </si>
  <si>
    <t xml:space="preserve">გრუნტის მოჭრა ბულდოზერით </t>
  </si>
  <si>
    <t>13-141</t>
  </si>
  <si>
    <t xml:space="preserve">ბულდოზერი </t>
  </si>
  <si>
    <t>1-22-9</t>
  </si>
  <si>
    <t>დატვირთვა ავტოთვითმცლელზე ექსკავატორით 0.65მ3</t>
  </si>
  <si>
    <t>14-127</t>
  </si>
  <si>
    <t xml:space="preserve">ექსკავატორი 0.65მ3 </t>
  </si>
  <si>
    <t>ღორღი ბუნებრივი ქვის ფრაქცია 0-40</t>
  </si>
  <si>
    <t>15-ტრ-1</t>
  </si>
  <si>
    <t>გატანა 10 კმ-მდე</t>
  </si>
  <si>
    <t>ტრანსპორტირება საშუალოდ 10 კმ-ზე</t>
  </si>
  <si>
    <t xml:space="preserve">ტროტუარის დაპროფილება ავტოგრეიდერით   </t>
  </si>
  <si>
    <t xml:space="preserve">წვრილმარცვლოვანი ფოროვანი ასფალტობეტონი  </t>
  </si>
  <si>
    <t>ტროტუარზე საგზაო საფარის მოწყობა ცხელი წვრილმარცვლოვანი   ფოროვანი ასფალტბეტონით 5 სმ. სისქით (42 ადგილას პანდუსების გათვალისწინებით)</t>
  </si>
  <si>
    <t xml:space="preserve">ტროტუარების და ბორდიურების  მოწყობის სამშაოები </t>
  </si>
  <si>
    <t>რკ/ბეტონის ღია არხის მოწყობა 1155 მ და  დაფარვა მონოლითური რკ/ბეტონის ფილით</t>
  </si>
  <si>
    <t>არსებული დაზიანებული ბეტონის არხის დემონტაჟი 1000 მ</t>
  </si>
  <si>
    <t>ბეტონი В-25</t>
  </si>
  <si>
    <t>საყალიბე ფარი</t>
  </si>
  <si>
    <t>6-16-2</t>
  </si>
  <si>
    <t>მონოლითური რკ/ბეტონის გადახურვის ფილის მოწყობა 955 მ-ზე</t>
  </si>
  <si>
    <t>რკ/ბეტონის ღია არხის მოწყობა 1155 მ</t>
  </si>
  <si>
    <t>9-17-5.</t>
  </si>
  <si>
    <t>1-4-031</t>
  </si>
  <si>
    <t>კუთხოვანა  100x100x6</t>
  </si>
  <si>
    <t>1-1-013</t>
  </si>
  <si>
    <t>არმატურა Ø22 მმ АIII</t>
  </si>
  <si>
    <t>1-1-016</t>
  </si>
  <si>
    <t>შველერი #8</t>
  </si>
  <si>
    <t>1-10-014</t>
  </si>
  <si>
    <t>ელექტროდი შედუღების Ø4.0x350 მმ</t>
  </si>
  <si>
    <t>კგ</t>
  </si>
  <si>
    <t xml:space="preserve"> ცხაურის ლითონის კონსტრუქციის დამზადება და მონტაჟი 200 მ-ზე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</si>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</sst>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#,##0.000"/>
    <numFmt numFmtId="166" formatCode="#,##0.0000"/>
    <numFmt numFmtId="167" formatCode="#,##0.00000"/>
    <numFmt numFmtId="168" formatCode="0.000"/>
  </numFmts>
  <fonts count="27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name val="Arial Cyr"/>
      <charset val="1"/>
    </font>
    <font>
      <sz val="10"/>
      <color rgb="FF000000"/>
      <name val="Arial"/>
      <family val="2"/>
      <charset val="204"/>
    </font>
    <font>
      <sz val="12"/>
      <name val="Sylfaen"/>
      <family val="1"/>
      <charset val="204"/>
    </font>
    <font>
      <b/>
      <u/>
      <sz val="11"/>
      <color rgb="FFFF0000"/>
      <name val="Arial"/>
      <family val="2"/>
      <charset val="204"/>
    </font>
    <font>
      <b/>
      <sz val="10"/>
      <color theme="1"/>
      <name val="AcadMtavr"/>
    </font>
    <font>
      <sz val="11"/>
      <name val="AcadNusx"/>
    </font>
    <font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7" fillId="2" borderId="0" applyNumberFormat="0" applyBorder="0" applyAlignment="0" applyProtection="0"/>
    <xf numFmtId="0" fontId="4" fillId="0" borderId="0"/>
    <xf numFmtId="0" fontId="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19" fillId="0" borderId="0"/>
    <xf numFmtId="0" fontId="6" fillId="0" borderId="0"/>
    <xf numFmtId="0" fontId="22" fillId="0" borderId="0"/>
  </cellStyleXfs>
  <cellXfs count="248">
    <xf numFmtId="0" fontId="0" fillId="0" borderId="0" xfId="0"/>
    <xf numFmtId="0" fontId="10" fillId="3" borderId="0" xfId="0" applyFont="1" applyFill="1" applyAlignment="1">
      <alignment horizontal="center" vertical="center" wrapText="1"/>
    </xf>
    <xf numFmtId="0" fontId="11" fillId="3" borderId="0" xfId="4" applyFont="1" applyFill="1" applyAlignment="1">
      <alignment vertical="center"/>
    </xf>
    <xf numFmtId="0" fontId="10" fillId="3" borderId="0" xfId="4" applyFont="1" applyFill="1" applyBorder="1" applyAlignment="1">
      <alignment vertical="center"/>
    </xf>
    <xf numFmtId="0" fontId="11" fillId="3" borderId="0" xfId="4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vertical="center"/>
    </xf>
    <xf numFmtId="0" fontId="11" fillId="3" borderId="0" xfId="4" applyFont="1" applyFill="1" applyBorder="1" applyAlignment="1">
      <alignment horizontal="right" vertical="center"/>
    </xf>
    <xf numFmtId="0" fontId="11" fillId="3" borderId="0" xfId="4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0" xfId="2" applyFont="1" applyFill="1" applyAlignment="1">
      <alignment vertical="center"/>
    </xf>
    <xf numFmtId="3" fontId="12" fillId="3" borderId="1" xfId="4" applyNumberFormat="1" applyFont="1" applyFill="1" applyBorder="1" applyAlignment="1">
      <alignment horizontal="center" vertical="center"/>
    </xf>
    <xf numFmtId="3" fontId="12" fillId="3" borderId="1" xfId="4" applyNumberFormat="1" applyFont="1" applyFill="1" applyBorder="1" applyAlignment="1">
      <alignment vertical="center"/>
    </xf>
    <xf numFmtId="4" fontId="11" fillId="3" borderId="1" xfId="4" applyNumberFormat="1" applyFont="1" applyFill="1" applyBorder="1" applyAlignment="1">
      <alignment horizontal="center" vertical="center"/>
    </xf>
    <xf numFmtId="3" fontId="13" fillId="3" borderId="1" xfId="4" applyNumberFormat="1" applyFont="1" applyFill="1" applyBorder="1" applyAlignment="1">
      <alignment horizontal="center" vertical="center"/>
    </xf>
    <xf numFmtId="3" fontId="13" fillId="3" borderId="1" xfId="4" applyNumberFormat="1" applyFont="1" applyFill="1" applyBorder="1" applyAlignment="1">
      <alignment vertical="center"/>
    </xf>
    <xf numFmtId="4" fontId="13" fillId="3" borderId="1" xfId="4" applyNumberFormat="1" applyFont="1" applyFill="1" applyBorder="1" applyAlignment="1">
      <alignment horizontal="center" vertical="center"/>
    </xf>
    <xf numFmtId="4" fontId="10" fillId="3" borderId="1" xfId="4" applyNumberFormat="1" applyFont="1" applyFill="1" applyBorder="1" applyAlignment="1">
      <alignment horizontal="center" vertical="center"/>
    </xf>
    <xf numFmtId="0" fontId="10" fillId="3" borderId="0" xfId="4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8" applyNumberFormat="1" applyFont="1" applyFill="1" applyBorder="1" applyAlignment="1">
      <alignment horizontal="left" vertical="center"/>
    </xf>
    <xf numFmtId="4" fontId="9" fillId="3" borderId="1" xfId="10" applyNumberFormat="1" applyFont="1" applyFill="1" applyBorder="1" applyAlignment="1">
      <alignment horizontal="center" vertical="center"/>
    </xf>
    <xf numFmtId="49" fontId="10" fillId="3" borderId="1" xfId="4" applyNumberFormat="1" applyFont="1" applyFill="1" applyBorder="1" applyAlignment="1">
      <alignment horizontal="center" vertical="center" wrapText="1"/>
    </xf>
    <xf numFmtId="3" fontId="11" fillId="3" borderId="1" xfId="4" applyNumberFormat="1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/>
    </xf>
    <xf numFmtId="49" fontId="10" fillId="3" borderId="1" xfId="4" applyNumberFormat="1" applyFont="1" applyFill="1" applyBorder="1" applyAlignment="1">
      <alignment horizontal="center" vertical="center"/>
    </xf>
    <xf numFmtId="0" fontId="10" fillId="3" borderId="1" xfId="4" applyNumberFormat="1" applyFont="1" applyFill="1" applyBorder="1" applyAlignment="1">
      <alignment horizontal="center" vertical="center" wrapText="1"/>
    </xf>
    <xf numFmtId="0" fontId="10" fillId="3" borderId="0" xfId="4" applyFont="1" applyFill="1" applyAlignment="1">
      <alignment vertical="center"/>
    </xf>
    <xf numFmtId="165" fontId="10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1" fillId="3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left" vertical="center"/>
    </xf>
    <xf numFmtId="4" fontId="10" fillId="3" borderId="1" xfId="3" applyNumberFormat="1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49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left" vertical="center" wrapText="1"/>
    </xf>
    <xf numFmtId="166" fontId="12" fillId="3" borderId="0" xfId="0" applyNumberFormat="1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0" xfId="4" applyFont="1" applyFill="1" applyAlignment="1">
      <alignment horizontal="center" vertical="center"/>
    </xf>
    <xf numFmtId="4" fontId="10" fillId="3" borderId="1" xfId="11" applyNumberFormat="1" applyFont="1" applyFill="1" applyBorder="1" applyAlignment="1">
      <alignment horizontal="left" vertical="center"/>
    </xf>
    <xf numFmtId="4" fontId="10" fillId="3" borderId="1" xfId="1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4" fillId="3" borderId="1" xfId="3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left" vertical="center"/>
    </xf>
    <xf numFmtId="4" fontId="17" fillId="3" borderId="1" xfId="3" applyNumberFormat="1" applyFont="1" applyFill="1" applyBorder="1" applyAlignment="1">
      <alignment horizontal="center" vertical="center"/>
    </xf>
    <xf numFmtId="4" fontId="14" fillId="3" borderId="1" xfId="3" applyNumberFormat="1" applyFont="1" applyFill="1" applyBorder="1" applyAlignment="1">
      <alignment horizontal="center" vertical="center"/>
    </xf>
    <xf numFmtId="4" fontId="14" fillId="3" borderId="3" xfId="3" applyNumberFormat="1" applyFont="1" applyFill="1" applyBorder="1" applyAlignment="1">
      <alignment horizontal="center" vertical="center"/>
    </xf>
    <xf numFmtId="0" fontId="11" fillId="3" borderId="1" xfId="10" applyNumberFormat="1" applyFont="1" applyFill="1" applyBorder="1" applyAlignment="1">
      <alignment horizontal="left" vertical="center" wrapText="1"/>
    </xf>
    <xf numFmtId="1" fontId="10" fillId="3" borderId="2" xfId="0" applyNumberFormat="1" applyFont="1" applyFill="1" applyBorder="1" applyAlignment="1" applyProtection="1">
      <alignment horizontal="center" vertical="center"/>
    </xf>
    <xf numFmtId="4" fontId="10" fillId="3" borderId="1" xfId="10" applyNumberFormat="1" applyFont="1" applyFill="1" applyBorder="1" applyAlignment="1">
      <alignment horizontal="center" vertical="center"/>
    </xf>
    <xf numFmtId="4" fontId="11" fillId="3" borderId="1" xfId="1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" fontId="11" fillId="3" borderId="2" xfId="0" applyNumberFormat="1" applyFont="1" applyFill="1" applyBorder="1" applyAlignment="1" applyProtection="1">
      <alignment horizontal="center" vertical="center"/>
    </xf>
    <xf numFmtId="1" fontId="11" fillId="3" borderId="1" xfId="0" applyNumberFormat="1" applyFont="1" applyFill="1" applyBorder="1" applyAlignment="1" applyProtection="1">
      <alignment horizontal="center" vertical="center"/>
    </xf>
    <xf numFmtId="1" fontId="11" fillId="3" borderId="1" xfId="0" applyNumberFormat="1" applyFont="1" applyFill="1" applyBorder="1" applyAlignment="1" applyProtection="1">
      <alignment horizontal="center" vertical="center" wrapText="1"/>
    </xf>
    <xf numFmtId="1" fontId="11" fillId="3" borderId="2" xfId="0" applyNumberFormat="1" applyFont="1" applyFill="1" applyBorder="1" applyAlignment="1" applyProtection="1">
      <alignment horizontal="center" vertical="center" wrapText="1"/>
    </xf>
    <xf numFmtId="4" fontId="11" fillId="3" borderId="0" xfId="4" applyNumberFormat="1" applyFont="1" applyFill="1" applyBorder="1" applyAlignment="1">
      <alignment horizontal="right" vertical="center"/>
    </xf>
    <xf numFmtId="3" fontId="13" fillId="3" borderId="1" xfId="4" applyNumberFormat="1" applyFont="1" applyFill="1" applyBorder="1" applyAlignment="1">
      <alignment horizontal="left" vertical="center"/>
    </xf>
    <xf numFmtId="0" fontId="10" fillId="3" borderId="1" xfId="4" applyNumberFormat="1" applyFont="1" applyFill="1" applyBorder="1" applyAlignment="1">
      <alignment horizontal="left" vertical="center"/>
    </xf>
    <xf numFmtId="0" fontId="10" fillId="3" borderId="1" xfId="4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0" fillId="3" borderId="1" xfId="3" applyNumberFormat="1" applyFont="1" applyFill="1" applyBorder="1" applyAlignment="1">
      <alignment horizontal="center" vertical="center"/>
    </xf>
    <xf numFmtId="0" fontId="10" fillId="3" borderId="1" xfId="4" applyNumberFormat="1" applyFont="1" applyFill="1" applyBorder="1" applyAlignment="1">
      <alignment vertical="center"/>
    </xf>
    <xf numFmtId="0" fontId="10" fillId="3" borderId="1" xfId="8" applyNumberFormat="1" applyFont="1" applyFill="1" applyBorder="1" applyAlignment="1">
      <alignment vertical="center"/>
    </xf>
    <xf numFmtId="0" fontId="10" fillId="3" borderId="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/>
    </xf>
    <xf numFmtId="4" fontId="10" fillId="3" borderId="0" xfId="0" applyNumberFormat="1" applyFont="1" applyFill="1" applyAlignment="1">
      <alignment horizontal="center" vertical="center"/>
    </xf>
    <xf numFmtId="0" fontId="10" fillId="3" borderId="1" xfId="10" applyNumberFormat="1" applyFont="1" applyFill="1" applyBorder="1" applyAlignment="1">
      <alignment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1" xfId="12" applyNumberFormat="1" applyFont="1" applyFill="1" applyBorder="1" applyAlignment="1">
      <alignment vertical="center"/>
    </xf>
    <xf numFmtId="4" fontId="10" fillId="3" borderId="1" xfId="12" applyNumberFormat="1" applyFont="1" applyFill="1" applyBorder="1" applyAlignment="1">
      <alignment horizontal="center" vertical="center"/>
    </xf>
    <xf numFmtId="4" fontId="9" fillId="3" borderId="1" xfId="8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 indent="1"/>
    </xf>
    <xf numFmtId="0" fontId="11" fillId="3" borderId="1" xfId="0" applyNumberFormat="1" applyFont="1" applyFill="1" applyBorder="1" applyAlignment="1">
      <alignment vertical="center" wrapText="1"/>
    </xf>
    <xf numFmtId="0" fontId="11" fillId="3" borderId="1" xfId="12" applyFont="1" applyFill="1" applyBorder="1" applyAlignment="1">
      <alignment horizontal="center" vertical="center" wrapText="1"/>
    </xf>
    <xf numFmtId="0" fontId="11" fillId="3" borderId="1" xfId="12" applyNumberFormat="1" applyFont="1" applyFill="1" applyBorder="1" applyAlignment="1">
      <alignment horizontal="center" vertical="center"/>
    </xf>
    <xf numFmtId="4" fontId="11" fillId="3" borderId="1" xfId="12" applyNumberFormat="1" applyFont="1" applyFill="1" applyBorder="1" applyAlignment="1">
      <alignment horizontal="center" vertical="center"/>
    </xf>
    <xf numFmtId="0" fontId="10" fillId="3" borderId="1" xfId="12" applyNumberFormat="1" applyFont="1" applyFill="1" applyBorder="1" applyAlignment="1">
      <alignment horizontal="center" vertical="center"/>
    </xf>
    <xf numFmtId="4" fontId="10" fillId="3" borderId="1" xfId="12" applyNumberFormat="1" applyFont="1" applyFill="1" applyBorder="1" applyAlignment="1">
      <alignment horizontal="left" vertical="center" indent="1"/>
    </xf>
    <xf numFmtId="9" fontId="10" fillId="3" borderId="1" xfId="12" applyNumberFormat="1" applyFont="1" applyFill="1" applyBorder="1" applyAlignment="1">
      <alignment horizontal="center" vertical="center"/>
    </xf>
    <xf numFmtId="1" fontId="10" fillId="3" borderId="1" xfId="12" applyNumberFormat="1" applyFont="1" applyFill="1" applyBorder="1" applyAlignment="1">
      <alignment horizontal="center" vertical="center" wrapText="1"/>
    </xf>
    <xf numFmtId="0" fontId="10" fillId="3" borderId="1" xfId="12" applyNumberFormat="1" applyFont="1" applyFill="1" applyBorder="1" applyAlignment="1">
      <alignment horizontal="right" vertical="center" indent="1"/>
    </xf>
    <xf numFmtId="0" fontId="10" fillId="3" borderId="1" xfId="12" applyFont="1" applyFill="1" applyBorder="1" applyAlignment="1">
      <alignment horizontal="center" vertical="center" wrapText="1"/>
    </xf>
    <xf numFmtId="0" fontId="10" fillId="3" borderId="1" xfId="12" applyNumberFormat="1" applyFont="1" applyFill="1" applyBorder="1" applyAlignment="1">
      <alignment horizontal="left" vertical="center" indent="1"/>
    </xf>
    <xf numFmtId="1" fontId="11" fillId="3" borderId="1" xfId="12" applyNumberFormat="1" applyFont="1" applyFill="1" applyBorder="1" applyAlignment="1">
      <alignment horizontal="center" vertical="center" wrapText="1"/>
    </xf>
    <xf numFmtId="9" fontId="11" fillId="3" borderId="1" xfId="12" applyNumberFormat="1" applyFont="1" applyFill="1" applyBorder="1" applyAlignment="1">
      <alignment horizontal="center" vertical="center"/>
    </xf>
    <xf numFmtId="0" fontId="9" fillId="3" borderId="0" xfId="12" applyFont="1" applyFill="1" applyAlignment="1">
      <alignment vertical="center"/>
    </xf>
    <xf numFmtId="0" fontId="10" fillId="3" borderId="1" xfId="12" applyFont="1" applyFill="1" applyBorder="1" applyAlignment="1">
      <alignment horizontal="center" vertical="center"/>
    </xf>
    <xf numFmtId="0" fontId="10" fillId="3" borderId="0" xfId="12" applyFont="1" applyFill="1" applyAlignment="1">
      <alignment horizontal="center" vertical="center" wrapText="1"/>
    </xf>
    <xf numFmtId="49" fontId="10" fillId="3" borderId="1" xfId="12" applyNumberFormat="1" applyFont="1" applyFill="1" applyBorder="1" applyAlignment="1">
      <alignment horizontal="center" vertical="center"/>
    </xf>
    <xf numFmtId="0" fontId="10" fillId="3" borderId="1" xfId="12" applyNumberFormat="1" applyFont="1" applyFill="1" applyBorder="1" applyAlignment="1">
      <alignment horizontal="left" vertical="center"/>
    </xf>
    <xf numFmtId="165" fontId="10" fillId="3" borderId="1" xfId="12" applyNumberFormat="1" applyFont="1" applyFill="1" applyBorder="1" applyAlignment="1">
      <alignment horizontal="center" vertical="center"/>
    </xf>
    <xf numFmtId="0" fontId="10" fillId="3" borderId="0" xfId="12" applyFont="1" applyFill="1" applyAlignment="1">
      <alignment horizontal="center" vertical="center"/>
    </xf>
    <xf numFmtId="0" fontId="11" fillId="3" borderId="0" xfId="4" applyFont="1" applyFill="1" applyBorder="1" applyAlignment="1">
      <alignment horizontal="center" vertical="center" wrapText="1"/>
    </xf>
    <xf numFmtId="4" fontId="11" fillId="3" borderId="0" xfId="4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" fontId="10" fillId="3" borderId="1" xfId="4" applyNumberFormat="1" applyFont="1" applyFill="1" applyBorder="1" applyAlignment="1">
      <alignment horizontal="center" vertical="center"/>
    </xf>
    <xf numFmtId="0" fontId="10" fillId="3" borderId="0" xfId="4" applyFont="1" applyFill="1" applyAlignment="1">
      <alignment horizontal="center"/>
    </xf>
    <xf numFmtId="4" fontId="10" fillId="3" borderId="1" xfId="8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0" xfId="4" applyFont="1" applyFill="1" applyAlignment="1">
      <alignment horizontal="center"/>
    </xf>
    <xf numFmtId="0" fontId="11" fillId="3" borderId="0" xfId="4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4" fontId="2" fillId="3" borderId="1" xfId="11" applyNumberFormat="1" applyFont="1" applyFill="1" applyBorder="1" applyAlignment="1">
      <alignment horizontal="center" vertical="center"/>
    </xf>
    <xf numFmtId="4" fontId="2" fillId="3" borderId="1" xfId="10" applyNumberFormat="1" applyFont="1" applyFill="1" applyBorder="1" applyAlignment="1">
      <alignment horizontal="center" vertical="center"/>
    </xf>
    <xf numFmtId="4" fontId="2" fillId="3" borderId="1" xfId="8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 indent="1"/>
    </xf>
    <xf numFmtId="0" fontId="1" fillId="3" borderId="0" xfId="12" applyFont="1" applyFill="1" applyAlignment="1">
      <alignment vertical="center"/>
    </xf>
    <xf numFmtId="0" fontId="1" fillId="3" borderId="0" xfId="15" applyFont="1" applyFill="1" applyAlignment="1">
      <alignment horizontal="left" vertical="center"/>
    </xf>
    <xf numFmtId="0" fontId="1" fillId="3" borderId="0" xfId="15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indent="1"/>
    </xf>
    <xf numFmtId="9" fontId="21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right" vertical="center" indent="1"/>
    </xf>
    <xf numFmtId="0" fontId="21" fillId="3" borderId="1" xfId="0" applyFont="1" applyFill="1" applyBorder="1" applyAlignment="1">
      <alignment horizontal="center" vertical="center"/>
    </xf>
    <xf numFmtId="4" fontId="9" fillId="3" borderId="0" xfId="0" applyNumberFormat="1" applyFont="1" applyFill="1" applyAlignment="1">
      <alignment horizontal="center" vertical="center"/>
    </xf>
    <xf numFmtId="0" fontId="11" fillId="3" borderId="1" xfId="0" applyNumberFormat="1" applyFont="1" applyFill="1" applyBorder="1" applyAlignment="1">
      <alignment horizontal="left" vertical="center" wrapText="1" indent="1"/>
    </xf>
    <xf numFmtId="0" fontId="10" fillId="3" borderId="1" xfId="4" applyNumberFormat="1" applyFont="1" applyFill="1" applyBorder="1" applyAlignment="1">
      <alignment horizontal="left" vertical="center" indent="1"/>
    </xf>
    <xf numFmtId="0" fontId="10" fillId="3" borderId="1" xfId="0" applyNumberFormat="1" applyFont="1" applyFill="1" applyBorder="1" applyAlignment="1">
      <alignment horizontal="left" vertical="center" indent="1"/>
    </xf>
    <xf numFmtId="49" fontId="10" fillId="3" borderId="1" xfId="8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left" vertical="justify" indent="1"/>
    </xf>
    <xf numFmtId="0" fontId="10" fillId="3" borderId="1" xfId="4" applyNumberFormat="1" applyFont="1" applyFill="1" applyBorder="1" applyAlignment="1">
      <alignment horizontal="left" vertical="justify" indent="1"/>
    </xf>
    <xf numFmtId="3" fontId="23" fillId="3" borderId="1" xfId="4" applyNumberFormat="1" applyFont="1" applyFill="1" applyBorder="1" applyAlignment="1">
      <alignment horizontal="center" vertical="center"/>
    </xf>
    <xf numFmtId="4" fontId="1" fillId="3" borderId="1" xfId="8" applyNumberFormat="1" applyFont="1" applyFill="1" applyBorder="1" applyAlignment="1">
      <alignment horizontal="center" vertical="center"/>
    </xf>
    <xf numFmtId="0" fontId="10" fillId="3" borderId="0" xfId="8" applyFont="1" applyFill="1" applyAlignment="1">
      <alignment horizontal="center" vertical="center" wrapText="1"/>
    </xf>
    <xf numFmtId="165" fontId="10" fillId="3" borderId="0" xfId="0" applyNumberFormat="1" applyFont="1" applyFill="1" applyAlignment="1">
      <alignment horizontal="center" vertical="center" wrapText="1"/>
    </xf>
    <xf numFmtId="4" fontId="11" fillId="3" borderId="0" xfId="0" applyNumberFormat="1" applyFont="1" applyFill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4" fontId="10" fillId="3" borderId="1" xfId="2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center"/>
    </xf>
    <xf numFmtId="0" fontId="11" fillId="3" borderId="0" xfId="0" applyFont="1" applyFill="1"/>
    <xf numFmtId="166" fontId="10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/>
    </xf>
    <xf numFmtId="0" fontId="10" fillId="3" borderId="0" xfId="0" applyFont="1" applyFill="1"/>
    <xf numFmtId="0" fontId="10" fillId="3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left" vertical="center" wrapText="1" indent="1"/>
    </xf>
    <xf numFmtId="3" fontId="1" fillId="3" borderId="1" xfId="0" applyNumberFormat="1" applyFont="1" applyFill="1" applyBorder="1" applyAlignment="1">
      <alignment horizontal="center"/>
    </xf>
    <xf numFmtId="0" fontId="11" fillId="3" borderId="0" xfId="12" applyFont="1" applyFill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11" fillId="3" borderId="1" xfId="4" applyNumberFormat="1" applyFont="1" applyFill="1" applyBorder="1" applyAlignment="1">
      <alignment vertical="center"/>
    </xf>
    <xf numFmtId="3" fontId="12" fillId="3" borderId="1" xfId="4" applyNumberFormat="1" applyFont="1" applyFill="1" applyBorder="1" applyAlignment="1">
      <alignment horizontal="left" vertical="center" wrapText="1" indent="1"/>
    </xf>
    <xf numFmtId="3" fontId="10" fillId="3" borderId="1" xfId="4" applyNumberFormat="1" applyFont="1" applyFill="1" applyBorder="1" applyAlignment="1">
      <alignment vertical="center"/>
    </xf>
    <xf numFmtId="3" fontId="10" fillId="3" borderId="1" xfId="4" applyNumberFormat="1" applyFont="1" applyFill="1" applyBorder="1" applyAlignment="1">
      <alignment horizontal="left" vertical="center" indent="1"/>
    </xf>
    <xf numFmtId="0" fontId="10" fillId="3" borderId="1" xfId="8" applyNumberFormat="1" applyFont="1" applyFill="1" applyBorder="1" applyAlignment="1">
      <alignment horizontal="left" vertical="center" indent="1"/>
    </xf>
    <xf numFmtId="4" fontId="11" fillId="3" borderId="0" xfId="0" applyNumberFormat="1" applyFont="1" applyFill="1" applyAlignment="1">
      <alignment horizontal="left" vertical="center" indent="1"/>
    </xf>
    <xf numFmtId="0" fontId="11" fillId="3" borderId="0" xfId="4" applyFont="1" applyFill="1" applyAlignment="1">
      <alignment horizontal="left" vertical="center" indent="1"/>
    </xf>
    <xf numFmtId="0" fontId="10" fillId="3" borderId="0" xfId="4" applyFont="1" applyFill="1"/>
    <xf numFmtId="0" fontId="11" fillId="3" borderId="0" xfId="0" applyFont="1" applyFill="1" applyAlignment="1">
      <alignment horizontal="left" vertical="center" indent="1"/>
    </xf>
    <xf numFmtId="49" fontId="10" fillId="3" borderId="1" xfId="2" applyNumberFormat="1" applyFont="1" applyFill="1" applyBorder="1" applyAlignment="1">
      <alignment horizontal="center" vertical="center" wrapText="1"/>
    </xf>
    <xf numFmtId="4" fontId="10" fillId="3" borderId="1" xfId="4" applyNumberFormat="1" applyFont="1" applyFill="1" applyBorder="1" applyAlignment="1">
      <alignment horizontal="center"/>
    </xf>
    <xf numFmtId="3" fontId="10" fillId="3" borderId="1" xfId="4" applyNumberFormat="1" applyFont="1" applyFill="1" applyBorder="1" applyAlignment="1">
      <alignment horizontal="left" vertical="center"/>
    </xf>
    <xf numFmtId="2" fontId="10" fillId="3" borderId="1" xfId="0" applyNumberFormat="1" applyFont="1" applyFill="1" applyBorder="1" applyAlignment="1">
      <alignment horizontal="center" vertical="center"/>
    </xf>
    <xf numFmtId="49" fontId="10" fillId="3" borderId="1" xfId="8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8" fontId="10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3" fontId="12" fillId="3" borderId="1" xfId="4" applyNumberFormat="1" applyFont="1" applyFill="1" applyBorder="1" applyAlignment="1">
      <alignment horizontal="left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left" vertical="center"/>
    </xf>
    <xf numFmtId="2" fontId="11" fillId="3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168" fontId="11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" fontId="11" fillId="3" borderId="1" xfId="4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4" fontId="11" fillId="3" borderId="0" xfId="4" applyNumberFormat="1" applyFont="1" applyFill="1" applyAlignment="1">
      <alignment horizontal="center"/>
    </xf>
    <xf numFmtId="0" fontId="10" fillId="3" borderId="1" xfId="0" applyNumberFormat="1" applyFont="1" applyFill="1" applyBorder="1" applyAlignment="1">
      <alignment horizontal="left" vertical="justify"/>
    </xf>
    <xf numFmtId="0" fontId="1" fillId="3" borderId="1" xfId="8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 applyProtection="1">
      <alignment horizontal="left" vertical="center" wrapText="1" indent="1"/>
    </xf>
    <xf numFmtId="1" fontId="10" fillId="3" borderId="1" xfId="0" applyNumberFormat="1" applyFont="1" applyFill="1" applyBorder="1" applyAlignment="1" applyProtection="1">
      <alignment horizontal="left" vertical="center" indent="1"/>
    </xf>
    <xf numFmtId="1" fontId="10" fillId="3" borderId="1" xfId="0" applyNumberFormat="1" applyFont="1" applyFill="1" applyBorder="1" applyAlignment="1" applyProtection="1">
      <alignment horizontal="center" vertical="center"/>
    </xf>
    <xf numFmtId="4" fontId="10" fillId="3" borderId="2" xfId="0" applyNumberFormat="1" applyFont="1" applyFill="1" applyBorder="1" applyAlignment="1" applyProtection="1">
      <alignment horizontal="center" vertical="center"/>
    </xf>
    <xf numFmtId="166" fontId="10" fillId="3" borderId="1" xfId="0" applyNumberFormat="1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>
      <alignment horizontal="left" vertical="center" indent="1"/>
    </xf>
    <xf numFmtId="3" fontId="13" fillId="3" borderId="1" xfId="4" applyNumberFormat="1" applyFont="1" applyFill="1" applyBorder="1" applyAlignment="1">
      <alignment horizontal="left" vertical="center" indent="1"/>
    </xf>
    <xf numFmtId="4" fontId="1" fillId="3" borderId="1" xfId="1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0" fillId="3" borderId="0" xfId="17" applyFill="1"/>
    <xf numFmtId="0" fontId="25" fillId="3" borderId="0" xfId="0" applyFont="1" applyFill="1" applyAlignment="1">
      <alignment horizontal="center" vertical="center" wrapText="1"/>
    </xf>
    <xf numFmtId="0" fontId="26" fillId="3" borderId="0" xfId="13" applyFont="1" applyFill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49" fontId="10" fillId="3" borderId="9" xfId="8" applyNumberFormat="1" applyFont="1" applyFill="1" applyBorder="1" applyAlignment="1">
      <alignment horizontal="center" vertical="center" wrapText="1"/>
    </xf>
    <xf numFmtId="0" fontId="10" fillId="3" borderId="9" xfId="4" applyNumberFormat="1" applyFont="1" applyFill="1" applyBorder="1" applyAlignment="1">
      <alignment horizontal="left" vertical="justify" indent="1"/>
    </xf>
    <xf numFmtId="0" fontId="10" fillId="3" borderId="9" xfId="4" applyFont="1" applyFill="1" applyBorder="1" applyAlignment="1">
      <alignment horizontal="center" vertical="center"/>
    </xf>
    <xf numFmtId="4" fontId="10" fillId="3" borderId="9" xfId="4" applyNumberFormat="1" applyFont="1" applyFill="1" applyBorder="1" applyAlignment="1">
      <alignment horizontal="center"/>
    </xf>
    <xf numFmtId="4" fontId="10" fillId="3" borderId="9" xfId="0" applyNumberFormat="1" applyFont="1" applyFill="1" applyBorder="1" applyAlignment="1">
      <alignment horizontal="center" vertical="center"/>
    </xf>
    <xf numFmtId="4" fontId="10" fillId="3" borderId="9" xfId="8" applyNumberFormat="1" applyFont="1" applyFill="1" applyBorder="1" applyAlignment="1">
      <alignment horizontal="center" vertical="center"/>
    </xf>
    <xf numFmtId="0" fontId="11" fillId="3" borderId="2" xfId="12" applyNumberFormat="1" applyFont="1" applyFill="1" applyBorder="1" applyAlignment="1">
      <alignment horizontal="center" vertical="center"/>
    </xf>
    <xf numFmtId="4" fontId="11" fillId="3" borderId="2" xfId="12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/>
    </xf>
    <xf numFmtId="167" fontId="10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4" fontId="11" fillId="3" borderId="1" xfId="4" applyNumberFormat="1" applyFont="1" applyFill="1" applyBorder="1" applyAlignment="1">
      <alignment horizontal="center"/>
    </xf>
    <xf numFmtId="0" fontId="11" fillId="3" borderId="0" xfId="4" applyFont="1" applyFill="1"/>
    <xf numFmtId="0" fontId="24" fillId="3" borderId="6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center" vertical="center" wrapText="1"/>
    </xf>
    <xf numFmtId="4" fontId="11" fillId="3" borderId="0" xfId="4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</cellXfs>
  <cellStyles count="21">
    <cellStyle name="Bad" xfId="1"/>
    <cellStyle name="Normal" xfId="0" builtinId="0"/>
    <cellStyle name="Normal 2" xfId="2"/>
    <cellStyle name="Normal 2 2" xfId="14"/>
    <cellStyle name="Normal 3" xfId="3"/>
    <cellStyle name="silfain" xfId="20"/>
    <cellStyle name="Обычный 2" xfId="4"/>
    <cellStyle name="Обычный 2 2" xfId="5"/>
    <cellStyle name="Обычный 2 2 2" xfId="6"/>
    <cellStyle name="Обычный 2 2 2 2" xfId="15"/>
    <cellStyle name="Обычный 2 2 3" xfId="17"/>
    <cellStyle name="Обычный 2 3" xfId="16"/>
    <cellStyle name="Обычный 3" xfId="7"/>
    <cellStyle name="Обычный 3 2" xfId="12"/>
    <cellStyle name="Обычный 4" xfId="19"/>
    <cellStyle name="Обычный 5" xfId="18"/>
    <cellStyle name="Обычный 7" xfId="11"/>
    <cellStyle name="ჩვეულებრივი 2" xfId="8"/>
    <cellStyle name="ჩვეულებრივი 2 2" xfId="9"/>
    <cellStyle name="ჩვეულებრივი 2 2 2" xfId="10"/>
    <cellStyle name="ჩვეულებრივი 2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79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8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8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9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8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0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8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1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8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4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8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6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244</xdr:row>
      <xdr:rowOff>0</xdr:rowOff>
    </xdr:from>
    <xdr:ext cx="0" cy="28575"/>
    <xdr:sp macro="" textlink="">
      <xdr:nvSpPr>
        <xdr:cNvPr id="17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7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7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8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7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19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7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0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7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1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7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2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7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3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7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4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7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197</xdr:row>
      <xdr:rowOff>0</xdr:rowOff>
    </xdr:from>
    <xdr:ext cx="0" cy="28575"/>
    <xdr:sp macro="" textlink="">
      <xdr:nvSpPr>
        <xdr:cNvPr id="26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298"/>
  <sheetViews>
    <sheetView tabSelected="1" view="pageBreakPreview" zoomScale="85" zoomScaleNormal="85" zoomScaleSheetLayoutView="85" workbookViewId="0">
      <selection activeCell="K294" sqref="K294"/>
    </sheetView>
  </sheetViews>
  <sheetFormatPr defaultColWidth="7" defaultRowHeight="12.75"/>
  <cols>
    <col min="1" max="1" width="4.5703125" style="8" bestFit="1" customWidth="1"/>
    <col min="2" max="2" width="13.42578125" style="124" customWidth="1"/>
    <col min="3" max="3" width="62.5703125" style="126" customWidth="1"/>
    <col min="4" max="4" width="9.42578125" style="124" customWidth="1"/>
    <col min="5" max="7" width="9.7109375" style="124" customWidth="1"/>
    <col min="8" max="8" width="10.28515625" style="125" customWidth="1"/>
    <col min="9" max="9" width="9.7109375" style="124" customWidth="1"/>
    <col min="10" max="10" width="11.42578125" style="125" customWidth="1"/>
    <col min="11" max="11" width="9.7109375" style="124" customWidth="1"/>
    <col min="12" max="12" width="11.42578125" style="125" customWidth="1"/>
    <col min="13" max="13" width="12" style="125" customWidth="1"/>
    <col min="14" max="14" width="14" style="120" customWidth="1"/>
    <col min="15" max="228" width="9.140625" style="120" customWidth="1"/>
    <col min="229" max="229" width="2.5703125" style="120" customWidth="1"/>
    <col min="230" max="230" width="9.140625" style="120" customWidth="1"/>
    <col min="231" max="231" width="47.85546875" style="120" customWidth="1"/>
    <col min="232" max="232" width="6.7109375" style="120" customWidth="1"/>
    <col min="233" max="233" width="7.42578125" style="120" customWidth="1"/>
    <col min="234" max="234" width="7" style="120" customWidth="1"/>
    <col min="235" max="235" width="8.5703125" style="120" customWidth="1"/>
    <col min="236" max="236" width="12" style="120" customWidth="1"/>
    <col min="237" max="237" width="4.7109375" style="120" customWidth="1"/>
    <col min="238" max="238" width="9.140625" style="120" customWidth="1"/>
    <col min="239" max="239" width="11.7109375" style="120" customWidth="1"/>
    <col min="240" max="16384" width="7" style="120"/>
  </cols>
  <sheetData>
    <row r="1" spans="1:220">
      <c r="A1" s="110"/>
      <c r="B1" s="117"/>
      <c r="C1" s="118"/>
      <c r="D1" s="117"/>
      <c r="E1" s="117"/>
      <c r="F1" s="117"/>
      <c r="G1" s="117"/>
      <c r="H1" s="119"/>
      <c r="I1" s="117"/>
      <c r="J1" s="119"/>
      <c r="K1" s="117"/>
      <c r="L1" s="119"/>
      <c r="M1" s="119"/>
    </row>
    <row r="2" spans="1:220" s="3" customFormat="1" ht="12.75" customHeight="1">
      <c r="A2" s="238" t="s">
        <v>135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220" s="3" customFormat="1">
      <c r="A3" s="244" t="s">
        <v>12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220" s="3" customForma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220" s="5" customFormat="1">
      <c r="A5" s="4"/>
      <c r="B5" s="116"/>
      <c r="C5" s="6"/>
      <c r="D5" s="4"/>
      <c r="E5" s="4"/>
      <c r="F5" s="4"/>
      <c r="G5" s="4"/>
      <c r="H5" s="109"/>
      <c r="I5" s="4"/>
      <c r="J5" s="70"/>
      <c r="K5" s="245"/>
      <c r="L5" s="245"/>
      <c r="M5" s="4"/>
    </row>
    <row r="6" spans="1:220" s="2" customFormat="1" ht="26.25" customHeight="1">
      <c r="A6" s="247" t="s">
        <v>1</v>
      </c>
      <c r="B6" s="247" t="s">
        <v>2</v>
      </c>
      <c r="C6" s="246" t="s">
        <v>3</v>
      </c>
      <c r="D6" s="246" t="s">
        <v>4</v>
      </c>
      <c r="E6" s="247" t="s">
        <v>5</v>
      </c>
      <c r="F6" s="247"/>
      <c r="G6" s="246" t="s">
        <v>6</v>
      </c>
      <c r="H6" s="246"/>
      <c r="I6" s="246" t="s">
        <v>7</v>
      </c>
      <c r="J6" s="246"/>
      <c r="K6" s="247" t="s">
        <v>8</v>
      </c>
      <c r="L6" s="247"/>
      <c r="M6" s="247" t="s">
        <v>9</v>
      </c>
    </row>
    <row r="7" spans="1:220" s="2" customFormat="1">
      <c r="A7" s="247"/>
      <c r="B7" s="247"/>
      <c r="C7" s="246"/>
      <c r="D7" s="246"/>
      <c r="E7" s="110" t="s">
        <v>10</v>
      </c>
      <c r="F7" s="110" t="s">
        <v>11</v>
      </c>
      <c r="G7" s="110" t="s">
        <v>10</v>
      </c>
      <c r="H7" s="110" t="s">
        <v>11</v>
      </c>
      <c r="I7" s="110" t="s">
        <v>10</v>
      </c>
      <c r="J7" s="110" t="s">
        <v>11</v>
      </c>
      <c r="K7" s="110" t="s">
        <v>10</v>
      </c>
      <c r="L7" s="110" t="s">
        <v>11</v>
      </c>
      <c r="M7" s="247"/>
    </row>
    <row r="8" spans="1:220" s="7" customFormat="1">
      <c r="A8" s="66">
        <v>1</v>
      </c>
      <c r="B8" s="66">
        <v>2</v>
      </c>
      <c r="C8" s="67">
        <v>3</v>
      </c>
      <c r="D8" s="68">
        <v>4</v>
      </c>
      <c r="E8" s="69">
        <v>5</v>
      </c>
      <c r="F8" s="68">
        <v>6</v>
      </c>
      <c r="G8" s="68">
        <v>7</v>
      </c>
      <c r="H8" s="67">
        <v>8</v>
      </c>
      <c r="I8" s="68">
        <v>9</v>
      </c>
      <c r="J8" s="67">
        <v>10</v>
      </c>
      <c r="K8" s="68">
        <v>11</v>
      </c>
      <c r="L8" s="67">
        <v>12</v>
      </c>
      <c r="M8" s="67">
        <v>13</v>
      </c>
    </row>
    <row r="9" spans="1:220" s="7" customFormat="1">
      <c r="A9" s="66"/>
      <c r="B9" s="66"/>
      <c r="C9" s="67"/>
      <c r="D9" s="68"/>
      <c r="E9" s="69"/>
      <c r="F9" s="68"/>
      <c r="G9" s="68"/>
      <c r="H9" s="67"/>
      <c r="I9" s="68"/>
      <c r="J9" s="67"/>
      <c r="K9" s="68"/>
      <c r="L9" s="67"/>
      <c r="M9" s="67"/>
    </row>
    <row r="10" spans="1:220" s="7" customFormat="1" ht="15">
      <c r="A10" s="10"/>
      <c r="B10" s="11"/>
      <c r="C10" s="152" t="s">
        <v>136</v>
      </c>
      <c r="D10" s="10"/>
      <c r="E10" s="10"/>
      <c r="F10" s="33"/>
      <c r="G10" s="33"/>
      <c r="H10" s="33"/>
      <c r="I10" s="33"/>
      <c r="J10" s="33"/>
      <c r="K10" s="33"/>
      <c r="L10" s="33"/>
      <c r="M10" s="33"/>
      <c r="N10" s="7">
        <v>1323.136</v>
      </c>
    </row>
    <row r="11" spans="1:220" s="17" customFormat="1">
      <c r="A11" s="13"/>
      <c r="B11" s="14"/>
      <c r="C11" s="71"/>
      <c r="D11" s="13"/>
      <c r="E11" s="15"/>
      <c r="F11" s="16"/>
      <c r="G11" s="16"/>
      <c r="H11" s="16"/>
      <c r="I11" s="16"/>
      <c r="J11" s="16"/>
      <c r="K11" s="16"/>
      <c r="L11" s="16"/>
      <c r="M11" s="16"/>
    </row>
    <row r="12" spans="1:220" s="7" customFormat="1" ht="38.25">
      <c r="A12" s="140">
        <v>1</v>
      </c>
      <c r="B12" s="139" t="s">
        <v>48</v>
      </c>
      <c r="C12" s="130" t="s">
        <v>91</v>
      </c>
      <c r="D12" s="34" t="s">
        <v>49</v>
      </c>
      <c r="E12" s="21"/>
      <c r="F12" s="21">
        <v>6707.84</v>
      </c>
      <c r="G12" s="39"/>
      <c r="H12" s="39"/>
      <c r="I12" s="39"/>
      <c r="J12" s="39"/>
      <c r="K12" s="39"/>
      <c r="L12" s="39"/>
      <c r="M12" s="39"/>
      <c r="N12" s="49">
        <v>1239.1199999999999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</row>
    <row r="13" spans="1:220" s="17" customFormat="1">
      <c r="A13" s="117"/>
      <c r="B13" s="41"/>
      <c r="C13" s="42"/>
      <c r="D13" s="43" t="s">
        <v>50</v>
      </c>
      <c r="E13" s="43"/>
      <c r="F13" s="76">
        <f>F12/100</f>
        <v>67.078400000000002</v>
      </c>
      <c r="G13" s="43"/>
      <c r="H13" s="43"/>
      <c r="I13" s="43"/>
      <c r="J13" s="43"/>
      <c r="K13" s="43"/>
      <c r="L13" s="43"/>
      <c r="M13" s="43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</row>
    <row r="14" spans="1:220" s="7" customFormat="1">
      <c r="A14" s="140"/>
      <c r="B14" s="44"/>
      <c r="C14" s="42" t="s">
        <v>51</v>
      </c>
      <c r="D14" s="43" t="s">
        <v>23</v>
      </c>
      <c r="E14" s="43">
        <v>0.42</v>
      </c>
      <c r="F14" s="43">
        <f>E14*F13</f>
        <v>28.172927999999999</v>
      </c>
      <c r="G14" s="43"/>
      <c r="H14" s="43"/>
      <c r="I14" s="43"/>
      <c r="J14" s="43"/>
      <c r="K14" s="43"/>
      <c r="L14" s="43"/>
      <c r="M14" s="43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</row>
    <row r="15" spans="1:220" s="7" customFormat="1">
      <c r="A15" s="140"/>
      <c r="B15" s="121" t="s">
        <v>61</v>
      </c>
      <c r="C15" s="53" t="s">
        <v>52</v>
      </c>
      <c r="D15" s="54" t="s">
        <v>26</v>
      </c>
      <c r="E15" s="43">
        <v>0.44</v>
      </c>
      <c r="F15" s="43">
        <f>E15*F13</f>
        <v>29.514496000000001</v>
      </c>
      <c r="G15" s="43"/>
      <c r="H15" s="43"/>
      <c r="I15" s="43"/>
      <c r="J15" s="43"/>
      <c r="K15" s="43"/>
      <c r="L15" s="43"/>
      <c r="M15" s="43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</row>
    <row r="16" spans="1:220" s="7" customFormat="1">
      <c r="A16" s="140"/>
      <c r="B16" s="26" t="s">
        <v>69</v>
      </c>
      <c r="C16" s="42" t="s">
        <v>36</v>
      </c>
      <c r="D16" s="43" t="s">
        <v>26</v>
      </c>
      <c r="E16" s="43">
        <v>0.03</v>
      </c>
      <c r="F16" s="43">
        <f>E16*F13</f>
        <v>2.0123519999999999</v>
      </c>
      <c r="G16" s="43"/>
      <c r="H16" s="43"/>
      <c r="I16" s="43"/>
      <c r="J16" s="43"/>
      <c r="K16" s="16"/>
      <c r="L16" s="43"/>
      <c r="M16" s="43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</row>
    <row r="17" spans="1:240" s="7" customFormat="1">
      <c r="A17" s="140"/>
      <c r="B17" s="44" t="s">
        <v>92</v>
      </c>
      <c r="C17" s="42" t="s">
        <v>53</v>
      </c>
      <c r="D17" s="43" t="s">
        <v>26</v>
      </c>
      <c r="E17" s="43">
        <v>0.35</v>
      </c>
      <c r="F17" s="43">
        <f>E17*F13</f>
        <v>23.477439999999998</v>
      </c>
      <c r="G17" s="43"/>
      <c r="H17" s="43"/>
      <c r="I17" s="43"/>
      <c r="J17" s="43"/>
      <c r="K17" s="43"/>
      <c r="L17" s="43"/>
      <c r="M17" s="43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</row>
    <row r="18" spans="1:240" s="7" customFormat="1" ht="13.5" thickBot="1">
      <c r="A18" s="140"/>
      <c r="B18" s="26" t="s">
        <v>64</v>
      </c>
      <c r="C18" s="72" t="s">
        <v>38</v>
      </c>
      <c r="D18" s="23" t="s">
        <v>22</v>
      </c>
      <c r="E18" s="38">
        <v>0.17499999999999999</v>
      </c>
      <c r="F18" s="24">
        <f>E18*F13</f>
        <v>11.738719999999999</v>
      </c>
      <c r="G18" s="16"/>
      <c r="H18" s="24"/>
      <c r="I18" s="24"/>
      <c r="J18" s="24"/>
      <c r="K18" s="24"/>
      <c r="L18" s="24"/>
      <c r="M18" s="24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</row>
    <row r="19" spans="1:240" s="52" customFormat="1" ht="13.5" thickBot="1">
      <c r="A19" s="50"/>
      <c r="B19" s="56"/>
      <c r="C19" s="57" t="s">
        <v>56</v>
      </c>
      <c r="D19" s="58" t="s">
        <v>24</v>
      </c>
      <c r="E19" s="58">
        <v>21.78</v>
      </c>
      <c r="F19" s="58">
        <f>E19*F13</f>
        <v>1460.9675520000001</v>
      </c>
      <c r="G19" s="59"/>
      <c r="H19" s="59"/>
      <c r="I19" s="59"/>
      <c r="J19" s="59"/>
      <c r="K19" s="59"/>
      <c r="L19" s="59"/>
      <c r="M19" s="60"/>
      <c r="N19" s="242" t="s">
        <v>62</v>
      </c>
      <c r="O19" s="243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</row>
    <row r="20" spans="1:240" s="17" customFormat="1">
      <c r="A20" s="117"/>
      <c r="B20" s="29"/>
      <c r="C20" s="55"/>
      <c r="D20" s="45"/>
      <c r="E20" s="24"/>
      <c r="F20" s="16"/>
      <c r="G20" s="119"/>
      <c r="H20" s="119"/>
      <c r="I20" s="119"/>
      <c r="J20" s="119"/>
      <c r="K20" s="16"/>
      <c r="L20" s="24"/>
      <c r="M20" s="24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</row>
    <row r="21" spans="1:240" s="7" customFormat="1" ht="25.5">
      <c r="A21" s="18">
        <v>2</v>
      </c>
      <c r="B21" s="19" t="s">
        <v>87</v>
      </c>
      <c r="C21" s="61" t="s">
        <v>63</v>
      </c>
      <c r="D21" s="20" t="s">
        <v>24</v>
      </c>
      <c r="E21" s="21"/>
      <c r="F21" s="21">
        <f>F19</f>
        <v>1460.9675520000001</v>
      </c>
      <c r="G21" s="21"/>
      <c r="H21" s="21"/>
      <c r="I21" s="21"/>
      <c r="J21" s="21"/>
      <c r="K21" s="24"/>
      <c r="L21" s="24"/>
      <c r="M21" s="2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</row>
    <row r="22" spans="1:240" s="17" customFormat="1">
      <c r="A22" s="25"/>
      <c r="B22" s="26"/>
      <c r="C22" s="27"/>
      <c r="D22" s="25"/>
      <c r="E22" s="24"/>
      <c r="F22" s="24"/>
      <c r="G22" s="24"/>
      <c r="H22" s="24"/>
      <c r="I22" s="24"/>
      <c r="J22" s="24"/>
      <c r="K22" s="16"/>
      <c r="L22" s="24"/>
      <c r="M22" s="24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</row>
    <row r="23" spans="1:240" s="17" customFormat="1">
      <c r="A23" s="25"/>
      <c r="B23" s="26"/>
      <c r="C23" s="27" t="s">
        <v>54</v>
      </c>
      <c r="D23" s="25" t="s">
        <v>24</v>
      </c>
      <c r="E23" s="24">
        <v>1</v>
      </c>
      <c r="F23" s="24">
        <f>E23*F21</f>
        <v>1460.9675520000001</v>
      </c>
      <c r="G23" s="24"/>
      <c r="H23" s="24"/>
      <c r="I23" s="24"/>
      <c r="J23" s="24"/>
      <c r="K23" s="16"/>
      <c r="L23" s="24"/>
      <c r="M23" s="24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</row>
    <row r="24" spans="1:240" s="17" customFormat="1">
      <c r="A24" s="25"/>
      <c r="B24" s="26"/>
      <c r="C24" s="27"/>
      <c r="D24" s="25"/>
      <c r="E24" s="24"/>
      <c r="F24" s="24"/>
      <c r="G24" s="24"/>
      <c r="H24" s="24"/>
      <c r="I24" s="24"/>
      <c r="J24" s="24"/>
      <c r="K24" s="16"/>
      <c r="L24" s="24"/>
      <c r="M24" s="24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</row>
    <row r="25" spans="1:240" s="17" customFormat="1">
      <c r="A25" s="117"/>
      <c r="B25" s="29"/>
      <c r="C25" s="27"/>
      <c r="D25" s="23"/>
      <c r="E25" s="119"/>
      <c r="F25" s="24"/>
      <c r="G25" s="16"/>
      <c r="H25" s="24"/>
      <c r="I25" s="24"/>
      <c r="J25" s="24"/>
      <c r="K25" s="24"/>
      <c r="L25" s="24"/>
      <c r="M25" s="24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</row>
    <row r="26" spans="1:240" s="7" customFormat="1" ht="19.5" customHeight="1">
      <c r="A26" s="18">
        <v>1</v>
      </c>
      <c r="B26" s="19" t="s">
        <v>164</v>
      </c>
      <c r="C26" s="146" t="s">
        <v>165</v>
      </c>
      <c r="D26" s="20" t="s">
        <v>22</v>
      </c>
      <c r="E26" s="21"/>
      <c r="F26" s="65">
        <f>F70*0.26</f>
        <v>1744.0384000000001</v>
      </c>
      <c r="G26" s="24"/>
      <c r="H26" s="24"/>
      <c r="I26" s="24"/>
      <c r="J26" s="24"/>
      <c r="K26" s="24"/>
      <c r="L26" s="24"/>
      <c r="M26" s="2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</row>
    <row r="27" spans="1:240" s="17" customFormat="1">
      <c r="A27" s="25"/>
      <c r="B27" s="26"/>
      <c r="C27" s="27"/>
      <c r="D27" s="25" t="s">
        <v>85</v>
      </c>
      <c r="E27" s="24"/>
      <c r="F27" s="106">
        <f>F26/1000</f>
        <v>1.7440384000000002</v>
      </c>
      <c r="G27" s="24"/>
      <c r="H27" s="24"/>
      <c r="I27" s="24"/>
      <c r="J27" s="24"/>
      <c r="K27" s="24"/>
      <c r="L27" s="24"/>
      <c r="M27" s="24"/>
      <c r="N27" s="28"/>
      <c r="O27" s="28"/>
      <c r="P27" s="28">
        <v>2.86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</row>
    <row r="28" spans="1:240" s="7" customFormat="1">
      <c r="A28" s="18"/>
      <c r="B28" s="29" t="s">
        <v>166</v>
      </c>
      <c r="C28" s="147" t="s">
        <v>167</v>
      </c>
      <c r="D28" s="23" t="s">
        <v>23</v>
      </c>
      <c r="E28" s="24">
        <v>19.100000000000001</v>
      </c>
      <c r="F28" s="24">
        <f>E28*F27</f>
        <v>33.311133440000006</v>
      </c>
      <c r="G28" s="24"/>
      <c r="H28" s="24"/>
      <c r="I28" s="24"/>
      <c r="J28" s="24"/>
      <c r="K28" s="24"/>
      <c r="L28" s="24"/>
      <c r="M28" s="24"/>
      <c r="N28" s="1"/>
      <c r="O28" s="1"/>
      <c r="P28" s="1">
        <v>1.67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</row>
    <row r="29" spans="1:240" s="7" customFormat="1">
      <c r="A29" s="18"/>
      <c r="B29" s="29"/>
      <c r="C29" s="147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</row>
    <row r="30" spans="1:240" s="7" customFormat="1" ht="17.25" customHeight="1">
      <c r="A30" s="18">
        <v>2</v>
      </c>
      <c r="B30" s="19" t="s">
        <v>168</v>
      </c>
      <c r="C30" s="146" t="s">
        <v>169</v>
      </c>
      <c r="D30" s="20" t="s">
        <v>22</v>
      </c>
      <c r="E30" s="21"/>
      <c r="F30" s="65">
        <f>F26</f>
        <v>1744.0384000000001</v>
      </c>
      <c r="G30" s="24"/>
      <c r="H30" s="24"/>
      <c r="I30" s="24"/>
      <c r="J30" s="24"/>
      <c r="K30" s="24"/>
      <c r="L30" s="24"/>
      <c r="M30" s="2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</row>
    <row r="31" spans="1:240" s="17" customFormat="1">
      <c r="A31" s="25"/>
      <c r="B31" s="26"/>
      <c r="C31" s="27"/>
      <c r="D31" s="25" t="s">
        <v>85</v>
      </c>
      <c r="E31" s="24"/>
      <c r="F31" s="106">
        <f>F30/1000</f>
        <v>1.7440384000000002</v>
      </c>
      <c r="G31" s="24"/>
      <c r="H31" s="24"/>
      <c r="I31" s="24"/>
      <c r="J31" s="24"/>
      <c r="K31" s="24"/>
      <c r="L31" s="24"/>
      <c r="M31" s="24"/>
      <c r="N31" s="28"/>
      <c r="O31" s="28"/>
      <c r="P31" s="28">
        <v>2.86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</row>
    <row r="32" spans="1:240" s="7" customFormat="1">
      <c r="A32" s="18"/>
      <c r="B32" s="29"/>
      <c r="C32" s="147" t="s">
        <v>89</v>
      </c>
      <c r="D32" s="23" t="s">
        <v>23</v>
      </c>
      <c r="E32" s="24">
        <v>13.2</v>
      </c>
      <c r="F32" s="24">
        <f>E32*F31</f>
        <v>23.021306880000001</v>
      </c>
      <c r="G32" s="24"/>
      <c r="H32" s="24"/>
      <c r="I32" s="24"/>
      <c r="J32" s="24"/>
      <c r="K32" s="24"/>
      <c r="L32" s="24"/>
      <c r="M32" s="24"/>
      <c r="N32" s="1"/>
      <c r="O32" s="1"/>
      <c r="P32" s="1">
        <v>1.67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</row>
    <row r="33" spans="1:240" s="7" customFormat="1">
      <c r="A33" s="18"/>
      <c r="B33" s="149"/>
      <c r="C33" s="179" t="s">
        <v>28</v>
      </c>
      <c r="D33" s="25" t="s">
        <v>0</v>
      </c>
      <c r="E33" s="24">
        <v>2.1</v>
      </c>
      <c r="F33" s="113">
        <f>E33*F31</f>
        <v>3.6624806400000005</v>
      </c>
      <c r="G33" s="24"/>
      <c r="H33" s="24"/>
      <c r="I33" s="24"/>
      <c r="J33" s="24"/>
      <c r="K33" s="24"/>
      <c r="L33" s="24"/>
      <c r="M33" s="2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  <c r="HM33" s="154"/>
      <c r="HN33" s="154"/>
      <c r="HO33" s="154"/>
      <c r="HP33" s="154"/>
      <c r="HQ33" s="154"/>
      <c r="HR33" s="154"/>
      <c r="HS33" s="154"/>
      <c r="HT33" s="154"/>
      <c r="HU33" s="154"/>
      <c r="HV33" s="154"/>
      <c r="HW33" s="154"/>
      <c r="HX33" s="154"/>
      <c r="HY33" s="154"/>
      <c r="HZ33" s="154"/>
      <c r="IA33" s="154"/>
      <c r="IB33" s="154"/>
      <c r="IC33" s="154"/>
      <c r="ID33" s="154"/>
      <c r="IE33" s="154"/>
      <c r="IF33" s="154"/>
    </row>
    <row r="34" spans="1:240" s="7" customFormat="1">
      <c r="A34" s="18"/>
      <c r="B34" s="29" t="s">
        <v>170</v>
      </c>
      <c r="C34" s="179" t="s">
        <v>171</v>
      </c>
      <c r="D34" s="158" t="s">
        <v>22</v>
      </c>
      <c r="E34" s="24">
        <v>102</v>
      </c>
      <c r="F34" s="24">
        <f>E34*F31</f>
        <v>177.89191680000002</v>
      </c>
      <c r="G34" s="24"/>
      <c r="H34" s="16"/>
      <c r="I34" s="16"/>
      <c r="J34" s="16"/>
      <c r="K34" s="24"/>
      <c r="L34" s="24"/>
      <c r="M34" s="2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</row>
    <row r="35" spans="1:240" s="7" customFormat="1">
      <c r="A35" s="18"/>
      <c r="B35" s="29" t="s">
        <v>142</v>
      </c>
      <c r="C35" s="98" t="s">
        <v>172</v>
      </c>
      <c r="D35" s="158" t="s">
        <v>22</v>
      </c>
      <c r="E35" s="24">
        <v>62</v>
      </c>
      <c r="F35" s="24">
        <f>E35*F31</f>
        <v>108.13038080000001</v>
      </c>
      <c r="G35" s="16"/>
      <c r="H35" s="16"/>
      <c r="I35" s="16"/>
      <c r="J35" s="16"/>
      <c r="K35" s="24"/>
      <c r="L35" s="24"/>
      <c r="M35" s="2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</row>
    <row r="36" spans="1:240" s="17" customFormat="1">
      <c r="A36" s="13"/>
      <c r="B36" s="14"/>
      <c r="C36" s="217"/>
      <c r="D36" s="13"/>
      <c r="E36" s="15"/>
      <c r="F36" s="16"/>
      <c r="G36" s="16"/>
      <c r="H36" s="16"/>
      <c r="I36" s="16"/>
      <c r="J36" s="16"/>
      <c r="K36" s="16"/>
      <c r="L36" s="16"/>
      <c r="M36" s="16"/>
    </row>
    <row r="37" spans="1:240" s="115" customFormat="1">
      <c r="A37" s="18">
        <v>3</v>
      </c>
      <c r="B37" s="19" t="s">
        <v>173</v>
      </c>
      <c r="C37" s="146" t="s">
        <v>174</v>
      </c>
      <c r="D37" s="20" t="s">
        <v>24</v>
      </c>
      <c r="E37" s="21"/>
      <c r="F37" s="21">
        <f>F30*1.65</f>
        <v>2877.66336</v>
      </c>
      <c r="G37" s="21"/>
      <c r="H37" s="21"/>
      <c r="I37" s="21"/>
      <c r="J37" s="21"/>
      <c r="K37" s="12"/>
      <c r="L37" s="21"/>
      <c r="M37" s="21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</row>
    <row r="38" spans="1:240" s="17" customFormat="1">
      <c r="A38" s="20"/>
      <c r="B38" s="26"/>
      <c r="C38" s="27"/>
      <c r="D38" s="25"/>
      <c r="E38" s="24"/>
      <c r="F38" s="24"/>
      <c r="G38" s="24"/>
      <c r="H38" s="24"/>
      <c r="I38" s="24"/>
      <c r="J38" s="24"/>
      <c r="K38" s="16"/>
      <c r="L38" s="24"/>
      <c r="M38" s="24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</row>
    <row r="39" spans="1:240" s="17" customFormat="1">
      <c r="A39" s="20"/>
      <c r="B39" s="26"/>
      <c r="C39" s="148" t="s">
        <v>175</v>
      </c>
      <c r="D39" s="25" t="s">
        <v>24</v>
      </c>
      <c r="E39" s="24">
        <v>1</v>
      </c>
      <c r="F39" s="24">
        <f>E39*F37</f>
        <v>2877.66336</v>
      </c>
      <c r="G39" s="24"/>
      <c r="H39" s="24"/>
      <c r="I39" s="24"/>
      <c r="J39" s="24"/>
      <c r="K39" s="16"/>
      <c r="L39" s="24"/>
      <c r="M39" s="24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</row>
    <row r="40" spans="1:240" s="17" customFormat="1">
      <c r="A40" s="25"/>
      <c r="B40" s="26"/>
      <c r="C40" s="27"/>
      <c r="D40" s="25"/>
      <c r="E40" s="24"/>
      <c r="F40" s="24"/>
      <c r="G40" s="24"/>
      <c r="H40" s="24"/>
      <c r="I40" s="24"/>
      <c r="J40" s="24"/>
      <c r="K40" s="16"/>
      <c r="L40" s="24"/>
      <c r="M40" s="24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</row>
    <row r="41" spans="1:240" s="7" customFormat="1" ht="25.5">
      <c r="A41" s="46">
        <v>3</v>
      </c>
      <c r="B41" s="47" t="s">
        <v>29</v>
      </c>
      <c r="C41" s="48" t="s">
        <v>55</v>
      </c>
      <c r="D41" s="34" t="s">
        <v>49</v>
      </c>
      <c r="E41" s="122"/>
      <c r="F41" s="21">
        <f>F12</f>
        <v>6707.84</v>
      </c>
      <c r="G41" s="12"/>
      <c r="H41" s="31"/>
      <c r="I41" s="31"/>
      <c r="J41" s="12"/>
      <c r="K41" s="12"/>
      <c r="L41" s="12"/>
      <c r="M41" s="1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</row>
    <row r="42" spans="1:240" s="17" customFormat="1">
      <c r="A42" s="23"/>
      <c r="B42" s="35"/>
      <c r="C42" s="36"/>
      <c r="D42" s="23" t="s">
        <v>31</v>
      </c>
      <c r="E42" s="122"/>
      <c r="F42" s="38">
        <f>F41/1000</f>
        <v>6.70784</v>
      </c>
      <c r="G42" s="16"/>
      <c r="H42" s="63"/>
      <c r="I42" s="63"/>
      <c r="J42" s="16"/>
      <c r="K42" s="16"/>
      <c r="L42" s="16"/>
      <c r="M42" s="16"/>
    </row>
    <row r="43" spans="1:240" s="7" customFormat="1">
      <c r="A43" s="140"/>
      <c r="B43" s="32"/>
      <c r="C43" s="72" t="s">
        <v>27</v>
      </c>
      <c r="D43" s="23" t="s">
        <v>23</v>
      </c>
      <c r="E43" s="128">
        <v>32.1</v>
      </c>
      <c r="F43" s="24">
        <f>F42*E43</f>
        <v>215.321664</v>
      </c>
      <c r="G43" s="16"/>
      <c r="H43" s="64"/>
      <c r="I43" s="16"/>
      <c r="J43" s="24"/>
      <c r="K43" s="24"/>
      <c r="L43" s="24"/>
      <c r="M43" s="24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</row>
    <row r="44" spans="1:240" s="7" customFormat="1">
      <c r="A44" s="140"/>
      <c r="B44" s="32" t="s">
        <v>84</v>
      </c>
      <c r="C44" s="72" t="s">
        <v>32</v>
      </c>
      <c r="D44" s="23" t="s">
        <v>26</v>
      </c>
      <c r="E44" s="128">
        <v>0.71</v>
      </c>
      <c r="F44" s="24">
        <f>E44*F42</f>
        <v>4.7625663999999999</v>
      </c>
      <c r="G44" s="16"/>
      <c r="H44" s="64"/>
      <c r="I44" s="64"/>
      <c r="J44" s="16"/>
      <c r="K44" s="16"/>
      <c r="L44" s="24"/>
      <c r="M44" s="24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</row>
    <row r="45" spans="1:240" s="7" customFormat="1">
      <c r="A45" s="140"/>
      <c r="B45" s="32" t="s">
        <v>66</v>
      </c>
      <c r="C45" s="72" t="s">
        <v>33</v>
      </c>
      <c r="D45" s="23" t="s">
        <v>26</v>
      </c>
      <c r="E45" s="128">
        <v>3.88</v>
      </c>
      <c r="F45" s="24">
        <f>F42*E45</f>
        <v>26.026419199999999</v>
      </c>
      <c r="G45" s="16"/>
      <c r="H45" s="64"/>
      <c r="I45" s="64"/>
      <c r="J45" s="16"/>
      <c r="K45" s="16"/>
      <c r="L45" s="24"/>
      <c r="M45" s="24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</row>
    <row r="46" spans="1:240" s="7" customFormat="1">
      <c r="A46" s="140"/>
      <c r="B46" s="29" t="s">
        <v>67</v>
      </c>
      <c r="C46" s="72" t="s">
        <v>34</v>
      </c>
      <c r="D46" s="23" t="s">
        <v>26</v>
      </c>
      <c r="E46" s="128">
        <v>6.16</v>
      </c>
      <c r="F46" s="24">
        <f>E46*F42</f>
        <v>41.320294400000002</v>
      </c>
      <c r="G46" s="16"/>
      <c r="H46" s="64"/>
      <c r="I46" s="64"/>
      <c r="J46" s="16"/>
      <c r="K46" s="16"/>
      <c r="L46" s="24"/>
      <c r="M46" s="24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</row>
    <row r="47" spans="1:240" s="7" customFormat="1">
      <c r="A47" s="140"/>
      <c r="B47" s="29" t="s">
        <v>68</v>
      </c>
      <c r="C47" s="72" t="s">
        <v>35</v>
      </c>
      <c r="D47" s="23" t="s">
        <v>26</v>
      </c>
      <c r="E47" s="128">
        <v>4.53</v>
      </c>
      <c r="F47" s="16">
        <f>E47*F42</f>
        <v>30.386515200000002</v>
      </c>
      <c r="G47" s="16"/>
      <c r="H47" s="64"/>
      <c r="I47" s="64"/>
      <c r="J47" s="16"/>
      <c r="K47" s="16"/>
      <c r="L47" s="24"/>
      <c r="M47" s="24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</row>
    <row r="48" spans="1:240" s="7" customFormat="1">
      <c r="A48" s="140"/>
      <c r="B48" s="29" t="s">
        <v>69</v>
      </c>
      <c r="C48" s="72" t="s">
        <v>36</v>
      </c>
      <c r="D48" s="23" t="s">
        <v>26</v>
      </c>
      <c r="E48" s="128">
        <v>2.0699999999999998</v>
      </c>
      <c r="F48" s="16">
        <f>E48*F42</f>
        <v>13.885228799999998</v>
      </c>
      <c r="G48" s="16"/>
      <c r="H48" s="64"/>
      <c r="I48" s="64"/>
      <c r="J48" s="16"/>
      <c r="K48" s="16"/>
      <c r="L48" s="24"/>
      <c r="M48" s="24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</row>
    <row r="49" spans="1:240" s="7" customFormat="1">
      <c r="A49" s="18"/>
      <c r="B49" s="29"/>
      <c r="C49" s="30" t="s">
        <v>28</v>
      </c>
      <c r="D49" s="25" t="s">
        <v>0</v>
      </c>
      <c r="E49" s="24">
        <v>1.02</v>
      </c>
      <c r="F49" s="16">
        <f>E49*F42</f>
        <v>6.8419968000000004</v>
      </c>
      <c r="G49" s="12"/>
      <c r="H49" s="12"/>
      <c r="I49" s="12"/>
      <c r="J49" s="16"/>
      <c r="K49" s="24"/>
      <c r="L49" s="24"/>
      <c r="M49" s="2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</row>
    <row r="50" spans="1:240" s="7" customFormat="1">
      <c r="A50" s="140"/>
      <c r="B50" s="32" t="s">
        <v>64</v>
      </c>
      <c r="C50" s="77" t="s">
        <v>70</v>
      </c>
      <c r="D50" s="23" t="s">
        <v>22</v>
      </c>
      <c r="E50" s="128">
        <v>15</v>
      </c>
      <c r="F50" s="24">
        <f>E50*F42</f>
        <v>100.6176</v>
      </c>
      <c r="G50" s="16"/>
      <c r="H50" s="24"/>
      <c r="I50" s="24"/>
      <c r="J50" s="24"/>
      <c r="K50" s="24"/>
      <c r="L50" s="24"/>
      <c r="M50" s="24"/>
      <c r="N50" s="37">
        <f>6200*1.22</f>
        <v>7564</v>
      </c>
      <c r="O50" s="37">
        <v>6.6000000000000003E-2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</row>
    <row r="51" spans="1:240" s="7" customFormat="1">
      <c r="A51" s="140"/>
      <c r="B51" s="29"/>
      <c r="C51" s="79" t="s">
        <v>37</v>
      </c>
      <c r="D51" s="23" t="s">
        <v>22</v>
      </c>
      <c r="E51" s="128">
        <v>66</v>
      </c>
      <c r="F51" s="24">
        <f>F42*E51</f>
        <v>442.71744000000001</v>
      </c>
      <c r="G51" s="16"/>
      <c r="H51" s="24"/>
      <c r="I51" s="24"/>
      <c r="J51" s="24"/>
      <c r="K51" s="24"/>
      <c r="L51" s="24"/>
      <c r="M51" s="24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</row>
    <row r="52" spans="1:240" s="7" customFormat="1">
      <c r="A52" s="140"/>
      <c r="B52" s="62" t="s">
        <v>60</v>
      </c>
      <c r="C52" s="73" t="s">
        <v>56</v>
      </c>
      <c r="D52" s="45" t="s">
        <v>22</v>
      </c>
      <c r="E52" s="128"/>
      <c r="F52" s="24">
        <f>F12*0.1</f>
        <v>670.78400000000011</v>
      </c>
      <c r="G52" s="16"/>
      <c r="H52" s="24"/>
      <c r="I52" s="24"/>
      <c r="J52" s="24"/>
      <c r="K52" s="24"/>
      <c r="L52" s="24"/>
      <c r="M52" s="24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</row>
    <row r="53" spans="1:240" s="17" customFormat="1">
      <c r="A53" s="117"/>
      <c r="B53" s="29"/>
      <c r="C53" s="27"/>
      <c r="D53" s="23"/>
      <c r="E53" s="119"/>
      <c r="F53" s="24"/>
      <c r="G53" s="16"/>
      <c r="H53" s="24"/>
      <c r="I53" s="24"/>
      <c r="J53" s="24"/>
      <c r="K53" s="24"/>
      <c r="L53" s="24"/>
      <c r="M53" s="24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</row>
    <row r="54" spans="1:240" s="7" customFormat="1">
      <c r="A54" s="18">
        <v>2</v>
      </c>
      <c r="B54" s="19" t="s">
        <v>39</v>
      </c>
      <c r="C54" s="80" t="s">
        <v>40</v>
      </c>
      <c r="D54" s="20" t="s">
        <v>30</v>
      </c>
      <c r="E54" s="24"/>
      <c r="F54" s="21">
        <f>F41</f>
        <v>6707.84</v>
      </c>
      <c r="G54" s="21"/>
      <c r="H54" s="31"/>
      <c r="I54" s="21"/>
      <c r="J54" s="21"/>
      <c r="K54" s="31"/>
      <c r="L54" s="21"/>
      <c r="M54" s="21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</row>
    <row r="55" spans="1:240" s="17" customFormat="1">
      <c r="A55" s="18"/>
      <c r="B55" s="29"/>
      <c r="C55" s="79"/>
      <c r="D55" s="23" t="s">
        <v>31</v>
      </c>
      <c r="E55" s="122"/>
      <c r="F55" s="38">
        <f>F54/1000</f>
        <v>6.70784</v>
      </c>
      <c r="G55" s="24"/>
      <c r="H55" s="122"/>
      <c r="I55" s="24"/>
      <c r="J55" s="24"/>
      <c r="K55" s="122"/>
      <c r="L55" s="24"/>
      <c r="M55" s="2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</row>
    <row r="56" spans="1:240" s="7" customFormat="1">
      <c r="A56" s="18"/>
      <c r="B56" s="29"/>
      <c r="C56" s="77" t="s">
        <v>27</v>
      </c>
      <c r="D56" s="23" t="s">
        <v>23</v>
      </c>
      <c r="E56" s="119">
        <v>42.9</v>
      </c>
      <c r="F56" s="24">
        <f>F55*E56</f>
        <v>287.76633599999997</v>
      </c>
      <c r="G56" s="24"/>
      <c r="H56" s="31"/>
      <c r="I56" s="24"/>
      <c r="J56" s="24"/>
      <c r="K56" s="24"/>
      <c r="L56" s="24"/>
      <c r="M56" s="2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</row>
    <row r="57" spans="1:240" s="7" customFormat="1">
      <c r="A57" s="18"/>
      <c r="B57" s="32" t="s">
        <v>66</v>
      </c>
      <c r="C57" s="77" t="s">
        <v>33</v>
      </c>
      <c r="D57" s="23" t="s">
        <v>26</v>
      </c>
      <c r="E57" s="119">
        <v>2.69</v>
      </c>
      <c r="F57" s="24">
        <f>F55*E57</f>
        <v>18.0440896</v>
      </c>
      <c r="G57" s="24"/>
      <c r="H57" s="31"/>
      <c r="I57" s="24"/>
      <c r="J57" s="24"/>
      <c r="K57" s="16"/>
      <c r="L57" s="24"/>
      <c r="M57" s="24"/>
      <c r="N57" s="28"/>
      <c r="O57" s="28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</row>
    <row r="58" spans="1:240" s="7" customFormat="1">
      <c r="A58" s="18"/>
      <c r="B58" s="29" t="s">
        <v>67</v>
      </c>
      <c r="C58" s="77" t="s">
        <v>34</v>
      </c>
      <c r="D58" s="23" t="s">
        <v>26</v>
      </c>
      <c r="E58" s="119">
        <v>7.6</v>
      </c>
      <c r="F58" s="24">
        <f>E58*F55</f>
        <v>50.979583999999996</v>
      </c>
      <c r="G58" s="24"/>
      <c r="H58" s="31"/>
      <c r="I58" s="24"/>
      <c r="J58" s="24"/>
      <c r="K58" s="16"/>
      <c r="L58" s="24"/>
      <c r="M58" s="24"/>
      <c r="N58" s="28"/>
      <c r="O58" s="28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</row>
    <row r="59" spans="1:240" s="7" customFormat="1">
      <c r="A59" s="18"/>
      <c r="B59" s="29" t="s">
        <v>68</v>
      </c>
      <c r="C59" s="77" t="s">
        <v>35</v>
      </c>
      <c r="D59" s="23" t="s">
        <v>26</v>
      </c>
      <c r="E59" s="119">
        <v>7.4</v>
      </c>
      <c r="F59" s="16">
        <f>E59*F55</f>
        <v>49.638016</v>
      </c>
      <c r="G59" s="24"/>
      <c r="H59" s="31"/>
      <c r="I59" s="24"/>
      <c r="J59" s="24"/>
      <c r="K59" s="16"/>
      <c r="L59" s="24"/>
      <c r="M59" s="24"/>
      <c r="N59" s="81"/>
      <c r="O59" s="28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</row>
    <row r="60" spans="1:240" s="7" customFormat="1">
      <c r="A60" s="18"/>
      <c r="B60" s="29" t="s">
        <v>71</v>
      </c>
      <c r="C60" s="82" t="s">
        <v>41</v>
      </c>
      <c r="D60" s="23" t="s">
        <v>26</v>
      </c>
      <c r="E60" s="119">
        <v>0.41</v>
      </c>
      <c r="F60" s="24">
        <f>E60*F55</f>
        <v>2.7502143999999999</v>
      </c>
      <c r="G60" s="24"/>
      <c r="H60" s="31"/>
      <c r="I60" s="24"/>
      <c r="J60" s="24"/>
      <c r="K60" s="16"/>
      <c r="L60" s="24"/>
      <c r="M60" s="24"/>
      <c r="N60" s="28"/>
      <c r="O60" s="28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</row>
    <row r="61" spans="1:240" s="7" customFormat="1">
      <c r="A61" s="18"/>
      <c r="B61" s="29" t="s">
        <v>69</v>
      </c>
      <c r="C61" s="77" t="s">
        <v>36</v>
      </c>
      <c r="D61" s="23" t="s">
        <v>26</v>
      </c>
      <c r="E61" s="119">
        <v>1.48</v>
      </c>
      <c r="F61" s="16">
        <f>E61*F55</f>
        <v>9.9276032000000001</v>
      </c>
      <c r="G61" s="24"/>
      <c r="H61" s="31"/>
      <c r="I61" s="24"/>
      <c r="J61" s="24"/>
      <c r="K61" s="16"/>
      <c r="L61" s="24"/>
      <c r="M61" s="24"/>
      <c r="N61" s="28"/>
      <c r="O61" s="28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</row>
    <row r="62" spans="1:240" s="7" customFormat="1">
      <c r="A62" s="18"/>
      <c r="B62" s="32" t="s">
        <v>64</v>
      </c>
      <c r="C62" s="77" t="s">
        <v>70</v>
      </c>
      <c r="D62" s="23" t="s">
        <v>22</v>
      </c>
      <c r="E62" s="119">
        <v>11</v>
      </c>
      <c r="F62" s="24">
        <f>E62*F55</f>
        <v>73.786240000000006</v>
      </c>
      <c r="G62" s="16"/>
      <c r="H62" s="24"/>
      <c r="I62" s="24"/>
      <c r="J62" s="24"/>
      <c r="K62" s="24"/>
      <c r="L62" s="24"/>
      <c r="M62" s="2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</row>
    <row r="63" spans="1:240" s="7" customFormat="1">
      <c r="A63" s="18"/>
      <c r="B63" s="83" t="s">
        <v>72</v>
      </c>
      <c r="C63" s="84" t="s">
        <v>73</v>
      </c>
      <c r="D63" s="23" t="s">
        <v>22</v>
      </c>
      <c r="E63" s="119">
        <f>149-2*12.4</f>
        <v>124.2</v>
      </c>
      <c r="F63" s="24">
        <f>E63*F55</f>
        <v>833.11372800000004</v>
      </c>
      <c r="G63" s="16"/>
      <c r="H63" s="85"/>
      <c r="I63" s="85"/>
      <c r="J63" s="85"/>
      <c r="K63" s="85"/>
      <c r="L63" s="85"/>
      <c r="M63" s="2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</row>
    <row r="64" spans="1:240" s="17" customFormat="1">
      <c r="A64" s="20"/>
      <c r="B64" s="35"/>
      <c r="C64" s="82"/>
      <c r="D64" s="23"/>
      <c r="E64" s="119"/>
      <c r="F64" s="24"/>
      <c r="G64" s="16"/>
      <c r="H64" s="24"/>
      <c r="I64" s="24"/>
      <c r="J64" s="24"/>
      <c r="K64" s="24"/>
      <c r="L64" s="24"/>
      <c r="M64" s="24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</row>
    <row r="65" spans="1:240" s="7" customFormat="1">
      <c r="A65" s="18">
        <v>3</v>
      </c>
      <c r="B65" s="19" t="s">
        <v>42</v>
      </c>
      <c r="C65" s="80" t="s">
        <v>74</v>
      </c>
      <c r="D65" s="20" t="s">
        <v>24</v>
      </c>
      <c r="E65" s="21"/>
      <c r="F65" s="65">
        <f>F70*0.6/1000</f>
        <v>4.0247039999999998</v>
      </c>
      <c r="G65" s="21"/>
      <c r="H65" s="21"/>
      <c r="I65" s="21"/>
      <c r="J65" s="21"/>
      <c r="K65" s="21"/>
      <c r="L65" s="86"/>
      <c r="M65" s="86"/>
      <c r="N65" s="87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</row>
    <row r="66" spans="1:240" s="17" customFormat="1">
      <c r="A66" s="20"/>
      <c r="B66" s="26"/>
      <c r="C66" s="79"/>
      <c r="D66" s="25" t="s">
        <v>25</v>
      </c>
      <c r="E66" s="24"/>
      <c r="F66" s="38">
        <f>F65</f>
        <v>4.0247039999999998</v>
      </c>
      <c r="G66" s="24"/>
      <c r="H66" s="24"/>
      <c r="I66" s="24"/>
      <c r="J66" s="24"/>
      <c r="K66" s="24"/>
      <c r="L66" s="123"/>
      <c r="M66" s="123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</row>
    <row r="67" spans="1:240" s="7" customFormat="1">
      <c r="A67" s="18"/>
      <c r="B67" s="29" t="s">
        <v>75</v>
      </c>
      <c r="C67" s="78" t="s">
        <v>65</v>
      </c>
      <c r="D67" s="23" t="s">
        <v>26</v>
      </c>
      <c r="E67" s="123">
        <v>0.3</v>
      </c>
      <c r="F67" s="24">
        <f>F66*E67</f>
        <v>1.2074111999999999</v>
      </c>
      <c r="G67" s="24"/>
      <c r="H67" s="24"/>
      <c r="I67" s="24"/>
      <c r="J67" s="24"/>
      <c r="K67" s="24"/>
      <c r="L67" s="24"/>
      <c r="M67" s="24"/>
      <c r="N67" s="28"/>
      <c r="O67" s="28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</row>
    <row r="68" spans="1:240" s="7" customFormat="1">
      <c r="A68" s="18"/>
      <c r="B68" s="29" t="s">
        <v>76</v>
      </c>
      <c r="C68" s="78" t="s">
        <v>43</v>
      </c>
      <c r="D68" s="25" t="s">
        <v>24</v>
      </c>
      <c r="E68" s="123">
        <v>1.03</v>
      </c>
      <c r="F68" s="24">
        <f>E68*F66</f>
        <v>4.1454451199999998</v>
      </c>
      <c r="G68" s="24"/>
      <c r="H68" s="24"/>
      <c r="I68" s="24"/>
      <c r="J68" s="24"/>
      <c r="K68" s="24"/>
      <c r="L68" s="24"/>
      <c r="M68" s="2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</row>
    <row r="69" spans="1:240" s="17" customFormat="1">
      <c r="A69" s="20"/>
      <c r="B69" s="26"/>
      <c r="C69" s="78"/>
      <c r="D69" s="25"/>
      <c r="E69" s="123"/>
      <c r="F69" s="24"/>
      <c r="G69" s="24"/>
      <c r="H69" s="24"/>
      <c r="I69" s="24"/>
      <c r="J69" s="24"/>
      <c r="K69" s="24"/>
      <c r="L69" s="24"/>
      <c r="M69" s="24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</row>
    <row r="70" spans="1:240" s="7" customFormat="1" ht="25.5">
      <c r="A70" s="18">
        <v>4</v>
      </c>
      <c r="B70" s="19" t="s">
        <v>77</v>
      </c>
      <c r="C70" s="88" t="s">
        <v>78</v>
      </c>
      <c r="D70" s="20" t="s">
        <v>30</v>
      </c>
      <c r="E70" s="21"/>
      <c r="F70" s="21">
        <f>F54</f>
        <v>6707.84</v>
      </c>
      <c r="G70" s="21"/>
      <c r="H70" s="21"/>
      <c r="I70" s="21"/>
      <c r="J70" s="21"/>
      <c r="K70" s="39"/>
      <c r="L70" s="21"/>
      <c r="M70" s="21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</row>
    <row r="71" spans="1:240" s="17" customFormat="1">
      <c r="A71" s="20"/>
      <c r="B71" s="26"/>
      <c r="C71" s="79"/>
      <c r="D71" s="25" t="s">
        <v>31</v>
      </c>
      <c r="E71" s="24"/>
      <c r="F71" s="38">
        <f>F70/1000</f>
        <v>6.70784</v>
      </c>
      <c r="G71" s="24"/>
      <c r="H71" s="24"/>
      <c r="I71" s="24"/>
      <c r="J71" s="24"/>
      <c r="K71" s="119"/>
      <c r="L71" s="24"/>
      <c r="M71" s="24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</row>
    <row r="72" spans="1:240" s="7" customFormat="1">
      <c r="A72" s="18"/>
      <c r="B72" s="29"/>
      <c r="C72" s="77" t="s">
        <v>27</v>
      </c>
      <c r="D72" s="23" t="s">
        <v>23</v>
      </c>
      <c r="E72" s="24">
        <f>37.5+4*0.07</f>
        <v>37.78</v>
      </c>
      <c r="F72" s="24">
        <f>F71*E72</f>
        <v>253.4221952</v>
      </c>
      <c r="G72" s="24"/>
      <c r="H72" s="24"/>
      <c r="I72" s="24"/>
      <c r="J72" s="24"/>
      <c r="K72" s="24"/>
      <c r="L72" s="24"/>
      <c r="M72" s="2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</row>
    <row r="73" spans="1:240" s="7" customFormat="1">
      <c r="A73" s="18"/>
      <c r="B73" s="29" t="s">
        <v>67</v>
      </c>
      <c r="C73" s="77" t="s">
        <v>34</v>
      </c>
      <c r="D73" s="23" t="s">
        <v>26</v>
      </c>
      <c r="E73" s="24">
        <v>3.7</v>
      </c>
      <c r="F73" s="24">
        <f>E73*F71</f>
        <v>24.819008</v>
      </c>
      <c r="G73" s="24"/>
      <c r="H73" s="24"/>
      <c r="I73" s="24"/>
      <c r="J73" s="24"/>
      <c r="K73" s="16"/>
      <c r="L73" s="24"/>
      <c r="M73" s="24"/>
      <c r="N73" s="28"/>
      <c r="O73" s="28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</row>
    <row r="74" spans="1:240" s="7" customFormat="1">
      <c r="A74" s="18"/>
      <c r="B74" s="29" t="s">
        <v>68</v>
      </c>
      <c r="C74" s="77" t="s">
        <v>35</v>
      </c>
      <c r="D74" s="23" t="s">
        <v>26</v>
      </c>
      <c r="E74" s="24">
        <v>11.1</v>
      </c>
      <c r="F74" s="16">
        <f>E74*F71</f>
        <v>74.457024000000004</v>
      </c>
      <c r="G74" s="24"/>
      <c r="H74" s="24"/>
      <c r="I74" s="24"/>
      <c r="J74" s="24"/>
      <c r="K74" s="16"/>
      <c r="L74" s="24"/>
      <c r="M74" s="24"/>
      <c r="N74" s="28"/>
      <c r="O74" s="28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</row>
    <row r="75" spans="1:240" s="7" customFormat="1">
      <c r="A75" s="18"/>
      <c r="B75" s="29" t="s">
        <v>79</v>
      </c>
      <c r="C75" s="79" t="s">
        <v>45</v>
      </c>
      <c r="D75" s="23" t="s">
        <v>26</v>
      </c>
      <c r="E75" s="24">
        <v>3.02</v>
      </c>
      <c r="F75" s="24">
        <f>F71*E75</f>
        <v>20.257676799999999</v>
      </c>
      <c r="G75" s="24"/>
      <c r="H75" s="24"/>
      <c r="I75" s="24"/>
      <c r="J75" s="24"/>
      <c r="K75" s="24"/>
      <c r="L75" s="24"/>
      <c r="M75" s="24"/>
      <c r="N75" s="28"/>
      <c r="O75" s="28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</row>
    <row r="76" spans="1:240" s="7" customFormat="1">
      <c r="A76" s="20"/>
      <c r="B76" s="26"/>
      <c r="C76" s="78" t="s">
        <v>28</v>
      </c>
      <c r="D76" s="25" t="s">
        <v>0</v>
      </c>
      <c r="E76" s="24">
        <v>2.2999999999999998</v>
      </c>
      <c r="F76" s="16">
        <f>E76*F71</f>
        <v>15.428031999999998</v>
      </c>
      <c r="G76" s="12"/>
      <c r="H76" s="12"/>
      <c r="I76" s="12"/>
      <c r="J76" s="16"/>
      <c r="K76" s="24"/>
      <c r="L76" s="24"/>
      <c r="M76" s="2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</row>
    <row r="77" spans="1:240" s="7" customFormat="1">
      <c r="A77" s="18"/>
      <c r="B77" s="29" t="s">
        <v>80</v>
      </c>
      <c r="C77" s="79" t="s">
        <v>81</v>
      </c>
      <c r="D77" s="25" t="s">
        <v>24</v>
      </c>
      <c r="E77" s="24">
        <f>93.1+4*11.6</f>
        <v>139.5</v>
      </c>
      <c r="F77" s="24">
        <f>E77*F71</f>
        <v>935.74368000000004</v>
      </c>
      <c r="G77" s="24"/>
      <c r="H77" s="16"/>
      <c r="I77" s="16"/>
      <c r="J77" s="16"/>
      <c r="K77" s="24"/>
      <c r="L77" s="24"/>
      <c r="M77" s="2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</row>
    <row r="78" spans="1:240" s="7" customFormat="1">
      <c r="A78" s="20"/>
      <c r="B78" s="26"/>
      <c r="C78" s="78" t="s">
        <v>47</v>
      </c>
      <c r="D78" s="25" t="s">
        <v>0</v>
      </c>
      <c r="E78" s="24">
        <f>14.5+4*0.2</f>
        <v>15.3</v>
      </c>
      <c r="F78" s="24">
        <f>E78*F71</f>
        <v>102.629952</v>
      </c>
      <c r="G78" s="16"/>
      <c r="H78" s="16"/>
      <c r="I78" s="16"/>
      <c r="J78" s="16"/>
      <c r="K78" s="24"/>
      <c r="L78" s="24"/>
      <c r="M78" s="2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</row>
    <row r="79" spans="1:240" s="17" customFormat="1">
      <c r="A79" s="20"/>
      <c r="B79" s="26"/>
      <c r="C79" s="78"/>
      <c r="D79" s="25"/>
      <c r="E79" s="24"/>
      <c r="F79" s="24"/>
      <c r="G79" s="16"/>
      <c r="H79" s="16"/>
      <c r="I79" s="16"/>
      <c r="J79" s="16"/>
      <c r="K79" s="24"/>
      <c r="L79" s="24"/>
      <c r="M79" s="24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</row>
    <row r="80" spans="1:240" s="7" customFormat="1">
      <c r="A80" s="18">
        <v>5</v>
      </c>
      <c r="B80" s="19" t="s">
        <v>42</v>
      </c>
      <c r="C80" s="80" t="s">
        <v>82</v>
      </c>
      <c r="D80" s="20" t="s">
        <v>24</v>
      </c>
      <c r="E80" s="21"/>
      <c r="F80" s="65">
        <f>F85*0.3/1000</f>
        <v>2.0123519999999999</v>
      </c>
      <c r="G80" s="21"/>
      <c r="H80" s="21"/>
      <c r="I80" s="21"/>
      <c r="J80" s="21"/>
      <c r="K80" s="21"/>
      <c r="L80" s="86"/>
      <c r="M80" s="86"/>
      <c r="N80" s="87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</row>
    <row r="81" spans="1:256" s="17" customFormat="1">
      <c r="A81" s="20"/>
      <c r="B81" s="26"/>
      <c r="C81" s="79"/>
      <c r="D81" s="25" t="s">
        <v>25</v>
      </c>
      <c r="E81" s="24"/>
      <c r="F81" s="38">
        <f>F80</f>
        <v>2.0123519999999999</v>
      </c>
      <c r="G81" s="24"/>
      <c r="H81" s="24"/>
      <c r="I81" s="24"/>
      <c r="J81" s="24"/>
      <c r="K81" s="24"/>
      <c r="L81" s="123"/>
      <c r="M81" s="123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</row>
    <row r="82" spans="1:256" s="7" customFormat="1">
      <c r="A82" s="18"/>
      <c r="B82" s="29" t="s">
        <v>75</v>
      </c>
      <c r="C82" s="78" t="s">
        <v>65</v>
      </c>
      <c r="D82" s="23" t="s">
        <v>26</v>
      </c>
      <c r="E82" s="123">
        <v>0.3</v>
      </c>
      <c r="F82" s="24">
        <f>F81*E82</f>
        <v>0.60370559999999995</v>
      </c>
      <c r="G82" s="24"/>
      <c r="H82" s="24"/>
      <c r="I82" s="24"/>
      <c r="J82" s="24"/>
      <c r="K82" s="24"/>
      <c r="L82" s="24"/>
      <c r="M82" s="24"/>
      <c r="N82" s="28"/>
      <c r="O82" s="28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</row>
    <row r="83" spans="1:256" s="7" customFormat="1">
      <c r="A83" s="18"/>
      <c r="B83" s="29" t="s">
        <v>76</v>
      </c>
      <c r="C83" s="78" t="s">
        <v>43</v>
      </c>
      <c r="D83" s="25" t="s">
        <v>24</v>
      </c>
      <c r="E83" s="123">
        <v>1.03</v>
      </c>
      <c r="F83" s="24">
        <f>E83*F81</f>
        <v>2.0727225599999999</v>
      </c>
      <c r="G83" s="24"/>
      <c r="H83" s="24"/>
      <c r="I83" s="24"/>
      <c r="J83" s="24"/>
      <c r="K83" s="24"/>
      <c r="L83" s="24"/>
      <c r="M83" s="2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</row>
    <row r="84" spans="1:256" s="17" customFormat="1">
      <c r="A84" s="20"/>
      <c r="B84" s="26"/>
      <c r="C84" s="78"/>
      <c r="D84" s="25"/>
      <c r="E84" s="123"/>
      <c r="F84" s="24"/>
      <c r="G84" s="24"/>
      <c r="H84" s="24"/>
      <c r="I84" s="24"/>
      <c r="J84" s="24"/>
      <c r="K84" s="24"/>
      <c r="L84" s="24"/>
      <c r="M84" s="24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</row>
    <row r="85" spans="1:256" s="7" customFormat="1" ht="25.5">
      <c r="A85" s="18">
        <v>6</v>
      </c>
      <c r="B85" s="19" t="s">
        <v>44</v>
      </c>
      <c r="C85" s="88" t="s">
        <v>156</v>
      </c>
      <c r="D85" s="20" t="s">
        <v>30</v>
      </c>
      <c r="E85" s="21"/>
      <c r="F85" s="21">
        <f>F70</f>
        <v>6707.84</v>
      </c>
      <c r="G85" s="21"/>
      <c r="H85" s="21"/>
      <c r="I85" s="21"/>
      <c r="J85" s="21"/>
      <c r="K85" s="39"/>
      <c r="L85" s="21"/>
      <c r="M85" s="21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</row>
    <row r="86" spans="1:256" s="17" customFormat="1">
      <c r="A86" s="20"/>
      <c r="B86" s="26"/>
      <c r="C86" s="79"/>
      <c r="D86" s="25" t="s">
        <v>31</v>
      </c>
      <c r="E86" s="24"/>
      <c r="F86" s="38">
        <f>F85/1000</f>
        <v>6.70784</v>
      </c>
      <c r="G86" s="24"/>
      <c r="H86" s="24"/>
      <c r="I86" s="24"/>
      <c r="J86" s="24"/>
      <c r="K86" s="119"/>
      <c r="L86" s="24"/>
      <c r="M86" s="24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</row>
    <row r="87" spans="1:256" s="7" customFormat="1">
      <c r="A87" s="18"/>
      <c r="B87" s="29"/>
      <c r="C87" s="77" t="s">
        <v>27</v>
      </c>
      <c r="D87" s="23" t="s">
        <v>23</v>
      </c>
      <c r="E87" s="24">
        <f>37.5</f>
        <v>37.5</v>
      </c>
      <c r="F87" s="24">
        <f>F86*E87</f>
        <v>251.54400000000001</v>
      </c>
      <c r="G87" s="24"/>
      <c r="H87" s="24"/>
      <c r="I87" s="24"/>
      <c r="J87" s="24"/>
      <c r="K87" s="24"/>
      <c r="L87" s="24"/>
      <c r="M87" s="2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</row>
    <row r="88" spans="1:256" s="7" customFormat="1">
      <c r="A88" s="18"/>
      <c r="B88" s="29" t="s">
        <v>67</v>
      </c>
      <c r="C88" s="77" t="s">
        <v>34</v>
      </c>
      <c r="D88" s="23" t="s">
        <v>26</v>
      </c>
      <c r="E88" s="24">
        <v>3.7</v>
      </c>
      <c r="F88" s="24">
        <f>E88*F86</f>
        <v>24.819008</v>
      </c>
      <c r="G88" s="24"/>
      <c r="H88" s="24"/>
      <c r="I88" s="24"/>
      <c r="J88" s="24"/>
      <c r="K88" s="16"/>
      <c r="L88" s="24"/>
      <c r="M88" s="24"/>
      <c r="N88" s="28"/>
      <c r="O88" s="28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</row>
    <row r="89" spans="1:256" s="7" customFormat="1">
      <c r="A89" s="18"/>
      <c r="B89" s="29" t="s">
        <v>68</v>
      </c>
      <c r="C89" s="77" t="s">
        <v>35</v>
      </c>
      <c r="D89" s="23" t="s">
        <v>26</v>
      </c>
      <c r="E89" s="24">
        <v>11.1</v>
      </c>
      <c r="F89" s="16">
        <f>E89*F86</f>
        <v>74.457024000000004</v>
      </c>
      <c r="G89" s="24"/>
      <c r="H89" s="24"/>
      <c r="I89" s="24"/>
      <c r="J89" s="24"/>
      <c r="K89" s="16"/>
      <c r="L89" s="24"/>
      <c r="M89" s="24"/>
      <c r="N89" s="28"/>
      <c r="O89" s="28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</row>
    <row r="90" spans="1:256" s="7" customFormat="1">
      <c r="A90" s="18"/>
      <c r="B90" s="29" t="s">
        <v>79</v>
      </c>
      <c r="C90" s="79" t="s">
        <v>45</v>
      </c>
      <c r="D90" s="23" t="s">
        <v>26</v>
      </c>
      <c r="E90" s="24">
        <v>3.02</v>
      </c>
      <c r="F90" s="24">
        <f>F86*E90</f>
        <v>20.257676799999999</v>
      </c>
      <c r="G90" s="24"/>
      <c r="H90" s="24"/>
      <c r="I90" s="24"/>
      <c r="J90" s="24"/>
      <c r="K90" s="24"/>
      <c r="L90" s="24"/>
      <c r="M90" s="24"/>
      <c r="N90" s="28"/>
      <c r="O90" s="28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</row>
    <row r="91" spans="1:256" s="7" customFormat="1">
      <c r="A91" s="20"/>
      <c r="B91" s="26"/>
      <c r="C91" s="78" t="s">
        <v>28</v>
      </c>
      <c r="D91" s="25" t="s">
        <v>0</v>
      </c>
      <c r="E91" s="24">
        <v>2.2999999999999998</v>
      </c>
      <c r="F91" s="16">
        <f>E91*F86</f>
        <v>15.428031999999998</v>
      </c>
      <c r="G91" s="12"/>
      <c r="H91" s="12"/>
      <c r="I91" s="12"/>
      <c r="J91" s="16"/>
      <c r="K91" s="24"/>
      <c r="L91" s="24"/>
      <c r="M91" s="2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</row>
    <row r="92" spans="1:256" s="7" customFormat="1">
      <c r="A92" s="18"/>
      <c r="B92" s="29" t="s">
        <v>83</v>
      </c>
      <c r="C92" s="79" t="s">
        <v>46</v>
      </c>
      <c r="D92" s="25" t="s">
        <v>24</v>
      </c>
      <c r="E92" s="24">
        <f>97.4</f>
        <v>97.4</v>
      </c>
      <c r="F92" s="24">
        <f>E92*F86</f>
        <v>653.343616</v>
      </c>
      <c r="G92" s="24"/>
      <c r="H92" s="16"/>
      <c r="I92" s="16"/>
      <c r="J92" s="16"/>
      <c r="K92" s="24"/>
      <c r="L92" s="24"/>
      <c r="M92" s="2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</row>
    <row r="93" spans="1:256" s="7" customFormat="1">
      <c r="A93" s="20"/>
      <c r="B93" s="26"/>
      <c r="C93" s="78" t="s">
        <v>47</v>
      </c>
      <c r="D93" s="25" t="s">
        <v>0</v>
      </c>
      <c r="E93" s="24">
        <f>14.5-2*0.2</f>
        <v>14.1</v>
      </c>
      <c r="F93" s="24">
        <f>E93*F86</f>
        <v>94.580544000000003</v>
      </c>
      <c r="G93" s="16"/>
      <c r="H93" s="16"/>
      <c r="I93" s="16"/>
      <c r="J93" s="16"/>
      <c r="K93" s="24"/>
      <c r="L93" s="24"/>
      <c r="M93" s="2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</row>
    <row r="94" spans="1:256" s="17" customFormat="1">
      <c r="A94" s="20"/>
      <c r="B94" s="26"/>
      <c r="C94" s="78"/>
      <c r="D94" s="25"/>
      <c r="E94" s="24"/>
      <c r="F94" s="24"/>
      <c r="G94" s="16"/>
      <c r="H94" s="16"/>
      <c r="I94" s="16"/>
      <c r="J94" s="16"/>
      <c r="K94" s="24"/>
      <c r="L94" s="24"/>
      <c r="M94" s="24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</row>
    <row r="95" spans="1:256" s="115" customFormat="1" ht="16.5" customHeight="1">
      <c r="A95" s="239" t="s">
        <v>179</v>
      </c>
      <c r="B95" s="240"/>
      <c r="C95" s="240"/>
      <c r="D95" s="241"/>
      <c r="E95" s="24"/>
      <c r="F95" s="24"/>
      <c r="G95" s="24"/>
      <c r="H95" s="24"/>
      <c r="I95" s="24"/>
      <c r="J95" s="24"/>
      <c r="K95" s="24"/>
      <c r="L95" s="153"/>
      <c r="M95" s="24"/>
      <c r="N95" s="1"/>
      <c r="O95" s="1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4"/>
      <c r="DF95" s="154"/>
      <c r="DG95" s="154"/>
      <c r="DH95" s="154"/>
      <c r="DI95" s="154"/>
      <c r="DJ95" s="154"/>
      <c r="DK95" s="154"/>
      <c r="DL95" s="154"/>
      <c r="DM95" s="154"/>
      <c r="DN95" s="154"/>
      <c r="DO95" s="154"/>
      <c r="DP95" s="154"/>
      <c r="DQ95" s="154"/>
      <c r="DR95" s="154"/>
      <c r="DS95" s="154"/>
      <c r="DT95" s="154"/>
      <c r="DU95" s="154"/>
      <c r="DV95" s="154"/>
      <c r="DW95" s="154"/>
      <c r="DX95" s="154"/>
      <c r="DY95" s="154"/>
      <c r="DZ95" s="154"/>
      <c r="EA95" s="154"/>
      <c r="EB95" s="154"/>
      <c r="EC95" s="154"/>
      <c r="ED95" s="154"/>
      <c r="EE95" s="154"/>
      <c r="EF95" s="154"/>
      <c r="EG95" s="154"/>
      <c r="EH95" s="154"/>
      <c r="EI95" s="154"/>
      <c r="EJ95" s="154"/>
      <c r="EK95" s="154"/>
      <c r="EL95" s="154"/>
      <c r="EM95" s="154"/>
      <c r="EN95" s="154"/>
      <c r="EO95" s="154"/>
      <c r="EP95" s="154"/>
      <c r="EQ95" s="154"/>
      <c r="ER95" s="154"/>
      <c r="ES95" s="154"/>
      <c r="ET95" s="154"/>
      <c r="EU95" s="154"/>
      <c r="EV95" s="154"/>
      <c r="EW95" s="154"/>
      <c r="EX95" s="154"/>
      <c r="EY95" s="154"/>
      <c r="EZ95" s="154"/>
      <c r="FA95" s="154"/>
      <c r="FB95" s="154"/>
      <c r="FC95" s="154"/>
      <c r="FD95" s="154"/>
      <c r="FE95" s="154"/>
      <c r="FF95" s="154"/>
      <c r="FG95" s="154"/>
      <c r="FH95" s="154"/>
      <c r="FI95" s="154"/>
      <c r="FJ95" s="154"/>
      <c r="FK95" s="154"/>
      <c r="FL95" s="154"/>
      <c r="FM95" s="154"/>
      <c r="FN95" s="154"/>
      <c r="FO95" s="154"/>
      <c r="FP95" s="154"/>
      <c r="FQ95" s="154"/>
      <c r="FR95" s="154"/>
      <c r="FS95" s="154"/>
      <c r="FT95" s="154"/>
      <c r="FU95" s="154"/>
      <c r="FV95" s="154"/>
      <c r="FW95" s="154"/>
      <c r="FX95" s="154"/>
      <c r="FY95" s="154"/>
      <c r="FZ95" s="154"/>
      <c r="GA95" s="154"/>
      <c r="GB95" s="154"/>
      <c r="GC95" s="154"/>
      <c r="GD95" s="154"/>
      <c r="GE95" s="154"/>
      <c r="GF95" s="154"/>
      <c r="GG95" s="154"/>
      <c r="GH95" s="154"/>
      <c r="GI95" s="154"/>
      <c r="GJ95" s="154"/>
      <c r="GK95" s="154"/>
      <c r="GL95" s="154"/>
      <c r="GM95" s="154"/>
      <c r="GN95" s="154"/>
      <c r="GO95" s="154"/>
      <c r="GP95" s="154"/>
      <c r="GQ95" s="154"/>
      <c r="GR95" s="154"/>
      <c r="GS95" s="154"/>
      <c r="GT95" s="154"/>
      <c r="GU95" s="154"/>
      <c r="GV95" s="154"/>
      <c r="GW95" s="154"/>
      <c r="GX95" s="154"/>
      <c r="GY95" s="154"/>
      <c r="GZ95" s="154"/>
      <c r="HA95" s="154"/>
      <c r="HB95" s="154"/>
      <c r="HC95" s="154"/>
      <c r="HD95" s="154"/>
      <c r="HE95" s="154"/>
      <c r="HF95" s="154"/>
      <c r="HG95" s="154"/>
      <c r="HH95" s="154"/>
      <c r="HI95" s="154"/>
      <c r="HJ95" s="154"/>
      <c r="HK95" s="154"/>
      <c r="HL95" s="154"/>
      <c r="HM95" s="154"/>
      <c r="HN95" s="154"/>
      <c r="HO95" s="154"/>
      <c r="HP95" s="154"/>
      <c r="HQ95" s="154"/>
      <c r="HR95" s="154"/>
      <c r="HS95" s="154"/>
      <c r="HT95" s="154"/>
      <c r="HU95" s="154"/>
      <c r="HV95" s="154"/>
      <c r="HW95" s="154"/>
      <c r="HX95" s="154"/>
      <c r="HY95" s="154"/>
      <c r="HZ95" s="154"/>
      <c r="IA95" s="154"/>
      <c r="IB95" s="154"/>
      <c r="IC95" s="154"/>
      <c r="ID95" s="154"/>
      <c r="IE95" s="154"/>
      <c r="IF95" s="154"/>
      <c r="IG95" s="154"/>
      <c r="IH95" s="154"/>
      <c r="II95" s="154"/>
      <c r="IJ95" s="154"/>
      <c r="IK95" s="154"/>
      <c r="IL95" s="154"/>
      <c r="IM95" s="154"/>
      <c r="IN95" s="154"/>
      <c r="IO95" s="154"/>
      <c r="IP95" s="154"/>
      <c r="IQ95" s="154"/>
      <c r="IR95" s="154"/>
      <c r="IS95" s="154"/>
      <c r="IT95" s="154"/>
      <c r="IU95" s="154"/>
      <c r="IV95" s="154"/>
    </row>
    <row r="96" spans="1:256" s="115" customFormat="1">
      <c r="A96" s="171"/>
      <c r="B96" s="172"/>
      <c r="C96" s="172"/>
      <c r="D96" s="173"/>
      <c r="E96" s="24"/>
      <c r="F96" s="24"/>
      <c r="G96" s="24"/>
      <c r="H96" s="24"/>
      <c r="I96" s="24"/>
      <c r="J96" s="24"/>
      <c r="K96" s="24"/>
      <c r="L96" s="153"/>
      <c r="M96" s="24"/>
      <c r="N96" s="1"/>
      <c r="O96" s="1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/>
      <c r="DL96" s="154"/>
      <c r="DM96" s="154"/>
      <c r="DN96" s="154"/>
      <c r="DO96" s="154"/>
      <c r="DP96" s="154"/>
      <c r="DQ96" s="154"/>
      <c r="DR96" s="154"/>
      <c r="DS96" s="154"/>
      <c r="DT96" s="154"/>
      <c r="DU96" s="154"/>
      <c r="DV96" s="154"/>
      <c r="DW96" s="154"/>
      <c r="DX96" s="154"/>
      <c r="DY96" s="154"/>
      <c r="DZ96" s="154"/>
      <c r="EA96" s="154"/>
      <c r="EB96" s="154"/>
      <c r="EC96" s="154"/>
      <c r="ED96" s="154"/>
      <c r="EE96" s="154"/>
      <c r="EF96" s="154"/>
      <c r="EG96" s="154"/>
      <c r="EH96" s="154"/>
      <c r="EI96" s="154"/>
      <c r="EJ96" s="154"/>
      <c r="EK96" s="154"/>
      <c r="EL96" s="154"/>
      <c r="EM96" s="154"/>
      <c r="EN96" s="154"/>
      <c r="EO96" s="154"/>
      <c r="EP96" s="154"/>
      <c r="EQ96" s="154"/>
      <c r="ER96" s="154"/>
      <c r="ES96" s="154"/>
      <c r="ET96" s="154"/>
      <c r="EU96" s="154"/>
      <c r="EV96" s="154"/>
      <c r="EW96" s="154"/>
      <c r="EX96" s="154"/>
      <c r="EY96" s="154"/>
      <c r="EZ96" s="154"/>
      <c r="FA96" s="154"/>
      <c r="FB96" s="154"/>
      <c r="FC96" s="154"/>
      <c r="FD96" s="154"/>
      <c r="FE96" s="154"/>
      <c r="FF96" s="154"/>
      <c r="FG96" s="154"/>
      <c r="FH96" s="154"/>
      <c r="FI96" s="154"/>
      <c r="FJ96" s="154"/>
      <c r="FK96" s="154"/>
      <c r="FL96" s="154"/>
      <c r="FM96" s="154"/>
      <c r="FN96" s="154"/>
      <c r="FO96" s="154"/>
      <c r="FP96" s="154"/>
      <c r="FQ96" s="154"/>
      <c r="FR96" s="154"/>
      <c r="FS96" s="154"/>
      <c r="FT96" s="154"/>
      <c r="FU96" s="154"/>
      <c r="FV96" s="154"/>
      <c r="FW96" s="154"/>
      <c r="FX96" s="154"/>
      <c r="FY96" s="154"/>
      <c r="FZ96" s="154"/>
      <c r="GA96" s="154"/>
      <c r="GB96" s="154"/>
      <c r="GC96" s="154"/>
      <c r="GD96" s="154"/>
      <c r="GE96" s="154"/>
      <c r="GF96" s="154"/>
      <c r="GG96" s="154"/>
      <c r="GH96" s="154"/>
      <c r="GI96" s="154"/>
      <c r="GJ96" s="154"/>
      <c r="GK96" s="154"/>
      <c r="GL96" s="154"/>
      <c r="GM96" s="154"/>
      <c r="GN96" s="154"/>
      <c r="GO96" s="154"/>
      <c r="GP96" s="154"/>
      <c r="GQ96" s="154"/>
      <c r="GR96" s="154"/>
      <c r="GS96" s="154"/>
      <c r="GT96" s="154"/>
      <c r="GU96" s="154"/>
      <c r="GV96" s="154"/>
      <c r="GW96" s="154"/>
      <c r="GX96" s="154"/>
      <c r="GY96" s="154"/>
      <c r="GZ96" s="154"/>
      <c r="HA96" s="154"/>
      <c r="HB96" s="154"/>
      <c r="HC96" s="154"/>
      <c r="HD96" s="154"/>
      <c r="HE96" s="154"/>
      <c r="HF96" s="154"/>
      <c r="HG96" s="154"/>
      <c r="HH96" s="154"/>
      <c r="HI96" s="154"/>
      <c r="HJ96" s="154"/>
      <c r="HK96" s="154"/>
      <c r="HL96" s="154"/>
      <c r="HM96" s="154"/>
      <c r="HN96" s="154"/>
      <c r="HO96" s="154"/>
      <c r="HP96" s="154"/>
      <c r="HQ96" s="154"/>
      <c r="HR96" s="154"/>
      <c r="HS96" s="154"/>
      <c r="HT96" s="154"/>
      <c r="HU96" s="154"/>
      <c r="HV96" s="154"/>
      <c r="HW96" s="154"/>
      <c r="HX96" s="154"/>
      <c r="HY96" s="154"/>
      <c r="HZ96" s="154"/>
      <c r="IA96" s="154"/>
      <c r="IB96" s="154"/>
      <c r="IC96" s="154"/>
      <c r="ID96" s="154"/>
      <c r="IE96" s="154"/>
      <c r="IF96" s="154"/>
      <c r="IG96" s="154"/>
      <c r="IH96" s="154"/>
      <c r="II96" s="154"/>
      <c r="IJ96" s="154"/>
      <c r="IK96" s="154"/>
      <c r="IL96" s="154"/>
      <c r="IM96" s="154"/>
      <c r="IN96" s="154"/>
      <c r="IO96" s="154"/>
      <c r="IP96" s="154"/>
      <c r="IQ96" s="154"/>
      <c r="IR96" s="154"/>
      <c r="IS96" s="154"/>
      <c r="IT96" s="154"/>
      <c r="IU96" s="154"/>
      <c r="IV96" s="154"/>
    </row>
    <row r="97" spans="1:256" s="115" customFormat="1" ht="30.75" customHeight="1">
      <c r="A97" s="18">
        <v>1</v>
      </c>
      <c r="B97" s="19" t="s">
        <v>157</v>
      </c>
      <c r="C97" s="146" t="s">
        <v>158</v>
      </c>
      <c r="D97" s="20" t="s">
        <v>111</v>
      </c>
      <c r="E97" s="159"/>
      <c r="F97" s="39">
        <v>1545</v>
      </c>
      <c r="G97" s="21"/>
      <c r="H97" s="162"/>
      <c r="I97" s="162"/>
      <c r="J97" s="162"/>
      <c r="K97" s="162"/>
      <c r="L97" s="162"/>
      <c r="M97" s="24"/>
      <c r="N97" s="163">
        <f>F97*0.15*0.3</f>
        <v>69.524999999999991</v>
      </c>
      <c r="O97" s="163">
        <f>N97*2.4</f>
        <v>166.85999999999999</v>
      </c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63"/>
      <c r="DA97" s="163"/>
      <c r="DB97" s="163"/>
      <c r="DC97" s="163"/>
      <c r="DD97" s="163"/>
      <c r="DE97" s="163"/>
      <c r="DF97" s="163"/>
      <c r="DG97" s="163"/>
      <c r="DH97" s="163"/>
      <c r="DI97" s="163"/>
      <c r="DJ97" s="163"/>
      <c r="DK97" s="163"/>
      <c r="DL97" s="163"/>
      <c r="DM97" s="163"/>
      <c r="DN97" s="163"/>
      <c r="DO97" s="163"/>
      <c r="DP97" s="163"/>
      <c r="DQ97" s="163"/>
      <c r="DR97" s="163"/>
      <c r="DS97" s="163"/>
      <c r="DT97" s="163"/>
      <c r="DU97" s="163"/>
      <c r="DV97" s="163"/>
      <c r="DW97" s="163"/>
      <c r="DX97" s="163"/>
      <c r="DY97" s="163"/>
      <c r="DZ97" s="163"/>
      <c r="EA97" s="163"/>
      <c r="EB97" s="163"/>
      <c r="EC97" s="163"/>
      <c r="ED97" s="163"/>
      <c r="EE97" s="163"/>
      <c r="EF97" s="163"/>
      <c r="EG97" s="163"/>
      <c r="EH97" s="163"/>
      <c r="EI97" s="163"/>
      <c r="EJ97" s="163"/>
      <c r="EK97" s="163"/>
      <c r="EL97" s="163"/>
      <c r="EM97" s="163"/>
      <c r="EN97" s="163"/>
      <c r="EO97" s="163"/>
      <c r="EP97" s="163"/>
      <c r="EQ97" s="163"/>
      <c r="ER97" s="163"/>
      <c r="ES97" s="163"/>
      <c r="ET97" s="163"/>
      <c r="EU97" s="163"/>
      <c r="EV97" s="163"/>
      <c r="EW97" s="163"/>
      <c r="EX97" s="163"/>
      <c r="EY97" s="163"/>
      <c r="EZ97" s="163"/>
      <c r="FA97" s="163"/>
      <c r="FB97" s="163"/>
      <c r="FC97" s="163"/>
      <c r="FD97" s="163"/>
      <c r="FE97" s="163"/>
      <c r="FF97" s="163"/>
      <c r="FG97" s="163"/>
      <c r="FH97" s="163"/>
      <c r="FI97" s="163"/>
      <c r="FJ97" s="163"/>
      <c r="FK97" s="163"/>
      <c r="FL97" s="163"/>
      <c r="FM97" s="163"/>
      <c r="FN97" s="163"/>
      <c r="FO97" s="163"/>
      <c r="FP97" s="163"/>
      <c r="FQ97" s="163"/>
      <c r="FR97" s="163"/>
      <c r="FS97" s="163"/>
      <c r="FT97" s="163"/>
      <c r="FU97" s="163"/>
      <c r="FV97" s="163"/>
      <c r="FW97" s="163"/>
      <c r="FX97" s="163"/>
      <c r="FY97" s="163"/>
      <c r="FZ97" s="163"/>
      <c r="GA97" s="163"/>
      <c r="GB97" s="163"/>
      <c r="GC97" s="163"/>
      <c r="GD97" s="163"/>
      <c r="GE97" s="163"/>
      <c r="GF97" s="163"/>
      <c r="GG97" s="163"/>
      <c r="GH97" s="163"/>
      <c r="GI97" s="163"/>
      <c r="GJ97" s="163"/>
      <c r="GK97" s="163"/>
      <c r="GL97" s="163"/>
      <c r="GM97" s="163"/>
      <c r="GN97" s="163"/>
      <c r="GO97" s="163"/>
      <c r="GP97" s="163"/>
      <c r="GQ97" s="163"/>
      <c r="GR97" s="163"/>
      <c r="GS97" s="163"/>
      <c r="GT97" s="163"/>
      <c r="GU97" s="163"/>
      <c r="GV97" s="163"/>
      <c r="GW97" s="163"/>
      <c r="GX97" s="163"/>
      <c r="GY97" s="163"/>
      <c r="GZ97" s="163"/>
      <c r="HA97" s="163"/>
      <c r="HB97" s="163"/>
      <c r="HC97" s="163"/>
      <c r="HD97" s="163"/>
      <c r="HE97" s="163"/>
      <c r="HF97" s="163"/>
      <c r="HG97" s="163"/>
      <c r="HH97" s="163"/>
      <c r="HI97" s="163"/>
      <c r="HJ97" s="163"/>
      <c r="HK97" s="163"/>
      <c r="HL97" s="163"/>
      <c r="HM97" s="163"/>
      <c r="HN97" s="163"/>
      <c r="HO97" s="163"/>
      <c r="HP97" s="163"/>
      <c r="HQ97" s="163"/>
      <c r="HR97" s="163"/>
      <c r="HS97" s="163"/>
      <c r="HT97" s="163"/>
      <c r="HU97" s="163"/>
      <c r="HV97" s="163"/>
      <c r="HW97" s="163"/>
      <c r="HX97" s="163"/>
      <c r="HY97" s="163"/>
      <c r="HZ97" s="163"/>
      <c r="IA97" s="163"/>
      <c r="IB97" s="163"/>
      <c r="IC97" s="163"/>
      <c r="ID97" s="163"/>
      <c r="IE97" s="163"/>
      <c r="IF97" s="163"/>
      <c r="IG97" s="163"/>
      <c r="IH97" s="163"/>
      <c r="II97" s="163"/>
      <c r="IJ97" s="163"/>
      <c r="IK97" s="163"/>
      <c r="IL97" s="163"/>
      <c r="IM97" s="163"/>
      <c r="IN97" s="163"/>
      <c r="IO97" s="163"/>
      <c r="IP97" s="163"/>
      <c r="IQ97" s="163"/>
      <c r="IR97" s="163"/>
      <c r="IS97" s="163"/>
      <c r="IT97" s="163"/>
      <c r="IU97" s="163"/>
      <c r="IV97" s="163"/>
    </row>
    <row r="98" spans="1:256" s="112" customFormat="1">
      <c r="A98" s="25"/>
      <c r="B98" s="26"/>
      <c r="C98" s="27"/>
      <c r="D98" s="25" t="s">
        <v>112</v>
      </c>
      <c r="E98" s="24"/>
      <c r="F98" s="164">
        <f>F97/100</f>
        <v>15.45</v>
      </c>
      <c r="G98" s="24"/>
      <c r="H98" s="24"/>
      <c r="I98" s="24"/>
      <c r="J98" s="24"/>
      <c r="K98" s="24"/>
      <c r="L98" s="24"/>
      <c r="M98" s="24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</row>
    <row r="99" spans="1:256" s="115" customFormat="1">
      <c r="A99" s="18"/>
      <c r="B99" s="29"/>
      <c r="C99" s="147" t="s">
        <v>89</v>
      </c>
      <c r="D99" s="23" t="s">
        <v>23</v>
      </c>
      <c r="E99" s="159">
        <v>78.5</v>
      </c>
      <c r="F99" s="159">
        <f>E99*F98</f>
        <v>1212.825</v>
      </c>
      <c r="G99" s="165"/>
      <c r="H99" s="165"/>
      <c r="I99" s="24"/>
      <c r="J99" s="24"/>
      <c r="K99" s="24"/>
      <c r="L99" s="24"/>
      <c r="M99" s="24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6"/>
      <c r="BQ99" s="166"/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6"/>
      <c r="CF99" s="166"/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DI99" s="166"/>
      <c r="DJ99" s="166"/>
      <c r="DK99" s="166"/>
      <c r="DL99" s="166"/>
      <c r="DM99" s="166"/>
      <c r="DN99" s="166"/>
      <c r="DO99" s="166"/>
      <c r="DP99" s="166"/>
      <c r="DQ99" s="166"/>
      <c r="DR99" s="166"/>
      <c r="DS99" s="166"/>
      <c r="DT99" s="166"/>
      <c r="DU99" s="166"/>
      <c r="DV99" s="166"/>
      <c r="DW99" s="166"/>
      <c r="DX99" s="166"/>
      <c r="DY99" s="166"/>
      <c r="DZ99" s="166"/>
      <c r="EA99" s="166"/>
      <c r="EB99" s="166"/>
      <c r="EC99" s="166"/>
      <c r="ED99" s="166"/>
      <c r="EE99" s="166"/>
      <c r="EF99" s="166"/>
      <c r="EG99" s="166"/>
      <c r="EH99" s="166"/>
      <c r="EI99" s="166"/>
      <c r="EJ99" s="166"/>
      <c r="EK99" s="166"/>
      <c r="EL99" s="166"/>
      <c r="EM99" s="166"/>
      <c r="EN99" s="166"/>
      <c r="EO99" s="166"/>
      <c r="EP99" s="166"/>
      <c r="EQ99" s="166"/>
      <c r="ER99" s="166"/>
      <c r="ES99" s="166"/>
      <c r="ET99" s="166"/>
      <c r="EU99" s="166"/>
      <c r="EV99" s="166"/>
      <c r="EW99" s="166"/>
      <c r="EX99" s="166"/>
      <c r="EY99" s="166"/>
      <c r="EZ99" s="166"/>
      <c r="FA99" s="166"/>
      <c r="FB99" s="166"/>
      <c r="FC99" s="166"/>
      <c r="FD99" s="166"/>
      <c r="FE99" s="166"/>
      <c r="FF99" s="166"/>
      <c r="FG99" s="166"/>
      <c r="FH99" s="166"/>
      <c r="FI99" s="166"/>
      <c r="FJ99" s="166"/>
      <c r="FK99" s="166"/>
      <c r="FL99" s="166"/>
      <c r="FM99" s="166"/>
      <c r="FN99" s="166"/>
      <c r="FO99" s="166"/>
      <c r="FP99" s="166"/>
      <c r="FQ99" s="166"/>
      <c r="FR99" s="166"/>
      <c r="FS99" s="166"/>
      <c r="FT99" s="166"/>
      <c r="FU99" s="166"/>
      <c r="FV99" s="166"/>
      <c r="FW99" s="166"/>
      <c r="FX99" s="166"/>
      <c r="FY99" s="166"/>
      <c r="FZ99" s="166"/>
      <c r="GA99" s="166"/>
      <c r="GB99" s="166"/>
      <c r="GC99" s="166"/>
      <c r="GD99" s="166"/>
      <c r="GE99" s="166"/>
      <c r="GF99" s="166"/>
      <c r="GG99" s="166"/>
      <c r="GH99" s="166"/>
      <c r="GI99" s="166"/>
      <c r="GJ99" s="166"/>
      <c r="GK99" s="166"/>
      <c r="GL99" s="166"/>
      <c r="GM99" s="166"/>
      <c r="GN99" s="166"/>
      <c r="GO99" s="166"/>
      <c r="GP99" s="166"/>
      <c r="GQ99" s="166"/>
      <c r="GR99" s="166"/>
      <c r="GS99" s="166"/>
      <c r="GT99" s="166"/>
      <c r="GU99" s="166"/>
      <c r="GV99" s="166"/>
      <c r="GW99" s="166"/>
      <c r="GX99" s="166"/>
      <c r="GY99" s="166"/>
      <c r="GZ99" s="166"/>
      <c r="HA99" s="166"/>
      <c r="HB99" s="166"/>
      <c r="HC99" s="166"/>
      <c r="HD99" s="166"/>
      <c r="HE99" s="166"/>
      <c r="HF99" s="166"/>
      <c r="HG99" s="166"/>
      <c r="HH99" s="166"/>
      <c r="HI99" s="166"/>
      <c r="HJ99" s="166"/>
      <c r="HK99" s="166"/>
      <c r="HL99" s="166"/>
      <c r="HM99" s="166"/>
      <c r="HN99" s="166"/>
      <c r="HO99" s="166"/>
      <c r="HP99" s="166"/>
      <c r="HQ99" s="166"/>
      <c r="HR99" s="166"/>
      <c r="HS99" s="166"/>
      <c r="HT99" s="166"/>
      <c r="HU99" s="166"/>
      <c r="HV99" s="166"/>
      <c r="HW99" s="166"/>
      <c r="HX99" s="166"/>
      <c r="HY99" s="166"/>
      <c r="HZ99" s="166"/>
      <c r="IA99" s="166"/>
      <c r="IB99" s="166"/>
      <c r="IC99" s="166"/>
      <c r="ID99" s="166"/>
      <c r="IE99" s="166"/>
      <c r="IF99" s="166"/>
      <c r="IG99" s="166"/>
      <c r="IH99" s="166"/>
      <c r="II99" s="166"/>
      <c r="IJ99" s="166"/>
      <c r="IK99" s="166"/>
      <c r="IL99" s="166"/>
      <c r="IM99" s="166"/>
      <c r="IN99" s="166"/>
      <c r="IO99" s="166"/>
      <c r="IP99" s="166"/>
      <c r="IQ99" s="166"/>
      <c r="IR99" s="166"/>
      <c r="IS99" s="166"/>
      <c r="IT99" s="166"/>
      <c r="IU99" s="166"/>
      <c r="IV99" s="166"/>
    </row>
    <row r="100" spans="1:256" s="115" customFormat="1">
      <c r="A100" s="18"/>
      <c r="B100" s="29"/>
      <c r="C100" s="147"/>
      <c r="D100" s="23"/>
      <c r="E100" s="159"/>
      <c r="F100" s="159"/>
      <c r="G100" s="165"/>
      <c r="H100" s="165"/>
      <c r="I100" s="24"/>
      <c r="J100" s="24"/>
      <c r="K100" s="24"/>
      <c r="L100" s="24"/>
      <c r="M100" s="24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DI100" s="166"/>
      <c r="DJ100" s="166"/>
      <c r="DK100" s="166"/>
      <c r="DL100" s="166"/>
      <c r="DM100" s="166"/>
      <c r="DN100" s="166"/>
      <c r="DO100" s="166"/>
      <c r="DP100" s="166"/>
      <c r="DQ100" s="166"/>
      <c r="DR100" s="166"/>
      <c r="DS100" s="166"/>
      <c r="DT100" s="166"/>
      <c r="DU100" s="166"/>
      <c r="DV100" s="166"/>
      <c r="DW100" s="166"/>
      <c r="DX100" s="166"/>
      <c r="DY100" s="166"/>
      <c r="DZ100" s="166"/>
      <c r="EA100" s="166"/>
      <c r="EB100" s="166"/>
      <c r="EC100" s="166"/>
      <c r="ED100" s="166"/>
      <c r="EE100" s="166"/>
      <c r="EF100" s="166"/>
      <c r="EG100" s="166"/>
      <c r="EH100" s="166"/>
      <c r="EI100" s="166"/>
      <c r="EJ100" s="166"/>
      <c r="EK100" s="166"/>
      <c r="EL100" s="166"/>
      <c r="EM100" s="166"/>
      <c r="EN100" s="166"/>
      <c r="EO100" s="166"/>
      <c r="EP100" s="166"/>
      <c r="EQ100" s="166"/>
      <c r="ER100" s="166"/>
      <c r="ES100" s="166"/>
      <c r="ET100" s="166"/>
      <c r="EU100" s="166"/>
      <c r="EV100" s="166"/>
      <c r="EW100" s="166"/>
      <c r="EX100" s="166"/>
      <c r="EY100" s="166"/>
      <c r="EZ100" s="166"/>
      <c r="FA100" s="166"/>
      <c r="FB100" s="166"/>
      <c r="FC100" s="166"/>
      <c r="FD100" s="166"/>
      <c r="FE100" s="166"/>
      <c r="FF100" s="166"/>
      <c r="FG100" s="166"/>
      <c r="FH100" s="166"/>
      <c r="FI100" s="166"/>
      <c r="FJ100" s="166"/>
      <c r="FK100" s="166"/>
      <c r="FL100" s="166"/>
      <c r="FM100" s="166"/>
      <c r="FN100" s="166"/>
      <c r="FO100" s="166"/>
      <c r="FP100" s="166"/>
      <c r="FQ100" s="166"/>
      <c r="FR100" s="166"/>
      <c r="FS100" s="166"/>
      <c r="FT100" s="166"/>
      <c r="FU100" s="166"/>
      <c r="FV100" s="166"/>
      <c r="FW100" s="166"/>
      <c r="FX100" s="166"/>
      <c r="FY100" s="166"/>
      <c r="FZ100" s="166"/>
      <c r="GA100" s="166"/>
      <c r="GB100" s="166"/>
      <c r="GC100" s="166"/>
      <c r="GD100" s="166"/>
      <c r="GE100" s="166"/>
      <c r="GF100" s="166"/>
      <c r="GG100" s="166"/>
      <c r="GH100" s="166"/>
      <c r="GI100" s="166"/>
      <c r="GJ100" s="166"/>
      <c r="GK100" s="166"/>
      <c r="GL100" s="166"/>
      <c r="GM100" s="166"/>
      <c r="GN100" s="166"/>
      <c r="GO100" s="166"/>
      <c r="GP100" s="166"/>
      <c r="GQ100" s="166"/>
      <c r="GR100" s="166"/>
      <c r="GS100" s="166"/>
      <c r="GT100" s="166"/>
      <c r="GU100" s="166"/>
      <c r="GV100" s="166"/>
      <c r="GW100" s="166"/>
      <c r="GX100" s="166"/>
      <c r="GY100" s="166"/>
      <c r="GZ100" s="166"/>
      <c r="HA100" s="166"/>
      <c r="HB100" s="166"/>
      <c r="HC100" s="166"/>
      <c r="HD100" s="166"/>
      <c r="HE100" s="166"/>
      <c r="HF100" s="166"/>
      <c r="HG100" s="166"/>
      <c r="HH100" s="166"/>
      <c r="HI100" s="166"/>
      <c r="HJ100" s="166"/>
      <c r="HK100" s="166"/>
      <c r="HL100" s="166"/>
      <c r="HM100" s="166"/>
      <c r="HN100" s="166"/>
      <c r="HO100" s="166"/>
      <c r="HP100" s="166"/>
      <c r="HQ100" s="166"/>
      <c r="HR100" s="166"/>
      <c r="HS100" s="166"/>
      <c r="HT100" s="166"/>
      <c r="HU100" s="166"/>
      <c r="HV100" s="166"/>
      <c r="HW100" s="166"/>
      <c r="HX100" s="166"/>
      <c r="HY100" s="166"/>
      <c r="HZ100" s="166"/>
      <c r="IA100" s="166"/>
      <c r="IB100" s="166"/>
      <c r="IC100" s="166"/>
      <c r="ID100" s="166"/>
      <c r="IE100" s="166"/>
      <c r="IF100" s="166"/>
      <c r="IG100" s="166"/>
      <c r="IH100" s="166"/>
      <c r="II100" s="166"/>
      <c r="IJ100" s="166"/>
      <c r="IK100" s="166"/>
      <c r="IL100" s="166"/>
      <c r="IM100" s="166"/>
      <c r="IN100" s="166"/>
      <c r="IO100" s="166"/>
      <c r="IP100" s="166"/>
      <c r="IQ100" s="166"/>
      <c r="IR100" s="166"/>
      <c r="IS100" s="166"/>
      <c r="IT100" s="166"/>
      <c r="IU100" s="166"/>
      <c r="IV100" s="166"/>
    </row>
    <row r="101" spans="1:256" s="115" customFormat="1" ht="30" customHeight="1">
      <c r="A101" s="205">
        <v>2</v>
      </c>
      <c r="B101" s="19" t="s">
        <v>159</v>
      </c>
      <c r="C101" s="146" t="s">
        <v>163</v>
      </c>
      <c r="D101" s="67" t="s">
        <v>22</v>
      </c>
      <c r="E101" s="206"/>
      <c r="F101" s="21">
        <f>4874.2*0.1</f>
        <v>487.42</v>
      </c>
      <c r="G101" s="21"/>
      <c r="H101" s="12"/>
      <c r="I101" s="12"/>
      <c r="J101" s="16"/>
      <c r="K101" s="24"/>
      <c r="L101" s="24"/>
      <c r="M101" s="24"/>
      <c r="N101" s="207">
        <f>F101</f>
        <v>487.42</v>
      </c>
      <c r="O101" s="115">
        <f>N101*2.4</f>
        <v>1169.808</v>
      </c>
    </row>
    <row r="102" spans="1:256" s="112" customFormat="1">
      <c r="A102" s="25"/>
      <c r="B102" s="26"/>
      <c r="C102" s="27"/>
      <c r="D102" s="25" t="s">
        <v>22</v>
      </c>
      <c r="E102" s="24"/>
      <c r="F102" s="164">
        <f>F101</f>
        <v>487.42</v>
      </c>
      <c r="G102" s="24"/>
      <c r="H102" s="24"/>
      <c r="I102" s="24"/>
      <c r="J102" s="24"/>
      <c r="K102" s="24"/>
      <c r="L102" s="24"/>
      <c r="M102" s="24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</row>
    <row r="103" spans="1:256" s="115" customFormat="1">
      <c r="A103" s="46"/>
      <c r="B103" s="47"/>
      <c r="C103" s="147" t="s">
        <v>89</v>
      </c>
      <c r="D103" s="23" t="s">
        <v>23</v>
      </c>
      <c r="E103" s="16">
        <v>13.2</v>
      </c>
      <c r="F103" s="159">
        <f>E103*F102</f>
        <v>6433.9439999999995</v>
      </c>
      <c r="G103" s="43"/>
      <c r="H103" s="43"/>
      <c r="I103" s="43"/>
      <c r="J103" s="24"/>
      <c r="K103" s="24"/>
      <c r="L103" s="24"/>
      <c r="M103" s="24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  <c r="BR103" s="182"/>
      <c r="BS103" s="182"/>
      <c r="BT103" s="182"/>
      <c r="BU103" s="182"/>
      <c r="BV103" s="182"/>
      <c r="BW103" s="182"/>
      <c r="BX103" s="182"/>
      <c r="BY103" s="182"/>
      <c r="BZ103" s="182"/>
      <c r="CA103" s="182"/>
      <c r="CB103" s="182"/>
      <c r="CC103" s="182"/>
      <c r="CD103" s="182"/>
      <c r="CE103" s="182"/>
      <c r="CF103" s="182"/>
      <c r="CG103" s="182"/>
      <c r="CH103" s="182"/>
      <c r="CI103" s="182"/>
      <c r="CJ103" s="182"/>
      <c r="CK103" s="182"/>
      <c r="CL103" s="182"/>
      <c r="CM103" s="182"/>
      <c r="CN103" s="182"/>
      <c r="CO103" s="182"/>
      <c r="CP103" s="182"/>
      <c r="CQ103" s="182"/>
      <c r="CR103" s="182"/>
      <c r="CS103" s="182"/>
      <c r="CT103" s="182"/>
      <c r="CU103" s="182"/>
      <c r="CV103" s="182"/>
      <c r="CW103" s="182"/>
      <c r="CX103" s="182"/>
      <c r="CY103" s="182"/>
      <c r="CZ103" s="182"/>
      <c r="DA103" s="182"/>
      <c r="DB103" s="182"/>
      <c r="DC103" s="182"/>
      <c r="DD103" s="182"/>
      <c r="DE103" s="182"/>
      <c r="DF103" s="182"/>
      <c r="DG103" s="182"/>
      <c r="DH103" s="182"/>
      <c r="DI103" s="182"/>
      <c r="DJ103" s="182"/>
      <c r="DK103" s="182"/>
      <c r="DL103" s="182"/>
      <c r="DM103" s="182"/>
      <c r="DN103" s="182"/>
      <c r="DO103" s="182"/>
      <c r="DP103" s="182"/>
      <c r="DQ103" s="182"/>
      <c r="DR103" s="182"/>
      <c r="DS103" s="182"/>
      <c r="DT103" s="182"/>
      <c r="DU103" s="182"/>
      <c r="DV103" s="182"/>
      <c r="DW103" s="182"/>
      <c r="DX103" s="182"/>
      <c r="DY103" s="182"/>
      <c r="DZ103" s="182"/>
      <c r="EA103" s="182"/>
      <c r="EB103" s="182"/>
      <c r="EC103" s="182"/>
      <c r="ED103" s="182"/>
      <c r="EE103" s="182"/>
      <c r="EF103" s="182"/>
      <c r="EG103" s="182"/>
      <c r="EH103" s="182"/>
      <c r="EI103" s="182"/>
      <c r="EJ103" s="182"/>
      <c r="EK103" s="182"/>
      <c r="EL103" s="182"/>
      <c r="EM103" s="182"/>
      <c r="EN103" s="182"/>
      <c r="EO103" s="182"/>
      <c r="EP103" s="182"/>
      <c r="EQ103" s="182"/>
      <c r="ER103" s="182"/>
      <c r="ES103" s="182"/>
      <c r="ET103" s="182"/>
      <c r="EU103" s="182"/>
      <c r="EV103" s="182"/>
      <c r="EW103" s="182"/>
      <c r="EX103" s="182"/>
      <c r="EY103" s="182"/>
      <c r="EZ103" s="182"/>
      <c r="FA103" s="182"/>
      <c r="FB103" s="182"/>
      <c r="FC103" s="182"/>
      <c r="FD103" s="182"/>
      <c r="FE103" s="182"/>
      <c r="FF103" s="182"/>
      <c r="FG103" s="182"/>
      <c r="FH103" s="182"/>
      <c r="FI103" s="182"/>
      <c r="FJ103" s="182"/>
      <c r="FK103" s="182"/>
      <c r="FL103" s="182"/>
      <c r="FM103" s="182"/>
      <c r="FN103" s="182"/>
      <c r="FO103" s="182"/>
      <c r="FP103" s="182"/>
      <c r="FQ103" s="182"/>
      <c r="FR103" s="182"/>
      <c r="FS103" s="182"/>
      <c r="FT103" s="182"/>
      <c r="FU103" s="182"/>
      <c r="FV103" s="182"/>
      <c r="FW103" s="182"/>
      <c r="FX103" s="182"/>
      <c r="FY103" s="182"/>
      <c r="FZ103" s="182"/>
      <c r="GA103" s="182"/>
      <c r="GB103" s="182"/>
      <c r="GC103" s="182"/>
      <c r="GD103" s="182"/>
      <c r="GE103" s="182"/>
      <c r="GF103" s="182"/>
      <c r="GG103" s="182"/>
      <c r="GH103" s="182"/>
      <c r="GI103" s="182"/>
      <c r="GJ103" s="182"/>
      <c r="GK103" s="182"/>
      <c r="GL103" s="182"/>
      <c r="GM103" s="182"/>
      <c r="GN103" s="182"/>
      <c r="GO103" s="182"/>
      <c r="GP103" s="182"/>
      <c r="GQ103" s="182"/>
      <c r="GR103" s="182"/>
      <c r="GS103" s="182"/>
      <c r="GT103" s="182"/>
      <c r="GU103" s="182"/>
      <c r="GV103" s="182"/>
      <c r="GW103" s="182"/>
      <c r="GX103" s="182"/>
      <c r="GY103" s="182"/>
      <c r="GZ103" s="182"/>
      <c r="HA103" s="182"/>
      <c r="HB103" s="182"/>
      <c r="HC103" s="182"/>
      <c r="HD103" s="182"/>
      <c r="HE103" s="182"/>
      <c r="HF103" s="182"/>
      <c r="HG103" s="182"/>
      <c r="HH103" s="182"/>
      <c r="HI103" s="182"/>
      <c r="HJ103" s="182"/>
      <c r="HK103" s="182"/>
      <c r="HL103" s="182"/>
      <c r="HM103" s="182"/>
      <c r="HN103" s="182"/>
      <c r="HO103" s="182"/>
      <c r="HP103" s="182"/>
      <c r="HQ103" s="182"/>
      <c r="HR103" s="182"/>
      <c r="HS103" s="182"/>
      <c r="HT103" s="182"/>
      <c r="HU103" s="182"/>
      <c r="HV103" s="182"/>
      <c r="HW103" s="182"/>
      <c r="HX103" s="182"/>
      <c r="HY103" s="182"/>
      <c r="HZ103" s="182"/>
      <c r="IA103" s="182"/>
      <c r="IB103" s="182"/>
      <c r="IC103" s="182"/>
      <c r="ID103" s="182"/>
      <c r="IE103" s="182"/>
      <c r="IF103" s="182"/>
      <c r="IG103" s="182"/>
      <c r="IH103" s="182"/>
      <c r="II103" s="182"/>
      <c r="IJ103" s="182"/>
      <c r="IK103" s="182"/>
      <c r="IL103" s="182"/>
      <c r="IM103" s="182"/>
      <c r="IN103" s="182"/>
      <c r="IO103" s="182"/>
      <c r="IP103" s="182"/>
      <c r="IQ103" s="182"/>
      <c r="IR103" s="182"/>
      <c r="IS103" s="182"/>
      <c r="IT103" s="182"/>
      <c r="IU103" s="182"/>
      <c r="IV103" s="182"/>
    </row>
    <row r="104" spans="1:256" s="17" customFormat="1">
      <c r="A104" s="203"/>
      <c r="B104" s="149"/>
      <c r="C104" s="78" t="s">
        <v>90</v>
      </c>
      <c r="D104" s="158" t="s">
        <v>0</v>
      </c>
      <c r="E104" s="159">
        <v>9.6300000000000008</v>
      </c>
      <c r="F104" s="113">
        <f>E104*F102</f>
        <v>4693.8546000000006</v>
      </c>
      <c r="G104" s="43"/>
      <c r="H104" s="43"/>
      <c r="I104" s="43"/>
      <c r="J104" s="43"/>
      <c r="K104" s="63"/>
      <c r="L104" s="160"/>
      <c r="M104" s="24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</row>
    <row r="105" spans="1:256" s="112" customFormat="1">
      <c r="A105" s="111"/>
      <c r="B105" s="188"/>
      <c r="C105" s="208"/>
      <c r="D105" s="25"/>
      <c r="E105" s="209"/>
      <c r="F105" s="16"/>
      <c r="G105" s="16"/>
      <c r="H105" s="16"/>
      <c r="I105" s="16"/>
      <c r="J105" s="16"/>
      <c r="K105" s="24"/>
      <c r="L105" s="128"/>
      <c r="M105" s="24"/>
    </row>
    <row r="106" spans="1:256" s="115" customFormat="1" ht="30" customHeight="1">
      <c r="A106" s="205">
        <v>2</v>
      </c>
      <c r="B106" s="19" t="s">
        <v>159</v>
      </c>
      <c r="C106" s="146" t="s">
        <v>181</v>
      </c>
      <c r="D106" s="67" t="s">
        <v>22</v>
      </c>
      <c r="E106" s="206"/>
      <c r="F106" s="21">
        <f>0.325*1000</f>
        <v>325</v>
      </c>
      <c r="G106" s="21"/>
      <c r="H106" s="12"/>
      <c r="I106" s="12"/>
      <c r="J106" s="16"/>
      <c r="K106" s="24"/>
      <c r="L106" s="24"/>
      <c r="M106" s="24"/>
      <c r="N106" s="207">
        <f>F106</f>
        <v>325</v>
      </c>
      <c r="O106" s="115">
        <f>N106*2.4</f>
        <v>780</v>
      </c>
    </row>
    <row r="107" spans="1:256" s="112" customFormat="1">
      <c r="A107" s="25"/>
      <c r="B107" s="26"/>
      <c r="C107" s="27"/>
      <c r="D107" s="25" t="s">
        <v>22</v>
      </c>
      <c r="E107" s="24"/>
      <c r="F107" s="164">
        <f>F106</f>
        <v>325</v>
      </c>
      <c r="G107" s="24"/>
      <c r="H107" s="24"/>
      <c r="I107" s="24"/>
      <c r="J107" s="24"/>
      <c r="K107" s="24"/>
      <c r="L107" s="24"/>
      <c r="M107" s="24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  <c r="IV107" s="28"/>
    </row>
    <row r="108" spans="1:256" s="115" customFormat="1">
      <c r="A108" s="46"/>
      <c r="B108" s="47"/>
      <c r="C108" s="147" t="s">
        <v>89</v>
      </c>
      <c r="D108" s="23" t="s">
        <v>23</v>
      </c>
      <c r="E108" s="16">
        <v>13.2</v>
      </c>
      <c r="F108" s="159">
        <f>E108*F107</f>
        <v>4290</v>
      </c>
      <c r="G108" s="43"/>
      <c r="H108" s="43"/>
      <c r="I108" s="43"/>
      <c r="J108" s="24"/>
      <c r="K108" s="24"/>
      <c r="L108" s="24"/>
      <c r="M108" s="24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2"/>
      <c r="BN108" s="182"/>
      <c r="BO108" s="182"/>
      <c r="BP108" s="182"/>
      <c r="BQ108" s="182"/>
      <c r="BR108" s="182"/>
      <c r="BS108" s="182"/>
      <c r="BT108" s="182"/>
      <c r="BU108" s="182"/>
      <c r="BV108" s="182"/>
      <c r="BW108" s="182"/>
      <c r="BX108" s="182"/>
      <c r="BY108" s="182"/>
      <c r="BZ108" s="182"/>
      <c r="CA108" s="182"/>
      <c r="CB108" s="182"/>
      <c r="CC108" s="182"/>
      <c r="CD108" s="182"/>
      <c r="CE108" s="182"/>
      <c r="CF108" s="182"/>
      <c r="CG108" s="182"/>
      <c r="CH108" s="182"/>
      <c r="CI108" s="182"/>
      <c r="CJ108" s="182"/>
      <c r="CK108" s="182"/>
      <c r="CL108" s="182"/>
      <c r="CM108" s="182"/>
      <c r="CN108" s="182"/>
      <c r="CO108" s="182"/>
      <c r="CP108" s="182"/>
      <c r="CQ108" s="182"/>
      <c r="CR108" s="182"/>
      <c r="CS108" s="182"/>
      <c r="CT108" s="182"/>
      <c r="CU108" s="182"/>
      <c r="CV108" s="182"/>
      <c r="CW108" s="182"/>
      <c r="CX108" s="182"/>
      <c r="CY108" s="182"/>
      <c r="CZ108" s="182"/>
      <c r="DA108" s="182"/>
      <c r="DB108" s="182"/>
      <c r="DC108" s="182"/>
      <c r="DD108" s="182"/>
      <c r="DE108" s="182"/>
      <c r="DF108" s="182"/>
      <c r="DG108" s="182"/>
      <c r="DH108" s="182"/>
      <c r="DI108" s="182"/>
      <c r="DJ108" s="182"/>
      <c r="DK108" s="182"/>
      <c r="DL108" s="182"/>
      <c r="DM108" s="182"/>
      <c r="DN108" s="182"/>
      <c r="DO108" s="182"/>
      <c r="DP108" s="182"/>
      <c r="DQ108" s="182"/>
      <c r="DR108" s="182"/>
      <c r="DS108" s="182"/>
      <c r="DT108" s="182"/>
      <c r="DU108" s="182"/>
      <c r="DV108" s="182"/>
      <c r="DW108" s="182"/>
      <c r="DX108" s="182"/>
      <c r="DY108" s="182"/>
      <c r="DZ108" s="182"/>
      <c r="EA108" s="182"/>
      <c r="EB108" s="182"/>
      <c r="EC108" s="182"/>
      <c r="ED108" s="182"/>
      <c r="EE108" s="182"/>
      <c r="EF108" s="182"/>
      <c r="EG108" s="182"/>
      <c r="EH108" s="182"/>
      <c r="EI108" s="182"/>
      <c r="EJ108" s="182"/>
      <c r="EK108" s="182"/>
      <c r="EL108" s="182"/>
      <c r="EM108" s="182"/>
      <c r="EN108" s="182"/>
      <c r="EO108" s="182"/>
      <c r="EP108" s="182"/>
      <c r="EQ108" s="182"/>
      <c r="ER108" s="182"/>
      <c r="ES108" s="182"/>
      <c r="ET108" s="182"/>
      <c r="EU108" s="182"/>
      <c r="EV108" s="182"/>
      <c r="EW108" s="182"/>
      <c r="EX108" s="182"/>
      <c r="EY108" s="182"/>
      <c r="EZ108" s="182"/>
      <c r="FA108" s="182"/>
      <c r="FB108" s="182"/>
      <c r="FC108" s="182"/>
      <c r="FD108" s="182"/>
      <c r="FE108" s="182"/>
      <c r="FF108" s="182"/>
      <c r="FG108" s="182"/>
      <c r="FH108" s="182"/>
      <c r="FI108" s="182"/>
      <c r="FJ108" s="182"/>
      <c r="FK108" s="182"/>
      <c r="FL108" s="182"/>
      <c r="FM108" s="182"/>
      <c r="FN108" s="182"/>
      <c r="FO108" s="182"/>
      <c r="FP108" s="182"/>
      <c r="FQ108" s="182"/>
      <c r="FR108" s="182"/>
      <c r="FS108" s="182"/>
      <c r="FT108" s="182"/>
      <c r="FU108" s="182"/>
      <c r="FV108" s="182"/>
      <c r="FW108" s="182"/>
      <c r="FX108" s="182"/>
      <c r="FY108" s="182"/>
      <c r="FZ108" s="182"/>
      <c r="GA108" s="182"/>
      <c r="GB108" s="182"/>
      <c r="GC108" s="182"/>
      <c r="GD108" s="182"/>
      <c r="GE108" s="182"/>
      <c r="GF108" s="182"/>
      <c r="GG108" s="182"/>
      <c r="GH108" s="182"/>
      <c r="GI108" s="182"/>
      <c r="GJ108" s="182"/>
      <c r="GK108" s="182"/>
      <c r="GL108" s="182"/>
      <c r="GM108" s="182"/>
      <c r="GN108" s="182"/>
      <c r="GO108" s="182"/>
      <c r="GP108" s="182"/>
      <c r="GQ108" s="182"/>
      <c r="GR108" s="182"/>
      <c r="GS108" s="182"/>
      <c r="GT108" s="182"/>
      <c r="GU108" s="182"/>
      <c r="GV108" s="182"/>
      <c r="GW108" s="182"/>
      <c r="GX108" s="182"/>
      <c r="GY108" s="182"/>
      <c r="GZ108" s="182"/>
      <c r="HA108" s="182"/>
      <c r="HB108" s="182"/>
      <c r="HC108" s="182"/>
      <c r="HD108" s="182"/>
      <c r="HE108" s="182"/>
      <c r="HF108" s="182"/>
      <c r="HG108" s="182"/>
      <c r="HH108" s="182"/>
      <c r="HI108" s="182"/>
      <c r="HJ108" s="182"/>
      <c r="HK108" s="182"/>
      <c r="HL108" s="182"/>
      <c r="HM108" s="182"/>
      <c r="HN108" s="182"/>
      <c r="HO108" s="182"/>
      <c r="HP108" s="182"/>
      <c r="HQ108" s="182"/>
      <c r="HR108" s="182"/>
      <c r="HS108" s="182"/>
      <c r="HT108" s="182"/>
      <c r="HU108" s="182"/>
      <c r="HV108" s="182"/>
      <c r="HW108" s="182"/>
      <c r="HX108" s="182"/>
      <c r="HY108" s="182"/>
      <c r="HZ108" s="182"/>
      <c r="IA108" s="182"/>
      <c r="IB108" s="182"/>
      <c r="IC108" s="182"/>
      <c r="ID108" s="182"/>
      <c r="IE108" s="182"/>
      <c r="IF108" s="182"/>
      <c r="IG108" s="182"/>
      <c r="IH108" s="182"/>
      <c r="II108" s="182"/>
      <c r="IJ108" s="182"/>
      <c r="IK108" s="182"/>
      <c r="IL108" s="182"/>
      <c r="IM108" s="182"/>
      <c r="IN108" s="182"/>
      <c r="IO108" s="182"/>
      <c r="IP108" s="182"/>
      <c r="IQ108" s="182"/>
      <c r="IR108" s="182"/>
      <c r="IS108" s="182"/>
      <c r="IT108" s="182"/>
      <c r="IU108" s="182"/>
      <c r="IV108" s="182"/>
    </row>
    <row r="109" spans="1:256" s="17" customFormat="1">
      <c r="A109" s="220"/>
      <c r="B109" s="149"/>
      <c r="C109" s="78" t="s">
        <v>90</v>
      </c>
      <c r="D109" s="158" t="s">
        <v>0</v>
      </c>
      <c r="E109" s="159">
        <v>9.6300000000000008</v>
      </c>
      <c r="F109" s="113">
        <f>E109*F107</f>
        <v>3129.7500000000005</v>
      </c>
      <c r="G109" s="43"/>
      <c r="H109" s="43"/>
      <c r="I109" s="43"/>
      <c r="J109" s="43"/>
      <c r="K109" s="63"/>
      <c r="L109" s="160"/>
      <c r="M109" s="24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7"/>
      <c r="DY109" s="107"/>
      <c r="DZ109" s="107"/>
      <c r="EA109" s="107"/>
      <c r="EB109" s="107"/>
      <c r="EC109" s="107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S109" s="107"/>
      <c r="FT109" s="107"/>
      <c r="FU109" s="107"/>
      <c r="FV109" s="107"/>
      <c r="FW109" s="107"/>
      <c r="FX109" s="107"/>
      <c r="FY109" s="107"/>
      <c r="FZ109" s="107"/>
      <c r="GA109" s="107"/>
      <c r="GB109" s="107"/>
      <c r="GC109" s="107"/>
      <c r="GD109" s="107"/>
      <c r="GE109" s="107"/>
      <c r="GF109" s="107"/>
      <c r="GG109" s="107"/>
      <c r="GH109" s="107"/>
      <c r="GI109" s="107"/>
      <c r="GJ109" s="107"/>
      <c r="GK109" s="107"/>
      <c r="GL109" s="107"/>
      <c r="GM109" s="107"/>
      <c r="GN109" s="107"/>
      <c r="GO109" s="107"/>
      <c r="GP109" s="107"/>
      <c r="GQ109" s="107"/>
      <c r="GR109" s="107"/>
      <c r="GS109" s="107"/>
      <c r="GT109" s="107"/>
      <c r="GU109" s="107"/>
      <c r="GV109" s="107"/>
      <c r="GW109" s="107"/>
      <c r="GX109" s="107"/>
      <c r="GY109" s="107"/>
      <c r="GZ109" s="107"/>
      <c r="HA109" s="107"/>
      <c r="HB109" s="107"/>
      <c r="HC109" s="107"/>
      <c r="HD109" s="107"/>
      <c r="HE109" s="107"/>
      <c r="HF109" s="107"/>
      <c r="HG109" s="107"/>
      <c r="HH109" s="107"/>
      <c r="HI109" s="107"/>
      <c r="HJ109" s="107"/>
      <c r="HK109" s="107"/>
      <c r="HL109" s="107"/>
      <c r="HM109" s="107"/>
      <c r="HN109" s="107"/>
      <c r="HO109" s="107"/>
      <c r="HP109" s="107"/>
      <c r="HQ109" s="107"/>
      <c r="HR109" s="107"/>
      <c r="HS109" s="107"/>
      <c r="HT109" s="107"/>
      <c r="HU109" s="107"/>
      <c r="HV109" s="107"/>
      <c r="HW109" s="107"/>
      <c r="HX109" s="107"/>
      <c r="HY109" s="107"/>
      <c r="HZ109" s="107"/>
      <c r="IA109" s="107"/>
      <c r="IB109" s="107"/>
      <c r="IC109" s="107"/>
      <c r="ID109" s="107"/>
      <c r="IE109" s="107"/>
      <c r="IF109" s="107"/>
    </row>
    <row r="110" spans="1:256" s="112" customFormat="1">
      <c r="A110" s="111"/>
      <c r="B110" s="188"/>
      <c r="C110" s="208"/>
      <c r="D110" s="25"/>
      <c r="E110" s="209"/>
      <c r="F110" s="16"/>
      <c r="G110" s="16"/>
      <c r="H110" s="16"/>
      <c r="I110" s="16"/>
      <c r="J110" s="16"/>
      <c r="K110" s="24"/>
      <c r="L110" s="128"/>
      <c r="M110" s="24"/>
    </row>
    <row r="111" spans="1:256" s="112" customFormat="1" ht="25.5">
      <c r="A111" s="66">
        <v>3</v>
      </c>
      <c r="B111" s="69" t="s">
        <v>57</v>
      </c>
      <c r="C111" s="210" t="s">
        <v>160</v>
      </c>
      <c r="D111" s="67" t="s">
        <v>22</v>
      </c>
      <c r="E111" s="66"/>
      <c r="F111" s="21">
        <f>N101+N97+N106</f>
        <v>881.94500000000005</v>
      </c>
      <c r="G111" s="67"/>
      <c r="H111" s="67"/>
      <c r="I111" s="67"/>
      <c r="J111" s="67"/>
      <c r="K111" s="67"/>
      <c r="L111" s="67"/>
      <c r="M111" s="67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  <c r="IU111" s="28"/>
      <c r="IV111" s="28"/>
    </row>
    <row r="112" spans="1:256" s="112" customFormat="1">
      <c r="A112" s="62"/>
      <c r="B112" s="62"/>
      <c r="C112" s="211"/>
      <c r="D112" s="212" t="s">
        <v>59</v>
      </c>
      <c r="E112" s="213"/>
      <c r="F112" s="214">
        <f>F111/100</f>
        <v>8.8194499999999998</v>
      </c>
      <c r="G112" s="212"/>
      <c r="H112" s="212"/>
      <c r="I112" s="212"/>
      <c r="J112" s="212"/>
      <c r="K112" s="212"/>
      <c r="L112" s="212"/>
      <c r="M112" s="212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  <c r="IV112" s="28"/>
    </row>
    <row r="113" spans="1:256" s="112" customFormat="1">
      <c r="A113" s="62"/>
      <c r="B113" s="62" t="s">
        <v>161</v>
      </c>
      <c r="C113" s="211" t="s">
        <v>58</v>
      </c>
      <c r="D113" s="212" t="s">
        <v>26</v>
      </c>
      <c r="E113" s="213">
        <v>3.4</v>
      </c>
      <c r="F113" s="215">
        <f>E113*F112</f>
        <v>29.986129999999999</v>
      </c>
      <c r="G113" s="215"/>
      <c r="H113" s="215"/>
      <c r="I113" s="215"/>
      <c r="J113" s="215"/>
      <c r="K113" s="215"/>
      <c r="L113" s="24"/>
      <c r="M113" s="24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  <c r="IU113" s="28"/>
      <c r="IV113" s="28"/>
    </row>
    <row r="114" spans="1:256" s="112" customFormat="1">
      <c r="A114" s="25"/>
      <c r="B114" s="26"/>
      <c r="C114" s="208"/>
      <c r="D114" s="25"/>
      <c r="E114" s="25"/>
      <c r="F114" s="24"/>
      <c r="G114" s="24"/>
      <c r="H114" s="128"/>
      <c r="I114" s="24"/>
      <c r="J114" s="128"/>
      <c r="K114" s="24"/>
      <c r="L114" s="24"/>
      <c r="M114" s="24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  <c r="IU114" s="28"/>
      <c r="IV114" s="28"/>
    </row>
    <row r="115" spans="1:256" s="115" customFormat="1">
      <c r="A115" s="18">
        <v>5</v>
      </c>
      <c r="B115" s="19" t="s">
        <v>95</v>
      </c>
      <c r="C115" s="216" t="s">
        <v>162</v>
      </c>
      <c r="D115" s="20" t="s">
        <v>24</v>
      </c>
      <c r="E115" s="20"/>
      <c r="F115" s="21">
        <f>O101+O97+O106</f>
        <v>2116.6679999999997</v>
      </c>
      <c r="G115" s="21"/>
      <c r="H115" s="21"/>
      <c r="I115" s="21"/>
      <c r="J115" s="21"/>
      <c r="K115" s="21"/>
      <c r="L115" s="24"/>
      <c r="M115" s="24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</row>
    <row r="116" spans="1:256" s="112" customFormat="1">
      <c r="A116" s="25"/>
      <c r="B116" s="26"/>
      <c r="C116" s="27"/>
      <c r="D116" s="25"/>
      <c r="E116" s="24"/>
      <c r="F116" s="24"/>
      <c r="G116" s="24"/>
      <c r="H116" s="24"/>
      <c r="I116" s="24"/>
      <c r="J116" s="24"/>
      <c r="K116" s="24"/>
      <c r="L116" s="24"/>
      <c r="M116" s="24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  <c r="IU116" s="28"/>
      <c r="IV116" s="28"/>
    </row>
    <row r="117" spans="1:256" s="112" customFormat="1">
      <c r="A117" s="25"/>
      <c r="B117" s="26"/>
      <c r="C117" s="148" t="s">
        <v>54</v>
      </c>
      <c r="D117" s="25" t="s">
        <v>24</v>
      </c>
      <c r="E117" s="24">
        <v>1</v>
      </c>
      <c r="F117" s="24">
        <f>E117*F115</f>
        <v>2116.6679999999997</v>
      </c>
      <c r="G117" s="24"/>
      <c r="H117" s="24"/>
      <c r="I117" s="24"/>
      <c r="J117" s="24"/>
      <c r="K117" s="24"/>
      <c r="L117" s="24"/>
      <c r="M117" s="24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  <c r="IV117" s="28"/>
    </row>
    <row r="118" spans="1:256" s="112" customFormat="1">
      <c r="A118" s="25"/>
      <c r="B118" s="26"/>
      <c r="C118" s="27"/>
      <c r="D118" s="25"/>
      <c r="E118" s="24"/>
      <c r="F118" s="24"/>
      <c r="G118" s="24"/>
      <c r="H118" s="24"/>
      <c r="I118" s="24"/>
      <c r="J118" s="24"/>
      <c r="K118" s="24"/>
      <c r="L118" s="24"/>
      <c r="M118" s="24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</row>
    <row r="119" spans="1:256" s="115" customFormat="1" ht="25.5">
      <c r="A119" s="18">
        <v>15</v>
      </c>
      <c r="B119" s="19" t="s">
        <v>94</v>
      </c>
      <c r="C119" s="88" t="s">
        <v>101</v>
      </c>
      <c r="D119" s="20" t="s">
        <v>22</v>
      </c>
      <c r="E119" s="21"/>
      <c r="F119" s="21">
        <v>1021</v>
      </c>
      <c r="G119" s="21"/>
      <c r="H119" s="21"/>
      <c r="I119" s="21"/>
      <c r="J119" s="21"/>
      <c r="K119" s="21"/>
      <c r="L119" s="21"/>
      <c r="M119" s="21"/>
      <c r="N119" s="22"/>
      <c r="O119" s="22" t="s">
        <v>154</v>
      </c>
      <c r="P119" s="22">
        <v>1545.07</v>
      </c>
      <c r="Q119" s="22">
        <f>P119*0.2*0.15</f>
        <v>46.3521</v>
      </c>
      <c r="R119" s="22">
        <f>P119*0.15*0.08</f>
        <v>18.540839999999999</v>
      </c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</row>
    <row r="120" spans="1:256" s="17" customFormat="1">
      <c r="A120" s="25"/>
      <c r="B120" s="26"/>
      <c r="C120" s="79"/>
      <c r="D120" s="25" t="s">
        <v>85</v>
      </c>
      <c r="E120" s="24"/>
      <c r="F120" s="106">
        <f>F119/1000</f>
        <v>1.0209999999999999</v>
      </c>
      <c r="G120" s="24"/>
      <c r="H120" s="24"/>
      <c r="I120" s="24"/>
      <c r="J120" s="24"/>
      <c r="K120" s="24"/>
      <c r="L120" s="24"/>
      <c r="M120" s="24"/>
      <c r="N120" s="28"/>
      <c r="O120" s="28" t="s">
        <v>155</v>
      </c>
      <c r="P120" s="28">
        <v>4874.2</v>
      </c>
      <c r="Q120" s="28">
        <f>P120*0.2</f>
        <v>974.84</v>
      </c>
      <c r="R120" s="28">
        <f>P120*0.05</f>
        <v>243.71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</row>
    <row r="121" spans="1:256" s="17" customFormat="1">
      <c r="A121" s="114"/>
      <c r="B121" s="29"/>
      <c r="C121" s="77" t="s">
        <v>27</v>
      </c>
      <c r="D121" s="23" t="s">
        <v>23</v>
      </c>
      <c r="E121" s="24">
        <v>60.8</v>
      </c>
      <c r="F121" s="24">
        <f>E121*F120</f>
        <v>62.076799999999992</v>
      </c>
      <c r="G121" s="24"/>
      <c r="H121" s="24"/>
      <c r="I121" s="24"/>
      <c r="J121" s="24"/>
      <c r="K121" s="24"/>
      <c r="L121" s="24"/>
      <c r="M121" s="2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</row>
    <row r="122" spans="1:256" s="17" customFormat="1">
      <c r="A122" s="114"/>
      <c r="B122" s="29" t="s">
        <v>86</v>
      </c>
      <c r="C122" s="30" t="s">
        <v>102</v>
      </c>
      <c r="D122" s="23" t="s">
        <v>26</v>
      </c>
      <c r="E122" s="24">
        <v>143</v>
      </c>
      <c r="F122" s="24">
        <f>E122*F120</f>
        <v>146.00299999999999</v>
      </c>
      <c r="G122" s="24"/>
      <c r="H122" s="24"/>
      <c r="I122" s="24"/>
      <c r="J122" s="24"/>
      <c r="K122" s="24"/>
      <c r="L122" s="24"/>
      <c r="M122" s="24"/>
      <c r="N122" s="28"/>
      <c r="O122" s="28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</row>
    <row r="123" spans="1:256" s="17" customFormat="1">
      <c r="A123" s="114"/>
      <c r="B123" s="29"/>
      <c r="C123" s="78" t="s">
        <v>28</v>
      </c>
      <c r="D123" s="25" t="s">
        <v>0</v>
      </c>
      <c r="E123" s="24">
        <v>6.89</v>
      </c>
      <c r="F123" s="24">
        <f>E123*F120</f>
        <v>7.0346899999999994</v>
      </c>
      <c r="G123" s="24"/>
      <c r="H123" s="24"/>
      <c r="I123" s="24"/>
      <c r="J123" s="24"/>
      <c r="K123" s="24"/>
      <c r="L123" s="24"/>
      <c r="M123" s="24"/>
      <c r="N123" s="1"/>
      <c r="O123" s="15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</row>
    <row r="124" spans="1:256" s="17" customFormat="1">
      <c r="A124" s="25"/>
      <c r="B124" s="26"/>
      <c r="C124" s="78"/>
      <c r="D124" s="25"/>
      <c r="E124" s="24"/>
      <c r="F124" s="24"/>
      <c r="G124" s="24"/>
      <c r="H124" s="24"/>
      <c r="I124" s="24"/>
      <c r="J124" s="24"/>
      <c r="K124" s="24"/>
      <c r="L124" s="24"/>
      <c r="M124" s="24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</row>
    <row r="125" spans="1:256" s="115" customFormat="1">
      <c r="A125" s="18">
        <v>16</v>
      </c>
      <c r="B125" s="19" t="s">
        <v>95</v>
      </c>
      <c r="C125" s="88" t="s">
        <v>103</v>
      </c>
      <c r="D125" s="20" t="s">
        <v>22</v>
      </c>
      <c r="E125" s="21"/>
      <c r="F125" s="21">
        <f>F119</f>
        <v>1021</v>
      </c>
      <c r="G125" s="21"/>
      <c r="H125" s="21"/>
      <c r="I125" s="21"/>
      <c r="J125" s="21"/>
      <c r="K125" s="12"/>
      <c r="L125" s="21"/>
      <c r="M125" s="21"/>
      <c r="N125" s="156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</row>
    <row r="126" spans="1:256" s="17" customFormat="1">
      <c r="A126" s="25"/>
      <c r="B126" s="26"/>
      <c r="C126" s="79"/>
      <c r="D126" s="25"/>
      <c r="E126" s="24"/>
      <c r="F126" s="24"/>
      <c r="G126" s="24"/>
      <c r="H126" s="24"/>
      <c r="I126" s="24"/>
      <c r="J126" s="24"/>
      <c r="K126" s="16"/>
      <c r="L126" s="24"/>
      <c r="M126" s="24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</row>
    <row r="127" spans="1:256" s="17" customFormat="1">
      <c r="A127" s="25"/>
      <c r="B127" s="26"/>
      <c r="C127" s="79" t="s">
        <v>104</v>
      </c>
      <c r="D127" s="25" t="s">
        <v>24</v>
      </c>
      <c r="E127" s="24">
        <v>1.8</v>
      </c>
      <c r="F127" s="24">
        <f>E127*F125</f>
        <v>1837.8</v>
      </c>
      <c r="G127" s="24"/>
      <c r="H127" s="24"/>
      <c r="I127" s="24"/>
      <c r="J127" s="24"/>
      <c r="K127" s="16"/>
      <c r="L127" s="24"/>
      <c r="M127" s="24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</row>
    <row r="128" spans="1:256" s="17" customFormat="1">
      <c r="A128" s="25"/>
      <c r="B128" s="26"/>
      <c r="C128" s="79"/>
      <c r="D128" s="25"/>
      <c r="E128" s="24"/>
      <c r="F128" s="24"/>
      <c r="G128" s="24"/>
      <c r="H128" s="24"/>
      <c r="I128" s="24"/>
      <c r="J128" s="24"/>
      <c r="K128" s="16"/>
      <c r="L128" s="24"/>
      <c r="M128" s="24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</row>
    <row r="129" spans="1:256" s="115" customFormat="1" ht="25.5">
      <c r="A129" s="34">
        <v>17</v>
      </c>
      <c r="B129" s="19" t="s">
        <v>105</v>
      </c>
      <c r="C129" s="146" t="s">
        <v>106</v>
      </c>
      <c r="D129" s="18" t="s">
        <v>22</v>
      </c>
      <c r="E129" s="18"/>
      <c r="F129" s="21">
        <v>262</v>
      </c>
      <c r="G129" s="18"/>
      <c r="H129" s="18"/>
      <c r="I129" s="18"/>
      <c r="J129" s="157"/>
      <c r="K129" s="18"/>
      <c r="L129" s="18"/>
      <c r="M129" s="18"/>
      <c r="N129" s="1"/>
      <c r="O129" s="1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  <c r="DB129" s="154"/>
      <c r="DC129" s="154"/>
      <c r="DD129" s="154"/>
      <c r="DE129" s="154"/>
      <c r="DF129" s="154"/>
      <c r="DG129" s="154"/>
      <c r="DH129" s="154"/>
      <c r="DI129" s="154"/>
      <c r="DJ129" s="154"/>
      <c r="DK129" s="154"/>
      <c r="DL129" s="154"/>
      <c r="DM129" s="154"/>
      <c r="DN129" s="154"/>
      <c r="DO129" s="154"/>
      <c r="DP129" s="154"/>
      <c r="DQ129" s="154"/>
      <c r="DR129" s="154"/>
      <c r="DS129" s="154"/>
      <c r="DT129" s="154"/>
      <c r="DU129" s="154"/>
      <c r="DV129" s="154"/>
      <c r="DW129" s="154"/>
      <c r="DX129" s="154"/>
      <c r="DY129" s="154"/>
      <c r="DZ129" s="154"/>
      <c r="EA129" s="154"/>
      <c r="EB129" s="154"/>
      <c r="EC129" s="154"/>
      <c r="ED129" s="154"/>
      <c r="EE129" s="154"/>
      <c r="EF129" s="154"/>
      <c r="EG129" s="154"/>
      <c r="EH129" s="154"/>
      <c r="EI129" s="154"/>
      <c r="EJ129" s="154"/>
      <c r="EK129" s="154"/>
      <c r="EL129" s="154"/>
      <c r="EM129" s="154"/>
      <c r="EN129" s="154"/>
      <c r="EO129" s="154"/>
      <c r="EP129" s="154"/>
      <c r="EQ129" s="154"/>
      <c r="ER129" s="154"/>
      <c r="ES129" s="154"/>
      <c r="ET129" s="154"/>
      <c r="EU129" s="154"/>
      <c r="EV129" s="154"/>
      <c r="EW129" s="154"/>
      <c r="EX129" s="154"/>
      <c r="EY129" s="154"/>
      <c r="EZ129" s="154"/>
      <c r="FA129" s="154"/>
      <c r="FB129" s="154"/>
      <c r="FC129" s="154"/>
      <c r="FD129" s="154"/>
      <c r="FE129" s="154"/>
      <c r="FF129" s="154"/>
      <c r="FG129" s="154"/>
      <c r="FH129" s="154"/>
      <c r="FI129" s="154"/>
      <c r="FJ129" s="154"/>
      <c r="FK129" s="154"/>
      <c r="FL129" s="154"/>
      <c r="FM129" s="154"/>
      <c r="FN129" s="154"/>
      <c r="FO129" s="154"/>
      <c r="FP129" s="154"/>
      <c r="FQ129" s="154"/>
      <c r="FR129" s="154"/>
      <c r="FS129" s="154"/>
      <c r="FT129" s="154"/>
      <c r="FU129" s="154"/>
      <c r="FV129" s="154"/>
      <c r="FW129" s="154"/>
      <c r="FX129" s="154"/>
      <c r="FY129" s="154"/>
      <c r="FZ129" s="154"/>
      <c r="GA129" s="154"/>
      <c r="GB129" s="154"/>
      <c r="GC129" s="154"/>
      <c r="GD129" s="154"/>
      <c r="GE129" s="154"/>
      <c r="GF129" s="154"/>
      <c r="GG129" s="154"/>
      <c r="GH129" s="154"/>
      <c r="GI129" s="154"/>
      <c r="GJ129" s="154"/>
      <c r="GK129" s="154"/>
      <c r="GL129" s="154"/>
      <c r="GM129" s="154"/>
      <c r="GN129" s="154"/>
      <c r="GO129" s="154"/>
      <c r="GP129" s="154"/>
      <c r="GQ129" s="154"/>
      <c r="GR129" s="154"/>
      <c r="GS129" s="154"/>
      <c r="GT129" s="154"/>
      <c r="GU129" s="154"/>
      <c r="GV129" s="154"/>
      <c r="GW129" s="154"/>
      <c r="GX129" s="154"/>
      <c r="GY129" s="154"/>
      <c r="GZ129" s="154"/>
      <c r="HA129" s="154"/>
      <c r="HB129" s="154"/>
      <c r="HC129" s="154"/>
      <c r="HD129" s="154"/>
      <c r="HE129" s="154"/>
      <c r="HF129" s="154"/>
      <c r="HG129" s="154"/>
      <c r="HH129" s="154"/>
      <c r="HI129" s="154"/>
      <c r="HJ129" s="154"/>
      <c r="HK129" s="154"/>
      <c r="HL129" s="154"/>
      <c r="HM129" s="154"/>
      <c r="HN129" s="154"/>
      <c r="HO129" s="154"/>
      <c r="HP129" s="154"/>
      <c r="HQ129" s="154"/>
      <c r="HR129" s="154"/>
      <c r="HS129" s="154"/>
      <c r="HT129" s="154"/>
      <c r="HU129" s="154"/>
      <c r="HV129" s="154"/>
      <c r="HW129" s="154"/>
      <c r="HX129" s="154"/>
      <c r="HY129" s="154"/>
      <c r="HZ129" s="154"/>
      <c r="IA129" s="154"/>
      <c r="IB129" s="154"/>
      <c r="IC129" s="154"/>
      <c r="ID129" s="154"/>
      <c r="IE129" s="154"/>
      <c r="IF129" s="154"/>
      <c r="IG129" s="154"/>
      <c r="IH129" s="154"/>
      <c r="II129" s="154"/>
      <c r="IJ129" s="154"/>
      <c r="IK129" s="154"/>
      <c r="IL129" s="154"/>
      <c r="IM129" s="154"/>
      <c r="IN129" s="154"/>
      <c r="IO129" s="154"/>
      <c r="IP129" s="154"/>
      <c r="IQ129" s="154"/>
      <c r="IR129" s="154"/>
      <c r="IS129" s="154"/>
      <c r="IT129" s="154"/>
      <c r="IU129" s="154"/>
      <c r="IV129" s="154"/>
    </row>
    <row r="130" spans="1:256" s="115" customFormat="1">
      <c r="A130" s="34"/>
      <c r="B130" s="19"/>
      <c r="C130" s="146"/>
      <c r="D130" s="18"/>
      <c r="E130" s="18"/>
      <c r="F130" s="21"/>
      <c r="G130" s="18"/>
      <c r="H130" s="18"/>
      <c r="I130" s="18"/>
      <c r="J130" s="157"/>
      <c r="K130" s="18"/>
      <c r="L130" s="18"/>
      <c r="M130" s="18"/>
      <c r="N130" s="1"/>
      <c r="O130" s="1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4"/>
      <c r="CR130" s="154"/>
      <c r="CS130" s="154"/>
      <c r="CT130" s="154"/>
      <c r="CU130" s="154"/>
      <c r="CV130" s="154"/>
      <c r="CW130" s="154"/>
      <c r="CX130" s="154"/>
      <c r="CY130" s="154"/>
      <c r="CZ130" s="154"/>
      <c r="DA130" s="154"/>
      <c r="DB130" s="154"/>
      <c r="DC130" s="154"/>
      <c r="DD130" s="154"/>
      <c r="DE130" s="154"/>
      <c r="DF130" s="154"/>
      <c r="DG130" s="154"/>
      <c r="DH130" s="154"/>
      <c r="DI130" s="154"/>
      <c r="DJ130" s="154"/>
      <c r="DK130" s="154"/>
      <c r="DL130" s="154"/>
      <c r="DM130" s="154"/>
      <c r="DN130" s="154"/>
      <c r="DO130" s="154"/>
      <c r="DP130" s="154"/>
      <c r="DQ130" s="154"/>
      <c r="DR130" s="154"/>
      <c r="DS130" s="154"/>
      <c r="DT130" s="154"/>
      <c r="DU130" s="154"/>
      <c r="DV130" s="154"/>
      <c r="DW130" s="154"/>
      <c r="DX130" s="154"/>
      <c r="DY130" s="154"/>
      <c r="DZ130" s="154"/>
      <c r="EA130" s="154"/>
      <c r="EB130" s="154"/>
      <c r="EC130" s="154"/>
      <c r="ED130" s="154"/>
      <c r="EE130" s="154"/>
      <c r="EF130" s="154"/>
      <c r="EG130" s="154"/>
      <c r="EH130" s="154"/>
      <c r="EI130" s="154"/>
      <c r="EJ130" s="154"/>
      <c r="EK130" s="154"/>
      <c r="EL130" s="154"/>
      <c r="EM130" s="154"/>
      <c r="EN130" s="154"/>
      <c r="EO130" s="154"/>
      <c r="EP130" s="154"/>
      <c r="EQ130" s="154"/>
      <c r="ER130" s="154"/>
      <c r="ES130" s="154"/>
      <c r="ET130" s="154"/>
      <c r="EU130" s="154"/>
      <c r="EV130" s="154"/>
      <c r="EW130" s="154"/>
      <c r="EX130" s="154"/>
      <c r="EY130" s="154"/>
      <c r="EZ130" s="154"/>
      <c r="FA130" s="154"/>
      <c r="FB130" s="154"/>
      <c r="FC130" s="154"/>
      <c r="FD130" s="154"/>
      <c r="FE130" s="154"/>
      <c r="FF130" s="154"/>
      <c r="FG130" s="154"/>
      <c r="FH130" s="154"/>
      <c r="FI130" s="154"/>
      <c r="FJ130" s="154"/>
      <c r="FK130" s="154"/>
      <c r="FL130" s="154"/>
      <c r="FM130" s="154"/>
      <c r="FN130" s="154"/>
      <c r="FO130" s="154"/>
      <c r="FP130" s="154"/>
      <c r="FQ130" s="154"/>
      <c r="FR130" s="154"/>
      <c r="FS130" s="154"/>
      <c r="FT130" s="154"/>
      <c r="FU130" s="154"/>
      <c r="FV130" s="154"/>
      <c r="FW130" s="154"/>
      <c r="FX130" s="154"/>
      <c r="FY130" s="154"/>
      <c r="FZ130" s="154"/>
      <c r="GA130" s="154"/>
      <c r="GB130" s="154"/>
      <c r="GC130" s="154"/>
      <c r="GD130" s="154"/>
      <c r="GE130" s="154"/>
      <c r="GF130" s="154"/>
      <c r="GG130" s="154"/>
      <c r="GH130" s="154"/>
      <c r="GI130" s="154"/>
      <c r="GJ130" s="154"/>
      <c r="GK130" s="154"/>
      <c r="GL130" s="154"/>
      <c r="GM130" s="154"/>
      <c r="GN130" s="154"/>
      <c r="GO130" s="154"/>
      <c r="GP130" s="154"/>
      <c r="GQ130" s="154"/>
      <c r="GR130" s="154"/>
      <c r="GS130" s="154"/>
      <c r="GT130" s="154"/>
      <c r="GU130" s="154"/>
      <c r="GV130" s="154"/>
      <c r="GW130" s="154"/>
      <c r="GX130" s="154"/>
      <c r="GY130" s="154"/>
      <c r="GZ130" s="154"/>
      <c r="HA130" s="154"/>
      <c r="HB130" s="154"/>
      <c r="HC130" s="154"/>
      <c r="HD130" s="154"/>
      <c r="HE130" s="154"/>
      <c r="HF130" s="154"/>
      <c r="HG130" s="154"/>
      <c r="HH130" s="154"/>
      <c r="HI130" s="154"/>
      <c r="HJ130" s="154"/>
      <c r="HK130" s="154"/>
      <c r="HL130" s="154"/>
      <c r="HM130" s="154"/>
      <c r="HN130" s="154"/>
      <c r="HO130" s="154"/>
      <c r="HP130" s="154"/>
      <c r="HQ130" s="154"/>
      <c r="HR130" s="154"/>
      <c r="HS130" s="154"/>
      <c r="HT130" s="154"/>
      <c r="HU130" s="154"/>
      <c r="HV130" s="154"/>
      <c r="HW130" s="154"/>
      <c r="HX130" s="154"/>
      <c r="HY130" s="154"/>
      <c r="HZ130" s="154"/>
      <c r="IA130" s="154"/>
      <c r="IB130" s="154"/>
      <c r="IC130" s="154"/>
      <c r="ID130" s="154"/>
      <c r="IE130" s="154"/>
      <c r="IF130" s="154"/>
      <c r="IG130" s="154"/>
      <c r="IH130" s="154"/>
      <c r="II130" s="154"/>
      <c r="IJ130" s="154"/>
      <c r="IK130" s="154"/>
      <c r="IL130" s="154"/>
      <c r="IM130" s="154"/>
      <c r="IN130" s="154"/>
      <c r="IO130" s="154"/>
      <c r="IP130" s="154"/>
      <c r="IQ130" s="154"/>
      <c r="IR130" s="154"/>
      <c r="IS130" s="154"/>
      <c r="IT130" s="154"/>
      <c r="IU130" s="154"/>
      <c r="IV130" s="154"/>
    </row>
    <row r="131" spans="1:256" s="115" customFormat="1">
      <c r="A131" s="89"/>
      <c r="B131" s="83"/>
      <c r="C131" s="147" t="s">
        <v>89</v>
      </c>
      <c r="D131" s="23" t="s">
        <v>23</v>
      </c>
      <c r="E131" s="24">
        <v>0.89</v>
      </c>
      <c r="F131" s="85">
        <f>F129*E131</f>
        <v>233.18</v>
      </c>
      <c r="G131" s="85"/>
      <c r="H131" s="85"/>
      <c r="I131" s="24"/>
      <c r="J131" s="24"/>
      <c r="K131" s="24"/>
      <c r="L131" s="24"/>
      <c r="M131" s="24"/>
      <c r="N131" s="1"/>
      <c r="O131" s="1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4"/>
      <c r="CR131" s="154"/>
      <c r="CS131" s="154"/>
      <c r="CT131" s="154"/>
      <c r="CU131" s="154"/>
      <c r="CV131" s="154"/>
      <c r="CW131" s="154"/>
      <c r="CX131" s="154"/>
      <c r="CY131" s="154"/>
      <c r="CZ131" s="154"/>
      <c r="DA131" s="154"/>
      <c r="DB131" s="154"/>
      <c r="DC131" s="154"/>
      <c r="DD131" s="154"/>
      <c r="DE131" s="154"/>
      <c r="DF131" s="154"/>
      <c r="DG131" s="154"/>
      <c r="DH131" s="154"/>
      <c r="DI131" s="154"/>
      <c r="DJ131" s="154"/>
      <c r="DK131" s="154"/>
      <c r="DL131" s="154"/>
      <c r="DM131" s="154"/>
      <c r="DN131" s="154"/>
      <c r="DO131" s="154"/>
      <c r="DP131" s="154"/>
      <c r="DQ131" s="154"/>
      <c r="DR131" s="154"/>
      <c r="DS131" s="154"/>
      <c r="DT131" s="154"/>
      <c r="DU131" s="154"/>
      <c r="DV131" s="154"/>
      <c r="DW131" s="154"/>
      <c r="DX131" s="154"/>
      <c r="DY131" s="154"/>
      <c r="DZ131" s="154"/>
      <c r="EA131" s="154"/>
      <c r="EB131" s="154"/>
      <c r="EC131" s="154"/>
      <c r="ED131" s="154"/>
      <c r="EE131" s="154"/>
      <c r="EF131" s="154"/>
      <c r="EG131" s="154"/>
      <c r="EH131" s="154"/>
      <c r="EI131" s="154"/>
      <c r="EJ131" s="154"/>
      <c r="EK131" s="154"/>
      <c r="EL131" s="154"/>
      <c r="EM131" s="154"/>
      <c r="EN131" s="154"/>
      <c r="EO131" s="154"/>
      <c r="EP131" s="154"/>
      <c r="EQ131" s="154"/>
      <c r="ER131" s="154"/>
      <c r="ES131" s="154"/>
      <c r="ET131" s="154"/>
      <c r="EU131" s="154"/>
      <c r="EV131" s="154"/>
      <c r="EW131" s="154"/>
      <c r="EX131" s="154"/>
      <c r="EY131" s="154"/>
      <c r="EZ131" s="154"/>
      <c r="FA131" s="154"/>
      <c r="FB131" s="154"/>
      <c r="FC131" s="154"/>
      <c r="FD131" s="154"/>
      <c r="FE131" s="154"/>
      <c r="FF131" s="154"/>
      <c r="FG131" s="154"/>
      <c r="FH131" s="154"/>
      <c r="FI131" s="154"/>
      <c r="FJ131" s="154"/>
      <c r="FK131" s="154"/>
      <c r="FL131" s="154"/>
      <c r="FM131" s="154"/>
      <c r="FN131" s="154"/>
      <c r="FO131" s="154"/>
      <c r="FP131" s="154"/>
      <c r="FQ131" s="154"/>
      <c r="FR131" s="154"/>
      <c r="FS131" s="154"/>
      <c r="FT131" s="154"/>
      <c r="FU131" s="154"/>
      <c r="FV131" s="154"/>
      <c r="FW131" s="154"/>
      <c r="FX131" s="154"/>
      <c r="FY131" s="154"/>
      <c r="FZ131" s="154"/>
      <c r="GA131" s="154"/>
      <c r="GB131" s="154"/>
      <c r="GC131" s="154"/>
      <c r="GD131" s="154"/>
      <c r="GE131" s="154"/>
      <c r="GF131" s="154"/>
      <c r="GG131" s="154"/>
      <c r="GH131" s="154"/>
      <c r="GI131" s="154"/>
      <c r="GJ131" s="154"/>
      <c r="GK131" s="154"/>
      <c r="GL131" s="154"/>
      <c r="GM131" s="154"/>
      <c r="GN131" s="154"/>
      <c r="GO131" s="154"/>
      <c r="GP131" s="154"/>
      <c r="GQ131" s="154"/>
      <c r="GR131" s="154"/>
      <c r="GS131" s="154"/>
      <c r="GT131" s="154"/>
      <c r="GU131" s="154"/>
      <c r="GV131" s="154"/>
      <c r="GW131" s="154"/>
      <c r="GX131" s="154"/>
      <c r="GY131" s="154"/>
      <c r="GZ131" s="154"/>
      <c r="HA131" s="154"/>
      <c r="HB131" s="154"/>
      <c r="HC131" s="154"/>
      <c r="HD131" s="154"/>
      <c r="HE131" s="154"/>
      <c r="HF131" s="154"/>
      <c r="HG131" s="154"/>
      <c r="HH131" s="154"/>
      <c r="HI131" s="154"/>
      <c r="HJ131" s="154"/>
      <c r="HK131" s="154"/>
      <c r="HL131" s="154"/>
      <c r="HM131" s="154"/>
      <c r="HN131" s="154"/>
      <c r="HO131" s="154"/>
      <c r="HP131" s="154"/>
      <c r="HQ131" s="154"/>
      <c r="HR131" s="154"/>
      <c r="HS131" s="154"/>
      <c r="HT131" s="154"/>
      <c r="HU131" s="154"/>
      <c r="HV131" s="154"/>
      <c r="HW131" s="154"/>
      <c r="HX131" s="154"/>
      <c r="HY131" s="154"/>
      <c r="HZ131" s="154"/>
      <c r="IA131" s="154"/>
      <c r="IB131" s="154"/>
      <c r="IC131" s="154"/>
      <c r="ID131" s="154"/>
      <c r="IE131" s="154"/>
      <c r="IF131" s="154"/>
      <c r="IG131" s="154"/>
      <c r="IH131" s="154"/>
      <c r="II131" s="154"/>
      <c r="IJ131" s="154"/>
      <c r="IK131" s="154"/>
      <c r="IL131" s="154"/>
      <c r="IM131" s="154"/>
      <c r="IN131" s="154"/>
      <c r="IO131" s="154"/>
      <c r="IP131" s="154"/>
      <c r="IQ131" s="154"/>
      <c r="IR131" s="154"/>
      <c r="IS131" s="154"/>
      <c r="IT131" s="154"/>
      <c r="IU131" s="154"/>
      <c r="IV131" s="154"/>
    </row>
    <row r="132" spans="1:256" s="115" customFormat="1">
      <c r="A132" s="89"/>
      <c r="B132" s="83" t="s">
        <v>107</v>
      </c>
      <c r="C132" s="98" t="s">
        <v>108</v>
      </c>
      <c r="D132" s="102" t="s">
        <v>22</v>
      </c>
      <c r="E132" s="24">
        <v>1.1499999999999999</v>
      </c>
      <c r="F132" s="43">
        <f>F129*E132</f>
        <v>301.29999999999995</v>
      </c>
      <c r="G132" s="16"/>
      <c r="H132" s="85"/>
      <c r="I132" s="85"/>
      <c r="J132" s="85"/>
      <c r="K132" s="85"/>
      <c r="L132" s="85"/>
      <c r="M132" s="85"/>
      <c r="N132" s="1"/>
      <c r="O132" s="1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54"/>
      <c r="DA132" s="154"/>
      <c r="DB132" s="154"/>
      <c r="DC132" s="154"/>
      <c r="DD132" s="154"/>
      <c r="DE132" s="154"/>
      <c r="DF132" s="154"/>
      <c r="DG132" s="154"/>
      <c r="DH132" s="154"/>
      <c r="DI132" s="154"/>
      <c r="DJ132" s="154"/>
      <c r="DK132" s="154"/>
      <c r="DL132" s="154"/>
      <c r="DM132" s="154"/>
      <c r="DN132" s="154"/>
      <c r="DO132" s="154"/>
      <c r="DP132" s="154"/>
      <c r="DQ132" s="154"/>
      <c r="DR132" s="154"/>
      <c r="DS132" s="154"/>
      <c r="DT132" s="154"/>
      <c r="DU132" s="154"/>
      <c r="DV132" s="154"/>
      <c r="DW132" s="154"/>
      <c r="DX132" s="154"/>
      <c r="DY132" s="154"/>
      <c r="DZ132" s="154"/>
      <c r="EA132" s="154"/>
      <c r="EB132" s="154"/>
      <c r="EC132" s="154"/>
      <c r="ED132" s="154"/>
      <c r="EE132" s="154"/>
      <c r="EF132" s="154"/>
      <c r="EG132" s="154"/>
      <c r="EH132" s="154"/>
      <c r="EI132" s="154"/>
      <c r="EJ132" s="154"/>
      <c r="EK132" s="154"/>
      <c r="EL132" s="154"/>
      <c r="EM132" s="154"/>
      <c r="EN132" s="154"/>
      <c r="EO132" s="154"/>
      <c r="EP132" s="154"/>
      <c r="EQ132" s="154"/>
      <c r="ER132" s="154"/>
      <c r="ES132" s="154"/>
      <c r="ET132" s="154"/>
      <c r="EU132" s="154"/>
      <c r="EV132" s="154"/>
      <c r="EW132" s="154"/>
      <c r="EX132" s="154"/>
      <c r="EY132" s="154"/>
      <c r="EZ132" s="154"/>
      <c r="FA132" s="154"/>
      <c r="FB132" s="154"/>
      <c r="FC132" s="154"/>
      <c r="FD132" s="154"/>
      <c r="FE132" s="154"/>
      <c r="FF132" s="154"/>
      <c r="FG132" s="154"/>
      <c r="FH132" s="154"/>
      <c r="FI132" s="154"/>
      <c r="FJ132" s="154"/>
      <c r="FK132" s="154"/>
      <c r="FL132" s="154"/>
      <c r="FM132" s="154"/>
      <c r="FN132" s="154"/>
      <c r="FO132" s="154"/>
      <c r="FP132" s="154"/>
      <c r="FQ132" s="154"/>
      <c r="FR132" s="154"/>
      <c r="FS132" s="154"/>
      <c r="FT132" s="154"/>
      <c r="FU132" s="154"/>
      <c r="FV132" s="154"/>
      <c r="FW132" s="154"/>
      <c r="FX132" s="154"/>
      <c r="FY132" s="154"/>
      <c r="FZ132" s="154"/>
      <c r="GA132" s="154"/>
      <c r="GB132" s="154"/>
      <c r="GC132" s="154"/>
      <c r="GD132" s="154"/>
      <c r="GE132" s="154"/>
      <c r="GF132" s="154"/>
      <c r="GG132" s="154"/>
      <c r="GH132" s="154"/>
      <c r="GI132" s="154"/>
      <c r="GJ132" s="154"/>
      <c r="GK132" s="154"/>
      <c r="GL132" s="154"/>
      <c r="GM132" s="154"/>
      <c r="GN132" s="154"/>
      <c r="GO132" s="154"/>
      <c r="GP132" s="154"/>
      <c r="GQ132" s="154"/>
      <c r="GR132" s="154"/>
      <c r="GS132" s="154"/>
      <c r="GT132" s="154"/>
      <c r="GU132" s="154"/>
      <c r="GV132" s="154"/>
      <c r="GW132" s="154"/>
      <c r="GX132" s="154"/>
      <c r="GY132" s="154"/>
      <c r="GZ132" s="154"/>
      <c r="HA132" s="154"/>
      <c r="HB132" s="154"/>
      <c r="HC132" s="154"/>
      <c r="HD132" s="154"/>
      <c r="HE132" s="154"/>
      <c r="HF132" s="154"/>
      <c r="HG132" s="154"/>
      <c r="HH132" s="154"/>
      <c r="HI132" s="154"/>
      <c r="HJ132" s="154"/>
      <c r="HK132" s="154"/>
      <c r="HL132" s="154"/>
      <c r="HM132" s="154"/>
      <c r="HN132" s="154"/>
      <c r="HO132" s="154"/>
      <c r="HP132" s="154"/>
      <c r="HQ132" s="154"/>
      <c r="HR132" s="154"/>
      <c r="HS132" s="154"/>
      <c r="HT132" s="154"/>
      <c r="HU132" s="154"/>
      <c r="HV132" s="154"/>
      <c r="HW132" s="154"/>
      <c r="HX132" s="154"/>
      <c r="HY132" s="154"/>
      <c r="HZ132" s="154"/>
      <c r="IA132" s="154"/>
      <c r="IB132" s="154"/>
      <c r="IC132" s="154"/>
      <c r="ID132" s="154"/>
      <c r="IE132" s="154"/>
      <c r="IF132" s="154"/>
      <c r="IG132" s="154"/>
      <c r="IH132" s="154"/>
      <c r="II132" s="154"/>
      <c r="IJ132" s="154"/>
      <c r="IK132" s="154"/>
      <c r="IL132" s="154"/>
      <c r="IM132" s="154"/>
      <c r="IN132" s="154"/>
      <c r="IO132" s="154"/>
      <c r="IP132" s="154"/>
      <c r="IQ132" s="154"/>
      <c r="IR132" s="154"/>
      <c r="IS132" s="154"/>
      <c r="IT132" s="154"/>
      <c r="IU132" s="154"/>
      <c r="IV132" s="154"/>
    </row>
    <row r="133" spans="1:256" s="115" customFormat="1">
      <c r="A133" s="174"/>
      <c r="B133" s="149"/>
      <c r="C133" s="79" t="s">
        <v>47</v>
      </c>
      <c r="D133" s="158" t="s">
        <v>0</v>
      </c>
      <c r="E133" s="159">
        <v>0.02</v>
      </c>
      <c r="F133" s="113">
        <f>E133*F129</f>
        <v>5.24</v>
      </c>
      <c r="G133" s="43"/>
      <c r="H133" s="160"/>
      <c r="I133" s="160"/>
      <c r="J133" s="160"/>
      <c r="K133" s="160"/>
      <c r="L133" s="160"/>
      <c r="M133" s="24"/>
      <c r="N133" s="1"/>
      <c r="O133" s="1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  <c r="CR133" s="154"/>
      <c r="CS133" s="154"/>
      <c r="CT133" s="154"/>
      <c r="CU133" s="154"/>
      <c r="CV133" s="154"/>
      <c r="CW133" s="154"/>
      <c r="CX133" s="154"/>
      <c r="CY133" s="154"/>
      <c r="CZ133" s="154"/>
      <c r="DA133" s="154"/>
      <c r="DB133" s="154"/>
      <c r="DC133" s="154"/>
      <c r="DD133" s="154"/>
      <c r="DE133" s="154"/>
      <c r="DF133" s="154"/>
      <c r="DG133" s="154"/>
      <c r="DH133" s="154"/>
      <c r="DI133" s="154"/>
      <c r="DJ133" s="154"/>
      <c r="DK133" s="154"/>
      <c r="DL133" s="154"/>
      <c r="DM133" s="154"/>
      <c r="DN133" s="154"/>
      <c r="DO133" s="154"/>
      <c r="DP133" s="154"/>
      <c r="DQ133" s="154"/>
      <c r="DR133" s="154"/>
      <c r="DS133" s="154"/>
      <c r="DT133" s="154"/>
      <c r="DU133" s="154"/>
      <c r="DV133" s="154"/>
      <c r="DW133" s="154"/>
      <c r="DX133" s="154"/>
      <c r="DY133" s="154"/>
      <c r="DZ133" s="154"/>
      <c r="EA133" s="154"/>
      <c r="EB133" s="154"/>
      <c r="EC133" s="154"/>
      <c r="ED133" s="154"/>
      <c r="EE133" s="154"/>
      <c r="EF133" s="154"/>
      <c r="EG133" s="154"/>
      <c r="EH133" s="154"/>
      <c r="EI133" s="154"/>
      <c r="EJ133" s="154"/>
      <c r="EK133" s="154"/>
      <c r="EL133" s="154"/>
      <c r="EM133" s="154"/>
      <c r="EN133" s="154"/>
      <c r="EO133" s="154"/>
      <c r="EP133" s="154"/>
      <c r="EQ133" s="154"/>
      <c r="ER133" s="154"/>
      <c r="ES133" s="154"/>
      <c r="ET133" s="154"/>
      <c r="EU133" s="154"/>
      <c r="EV133" s="154"/>
      <c r="EW133" s="154"/>
      <c r="EX133" s="154"/>
      <c r="EY133" s="154"/>
      <c r="EZ133" s="154"/>
      <c r="FA133" s="154"/>
      <c r="FB133" s="154"/>
      <c r="FC133" s="154"/>
      <c r="FD133" s="154"/>
      <c r="FE133" s="154"/>
      <c r="FF133" s="154"/>
      <c r="FG133" s="154"/>
      <c r="FH133" s="154"/>
      <c r="FI133" s="154"/>
      <c r="FJ133" s="154"/>
      <c r="FK133" s="154"/>
      <c r="FL133" s="154"/>
      <c r="FM133" s="154"/>
      <c r="FN133" s="154"/>
      <c r="FO133" s="154"/>
      <c r="FP133" s="154"/>
      <c r="FQ133" s="154"/>
      <c r="FR133" s="154"/>
      <c r="FS133" s="154"/>
      <c r="FT133" s="154"/>
      <c r="FU133" s="154"/>
      <c r="FV133" s="154"/>
      <c r="FW133" s="154"/>
      <c r="FX133" s="154"/>
      <c r="FY133" s="154"/>
      <c r="FZ133" s="154"/>
      <c r="GA133" s="154"/>
      <c r="GB133" s="154"/>
      <c r="GC133" s="154"/>
      <c r="GD133" s="154"/>
      <c r="GE133" s="154"/>
      <c r="GF133" s="154"/>
      <c r="GG133" s="154"/>
      <c r="GH133" s="154"/>
      <c r="GI133" s="154"/>
      <c r="GJ133" s="154"/>
      <c r="GK133" s="154"/>
      <c r="GL133" s="154"/>
      <c r="GM133" s="154"/>
      <c r="GN133" s="154"/>
      <c r="GO133" s="154"/>
      <c r="GP133" s="154"/>
      <c r="GQ133" s="154"/>
      <c r="GR133" s="154"/>
      <c r="GS133" s="154"/>
      <c r="GT133" s="154"/>
      <c r="GU133" s="154"/>
      <c r="GV133" s="154"/>
      <c r="GW133" s="154"/>
      <c r="GX133" s="154"/>
      <c r="GY133" s="154"/>
      <c r="GZ133" s="154"/>
      <c r="HA133" s="154"/>
      <c r="HB133" s="154"/>
      <c r="HC133" s="154"/>
      <c r="HD133" s="154"/>
      <c r="HE133" s="154"/>
      <c r="HF133" s="154"/>
      <c r="HG133" s="154"/>
      <c r="HH133" s="154"/>
      <c r="HI133" s="154"/>
      <c r="HJ133" s="154"/>
      <c r="HK133" s="154"/>
      <c r="HL133" s="154"/>
      <c r="HM133" s="154"/>
      <c r="HN133" s="154"/>
      <c r="HO133" s="154"/>
      <c r="HP133" s="154"/>
      <c r="HQ133" s="154"/>
      <c r="HR133" s="154"/>
      <c r="HS133" s="154"/>
      <c r="HT133" s="154"/>
      <c r="HU133" s="154"/>
      <c r="HV133" s="154"/>
      <c r="HW133" s="154"/>
      <c r="HX133" s="154"/>
      <c r="HY133" s="154"/>
      <c r="HZ133" s="154"/>
      <c r="IA133" s="154"/>
      <c r="IB133" s="154"/>
      <c r="IC133" s="154"/>
      <c r="ID133" s="154"/>
      <c r="IE133" s="154"/>
      <c r="IF133" s="154"/>
      <c r="IG133" s="154"/>
      <c r="IH133" s="154"/>
      <c r="II133" s="154"/>
      <c r="IJ133" s="154"/>
      <c r="IK133" s="154"/>
      <c r="IL133" s="154"/>
      <c r="IM133" s="154"/>
      <c r="IN133" s="154"/>
      <c r="IO133" s="154"/>
      <c r="IP133" s="154"/>
      <c r="IQ133" s="154"/>
      <c r="IR133" s="154"/>
      <c r="IS133" s="154"/>
      <c r="IT133" s="154"/>
      <c r="IU133" s="154"/>
      <c r="IV133" s="154"/>
    </row>
    <row r="134" spans="1:256" s="115" customFormat="1">
      <c r="A134" s="174"/>
      <c r="B134" s="149"/>
      <c r="C134" s="78" t="s">
        <v>90</v>
      </c>
      <c r="D134" s="158" t="s">
        <v>0</v>
      </c>
      <c r="E134" s="159">
        <v>0.32</v>
      </c>
      <c r="F134" s="113">
        <f>E134*F129</f>
        <v>83.84</v>
      </c>
      <c r="G134" s="43"/>
      <c r="H134" s="43"/>
      <c r="I134" s="43"/>
      <c r="J134" s="43"/>
      <c r="K134" s="63"/>
      <c r="L134" s="160"/>
      <c r="M134" s="24"/>
      <c r="N134" s="1"/>
      <c r="O134" s="1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4"/>
      <c r="CR134" s="154"/>
      <c r="CS134" s="154"/>
      <c r="CT134" s="154"/>
      <c r="CU134" s="154"/>
      <c r="CV134" s="154"/>
      <c r="CW134" s="154"/>
      <c r="CX134" s="154"/>
      <c r="CY134" s="154"/>
      <c r="CZ134" s="154"/>
      <c r="DA134" s="154"/>
      <c r="DB134" s="154"/>
      <c r="DC134" s="154"/>
      <c r="DD134" s="154"/>
      <c r="DE134" s="154"/>
      <c r="DF134" s="154"/>
      <c r="DG134" s="154"/>
      <c r="DH134" s="154"/>
      <c r="DI134" s="154"/>
      <c r="DJ134" s="154"/>
      <c r="DK134" s="154"/>
      <c r="DL134" s="154"/>
      <c r="DM134" s="154"/>
      <c r="DN134" s="154"/>
      <c r="DO134" s="154"/>
      <c r="DP134" s="154"/>
      <c r="DQ134" s="154"/>
      <c r="DR134" s="154"/>
      <c r="DS134" s="154"/>
      <c r="DT134" s="154"/>
      <c r="DU134" s="154"/>
      <c r="DV134" s="154"/>
      <c r="DW134" s="154"/>
      <c r="DX134" s="154"/>
      <c r="DY134" s="154"/>
      <c r="DZ134" s="154"/>
      <c r="EA134" s="154"/>
      <c r="EB134" s="154"/>
      <c r="EC134" s="154"/>
      <c r="ED134" s="154"/>
      <c r="EE134" s="154"/>
      <c r="EF134" s="154"/>
      <c r="EG134" s="154"/>
      <c r="EH134" s="154"/>
      <c r="EI134" s="154"/>
      <c r="EJ134" s="154"/>
      <c r="EK134" s="154"/>
      <c r="EL134" s="154"/>
      <c r="EM134" s="154"/>
      <c r="EN134" s="154"/>
      <c r="EO134" s="154"/>
      <c r="EP134" s="154"/>
      <c r="EQ134" s="154"/>
      <c r="ER134" s="154"/>
      <c r="ES134" s="154"/>
      <c r="ET134" s="154"/>
      <c r="EU134" s="154"/>
      <c r="EV134" s="154"/>
      <c r="EW134" s="154"/>
      <c r="EX134" s="154"/>
      <c r="EY134" s="154"/>
      <c r="EZ134" s="154"/>
      <c r="FA134" s="154"/>
      <c r="FB134" s="154"/>
      <c r="FC134" s="154"/>
      <c r="FD134" s="154"/>
      <c r="FE134" s="154"/>
      <c r="FF134" s="154"/>
      <c r="FG134" s="154"/>
      <c r="FH134" s="154"/>
      <c r="FI134" s="154"/>
      <c r="FJ134" s="154"/>
      <c r="FK134" s="154"/>
      <c r="FL134" s="154"/>
      <c r="FM134" s="154"/>
      <c r="FN134" s="154"/>
      <c r="FO134" s="154"/>
      <c r="FP134" s="154"/>
      <c r="FQ134" s="154"/>
      <c r="FR134" s="154"/>
      <c r="FS134" s="154"/>
      <c r="FT134" s="154"/>
      <c r="FU134" s="154"/>
      <c r="FV134" s="154"/>
      <c r="FW134" s="154"/>
      <c r="FX134" s="154"/>
      <c r="FY134" s="154"/>
      <c r="FZ134" s="154"/>
      <c r="GA134" s="154"/>
      <c r="GB134" s="154"/>
      <c r="GC134" s="154"/>
      <c r="GD134" s="154"/>
      <c r="GE134" s="154"/>
      <c r="GF134" s="154"/>
      <c r="GG134" s="154"/>
      <c r="GH134" s="154"/>
      <c r="GI134" s="154"/>
      <c r="GJ134" s="154"/>
      <c r="GK134" s="154"/>
      <c r="GL134" s="154"/>
      <c r="GM134" s="154"/>
      <c r="GN134" s="154"/>
      <c r="GO134" s="154"/>
      <c r="GP134" s="154"/>
      <c r="GQ134" s="154"/>
      <c r="GR134" s="154"/>
      <c r="GS134" s="154"/>
      <c r="GT134" s="154"/>
      <c r="GU134" s="154"/>
      <c r="GV134" s="154"/>
      <c r="GW134" s="154"/>
      <c r="GX134" s="154"/>
      <c r="GY134" s="154"/>
      <c r="GZ134" s="154"/>
      <c r="HA134" s="154"/>
      <c r="HB134" s="154"/>
      <c r="HC134" s="154"/>
      <c r="HD134" s="154"/>
      <c r="HE134" s="154"/>
      <c r="HF134" s="154"/>
      <c r="HG134" s="154"/>
      <c r="HH134" s="154"/>
      <c r="HI134" s="154"/>
      <c r="HJ134" s="154"/>
      <c r="HK134" s="154"/>
      <c r="HL134" s="154"/>
      <c r="HM134" s="154"/>
      <c r="HN134" s="154"/>
      <c r="HO134" s="154"/>
      <c r="HP134" s="154"/>
      <c r="HQ134" s="154"/>
      <c r="HR134" s="154"/>
      <c r="HS134" s="154"/>
      <c r="HT134" s="154"/>
      <c r="HU134" s="154"/>
      <c r="HV134" s="154"/>
      <c r="HW134" s="154"/>
      <c r="HX134" s="154"/>
      <c r="HY134" s="154"/>
      <c r="HZ134" s="154"/>
      <c r="IA134" s="154"/>
      <c r="IB134" s="154"/>
      <c r="IC134" s="154"/>
      <c r="ID134" s="154"/>
      <c r="IE134" s="154"/>
      <c r="IF134" s="154"/>
      <c r="IG134" s="154"/>
      <c r="IH134" s="154"/>
      <c r="II134" s="154"/>
      <c r="IJ134" s="154"/>
      <c r="IK134" s="154"/>
      <c r="IL134" s="154"/>
      <c r="IM134" s="154"/>
      <c r="IN134" s="154"/>
      <c r="IO134" s="154"/>
      <c r="IP134" s="154"/>
      <c r="IQ134" s="154"/>
      <c r="IR134" s="154"/>
      <c r="IS134" s="154"/>
      <c r="IT134" s="154"/>
      <c r="IU134" s="154"/>
      <c r="IV134" s="154"/>
    </row>
    <row r="135" spans="1:256" s="17" customFormat="1">
      <c r="A135" s="102"/>
      <c r="B135" s="104"/>
      <c r="C135" s="105"/>
      <c r="D135" s="102"/>
      <c r="E135" s="24"/>
      <c r="F135" s="43"/>
      <c r="G135" s="16"/>
      <c r="H135" s="85"/>
      <c r="I135" s="85"/>
      <c r="J135" s="85"/>
      <c r="K135" s="85"/>
      <c r="L135" s="85"/>
      <c r="M135" s="85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07"/>
      <c r="CY135" s="107"/>
      <c r="CZ135" s="107"/>
      <c r="DA135" s="107"/>
      <c r="DB135" s="107"/>
      <c r="DC135" s="107"/>
      <c r="DD135" s="107"/>
      <c r="DE135" s="107"/>
      <c r="DF135" s="107"/>
      <c r="DG135" s="107"/>
      <c r="DH135" s="107"/>
      <c r="DI135" s="107"/>
      <c r="DJ135" s="107"/>
      <c r="DK135" s="107"/>
      <c r="DL135" s="107"/>
      <c r="DM135" s="107"/>
      <c r="DN135" s="107"/>
      <c r="DO135" s="107"/>
      <c r="DP135" s="107"/>
      <c r="DQ135" s="107"/>
      <c r="DR135" s="107"/>
      <c r="DS135" s="107"/>
      <c r="DT135" s="107"/>
      <c r="DU135" s="107"/>
      <c r="DV135" s="107"/>
      <c r="DW135" s="107"/>
      <c r="DX135" s="107"/>
      <c r="DY135" s="107"/>
      <c r="DZ135" s="107"/>
      <c r="EA135" s="107"/>
      <c r="EB135" s="107"/>
      <c r="EC135" s="107"/>
      <c r="ED135" s="107"/>
      <c r="EE135" s="107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S135" s="107"/>
      <c r="FT135" s="107"/>
      <c r="FU135" s="107"/>
      <c r="FV135" s="107"/>
      <c r="FW135" s="107"/>
      <c r="FX135" s="107"/>
      <c r="FY135" s="107"/>
      <c r="FZ135" s="107"/>
      <c r="GA135" s="107"/>
      <c r="GB135" s="107"/>
      <c r="GC135" s="107"/>
      <c r="GD135" s="107"/>
      <c r="GE135" s="107"/>
      <c r="GF135" s="107"/>
      <c r="GG135" s="107"/>
      <c r="GH135" s="107"/>
      <c r="GI135" s="107"/>
      <c r="GJ135" s="107"/>
      <c r="GK135" s="107"/>
      <c r="GL135" s="107"/>
      <c r="GM135" s="107"/>
      <c r="GN135" s="107"/>
      <c r="GO135" s="107"/>
      <c r="GP135" s="107"/>
      <c r="GQ135" s="107"/>
      <c r="GR135" s="107"/>
      <c r="GS135" s="107"/>
      <c r="GT135" s="107"/>
      <c r="GU135" s="107"/>
      <c r="GV135" s="107"/>
      <c r="GW135" s="107"/>
      <c r="GX135" s="107"/>
      <c r="GY135" s="107"/>
      <c r="GZ135" s="107"/>
      <c r="HA135" s="107"/>
      <c r="HB135" s="107"/>
      <c r="HC135" s="107"/>
      <c r="HD135" s="107"/>
      <c r="HE135" s="107"/>
      <c r="HF135" s="107"/>
      <c r="HG135" s="107"/>
      <c r="HH135" s="107"/>
      <c r="HI135" s="107"/>
      <c r="HJ135" s="107"/>
      <c r="HK135" s="107"/>
      <c r="HL135" s="107"/>
      <c r="HM135" s="107"/>
      <c r="HN135" s="107"/>
      <c r="HO135" s="107"/>
      <c r="HP135" s="107"/>
      <c r="HQ135" s="107"/>
      <c r="HR135" s="107"/>
      <c r="HS135" s="107"/>
      <c r="HT135" s="107"/>
      <c r="HU135" s="107"/>
      <c r="HV135" s="107"/>
      <c r="HW135" s="107"/>
      <c r="HX135" s="107"/>
      <c r="HY135" s="107"/>
      <c r="HZ135" s="107"/>
      <c r="IA135" s="107"/>
      <c r="IB135" s="107"/>
      <c r="IC135" s="107"/>
      <c r="ID135" s="107"/>
      <c r="IE135" s="107"/>
      <c r="IF135" s="107"/>
    </row>
    <row r="136" spans="1:256" s="115" customFormat="1">
      <c r="A136" s="18">
        <v>18</v>
      </c>
      <c r="B136" s="19" t="s">
        <v>109</v>
      </c>
      <c r="C136" s="146" t="s">
        <v>110</v>
      </c>
      <c r="D136" s="20" t="s">
        <v>111</v>
      </c>
      <c r="E136" s="161"/>
      <c r="F136" s="21">
        <v>1545</v>
      </c>
      <c r="G136" s="162"/>
      <c r="H136" s="21"/>
      <c r="I136" s="162"/>
      <c r="J136" s="162"/>
      <c r="K136" s="162"/>
      <c r="L136" s="162"/>
      <c r="M136" s="24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  <c r="BM136" s="163"/>
      <c r="BN136" s="163"/>
      <c r="BO136" s="163"/>
      <c r="BP136" s="163"/>
      <c r="BQ136" s="163"/>
      <c r="BR136" s="163"/>
      <c r="BS136" s="163"/>
      <c r="BT136" s="163"/>
      <c r="BU136" s="163"/>
      <c r="BV136" s="163"/>
      <c r="BW136" s="163"/>
      <c r="BX136" s="163"/>
      <c r="BY136" s="163"/>
      <c r="BZ136" s="163"/>
      <c r="CA136" s="163"/>
      <c r="CB136" s="163"/>
      <c r="CC136" s="163"/>
      <c r="CD136" s="163"/>
      <c r="CE136" s="163"/>
      <c r="CF136" s="163"/>
      <c r="CG136" s="163"/>
      <c r="CH136" s="163"/>
      <c r="CI136" s="163"/>
      <c r="CJ136" s="163"/>
      <c r="CK136" s="163"/>
      <c r="CL136" s="163"/>
      <c r="CM136" s="163"/>
      <c r="CN136" s="163"/>
      <c r="CO136" s="163"/>
      <c r="CP136" s="163"/>
      <c r="CQ136" s="163"/>
      <c r="CR136" s="163"/>
      <c r="CS136" s="163"/>
      <c r="CT136" s="163"/>
      <c r="CU136" s="163"/>
      <c r="CV136" s="163"/>
      <c r="CW136" s="163"/>
      <c r="CX136" s="163"/>
      <c r="CY136" s="163"/>
      <c r="CZ136" s="163"/>
      <c r="DA136" s="163"/>
      <c r="DB136" s="163"/>
      <c r="DC136" s="163"/>
      <c r="DD136" s="163"/>
      <c r="DE136" s="163"/>
      <c r="DF136" s="163"/>
      <c r="DG136" s="163"/>
      <c r="DH136" s="163"/>
      <c r="DI136" s="163"/>
      <c r="DJ136" s="163"/>
      <c r="DK136" s="163"/>
      <c r="DL136" s="163"/>
      <c r="DM136" s="163"/>
      <c r="DN136" s="163"/>
      <c r="DO136" s="163"/>
      <c r="DP136" s="163"/>
      <c r="DQ136" s="163"/>
      <c r="DR136" s="163"/>
      <c r="DS136" s="163"/>
      <c r="DT136" s="163"/>
      <c r="DU136" s="163"/>
      <c r="DV136" s="163"/>
      <c r="DW136" s="163"/>
      <c r="DX136" s="163"/>
      <c r="DY136" s="163"/>
      <c r="DZ136" s="163"/>
      <c r="EA136" s="163"/>
      <c r="EB136" s="163"/>
      <c r="EC136" s="163"/>
      <c r="ED136" s="163"/>
      <c r="EE136" s="163"/>
      <c r="EF136" s="163"/>
      <c r="EG136" s="163"/>
      <c r="EH136" s="163"/>
      <c r="EI136" s="163"/>
      <c r="EJ136" s="163"/>
      <c r="EK136" s="163"/>
      <c r="EL136" s="163"/>
      <c r="EM136" s="163"/>
      <c r="EN136" s="163"/>
      <c r="EO136" s="163"/>
      <c r="EP136" s="163"/>
      <c r="EQ136" s="163"/>
      <c r="ER136" s="163"/>
      <c r="ES136" s="163"/>
      <c r="ET136" s="163"/>
      <c r="EU136" s="163"/>
      <c r="EV136" s="163"/>
      <c r="EW136" s="163"/>
      <c r="EX136" s="163"/>
      <c r="EY136" s="163"/>
      <c r="EZ136" s="163"/>
      <c r="FA136" s="163"/>
      <c r="FB136" s="163"/>
      <c r="FC136" s="163"/>
      <c r="FD136" s="163"/>
      <c r="FE136" s="163"/>
      <c r="FF136" s="163"/>
      <c r="FG136" s="163"/>
      <c r="FH136" s="163"/>
      <c r="FI136" s="163"/>
      <c r="FJ136" s="163"/>
      <c r="FK136" s="163"/>
      <c r="FL136" s="163"/>
      <c r="FM136" s="163"/>
      <c r="FN136" s="163"/>
      <c r="FO136" s="163"/>
      <c r="FP136" s="163"/>
      <c r="FQ136" s="163"/>
      <c r="FR136" s="163"/>
      <c r="FS136" s="163"/>
      <c r="FT136" s="163"/>
      <c r="FU136" s="163"/>
      <c r="FV136" s="163"/>
      <c r="FW136" s="163"/>
      <c r="FX136" s="163"/>
      <c r="FY136" s="163"/>
      <c r="FZ136" s="163"/>
      <c r="GA136" s="163"/>
      <c r="GB136" s="163"/>
      <c r="GC136" s="163"/>
      <c r="GD136" s="163"/>
      <c r="GE136" s="163"/>
      <c r="GF136" s="163"/>
      <c r="GG136" s="163"/>
      <c r="GH136" s="163"/>
      <c r="GI136" s="163"/>
      <c r="GJ136" s="163"/>
      <c r="GK136" s="163"/>
      <c r="GL136" s="163"/>
      <c r="GM136" s="163"/>
      <c r="GN136" s="163"/>
      <c r="GO136" s="163"/>
      <c r="GP136" s="163"/>
      <c r="GQ136" s="163"/>
      <c r="GR136" s="163"/>
      <c r="GS136" s="163"/>
      <c r="GT136" s="163"/>
      <c r="GU136" s="163"/>
      <c r="GV136" s="163"/>
      <c r="GW136" s="163"/>
      <c r="GX136" s="163"/>
      <c r="GY136" s="163"/>
      <c r="GZ136" s="163"/>
      <c r="HA136" s="163"/>
      <c r="HB136" s="163"/>
      <c r="HC136" s="163"/>
      <c r="HD136" s="163"/>
      <c r="HE136" s="163"/>
      <c r="HF136" s="163"/>
      <c r="HG136" s="163"/>
      <c r="HH136" s="163"/>
      <c r="HI136" s="163"/>
      <c r="HJ136" s="163"/>
      <c r="HK136" s="163"/>
      <c r="HL136" s="163"/>
      <c r="HM136" s="163"/>
      <c r="HN136" s="163"/>
      <c r="HO136" s="163"/>
      <c r="HP136" s="163"/>
      <c r="HQ136" s="163"/>
      <c r="HR136" s="163"/>
      <c r="HS136" s="163"/>
      <c r="HT136" s="163"/>
      <c r="HU136" s="163"/>
      <c r="HV136" s="163"/>
      <c r="HW136" s="163"/>
      <c r="HX136" s="163"/>
      <c r="HY136" s="163"/>
      <c r="HZ136" s="163"/>
      <c r="IA136" s="163"/>
      <c r="IB136" s="163"/>
      <c r="IC136" s="163"/>
      <c r="ID136" s="163"/>
      <c r="IE136" s="163"/>
      <c r="IF136" s="163"/>
      <c r="IG136" s="163"/>
      <c r="IH136" s="163"/>
      <c r="II136" s="163"/>
      <c r="IJ136" s="163"/>
      <c r="IK136" s="163"/>
      <c r="IL136" s="163"/>
      <c r="IM136" s="163"/>
      <c r="IN136" s="163"/>
      <c r="IO136" s="163"/>
      <c r="IP136" s="163"/>
      <c r="IQ136" s="163"/>
      <c r="IR136" s="163"/>
      <c r="IS136" s="163"/>
      <c r="IT136" s="163"/>
      <c r="IU136" s="163"/>
      <c r="IV136" s="163"/>
    </row>
    <row r="137" spans="1:256" s="112" customFormat="1">
      <c r="A137" s="25"/>
      <c r="B137" s="26"/>
      <c r="C137" s="27"/>
      <c r="D137" s="25" t="s">
        <v>112</v>
      </c>
      <c r="E137" s="24"/>
      <c r="F137" s="164">
        <f>F136/100</f>
        <v>15.45</v>
      </c>
      <c r="G137" s="24"/>
      <c r="H137" s="24"/>
      <c r="I137" s="24"/>
      <c r="J137" s="24"/>
      <c r="K137" s="24"/>
      <c r="L137" s="24"/>
      <c r="M137" s="24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 s="115" customFormat="1">
      <c r="A138" s="18"/>
      <c r="B138" s="19"/>
      <c r="C138" s="147" t="s">
        <v>89</v>
      </c>
      <c r="D138" s="23" t="s">
        <v>23</v>
      </c>
      <c r="E138" s="24">
        <v>111</v>
      </c>
      <c r="F138" s="159">
        <f>E138*F137</f>
        <v>1714.9499999999998</v>
      </c>
      <c r="G138" s="165"/>
      <c r="H138" s="24"/>
      <c r="I138" s="24"/>
      <c r="J138" s="24"/>
      <c r="K138" s="24"/>
      <c r="L138" s="24"/>
      <c r="M138" s="24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  <c r="BI138" s="166"/>
      <c r="BJ138" s="166"/>
      <c r="BK138" s="166"/>
      <c r="BL138" s="166"/>
      <c r="BM138" s="166"/>
      <c r="BN138" s="166"/>
      <c r="BO138" s="166"/>
      <c r="BP138" s="166"/>
      <c r="BQ138" s="166"/>
      <c r="BR138" s="166"/>
      <c r="BS138" s="166"/>
      <c r="BT138" s="166"/>
      <c r="BU138" s="166"/>
      <c r="BV138" s="166"/>
      <c r="BW138" s="166"/>
      <c r="BX138" s="166"/>
      <c r="BY138" s="166"/>
      <c r="BZ138" s="166"/>
      <c r="CA138" s="166"/>
      <c r="CB138" s="166"/>
      <c r="CC138" s="166"/>
      <c r="CD138" s="166"/>
      <c r="CE138" s="166"/>
      <c r="CF138" s="166"/>
      <c r="CG138" s="166"/>
      <c r="CH138" s="166"/>
      <c r="CI138" s="166"/>
      <c r="CJ138" s="166"/>
      <c r="CK138" s="166"/>
      <c r="CL138" s="166"/>
      <c r="CM138" s="166"/>
      <c r="CN138" s="166"/>
      <c r="CO138" s="166"/>
      <c r="CP138" s="166"/>
      <c r="CQ138" s="166"/>
      <c r="CR138" s="166"/>
      <c r="CS138" s="166"/>
      <c r="CT138" s="166"/>
      <c r="CU138" s="166"/>
      <c r="CV138" s="166"/>
      <c r="CW138" s="166"/>
      <c r="CX138" s="166"/>
      <c r="CY138" s="166"/>
      <c r="CZ138" s="166"/>
      <c r="DA138" s="166"/>
      <c r="DB138" s="166"/>
      <c r="DC138" s="166"/>
      <c r="DD138" s="166"/>
      <c r="DE138" s="166"/>
      <c r="DF138" s="166"/>
      <c r="DG138" s="166"/>
      <c r="DH138" s="166"/>
      <c r="DI138" s="166"/>
      <c r="DJ138" s="166"/>
      <c r="DK138" s="166"/>
      <c r="DL138" s="166"/>
      <c r="DM138" s="166"/>
      <c r="DN138" s="166"/>
      <c r="DO138" s="166"/>
      <c r="DP138" s="166"/>
      <c r="DQ138" s="166"/>
      <c r="DR138" s="166"/>
      <c r="DS138" s="166"/>
      <c r="DT138" s="166"/>
      <c r="DU138" s="166"/>
      <c r="DV138" s="166"/>
      <c r="DW138" s="166"/>
      <c r="DX138" s="166"/>
      <c r="DY138" s="166"/>
      <c r="DZ138" s="166"/>
      <c r="EA138" s="166"/>
      <c r="EB138" s="166"/>
      <c r="EC138" s="166"/>
      <c r="ED138" s="166"/>
      <c r="EE138" s="166"/>
      <c r="EF138" s="166"/>
      <c r="EG138" s="166"/>
      <c r="EH138" s="166"/>
      <c r="EI138" s="166"/>
      <c r="EJ138" s="166"/>
      <c r="EK138" s="166"/>
      <c r="EL138" s="166"/>
      <c r="EM138" s="166"/>
      <c r="EN138" s="166"/>
      <c r="EO138" s="166"/>
      <c r="EP138" s="166"/>
      <c r="EQ138" s="166"/>
      <c r="ER138" s="166"/>
      <c r="ES138" s="166"/>
      <c r="ET138" s="166"/>
      <c r="EU138" s="166"/>
      <c r="EV138" s="166"/>
      <c r="EW138" s="166"/>
      <c r="EX138" s="166"/>
      <c r="EY138" s="166"/>
      <c r="EZ138" s="166"/>
      <c r="FA138" s="166"/>
      <c r="FB138" s="166"/>
      <c r="FC138" s="166"/>
      <c r="FD138" s="166"/>
      <c r="FE138" s="166"/>
      <c r="FF138" s="166"/>
      <c r="FG138" s="166"/>
      <c r="FH138" s="166"/>
      <c r="FI138" s="166"/>
      <c r="FJ138" s="166"/>
      <c r="FK138" s="166"/>
      <c r="FL138" s="166"/>
      <c r="FM138" s="166"/>
      <c r="FN138" s="166"/>
      <c r="FO138" s="166"/>
      <c r="FP138" s="166"/>
      <c r="FQ138" s="166"/>
      <c r="FR138" s="166"/>
      <c r="FS138" s="166"/>
      <c r="FT138" s="166"/>
      <c r="FU138" s="166"/>
      <c r="FV138" s="166"/>
      <c r="FW138" s="166"/>
      <c r="FX138" s="166"/>
      <c r="FY138" s="166"/>
      <c r="FZ138" s="166"/>
      <c r="GA138" s="166"/>
      <c r="GB138" s="166"/>
      <c r="GC138" s="166"/>
      <c r="GD138" s="166"/>
      <c r="GE138" s="166"/>
      <c r="GF138" s="166"/>
      <c r="GG138" s="166"/>
      <c r="GH138" s="166"/>
      <c r="GI138" s="166"/>
      <c r="GJ138" s="166"/>
      <c r="GK138" s="166"/>
      <c r="GL138" s="166"/>
      <c r="GM138" s="166"/>
      <c r="GN138" s="166"/>
      <c r="GO138" s="166"/>
      <c r="GP138" s="166"/>
      <c r="GQ138" s="166"/>
      <c r="GR138" s="166"/>
      <c r="GS138" s="166"/>
      <c r="GT138" s="166"/>
      <c r="GU138" s="166"/>
      <c r="GV138" s="166"/>
      <c r="GW138" s="166"/>
      <c r="GX138" s="166"/>
      <c r="GY138" s="166"/>
      <c r="GZ138" s="166"/>
      <c r="HA138" s="166"/>
      <c r="HB138" s="166"/>
      <c r="HC138" s="166"/>
      <c r="HD138" s="166"/>
      <c r="HE138" s="166"/>
      <c r="HF138" s="166"/>
      <c r="HG138" s="166"/>
      <c r="HH138" s="166"/>
      <c r="HI138" s="166"/>
      <c r="HJ138" s="166"/>
      <c r="HK138" s="166"/>
      <c r="HL138" s="166"/>
      <c r="HM138" s="166"/>
      <c r="HN138" s="166"/>
      <c r="HO138" s="166"/>
      <c r="HP138" s="166"/>
      <c r="HQ138" s="166"/>
      <c r="HR138" s="166"/>
      <c r="HS138" s="166"/>
      <c r="HT138" s="166"/>
      <c r="HU138" s="166"/>
      <c r="HV138" s="166"/>
      <c r="HW138" s="166"/>
      <c r="HX138" s="166"/>
      <c r="HY138" s="166"/>
      <c r="HZ138" s="166"/>
      <c r="IA138" s="166"/>
      <c r="IB138" s="166"/>
      <c r="IC138" s="166"/>
      <c r="ID138" s="166"/>
      <c r="IE138" s="166"/>
      <c r="IF138" s="166"/>
      <c r="IG138" s="166"/>
      <c r="IH138" s="166"/>
      <c r="II138" s="166"/>
      <c r="IJ138" s="166"/>
      <c r="IK138" s="166"/>
      <c r="IL138" s="166"/>
      <c r="IM138" s="166"/>
      <c r="IN138" s="166"/>
      <c r="IO138" s="166"/>
      <c r="IP138" s="166"/>
      <c r="IQ138" s="166"/>
      <c r="IR138" s="166"/>
      <c r="IS138" s="166"/>
      <c r="IT138" s="166"/>
      <c r="IU138" s="166"/>
      <c r="IV138" s="166"/>
    </row>
    <row r="139" spans="1:256" s="115" customFormat="1">
      <c r="A139" s="18"/>
      <c r="B139" s="19"/>
      <c r="C139" s="150" t="s">
        <v>90</v>
      </c>
      <c r="D139" s="25" t="s">
        <v>0</v>
      </c>
      <c r="E139" s="24">
        <v>0.71</v>
      </c>
      <c r="F139" s="165">
        <f>E139*F137</f>
        <v>10.969499999999998</v>
      </c>
      <c r="G139" s="165"/>
      <c r="H139" s="24"/>
      <c r="I139" s="24"/>
      <c r="J139" s="24"/>
      <c r="K139" s="24"/>
      <c r="L139" s="128"/>
      <c r="M139" s="24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6"/>
      <c r="BQ139" s="166"/>
      <c r="BR139" s="166"/>
      <c r="BS139" s="166"/>
      <c r="BT139" s="166"/>
      <c r="BU139" s="166"/>
      <c r="BV139" s="166"/>
      <c r="BW139" s="166"/>
      <c r="BX139" s="166"/>
      <c r="BY139" s="166"/>
      <c r="BZ139" s="166"/>
      <c r="CA139" s="166"/>
      <c r="CB139" s="166"/>
      <c r="CC139" s="166"/>
      <c r="CD139" s="166"/>
      <c r="CE139" s="166"/>
      <c r="CF139" s="166"/>
      <c r="CG139" s="166"/>
      <c r="CH139" s="166"/>
      <c r="CI139" s="166"/>
      <c r="CJ139" s="166"/>
      <c r="CK139" s="166"/>
      <c r="CL139" s="166"/>
      <c r="CM139" s="166"/>
      <c r="CN139" s="166"/>
      <c r="CO139" s="166"/>
      <c r="CP139" s="166"/>
      <c r="CQ139" s="166"/>
      <c r="CR139" s="166"/>
      <c r="CS139" s="166"/>
      <c r="CT139" s="166"/>
      <c r="CU139" s="166"/>
      <c r="CV139" s="166"/>
      <c r="CW139" s="166"/>
      <c r="CX139" s="166"/>
      <c r="CY139" s="166"/>
      <c r="CZ139" s="166"/>
      <c r="DA139" s="166"/>
      <c r="DB139" s="166"/>
      <c r="DC139" s="166"/>
      <c r="DD139" s="166"/>
      <c r="DE139" s="166"/>
      <c r="DF139" s="166"/>
      <c r="DG139" s="166"/>
      <c r="DH139" s="166"/>
      <c r="DI139" s="166"/>
      <c r="DJ139" s="166"/>
      <c r="DK139" s="166"/>
      <c r="DL139" s="166"/>
      <c r="DM139" s="166"/>
      <c r="DN139" s="166"/>
      <c r="DO139" s="166"/>
      <c r="DP139" s="166"/>
      <c r="DQ139" s="166"/>
      <c r="DR139" s="166"/>
      <c r="DS139" s="166"/>
      <c r="DT139" s="166"/>
      <c r="DU139" s="166"/>
      <c r="DV139" s="166"/>
      <c r="DW139" s="166"/>
      <c r="DX139" s="166"/>
      <c r="DY139" s="166"/>
      <c r="DZ139" s="166"/>
      <c r="EA139" s="166"/>
      <c r="EB139" s="166"/>
      <c r="EC139" s="166"/>
      <c r="ED139" s="166"/>
      <c r="EE139" s="166"/>
      <c r="EF139" s="166"/>
      <c r="EG139" s="166"/>
      <c r="EH139" s="166"/>
      <c r="EI139" s="166"/>
      <c r="EJ139" s="166"/>
      <c r="EK139" s="166"/>
      <c r="EL139" s="166"/>
      <c r="EM139" s="166"/>
      <c r="EN139" s="166"/>
      <c r="EO139" s="166"/>
      <c r="EP139" s="166"/>
      <c r="EQ139" s="166"/>
      <c r="ER139" s="166"/>
      <c r="ES139" s="166"/>
      <c r="ET139" s="166"/>
      <c r="EU139" s="166"/>
      <c r="EV139" s="166"/>
      <c r="EW139" s="166"/>
      <c r="EX139" s="166"/>
      <c r="EY139" s="166"/>
      <c r="EZ139" s="166"/>
      <c r="FA139" s="166"/>
      <c r="FB139" s="166"/>
      <c r="FC139" s="166"/>
      <c r="FD139" s="166"/>
      <c r="FE139" s="166"/>
      <c r="FF139" s="166"/>
      <c r="FG139" s="166"/>
      <c r="FH139" s="166"/>
      <c r="FI139" s="166"/>
      <c r="FJ139" s="166"/>
      <c r="FK139" s="166"/>
      <c r="FL139" s="166"/>
      <c r="FM139" s="166"/>
      <c r="FN139" s="166"/>
      <c r="FO139" s="166"/>
      <c r="FP139" s="166"/>
      <c r="FQ139" s="166"/>
      <c r="FR139" s="166"/>
      <c r="FS139" s="166"/>
      <c r="FT139" s="166"/>
      <c r="FU139" s="166"/>
      <c r="FV139" s="166"/>
      <c r="FW139" s="166"/>
      <c r="FX139" s="166"/>
      <c r="FY139" s="166"/>
      <c r="FZ139" s="166"/>
      <c r="GA139" s="166"/>
      <c r="GB139" s="166"/>
      <c r="GC139" s="166"/>
      <c r="GD139" s="166"/>
      <c r="GE139" s="166"/>
      <c r="GF139" s="166"/>
      <c r="GG139" s="166"/>
      <c r="GH139" s="166"/>
      <c r="GI139" s="166"/>
      <c r="GJ139" s="166"/>
      <c r="GK139" s="166"/>
      <c r="GL139" s="166"/>
      <c r="GM139" s="166"/>
      <c r="GN139" s="166"/>
      <c r="GO139" s="166"/>
      <c r="GP139" s="166"/>
      <c r="GQ139" s="166"/>
      <c r="GR139" s="166"/>
      <c r="GS139" s="166"/>
      <c r="GT139" s="166"/>
      <c r="GU139" s="166"/>
      <c r="GV139" s="166"/>
      <c r="GW139" s="166"/>
      <c r="GX139" s="166"/>
      <c r="GY139" s="166"/>
      <c r="GZ139" s="166"/>
      <c r="HA139" s="166"/>
      <c r="HB139" s="166"/>
      <c r="HC139" s="166"/>
      <c r="HD139" s="166"/>
      <c r="HE139" s="166"/>
      <c r="HF139" s="166"/>
      <c r="HG139" s="166"/>
      <c r="HH139" s="166"/>
      <c r="HI139" s="166"/>
      <c r="HJ139" s="166"/>
      <c r="HK139" s="166"/>
      <c r="HL139" s="166"/>
      <c r="HM139" s="166"/>
      <c r="HN139" s="166"/>
      <c r="HO139" s="166"/>
      <c r="HP139" s="166"/>
      <c r="HQ139" s="166"/>
      <c r="HR139" s="166"/>
      <c r="HS139" s="166"/>
      <c r="HT139" s="166"/>
      <c r="HU139" s="166"/>
      <c r="HV139" s="166"/>
      <c r="HW139" s="166"/>
      <c r="HX139" s="166"/>
      <c r="HY139" s="166"/>
      <c r="HZ139" s="166"/>
      <c r="IA139" s="166"/>
      <c r="IB139" s="166"/>
      <c r="IC139" s="166"/>
      <c r="ID139" s="166"/>
      <c r="IE139" s="166"/>
      <c r="IF139" s="166"/>
      <c r="IG139" s="166"/>
      <c r="IH139" s="166"/>
      <c r="II139" s="166"/>
      <c r="IJ139" s="166"/>
      <c r="IK139" s="166"/>
      <c r="IL139" s="166"/>
      <c r="IM139" s="166"/>
      <c r="IN139" s="166"/>
      <c r="IO139" s="166"/>
      <c r="IP139" s="166"/>
      <c r="IQ139" s="166"/>
      <c r="IR139" s="166"/>
      <c r="IS139" s="166"/>
      <c r="IT139" s="166"/>
      <c r="IU139" s="166"/>
      <c r="IV139" s="166"/>
    </row>
    <row r="140" spans="1:256" s="115" customFormat="1">
      <c r="A140" s="18"/>
      <c r="B140" s="167" t="s">
        <v>113</v>
      </c>
      <c r="C140" s="168" t="s">
        <v>114</v>
      </c>
      <c r="D140" s="25" t="s">
        <v>99</v>
      </c>
      <c r="E140" s="24" t="s">
        <v>100</v>
      </c>
      <c r="F140" s="169">
        <f>F136/0.7</f>
        <v>2207.1428571428573</v>
      </c>
      <c r="G140" s="24"/>
      <c r="H140" s="24"/>
      <c r="I140" s="24"/>
      <c r="J140" s="24"/>
      <c r="K140" s="24"/>
      <c r="L140" s="24"/>
      <c r="M140" s="24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6"/>
      <c r="BL140" s="166"/>
      <c r="BM140" s="166"/>
      <c r="BN140" s="166"/>
      <c r="BO140" s="166"/>
      <c r="BP140" s="166"/>
      <c r="BQ140" s="166"/>
      <c r="BR140" s="166"/>
      <c r="BS140" s="166"/>
      <c r="BT140" s="166"/>
      <c r="BU140" s="166"/>
      <c r="BV140" s="166"/>
      <c r="BW140" s="166"/>
      <c r="BX140" s="166"/>
      <c r="BY140" s="166"/>
      <c r="BZ140" s="166"/>
      <c r="CA140" s="166"/>
      <c r="CB140" s="166"/>
      <c r="CC140" s="166"/>
      <c r="CD140" s="166"/>
      <c r="CE140" s="166"/>
      <c r="CF140" s="166"/>
      <c r="CG140" s="166"/>
      <c r="CH140" s="166"/>
      <c r="CI140" s="166"/>
      <c r="CJ140" s="166"/>
      <c r="CK140" s="166"/>
      <c r="CL140" s="166"/>
      <c r="CM140" s="166"/>
      <c r="CN140" s="166"/>
      <c r="CO140" s="166"/>
      <c r="CP140" s="166"/>
      <c r="CQ140" s="166"/>
      <c r="CR140" s="166"/>
      <c r="CS140" s="166"/>
      <c r="CT140" s="166"/>
      <c r="CU140" s="166"/>
      <c r="CV140" s="166"/>
      <c r="CW140" s="166"/>
      <c r="CX140" s="166"/>
      <c r="CY140" s="166"/>
      <c r="CZ140" s="166"/>
      <c r="DA140" s="166"/>
      <c r="DB140" s="166"/>
      <c r="DC140" s="166"/>
      <c r="DD140" s="166"/>
      <c r="DE140" s="166"/>
      <c r="DF140" s="166"/>
      <c r="DG140" s="166"/>
      <c r="DH140" s="166"/>
      <c r="DI140" s="166"/>
      <c r="DJ140" s="166"/>
      <c r="DK140" s="166"/>
      <c r="DL140" s="166"/>
      <c r="DM140" s="166"/>
      <c r="DN140" s="166"/>
      <c r="DO140" s="166"/>
      <c r="DP140" s="166"/>
      <c r="DQ140" s="166"/>
      <c r="DR140" s="166"/>
      <c r="DS140" s="166"/>
      <c r="DT140" s="166"/>
      <c r="DU140" s="166"/>
      <c r="DV140" s="166"/>
      <c r="DW140" s="166"/>
      <c r="DX140" s="166"/>
      <c r="DY140" s="166"/>
      <c r="DZ140" s="166"/>
      <c r="EA140" s="166"/>
      <c r="EB140" s="166"/>
      <c r="EC140" s="166"/>
      <c r="ED140" s="166"/>
      <c r="EE140" s="166"/>
      <c r="EF140" s="166"/>
      <c r="EG140" s="166"/>
      <c r="EH140" s="166"/>
      <c r="EI140" s="166"/>
      <c r="EJ140" s="166"/>
      <c r="EK140" s="166"/>
      <c r="EL140" s="166"/>
      <c r="EM140" s="166"/>
      <c r="EN140" s="166"/>
      <c r="EO140" s="166"/>
      <c r="EP140" s="166"/>
      <c r="EQ140" s="166"/>
      <c r="ER140" s="166"/>
      <c r="ES140" s="166"/>
      <c r="ET140" s="166"/>
      <c r="EU140" s="166"/>
      <c r="EV140" s="166"/>
      <c r="EW140" s="166"/>
      <c r="EX140" s="166"/>
      <c r="EY140" s="166"/>
      <c r="EZ140" s="166"/>
      <c r="FA140" s="166"/>
      <c r="FB140" s="166"/>
      <c r="FC140" s="166"/>
      <c r="FD140" s="166"/>
      <c r="FE140" s="166"/>
      <c r="FF140" s="166"/>
      <c r="FG140" s="166"/>
      <c r="FH140" s="166"/>
      <c r="FI140" s="166"/>
      <c r="FJ140" s="166"/>
      <c r="FK140" s="166"/>
      <c r="FL140" s="166"/>
      <c r="FM140" s="166"/>
      <c r="FN140" s="166"/>
      <c r="FO140" s="166"/>
      <c r="FP140" s="166"/>
      <c r="FQ140" s="166"/>
      <c r="FR140" s="166"/>
      <c r="FS140" s="166"/>
      <c r="FT140" s="166"/>
      <c r="FU140" s="166"/>
      <c r="FV140" s="166"/>
      <c r="FW140" s="166"/>
      <c r="FX140" s="166"/>
      <c r="FY140" s="166"/>
      <c r="FZ140" s="166"/>
      <c r="GA140" s="166"/>
      <c r="GB140" s="166"/>
      <c r="GC140" s="166"/>
      <c r="GD140" s="166"/>
      <c r="GE140" s="166"/>
      <c r="GF140" s="166"/>
      <c r="GG140" s="166"/>
      <c r="GH140" s="166"/>
      <c r="GI140" s="166"/>
      <c r="GJ140" s="166"/>
      <c r="GK140" s="166"/>
      <c r="GL140" s="166"/>
      <c r="GM140" s="166"/>
      <c r="GN140" s="166"/>
      <c r="GO140" s="166"/>
      <c r="GP140" s="166"/>
      <c r="GQ140" s="166"/>
      <c r="GR140" s="166"/>
      <c r="GS140" s="166"/>
      <c r="GT140" s="166"/>
      <c r="GU140" s="166"/>
      <c r="GV140" s="166"/>
      <c r="GW140" s="166"/>
      <c r="GX140" s="166"/>
      <c r="GY140" s="166"/>
      <c r="GZ140" s="166"/>
      <c r="HA140" s="166"/>
      <c r="HB140" s="166"/>
      <c r="HC140" s="166"/>
      <c r="HD140" s="166"/>
      <c r="HE140" s="166"/>
      <c r="HF140" s="166"/>
      <c r="HG140" s="166"/>
      <c r="HH140" s="166"/>
      <c r="HI140" s="166"/>
      <c r="HJ140" s="166"/>
      <c r="HK140" s="166"/>
      <c r="HL140" s="166"/>
      <c r="HM140" s="166"/>
      <c r="HN140" s="166"/>
      <c r="HO140" s="166"/>
      <c r="HP140" s="166"/>
      <c r="HQ140" s="166"/>
      <c r="HR140" s="166"/>
      <c r="HS140" s="166"/>
      <c r="HT140" s="166"/>
      <c r="HU140" s="166"/>
      <c r="HV140" s="166"/>
      <c r="HW140" s="166"/>
      <c r="HX140" s="166"/>
      <c r="HY140" s="166"/>
      <c r="HZ140" s="166"/>
      <c r="IA140" s="166"/>
      <c r="IB140" s="166"/>
      <c r="IC140" s="166"/>
      <c r="ID140" s="166"/>
      <c r="IE140" s="166"/>
      <c r="IF140" s="166"/>
      <c r="IG140" s="166"/>
      <c r="IH140" s="166"/>
      <c r="II140" s="166"/>
      <c r="IJ140" s="166"/>
      <c r="IK140" s="166"/>
      <c r="IL140" s="166"/>
      <c r="IM140" s="166"/>
      <c r="IN140" s="166"/>
      <c r="IO140" s="166"/>
      <c r="IP140" s="166"/>
      <c r="IQ140" s="166"/>
      <c r="IR140" s="166"/>
      <c r="IS140" s="166"/>
      <c r="IT140" s="166"/>
      <c r="IU140" s="166"/>
      <c r="IV140" s="166"/>
    </row>
    <row r="141" spans="1:256" s="115" customFormat="1">
      <c r="A141" s="18"/>
      <c r="B141" s="29" t="s">
        <v>115</v>
      </c>
      <c r="C141" s="148" t="s">
        <v>116</v>
      </c>
      <c r="D141" s="25" t="s">
        <v>22</v>
      </c>
      <c r="E141" s="24">
        <v>5.9</v>
      </c>
      <c r="F141" s="159">
        <f>E141*F137</f>
        <v>91.155000000000001</v>
      </c>
      <c r="G141" s="24"/>
      <c r="H141" s="24"/>
      <c r="I141" s="24"/>
      <c r="J141" s="24"/>
      <c r="K141" s="24"/>
      <c r="L141" s="24"/>
      <c r="M141" s="24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6"/>
      <c r="BO141" s="166"/>
      <c r="BP141" s="166"/>
      <c r="BQ141" s="166"/>
      <c r="BR141" s="166"/>
      <c r="BS141" s="166"/>
      <c r="BT141" s="166"/>
      <c r="BU141" s="166"/>
      <c r="BV141" s="166"/>
      <c r="BW141" s="166"/>
      <c r="BX141" s="166"/>
      <c r="BY141" s="166"/>
      <c r="BZ141" s="166"/>
      <c r="CA141" s="166"/>
      <c r="CB141" s="166"/>
      <c r="CC141" s="166"/>
      <c r="CD141" s="166"/>
      <c r="CE141" s="166"/>
      <c r="CF141" s="166"/>
      <c r="CG141" s="166"/>
      <c r="CH141" s="166"/>
      <c r="CI141" s="166"/>
      <c r="CJ141" s="166"/>
      <c r="CK141" s="166"/>
      <c r="CL141" s="166"/>
      <c r="CM141" s="166"/>
      <c r="CN141" s="166"/>
      <c r="CO141" s="166"/>
      <c r="CP141" s="166"/>
      <c r="CQ141" s="166"/>
      <c r="CR141" s="166"/>
      <c r="CS141" s="166"/>
      <c r="CT141" s="166"/>
      <c r="CU141" s="166"/>
      <c r="CV141" s="166"/>
      <c r="CW141" s="166"/>
      <c r="CX141" s="166"/>
      <c r="CY141" s="166"/>
      <c r="CZ141" s="166"/>
      <c r="DA141" s="166"/>
      <c r="DB141" s="166"/>
      <c r="DC141" s="166"/>
      <c r="DD141" s="166"/>
      <c r="DE141" s="166"/>
      <c r="DF141" s="166"/>
      <c r="DG141" s="166"/>
      <c r="DH141" s="166"/>
      <c r="DI141" s="166"/>
      <c r="DJ141" s="166"/>
      <c r="DK141" s="166"/>
      <c r="DL141" s="166"/>
      <c r="DM141" s="166"/>
      <c r="DN141" s="166"/>
      <c r="DO141" s="166"/>
      <c r="DP141" s="166"/>
      <c r="DQ141" s="166"/>
      <c r="DR141" s="166"/>
      <c r="DS141" s="166"/>
      <c r="DT141" s="166"/>
      <c r="DU141" s="166"/>
      <c r="DV141" s="166"/>
      <c r="DW141" s="166"/>
      <c r="DX141" s="166"/>
      <c r="DY141" s="166"/>
      <c r="DZ141" s="166"/>
      <c r="EA141" s="166"/>
      <c r="EB141" s="166"/>
      <c r="EC141" s="166"/>
      <c r="ED141" s="166"/>
      <c r="EE141" s="166"/>
      <c r="EF141" s="166"/>
      <c r="EG141" s="166"/>
      <c r="EH141" s="166"/>
      <c r="EI141" s="166"/>
      <c r="EJ141" s="166"/>
      <c r="EK141" s="166"/>
      <c r="EL141" s="166"/>
      <c r="EM141" s="166"/>
      <c r="EN141" s="166"/>
      <c r="EO141" s="166"/>
      <c r="EP141" s="166"/>
      <c r="EQ141" s="166"/>
      <c r="ER141" s="166"/>
      <c r="ES141" s="166"/>
      <c r="ET141" s="166"/>
      <c r="EU141" s="166"/>
      <c r="EV141" s="166"/>
      <c r="EW141" s="166"/>
      <c r="EX141" s="166"/>
      <c r="EY141" s="166"/>
      <c r="EZ141" s="166"/>
      <c r="FA141" s="166"/>
      <c r="FB141" s="166"/>
      <c r="FC141" s="166"/>
      <c r="FD141" s="166"/>
      <c r="FE141" s="166"/>
      <c r="FF141" s="166"/>
      <c r="FG141" s="166"/>
      <c r="FH141" s="166"/>
      <c r="FI141" s="166"/>
      <c r="FJ141" s="166"/>
      <c r="FK141" s="166"/>
      <c r="FL141" s="166"/>
      <c r="FM141" s="166"/>
      <c r="FN141" s="166"/>
      <c r="FO141" s="166"/>
      <c r="FP141" s="166"/>
      <c r="FQ141" s="166"/>
      <c r="FR141" s="166"/>
      <c r="FS141" s="166"/>
      <c r="FT141" s="166"/>
      <c r="FU141" s="166"/>
      <c r="FV141" s="166"/>
      <c r="FW141" s="166"/>
      <c r="FX141" s="166"/>
      <c r="FY141" s="166"/>
      <c r="FZ141" s="166"/>
      <c r="GA141" s="166"/>
      <c r="GB141" s="166"/>
      <c r="GC141" s="166"/>
      <c r="GD141" s="166"/>
      <c r="GE141" s="166"/>
      <c r="GF141" s="166"/>
      <c r="GG141" s="166"/>
      <c r="GH141" s="166"/>
      <c r="GI141" s="166"/>
      <c r="GJ141" s="166"/>
      <c r="GK141" s="166"/>
      <c r="GL141" s="166"/>
      <c r="GM141" s="166"/>
      <c r="GN141" s="166"/>
      <c r="GO141" s="166"/>
      <c r="GP141" s="166"/>
      <c r="GQ141" s="166"/>
      <c r="GR141" s="166"/>
      <c r="GS141" s="166"/>
      <c r="GT141" s="166"/>
      <c r="GU141" s="166"/>
      <c r="GV141" s="166"/>
      <c r="GW141" s="166"/>
      <c r="GX141" s="166"/>
      <c r="GY141" s="166"/>
      <c r="GZ141" s="166"/>
      <c r="HA141" s="166"/>
      <c r="HB141" s="166"/>
      <c r="HC141" s="166"/>
      <c r="HD141" s="166"/>
      <c r="HE141" s="166"/>
      <c r="HF141" s="166"/>
      <c r="HG141" s="166"/>
      <c r="HH141" s="166"/>
      <c r="HI141" s="166"/>
      <c r="HJ141" s="166"/>
      <c r="HK141" s="166"/>
      <c r="HL141" s="166"/>
      <c r="HM141" s="166"/>
      <c r="HN141" s="166"/>
      <c r="HO141" s="166"/>
      <c r="HP141" s="166"/>
      <c r="HQ141" s="166"/>
      <c r="HR141" s="166"/>
      <c r="HS141" s="166"/>
      <c r="HT141" s="166"/>
      <c r="HU141" s="166"/>
      <c r="HV141" s="166"/>
      <c r="HW141" s="166"/>
      <c r="HX141" s="166"/>
      <c r="HY141" s="166"/>
      <c r="HZ141" s="166"/>
      <c r="IA141" s="166"/>
      <c r="IB141" s="166"/>
      <c r="IC141" s="166"/>
      <c r="ID141" s="166"/>
      <c r="IE141" s="166"/>
      <c r="IF141" s="166"/>
      <c r="IG141" s="166"/>
      <c r="IH141" s="166"/>
      <c r="II141" s="166"/>
      <c r="IJ141" s="166"/>
      <c r="IK141" s="166"/>
      <c r="IL141" s="166"/>
      <c r="IM141" s="166"/>
      <c r="IN141" s="166"/>
      <c r="IO141" s="166"/>
      <c r="IP141" s="166"/>
      <c r="IQ141" s="166"/>
      <c r="IR141" s="166"/>
      <c r="IS141" s="166"/>
      <c r="IT141" s="166"/>
      <c r="IU141" s="166"/>
      <c r="IV141" s="166"/>
    </row>
    <row r="142" spans="1:256" s="115" customFormat="1">
      <c r="A142" s="18"/>
      <c r="B142" s="29" t="s">
        <v>117</v>
      </c>
      <c r="C142" s="148" t="s">
        <v>118</v>
      </c>
      <c r="D142" s="25" t="s">
        <v>22</v>
      </c>
      <c r="E142" s="24">
        <v>0.06</v>
      </c>
      <c r="F142" s="159">
        <f>E142*F137</f>
        <v>0.92699999999999994</v>
      </c>
      <c r="G142" s="24"/>
      <c r="H142" s="24"/>
      <c r="I142" s="24"/>
      <c r="J142" s="24"/>
      <c r="K142" s="24"/>
      <c r="L142" s="24"/>
      <c r="M142" s="24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6"/>
      <c r="CA142" s="166"/>
      <c r="CB142" s="166"/>
      <c r="CC142" s="166"/>
      <c r="CD142" s="166"/>
      <c r="CE142" s="166"/>
      <c r="CF142" s="166"/>
      <c r="CG142" s="166"/>
      <c r="CH142" s="166"/>
      <c r="CI142" s="166"/>
      <c r="CJ142" s="166"/>
      <c r="CK142" s="166"/>
      <c r="CL142" s="166"/>
      <c r="CM142" s="166"/>
      <c r="CN142" s="166"/>
      <c r="CO142" s="166"/>
      <c r="CP142" s="166"/>
      <c r="CQ142" s="166"/>
      <c r="CR142" s="166"/>
      <c r="CS142" s="166"/>
      <c r="CT142" s="166"/>
      <c r="CU142" s="166"/>
      <c r="CV142" s="166"/>
      <c r="CW142" s="166"/>
      <c r="CX142" s="166"/>
      <c r="CY142" s="166"/>
      <c r="CZ142" s="166"/>
      <c r="DA142" s="166"/>
      <c r="DB142" s="166"/>
      <c r="DC142" s="166"/>
      <c r="DD142" s="166"/>
      <c r="DE142" s="166"/>
      <c r="DF142" s="166"/>
      <c r="DG142" s="166"/>
      <c r="DH142" s="166"/>
      <c r="DI142" s="166"/>
      <c r="DJ142" s="166"/>
      <c r="DK142" s="166"/>
      <c r="DL142" s="166"/>
      <c r="DM142" s="166"/>
      <c r="DN142" s="166"/>
      <c r="DO142" s="166"/>
      <c r="DP142" s="166"/>
      <c r="DQ142" s="166"/>
      <c r="DR142" s="166"/>
      <c r="DS142" s="166"/>
      <c r="DT142" s="166"/>
      <c r="DU142" s="166"/>
      <c r="DV142" s="166"/>
      <c r="DW142" s="166"/>
      <c r="DX142" s="166"/>
      <c r="DY142" s="166"/>
      <c r="DZ142" s="166"/>
      <c r="EA142" s="166"/>
      <c r="EB142" s="166"/>
      <c r="EC142" s="166"/>
      <c r="ED142" s="166"/>
      <c r="EE142" s="166"/>
      <c r="EF142" s="166"/>
      <c r="EG142" s="166"/>
      <c r="EH142" s="166"/>
      <c r="EI142" s="166"/>
      <c r="EJ142" s="166"/>
      <c r="EK142" s="166"/>
      <c r="EL142" s="166"/>
      <c r="EM142" s="166"/>
      <c r="EN142" s="166"/>
      <c r="EO142" s="166"/>
      <c r="EP142" s="166"/>
      <c r="EQ142" s="166"/>
      <c r="ER142" s="166"/>
      <c r="ES142" s="166"/>
      <c r="ET142" s="166"/>
      <c r="EU142" s="166"/>
      <c r="EV142" s="166"/>
      <c r="EW142" s="166"/>
      <c r="EX142" s="166"/>
      <c r="EY142" s="166"/>
      <c r="EZ142" s="166"/>
      <c r="FA142" s="166"/>
      <c r="FB142" s="166"/>
      <c r="FC142" s="166"/>
      <c r="FD142" s="166"/>
      <c r="FE142" s="166"/>
      <c r="FF142" s="166"/>
      <c r="FG142" s="166"/>
      <c r="FH142" s="166"/>
      <c r="FI142" s="166"/>
      <c r="FJ142" s="166"/>
      <c r="FK142" s="166"/>
      <c r="FL142" s="166"/>
      <c r="FM142" s="166"/>
      <c r="FN142" s="166"/>
      <c r="FO142" s="166"/>
      <c r="FP142" s="166"/>
      <c r="FQ142" s="166"/>
      <c r="FR142" s="166"/>
      <c r="FS142" s="166"/>
      <c r="FT142" s="166"/>
      <c r="FU142" s="166"/>
      <c r="FV142" s="166"/>
      <c r="FW142" s="166"/>
      <c r="FX142" s="166"/>
      <c r="FY142" s="166"/>
      <c r="FZ142" s="166"/>
      <c r="GA142" s="166"/>
      <c r="GB142" s="166"/>
      <c r="GC142" s="166"/>
      <c r="GD142" s="166"/>
      <c r="GE142" s="166"/>
      <c r="GF142" s="166"/>
      <c r="GG142" s="166"/>
      <c r="GH142" s="166"/>
      <c r="GI142" s="166"/>
      <c r="GJ142" s="166"/>
      <c r="GK142" s="166"/>
      <c r="GL142" s="166"/>
      <c r="GM142" s="166"/>
      <c r="GN142" s="166"/>
      <c r="GO142" s="166"/>
      <c r="GP142" s="166"/>
      <c r="GQ142" s="166"/>
      <c r="GR142" s="166"/>
      <c r="GS142" s="166"/>
      <c r="GT142" s="166"/>
      <c r="GU142" s="166"/>
      <c r="GV142" s="166"/>
      <c r="GW142" s="166"/>
      <c r="GX142" s="166"/>
      <c r="GY142" s="166"/>
      <c r="GZ142" s="166"/>
      <c r="HA142" s="166"/>
      <c r="HB142" s="166"/>
      <c r="HC142" s="166"/>
      <c r="HD142" s="166"/>
      <c r="HE142" s="166"/>
      <c r="HF142" s="166"/>
      <c r="HG142" s="166"/>
      <c r="HH142" s="166"/>
      <c r="HI142" s="166"/>
      <c r="HJ142" s="166"/>
      <c r="HK142" s="166"/>
      <c r="HL142" s="166"/>
      <c r="HM142" s="166"/>
      <c r="HN142" s="166"/>
      <c r="HO142" s="166"/>
      <c r="HP142" s="166"/>
      <c r="HQ142" s="166"/>
      <c r="HR142" s="166"/>
      <c r="HS142" s="166"/>
      <c r="HT142" s="166"/>
      <c r="HU142" s="166"/>
      <c r="HV142" s="166"/>
      <c r="HW142" s="166"/>
      <c r="HX142" s="166"/>
      <c r="HY142" s="166"/>
      <c r="HZ142" s="166"/>
      <c r="IA142" s="166"/>
      <c r="IB142" s="166"/>
      <c r="IC142" s="166"/>
      <c r="ID142" s="166"/>
      <c r="IE142" s="166"/>
      <c r="IF142" s="166"/>
      <c r="IG142" s="166"/>
      <c r="IH142" s="166"/>
      <c r="II142" s="166"/>
      <c r="IJ142" s="166"/>
      <c r="IK142" s="166"/>
      <c r="IL142" s="166"/>
      <c r="IM142" s="166"/>
      <c r="IN142" s="166"/>
      <c r="IO142" s="166"/>
      <c r="IP142" s="166"/>
      <c r="IQ142" s="166"/>
      <c r="IR142" s="166"/>
      <c r="IS142" s="166"/>
      <c r="IT142" s="166"/>
      <c r="IU142" s="166"/>
      <c r="IV142" s="166"/>
    </row>
    <row r="143" spans="1:256" s="115" customFormat="1">
      <c r="A143" s="18"/>
      <c r="B143" s="19"/>
      <c r="C143" s="151" t="s">
        <v>98</v>
      </c>
      <c r="D143" s="23" t="s">
        <v>0</v>
      </c>
      <c r="E143" s="24">
        <v>9.6</v>
      </c>
      <c r="F143" s="165">
        <f>E143*F137</f>
        <v>148.32</v>
      </c>
      <c r="G143" s="24"/>
      <c r="H143" s="24"/>
      <c r="I143" s="24"/>
      <c r="J143" s="24"/>
      <c r="K143" s="24"/>
      <c r="L143" s="153"/>
      <c r="M143" s="24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6"/>
      <c r="BQ143" s="166"/>
      <c r="BR143" s="166"/>
      <c r="BS143" s="166"/>
      <c r="BT143" s="166"/>
      <c r="BU143" s="166"/>
      <c r="BV143" s="166"/>
      <c r="BW143" s="166"/>
      <c r="BX143" s="166"/>
      <c r="BY143" s="166"/>
      <c r="BZ143" s="166"/>
      <c r="CA143" s="166"/>
      <c r="CB143" s="166"/>
      <c r="CC143" s="166"/>
      <c r="CD143" s="166"/>
      <c r="CE143" s="166"/>
      <c r="CF143" s="166"/>
      <c r="CG143" s="166"/>
      <c r="CH143" s="166"/>
      <c r="CI143" s="166"/>
      <c r="CJ143" s="166"/>
      <c r="CK143" s="166"/>
      <c r="CL143" s="166"/>
      <c r="CM143" s="166"/>
      <c r="CN143" s="166"/>
      <c r="CO143" s="166"/>
      <c r="CP143" s="166"/>
      <c r="CQ143" s="166"/>
      <c r="CR143" s="166"/>
      <c r="CS143" s="166"/>
      <c r="CT143" s="166"/>
      <c r="CU143" s="166"/>
      <c r="CV143" s="166"/>
      <c r="CW143" s="166"/>
      <c r="CX143" s="166"/>
      <c r="CY143" s="166"/>
      <c r="CZ143" s="166"/>
      <c r="DA143" s="166"/>
      <c r="DB143" s="166"/>
      <c r="DC143" s="166"/>
      <c r="DD143" s="166"/>
      <c r="DE143" s="166"/>
      <c r="DF143" s="166"/>
      <c r="DG143" s="166"/>
      <c r="DH143" s="166"/>
      <c r="DI143" s="166"/>
      <c r="DJ143" s="166"/>
      <c r="DK143" s="166"/>
      <c r="DL143" s="166"/>
      <c r="DM143" s="166"/>
      <c r="DN143" s="166"/>
      <c r="DO143" s="166"/>
      <c r="DP143" s="166"/>
      <c r="DQ143" s="166"/>
      <c r="DR143" s="166"/>
      <c r="DS143" s="166"/>
      <c r="DT143" s="166"/>
      <c r="DU143" s="166"/>
      <c r="DV143" s="166"/>
      <c r="DW143" s="166"/>
      <c r="DX143" s="166"/>
      <c r="DY143" s="166"/>
      <c r="DZ143" s="166"/>
      <c r="EA143" s="166"/>
      <c r="EB143" s="166"/>
      <c r="EC143" s="166"/>
      <c r="ED143" s="166"/>
      <c r="EE143" s="166"/>
      <c r="EF143" s="166"/>
      <c r="EG143" s="166"/>
      <c r="EH143" s="166"/>
      <c r="EI143" s="166"/>
      <c r="EJ143" s="166"/>
      <c r="EK143" s="166"/>
      <c r="EL143" s="166"/>
      <c r="EM143" s="166"/>
      <c r="EN143" s="166"/>
      <c r="EO143" s="166"/>
      <c r="EP143" s="166"/>
      <c r="EQ143" s="166"/>
      <c r="ER143" s="166"/>
      <c r="ES143" s="166"/>
      <c r="ET143" s="166"/>
      <c r="EU143" s="166"/>
      <c r="EV143" s="166"/>
      <c r="EW143" s="166"/>
      <c r="EX143" s="166"/>
      <c r="EY143" s="166"/>
      <c r="EZ143" s="166"/>
      <c r="FA143" s="166"/>
      <c r="FB143" s="166"/>
      <c r="FC143" s="166"/>
      <c r="FD143" s="166"/>
      <c r="FE143" s="166"/>
      <c r="FF143" s="166"/>
      <c r="FG143" s="166"/>
      <c r="FH143" s="166"/>
      <c r="FI143" s="166"/>
      <c r="FJ143" s="166"/>
      <c r="FK143" s="166"/>
      <c r="FL143" s="166"/>
      <c r="FM143" s="166"/>
      <c r="FN143" s="166"/>
      <c r="FO143" s="166"/>
      <c r="FP143" s="166"/>
      <c r="FQ143" s="166"/>
      <c r="FR143" s="166"/>
      <c r="FS143" s="166"/>
      <c r="FT143" s="166"/>
      <c r="FU143" s="166"/>
      <c r="FV143" s="166"/>
      <c r="FW143" s="166"/>
      <c r="FX143" s="166"/>
      <c r="FY143" s="166"/>
      <c r="FZ143" s="166"/>
      <c r="GA143" s="166"/>
      <c r="GB143" s="166"/>
      <c r="GC143" s="166"/>
      <c r="GD143" s="166"/>
      <c r="GE143" s="166"/>
      <c r="GF143" s="166"/>
      <c r="GG143" s="166"/>
      <c r="GH143" s="166"/>
      <c r="GI143" s="166"/>
      <c r="GJ143" s="166"/>
      <c r="GK143" s="166"/>
      <c r="GL143" s="166"/>
      <c r="GM143" s="166"/>
      <c r="GN143" s="166"/>
      <c r="GO143" s="166"/>
      <c r="GP143" s="166"/>
      <c r="GQ143" s="166"/>
      <c r="GR143" s="166"/>
      <c r="GS143" s="166"/>
      <c r="GT143" s="166"/>
      <c r="GU143" s="166"/>
      <c r="GV143" s="166"/>
      <c r="GW143" s="166"/>
      <c r="GX143" s="166"/>
      <c r="GY143" s="166"/>
      <c r="GZ143" s="166"/>
      <c r="HA143" s="166"/>
      <c r="HB143" s="166"/>
      <c r="HC143" s="166"/>
      <c r="HD143" s="166"/>
      <c r="HE143" s="166"/>
      <c r="HF143" s="166"/>
      <c r="HG143" s="166"/>
      <c r="HH143" s="166"/>
      <c r="HI143" s="166"/>
      <c r="HJ143" s="166"/>
      <c r="HK143" s="166"/>
      <c r="HL143" s="166"/>
      <c r="HM143" s="166"/>
      <c r="HN143" s="166"/>
      <c r="HO143" s="166"/>
      <c r="HP143" s="166"/>
      <c r="HQ143" s="166"/>
      <c r="HR143" s="166"/>
      <c r="HS143" s="166"/>
      <c r="HT143" s="166"/>
      <c r="HU143" s="166"/>
      <c r="HV143" s="166"/>
      <c r="HW143" s="166"/>
      <c r="HX143" s="166"/>
      <c r="HY143" s="166"/>
      <c r="HZ143" s="166"/>
      <c r="IA143" s="166"/>
      <c r="IB143" s="166"/>
      <c r="IC143" s="166"/>
      <c r="ID143" s="166"/>
      <c r="IE143" s="166"/>
      <c r="IF143" s="166"/>
      <c r="IG143" s="166"/>
      <c r="IH143" s="166"/>
      <c r="II143" s="166"/>
      <c r="IJ143" s="166"/>
      <c r="IK143" s="166"/>
      <c r="IL143" s="166"/>
      <c r="IM143" s="166"/>
      <c r="IN143" s="166"/>
      <c r="IO143" s="166"/>
      <c r="IP143" s="166"/>
      <c r="IQ143" s="166"/>
      <c r="IR143" s="166"/>
      <c r="IS143" s="166"/>
      <c r="IT143" s="166"/>
      <c r="IU143" s="166"/>
      <c r="IV143" s="166"/>
    </row>
    <row r="144" spans="1:256" s="115" customFormat="1">
      <c r="A144" s="18"/>
      <c r="B144" s="19"/>
      <c r="C144" s="151"/>
      <c r="D144" s="23"/>
      <c r="E144" s="24"/>
      <c r="F144" s="165"/>
      <c r="G144" s="24"/>
      <c r="H144" s="24"/>
      <c r="I144" s="24"/>
      <c r="J144" s="24"/>
      <c r="K144" s="24"/>
      <c r="L144" s="153"/>
      <c r="M144" s="24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6"/>
      <c r="BQ144" s="166"/>
      <c r="BR144" s="166"/>
      <c r="BS144" s="166"/>
      <c r="BT144" s="166"/>
      <c r="BU144" s="166"/>
      <c r="BV144" s="166"/>
      <c r="BW144" s="166"/>
      <c r="BX144" s="166"/>
      <c r="BY144" s="166"/>
      <c r="BZ144" s="166"/>
      <c r="CA144" s="166"/>
      <c r="CB144" s="166"/>
      <c r="CC144" s="166"/>
      <c r="CD144" s="166"/>
      <c r="CE144" s="166"/>
      <c r="CF144" s="166"/>
      <c r="CG144" s="166"/>
      <c r="CH144" s="166"/>
      <c r="CI144" s="166"/>
      <c r="CJ144" s="166"/>
      <c r="CK144" s="166"/>
      <c r="CL144" s="166"/>
      <c r="CM144" s="166"/>
      <c r="CN144" s="166"/>
      <c r="CO144" s="166"/>
      <c r="CP144" s="166"/>
      <c r="CQ144" s="166"/>
      <c r="CR144" s="166"/>
      <c r="CS144" s="166"/>
      <c r="CT144" s="166"/>
      <c r="CU144" s="166"/>
      <c r="CV144" s="166"/>
      <c r="CW144" s="166"/>
      <c r="CX144" s="166"/>
      <c r="CY144" s="166"/>
      <c r="CZ144" s="166"/>
      <c r="DA144" s="166"/>
      <c r="DB144" s="166"/>
      <c r="DC144" s="166"/>
      <c r="DD144" s="166"/>
      <c r="DE144" s="166"/>
      <c r="DF144" s="166"/>
      <c r="DG144" s="166"/>
      <c r="DH144" s="166"/>
      <c r="DI144" s="166"/>
      <c r="DJ144" s="166"/>
      <c r="DK144" s="166"/>
      <c r="DL144" s="166"/>
      <c r="DM144" s="166"/>
      <c r="DN144" s="166"/>
      <c r="DO144" s="166"/>
      <c r="DP144" s="166"/>
      <c r="DQ144" s="166"/>
      <c r="DR144" s="166"/>
      <c r="DS144" s="166"/>
      <c r="DT144" s="166"/>
      <c r="DU144" s="166"/>
      <c r="DV144" s="166"/>
      <c r="DW144" s="166"/>
      <c r="DX144" s="166"/>
      <c r="DY144" s="166"/>
      <c r="DZ144" s="166"/>
      <c r="EA144" s="166"/>
      <c r="EB144" s="166"/>
      <c r="EC144" s="166"/>
      <c r="ED144" s="166"/>
      <c r="EE144" s="166"/>
      <c r="EF144" s="166"/>
      <c r="EG144" s="166"/>
      <c r="EH144" s="166"/>
      <c r="EI144" s="166"/>
      <c r="EJ144" s="166"/>
      <c r="EK144" s="166"/>
      <c r="EL144" s="166"/>
      <c r="EM144" s="166"/>
      <c r="EN144" s="166"/>
      <c r="EO144" s="166"/>
      <c r="EP144" s="166"/>
      <c r="EQ144" s="166"/>
      <c r="ER144" s="166"/>
      <c r="ES144" s="166"/>
      <c r="ET144" s="166"/>
      <c r="EU144" s="166"/>
      <c r="EV144" s="166"/>
      <c r="EW144" s="166"/>
      <c r="EX144" s="166"/>
      <c r="EY144" s="166"/>
      <c r="EZ144" s="166"/>
      <c r="FA144" s="166"/>
      <c r="FB144" s="166"/>
      <c r="FC144" s="166"/>
      <c r="FD144" s="166"/>
      <c r="FE144" s="166"/>
      <c r="FF144" s="166"/>
      <c r="FG144" s="166"/>
      <c r="FH144" s="166"/>
      <c r="FI144" s="166"/>
      <c r="FJ144" s="166"/>
      <c r="FK144" s="166"/>
      <c r="FL144" s="166"/>
      <c r="FM144" s="166"/>
      <c r="FN144" s="166"/>
      <c r="FO144" s="166"/>
      <c r="FP144" s="166"/>
      <c r="FQ144" s="166"/>
      <c r="FR144" s="166"/>
      <c r="FS144" s="166"/>
      <c r="FT144" s="166"/>
      <c r="FU144" s="166"/>
      <c r="FV144" s="166"/>
      <c r="FW144" s="166"/>
      <c r="FX144" s="166"/>
      <c r="FY144" s="166"/>
      <c r="FZ144" s="166"/>
      <c r="GA144" s="166"/>
      <c r="GB144" s="166"/>
      <c r="GC144" s="166"/>
      <c r="GD144" s="166"/>
      <c r="GE144" s="166"/>
      <c r="GF144" s="166"/>
      <c r="GG144" s="166"/>
      <c r="GH144" s="166"/>
      <c r="GI144" s="166"/>
      <c r="GJ144" s="166"/>
      <c r="GK144" s="166"/>
      <c r="GL144" s="166"/>
      <c r="GM144" s="166"/>
      <c r="GN144" s="166"/>
      <c r="GO144" s="166"/>
      <c r="GP144" s="166"/>
      <c r="GQ144" s="166"/>
      <c r="GR144" s="166"/>
      <c r="GS144" s="166"/>
      <c r="GT144" s="166"/>
      <c r="GU144" s="166"/>
      <c r="GV144" s="166"/>
      <c r="GW144" s="166"/>
      <c r="GX144" s="166"/>
      <c r="GY144" s="166"/>
      <c r="GZ144" s="166"/>
      <c r="HA144" s="166"/>
      <c r="HB144" s="166"/>
      <c r="HC144" s="166"/>
      <c r="HD144" s="166"/>
      <c r="HE144" s="166"/>
      <c r="HF144" s="166"/>
      <c r="HG144" s="166"/>
      <c r="HH144" s="166"/>
      <c r="HI144" s="166"/>
      <c r="HJ144" s="166"/>
      <c r="HK144" s="166"/>
      <c r="HL144" s="166"/>
      <c r="HM144" s="166"/>
      <c r="HN144" s="166"/>
      <c r="HO144" s="166"/>
      <c r="HP144" s="166"/>
      <c r="HQ144" s="166"/>
      <c r="HR144" s="166"/>
      <c r="HS144" s="166"/>
      <c r="HT144" s="166"/>
      <c r="HU144" s="166"/>
      <c r="HV144" s="166"/>
      <c r="HW144" s="166"/>
      <c r="HX144" s="166"/>
      <c r="HY144" s="166"/>
      <c r="HZ144" s="166"/>
      <c r="IA144" s="166"/>
      <c r="IB144" s="166"/>
      <c r="IC144" s="166"/>
      <c r="ID144" s="166"/>
      <c r="IE144" s="166"/>
      <c r="IF144" s="166"/>
      <c r="IG144" s="166"/>
      <c r="IH144" s="166"/>
      <c r="II144" s="166"/>
      <c r="IJ144" s="166"/>
      <c r="IK144" s="166"/>
      <c r="IL144" s="166"/>
      <c r="IM144" s="166"/>
      <c r="IN144" s="166"/>
      <c r="IO144" s="166"/>
      <c r="IP144" s="166"/>
      <c r="IQ144" s="166"/>
      <c r="IR144" s="166"/>
      <c r="IS144" s="166"/>
      <c r="IT144" s="166"/>
      <c r="IU144" s="166"/>
      <c r="IV144" s="166"/>
    </row>
    <row r="145" spans="1:240" s="7" customFormat="1">
      <c r="A145" s="46">
        <v>3</v>
      </c>
      <c r="B145" s="47" t="s">
        <v>29</v>
      </c>
      <c r="C145" s="48" t="s">
        <v>176</v>
      </c>
      <c r="D145" s="34" t="s">
        <v>49</v>
      </c>
      <c r="E145" s="218"/>
      <c r="F145" s="21">
        <v>4874.2</v>
      </c>
      <c r="G145" s="12"/>
      <c r="H145" s="31"/>
      <c r="I145" s="31"/>
      <c r="J145" s="12"/>
      <c r="K145" s="12"/>
      <c r="L145" s="12"/>
      <c r="M145" s="1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</row>
    <row r="146" spans="1:240" s="17" customFormat="1">
      <c r="A146" s="23"/>
      <c r="B146" s="35"/>
      <c r="C146" s="36"/>
      <c r="D146" s="23" t="s">
        <v>31</v>
      </c>
      <c r="E146" s="218"/>
      <c r="F146" s="38">
        <f>F145/1000</f>
        <v>4.8742000000000001</v>
      </c>
      <c r="G146" s="16"/>
      <c r="H146" s="63"/>
      <c r="I146" s="63"/>
      <c r="J146" s="16"/>
      <c r="K146" s="16"/>
      <c r="L146" s="16"/>
      <c r="M146" s="16"/>
    </row>
    <row r="147" spans="1:240" s="7" customFormat="1">
      <c r="A147" s="204"/>
      <c r="B147" s="32"/>
      <c r="C147" s="72" t="s">
        <v>27</v>
      </c>
      <c r="D147" s="23" t="s">
        <v>23</v>
      </c>
      <c r="E147" s="128">
        <v>32.1</v>
      </c>
      <c r="F147" s="24">
        <f>F146*E147</f>
        <v>156.46182000000002</v>
      </c>
      <c r="G147" s="16"/>
      <c r="H147" s="64"/>
      <c r="I147" s="16"/>
      <c r="J147" s="24"/>
      <c r="K147" s="24"/>
      <c r="L147" s="24"/>
      <c r="M147" s="24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</row>
    <row r="148" spans="1:240" s="7" customFormat="1">
      <c r="A148" s="204"/>
      <c r="B148" s="32" t="s">
        <v>84</v>
      </c>
      <c r="C148" s="72" t="s">
        <v>32</v>
      </c>
      <c r="D148" s="23" t="s">
        <v>26</v>
      </c>
      <c r="E148" s="128">
        <v>0.71</v>
      </c>
      <c r="F148" s="24">
        <f>E148*F146</f>
        <v>3.4606819999999998</v>
      </c>
      <c r="G148" s="16"/>
      <c r="H148" s="64"/>
      <c r="I148" s="64"/>
      <c r="J148" s="16"/>
      <c r="K148" s="16"/>
      <c r="L148" s="24"/>
      <c r="M148" s="24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</row>
    <row r="149" spans="1:240" s="7" customFormat="1">
      <c r="A149" s="204"/>
      <c r="B149" s="32" t="s">
        <v>66</v>
      </c>
      <c r="C149" s="72" t="s">
        <v>33</v>
      </c>
      <c r="D149" s="23" t="s">
        <v>26</v>
      </c>
      <c r="E149" s="128">
        <v>3.88</v>
      </c>
      <c r="F149" s="24">
        <f>F146*E149</f>
        <v>18.911895999999999</v>
      </c>
      <c r="G149" s="16"/>
      <c r="H149" s="64"/>
      <c r="I149" s="64"/>
      <c r="J149" s="16"/>
      <c r="K149" s="16"/>
      <c r="L149" s="24"/>
      <c r="M149" s="24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  <c r="HL149" s="37"/>
      <c r="HM149" s="37"/>
      <c r="HN149" s="37"/>
      <c r="HO149" s="37"/>
      <c r="HP149" s="37"/>
      <c r="HQ149" s="37"/>
      <c r="HR149" s="37"/>
      <c r="HS149" s="37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</row>
    <row r="150" spans="1:240" s="7" customFormat="1">
      <c r="A150" s="204"/>
      <c r="B150" s="29" t="s">
        <v>67</v>
      </c>
      <c r="C150" s="72" t="s">
        <v>34</v>
      </c>
      <c r="D150" s="23" t="s">
        <v>26</v>
      </c>
      <c r="E150" s="128">
        <v>6.16</v>
      </c>
      <c r="F150" s="24">
        <f>E150*F146</f>
        <v>30.025072000000002</v>
      </c>
      <c r="G150" s="16"/>
      <c r="H150" s="64"/>
      <c r="I150" s="64"/>
      <c r="J150" s="16"/>
      <c r="K150" s="16"/>
      <c r="L150" s="24"/>
      <c r="M150" s="24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</row>
    <row r="151" spans="1:240" s="7" customFormat="1">
      <c r="A151" s="204"/>
      <c r="B151" s="29" t="s">
        <v>68</v>
      </c>
      <c r="C151" s="72" t="s">
        <v>35</v>
      </c>
      <c r="D151" s="23" t="s">
        <v>26</v>
      </c>
      <c r="E151" s="128">
        <v>4.53</v>
      </c>
      <c r="F151" s="16">
        <f>E151*F146</f>
        <v>22.080126</v>
      </c>
      <c r="G151" s="16"/>
      <c r="H151" s="64"/>
      <c r="I151" s="64"/>
      <c r="J151" s="16"/>
      <c r="K151" s="16"/>
      <c r="L151" s="24"/>
      <c r="M151" s="24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  <c r="HL151" s="37"/>
      <c r="HM151" s="37"/>
      <c r="HN151" s="37"/>
      <c r="HO151" s="37"/>
      <c r="HP151" s="37"/>
      <c r="HQ151" s="37"/>
      <c r="HR151" s="37"/>
      <c r="HS151" s="37"/>
      <c r="HT151" s="37"/>
      <c r="HU151" s="37"/>
      <c r="HV151" s="37"/>
      <c r="HW151" s="37"/>
      <c r="HX151" s="37"/>
      <c r="HY151" s="37"/>
      <c r="HZ151" s="37"/>
      <c r="IA151" s="37"/>
      <c r="IB151" s="37"/>
      <c r="IC151" s="37"/>
      <c r="ID151" s="37"/>
      <c r="IE151" s="37"/>
      <c r="IF151" s="37"/>
    </row>
    <row r="152" spans="1:240" s="7" customFormat="1">
      <c r="A152" s="204"/>
      <c r="B152" s="29" t="s">
        <v>69</v>
      </c>
      <c r="C152" s="72" t="s">
        <v>36</v>
      </c>
      <c r="D152" s="23" t="s">
        <v>26</v>
      </c>
      <c r="E152" s="128">
        <v>2.0699999999999998</v>
      </c>
      <c r="F152" s="16">
        <f>E152*F146</f>
        <v>10.089594</v>
      </c>
      <c r="G152" s="16"/>
      <c r="H152" s="64"/>
      <c r="I152" s="64"/>
      <c r="J152" s="16"/>
      <c r="K152" s="16"/>
      <c r="L152" s="24"/>
      <c r="M152" s="24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</row>
    <row r="153" spans="1:240" s="7" customFormat="1">
      <c r="A153" s="18"/>
      <c r="B153" s="29"/>
      <c r="C153" s="30" t="s">
        <v>28</v>
      </c>
      <c r="D153" s="25" t="s">
        <v>0</v>
      </c>
      <c r="E153" s="24">
        <v>1.02</v>
      </c>
      <c r="F153" s="16">
        <f>E153*F146</f>
        <v>4.9716839999999998</v>
      </c>
      <c r="G153" s="12"/>
      <c r="H153" s="12"/>
      <c r="I153" s="12"/>
      <c r="J153" s="16"/>
      <c r="K153" s="24"/>
      <c r="L153" s="24"/>
      <c r="M153" s="2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</row>
    <row r="154" spans="1:240" s="7" customFormat="1">
      <c r="A154" s="204"/>
      <c r="B154" s="32" t="s">
        <v>64</v>
      </c>
      <c r="C154" s="77" t="s">
        <v>70</v>
      </c>
      <c r="D154" s="23" t="s">
        <v>22</v>
      </c>
      <c r="E154" s="128">
        <v>15</v>
      </c>
      <c r="F154" s="24">
        <f>E154*F146</f>
        <v>73.113</v>
      </c>
      <c r="G154" s="16"/>
      <c r="H154" s="24"/>
      <c r="I154" s="24"/>
      <c r="J154" s="24"/>
      <c r="K154" s="24"/>
      <c r="L154" s="24"/>
      <c r="M154" s="24"/>
      <c r="N154" s="37">
        <f>6200*1.22</f>
        <v>7564</v>
      </c>
      <c r="O154" s="37">
        <v>6.6000000000000003E-2</v>
      </c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</row>
    <row r="155" spans="1:240" s="17" customFormat="1">
      <c r="A155" s="219"/>
      <c r="B155" s="29"/>
      <c r="C155" s="27"/>
      <c r="D155" s="23"/>
      <c r="E155" s="128"/>
      <c r="F155" s="24"/>
      <c r="G155" s="16"/>
      <c r="H155" s="24"/>
      <c r="I155" s="24"/>
      <c r="J155" s="24"/>
      <c r="K155" s="24"/>
      <c r="L155" s="24"/>
      <c r="M155" s="24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</row>
    <row r="156" spans="1:240" s="7" customFormat="1">
      <c r="A156" s="18">
        <v>3</v>
      </c>
      <c r="B156" s="19" t="s">
        <v>42</v>
      </c>
      <c r="C156" s="80" t="s">
        <v>74</v>
      </c>
      <c r="D156" s="20" t="s">
        <v>24</v>
      </c>
      <c r="E156" s="21"/>
      <c r="F156" s="65">
        <f>F161*0.6/1000</f>
        <v>2.9245199999999998</v>
      </c>
      <c r="G156" s="21"/>
      <c r="H156" s="21"/>
      <c r="I156" s="21"/>
      <c r="J156" s="21"/>
      <c r="K156" s="21"/>
      <c r="L156" s="86"/>
      <c r="M156" s="86"/>
      <c r="N156" s="87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</row>
    <row r="157" spans="1:240" s="17" customFormat="1">
      <c r="A157" s="20"/>
      <c r="B157" s="26"/>
      <c r="C157" s="79"/>
      <c r="D157" s="25" t="s">
        <v>25</v>
      </c>
      <c r="E157" s="24"/>
      <c r="F157" s="38">
        <f>F156</f>
        <v>2.9245199999999998</v>
      </c>
      <c r="G157" s="24"/>
      <c r="H157" s="24"/>
      <c r="I157" s="24"/>
      <c r="J157" s="24"/>
      <c r="K157" s="24"/>
      <c r="L157" s="153"/>
      <c r="M157" s="153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</row>
    <row r="158" spans="1:240" s="7" customFormat="1">
      <c r="A158" s="18"/>
      <c r="B158" s="29" t="s">
        <v>75</v>
      </c>
      <c r="C158" s="78" t="s">
        <v>65</v>
      </c>
      <c r="D158" s="23" t="s">
        <v>26</v>
      </c>
      <c r="E158" s="153">
        <v>0.3</v>
      </c>
      <c r="F158" s="24">
        <f>F157*E158</f>
        <v>0.87735599999999991</v>
      </c>
      <c r="G158" s="24"/>
      <c r="H158" s="24"/>
      <c r="I158" s="24"/>
      <c r="J158" s="24"/>
      <c r="K158" s="24"/>
      <c r="L158" s="24"/>
      <c r="M158" s="24"/>
      <c r="N158" s="28"/>
      <c r="O158" s="28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</row>
    <row r="159" spans="1:240" s="7" customFormat="1">
      <c r="A159" s="18"/>
      <c r="B159" s="29" t="s">
        <v>76</v>
      </c>
      <c r="C159" s="78" t="s">
        <v>43</v>
      </c>
      <c r="D159" s="25" t="s">
        <v>24</v>
      </c>
      <c r="E159" s="153">
        <v>1.03</v>
      </c>
      <c r="F159" s="24">
        <f>E159*F157</f>
        <v>3.0122556</v>
      </c>
      <c r="G159" s="24"/>
      <c r="H159" s="24"/>
      <c r="I159" s="24"/>
      <c r="J159" s="24"/>
      <c r="K159" s="24"/>
      <c r="L159" s="24"/>
      <c r="M159" s="2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</row>
    <row r="160" spans="1:240" s="17" customFormat="1">
      <c r="A160" s="20"/>
      <c r="B160" s="26"/>
      <c r="C160" s="78"/>
      <c r="D160" s="25"/>
      <c r="E160" s="153"/>
      <c r="F160" s="24"/>
      <c r="G160" s="24"/>
      <c r="H160" s="24"/>
      <c r="I160" s="24"/>
      <c r="J160" s="24"/>
      <c r="K160" s="24"/>
      <c r="L160" s="24"/>
      <c r="M160" s="24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</row>
    <row r="161" spans="1:240" s="7" customFormat="1" ht="38.25">
      <c r="A161" s="18">
        <v>4</v>
      </c>
      <c r="B161" s="19" t="s">
        <v>77</v>
      </c>
      <c r="C161" s="88" t="s">
        <v>178</v>
      </c>
      <c r="D161" s="20" t="s">
        <v>30</v>
      </c>
      <c r="E161" s="21"/>
      <c r="F161" s="21">
        <f>F145</f>
        <v>4874.2</v>
      </c>
      <c r="G161" s="21"/>
      <c r="H161" s="21"/>
      <c r="I161" s="21"/>
      <c r="J161" s="21"/>
      <c r="K161" s="39"/>
      <c r="L161" s="21"/>
      <c r="M161" s="21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</row>
    <row r="162" spans="1:240" s="17" customFormat="1">
      <c r="A162" s="20"/>
      <c r="B162" s="26"/>
      <c r="C162" s="79"/>
      <c r="D162" s="25" t="s">
        <v>31</v>
      </c>
      <c r="E162" s="24"/>
      <c r="F162" s="38">
        <f>F161/1000</f>
        <v>4.8742000000000001</v>
      </c>
      <c r="G162" s="24"/>
      <c r="H162" s="24"/>
      <c r="I162" s="24"/>
      <c r="J162" s="24"/>
      <c r="K162" s="128"/>
      <c r="L162" s="24"/>
      <c r="M162" s="24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</row>
    <row r="163" spans="1:240" s="7" customFormat="1">
      <c r="A163" s="18"/>
      <c r="B163" s="29"/>
      <c r="C163" s="77" t="s">
        <v>27</v>
      </c>
      <c r="D163" s="23" t="s">
        <v>23</v>
      </c>
      <c r="E163" s="24">
        <f>37.5+2*0.07</f>
        <v>37.64</v>
      </c>
      <c r="F163" s="24">
        <f>F162*E163</f>
        <v>183.464888</v>
      </c>
      <c r="G163" s="24"/>
      <c r="H163" s="24"/>
      <c r="I163" s="24"/>
      <c r="J163" s="24"/>
      <c r="K163" s="24"/>
      <c r="L163" s="24"/>
      <c r="M163" s="2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</row>
    <row r="164" spans="1:240" s="7" customFormat="1">
      <c r="A164" s="18"/>
      <c r="B164" s="29" t="s">
        <v>67</v>
      </c>
      <c r="C164" s="77" t="s">
        <v>34</v>
      </c>
      <c r="D164" s="23" t="s">
        <v>26</v>
      </c>
      <c r="E164" s="24">
        <v>3.7</v>
      </c>
      <c r="F164" s="24">
        <f>E164*F162</f>
        <v>18.03454</v>
      </c>
      <c r="G164" s="24"/>
      <c r="H164" s="24"/>
      <c r="I164" s="24"/>
      <c r="J164" s="24"/>
      <c r="K164" s="16"/>
      <c r="L164" s="24"/>
      <c r="M164" s="24"/>
      <c r="N164" s="28"/>
      <c r="O164" s="28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</row>
    <row r="165" spans="1:240" s="7" customFormat="1">
      <c r="A165" s="18"/>
      <c r="B165" s="29" t="s">
        <v>68</v>
      </c>
      <c r="C165" s="77" t="s">
        <v>35</v>
      </c>
      <c r="D165" s="23" t="s">
        <v>26</v>
      </c>
      <c r="E165" s="24">
        <v>11.1</v>
      </c>
      <c r="F165" s="16">
        <f>E165*F162</f>
        <v>54.103619999999999</v>
      </c>
      <c r="G165" s="24"/>
      <c r="H165" s="24"/>
      <c r="I165" s="24"/>
      <c r="J165" s="24"/>
      <c r="K165" s="16"/>
      <c r="L165" s="24"/>
      <c r="M165" s="24"/>
      <c r="N165" s="28"/>
      <c r="O165" s="28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</row>
    <row r="166" spans="1:240" s="7" customFormat="1">
      <c r="A166" s="18"/>
      <c r="B166" s="29" t="s">
        <v>79</v>
      </c>
      <c r="C166" s="79" t="s">
        <v>45</v>
      </c>
      <c r="D166" s="23" t="s">
        <v>26</v>
      </c>
      <c r="E166" s="24">
        <v>3.02</v>
      </c>
      <c r="F166" s="24">
        <f>F162*E166</f>
        <v>14.720084</v>
      </c>
      <c r="G166" s="24"/>
      <c r="H166" s="24"/>
      <c r="I166" s="24"/>
      <c r="J166" s="24"/>
      <c r="K166" s="24"/>
      <c r="L166" s="24"/>
      <c r="M166" s="24"/>
      <c r="N166" s="28"/>
      <c r="O166" s="28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</row>
    <row r="167" spans="1:240" s="7" customFormat="1">
      <c r="A167" s="20"/>
      <c r="B167" s="26"/>
      <c r="C167" s="78" t="s">
        <v>28</v>
      </c>
      <c r="D167" s="25" t="s">
        <v>0</v>
      </c>
      <c r="E167" s="24">
        <v>2.2999999999999998</v>
      </c>
      <c r="F167" s="16">
        <f>E167*F162</f>
        <v>11.210659999999999</v>
      </c>
      <c r="G167" s="12"/>
      <c r="H167" s="12"/>
      <c r="I167" s="12"/>
      <c r="J167" s="16"/>
      <c r="K167" s="24"/>
      <c r="L167" s="24"/>
      <c r="M167" s="2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</row>
    <row r="168" spans="1:240" s="7" customFormat="1">
      <c r="A168" s="18"/>
      <c r="B168" s="29" t="s">
        <v>83</v>
      </c>
      <c r="C168" s="79" t="s">
        <v>177</v>
      </c>
      <c r="D168" s="25" t="s">
        <v>24</v>
      </c>
      <c r="E168" s="24">
        <f>93.1+2*11.6</f>
        <v>116.3</v>
      </c>
      <c r="F168" s="24">
        <f>E168*F162</f>
        <v>566.86946</v>
      </c>
      <c r="G168" s="24"/>
      <c r="H168" s="16"/>
      <c r="I168" s="16"/>
      <c r="J168" s="16"/>
      <c r="K168" s="24"/>
      <c r="L168" s="24"/>
      <c r="M168" s="2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</row>
    <row r="169" spans="1:240" s="7" customFormat="1">
      <c r="A169" s="20"/>
      <c r="B169" s="26"/>
      <c r="C169" s="78" t="s">
        <v>47</v>
      </c>
      <c r="D169" s="25" t="s">
        <v>0</v>
      </c>
      <c r="E169" s="24">
        <f>14.5+4*0.2</f>
        <v>15.3</v>
      </c>
      <c r="F169" s="24">
        <f>E169*F162</f>
        <v>74.57526</v>
      </c>
      <c r="G169" s="16"/>
      <c r="H169" s="16"/>
      <c r="I169" s="16"/>
      <c r="J169" s="16"/>
      <c r="K169" s="24"/>
      <c r="L169" s="24"/>
      <c r="M169" s="2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</row>
    <row r="170" spans="1:240" s="17" customFormat="1">
      <c r="A170" s="20"/>
      <c r="B170" s="26"/>
      <c r="C170" s="78"/>
      <c r="D170" s="25"/>
      <c r="E170" s="24"/>
      <c r="F170" s="24"/>
      <c r="G170" s="16"/>
      <c r="H170" s="16"/>
      <c r="I170" s="16"/>
      <c r="J170" s="16"/>
      <c r="K170" s="24"/>
      <c r="L170" s="24"/>
      <c r="M170" s="24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</row>
    <row r="171" spans="1:240" s="17" customFormat="1">
      <c r="A171" s="111"/>
      <c r="B171" s="111"/>
      <c r="C171" s="195" t="s">
        <v>153</v>
      </c>
      <c r="D171" s="111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240" s="17" customFormat="1">
      <c r="A172" s="111"/>
      <c r="B172" s="111"/>
      <c r="C172" s="186"/>
      <c r="D172" s="111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240" s="115" customFormat="1" ht="25.5">
      <c r="A173" s="20">
        <v>1</v>
      </c>
      <c r="B173" s="196" t="s">
        <v>137</v>
      </c>
      <c r="C173" s="88" t="s">
        <v>138</v>
      </c>
      <c r="D173" s="20" t="s">
        <v>22</v>
      </c>
      <c r="E173" s="21"/>
      <c r="F173" s="21">
        <f>6/3*31</f>
        <v>62</v>
      </c>
      <c r="G173" s="21"/>
      <c r="H173" s="21"/>
      <c r="I173" s="21"/>
      <c r="J173" s="21"/>
      <c r="K173" s="21"/>
      <c r="L173" s="21"/>
      <c r="M173" s="21"/>
      <c r="N173" s="156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</row>
    <row r="174" spans="1:240" s="17" customFormat="1">
      <c r="A174" s="25"/>
      <c r="B174" s="26"/>
      <c r="C174" s="27"/>
      <c r="D174" s="25" t="s">
        <v>85</v>
      </c>
      <c r="E174" s="24"/>
      <c r="F174" s="106">
        <f>F173/1000</f>
        <v>6.2E-2</v>
      </c>
      <c r="G174" s="24"/>
      <c r="H174" s="24"/>
      <c r="I174" s="24"/>
      <c r="J174" s="24"/>
      <c r="K174" s="24"/>
      <c r="L174" s="24"/>
      <c r="M174" s="24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</row>
    <row r="175" spans="1:240" s="17" customFormat="1">
      <c r="A175" s="25"/>
      <c r="B175" s="26"/>
      <c r="C175" s="72" t="s">
        <v>27</v>
      </c>
      <c r="D175" s="23" t="s">
        <v>23</v>
      </c>
      <c r="E175" s="24">
        <v>60.8</v>
      </c>
      <c r="F175" s="24">
        <f>E175*F174</f>
        <v>3.7695999999999996</v>
      </c>
      <c r="G175" s="24"/>
      <c r="H175" s="24"/>
      <c r="I175" s="24"/>
      <c r="J175" s="24"/>
      <c r="K175" s="24"/>
      <c r="L175" s="24"/>
      <c r="M175" s="2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</row>
    <row r="176" spans="1:240" s="17" customFormat="1">
      <c r="A176" s="25"/>
      <c r="B176" s="26" t="s">
        <v>86</v>
      </c>
      <c r="C176" s="30" t="s">
        <v>102</v>
      </c>
      <c r="D176" s="23" t="s">
        <v>26</v>
      </c>
      <c r="E176" s="24">
        <v>143</v>
      </c>
      <c r="F176" s="24">
        <f>E176*F174</f>
        <v>8.8659999999999997</v>
      </c>
      <c r="G176" s="24"/>
      <c r="H176" s="24"/>
      <c r="I176" s="24"/>
      <c r="J176" s="24"/>
      <c r="K176" s="24"/>
      <c r="L176" s="24"/>
      <c r="M176" s="24"/>
      <c r="N176" s="28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</row>
    <row r="177" spans="1:239" s="17" customFormat="1">
      <c r="A177" s="25"/>
      <c r="B177" s="26"/>
      <c r="C177" s="30" t="s">
        <v>28</v>
      </c>
      <c r="D177" s="25" t="s">
        <v>0</v>
      </c>
      <c r="E177" s="24">
        <v>6.89</v>
      </c>
      <c r="F177" s="24">
        <f>E177*F174</f>
        <v>0.42718</v>
      </c>
      <c r="G177" s="24"/>
      <c r="H177" s="24"/>
      <c r="I177" s="24"/>
      <c r="J177" s="24"/>
      <c r="K177" s="24"/>
      <c r="L177" s="24"/>
      <c r="M177" s="2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</row>
    <row r="178" spans="1:239" s="17" customFormat="1">
      <c r="A178" s="25"/>
      <c r="B178" s="26"/>
      <c r="C178" s="30"/>
      <c r="D178" s="25"/>
      <c r="E178" s="24"/>
      <c r="F178" s="24"/>
      <c r="G178" s="24"/>
      <c r="H178" s="24"/>
      <c r="I178" s="24"/>
      <c r="J178" s="24"/>
      <c r="K178" s="24"/>
      <c r="L178" s="24"/>
      <c r="M178" s="24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28"/>
      <c r="ID178" s="28"/>
      <c r="IE178" s="28"/>
    </row>
    <row r="179" spans="1:239" s="115" customFormat="1">
      <c r="A179" s="20">
        <v>2</v>
      </c>
      <c r="B179" s="196" t="s">
        <v>139</v>
      </c>
      <c r="C179" s="197" t="s">
        <v>88</v>
      </c>
      <c r="D179" s="20" t="s">
        <v>140</v>
      </c>
      <c r="E179" s="21"/>
      <c r="F179" s="21">
        <f>F173</f>
        <v>62</v>
      </c>
      <c r="G179" s="21"/>
      <c r="H179" s="21"/>
      <c r="I179" s="21"/>
      <c r="J179" s="21"/>
      <c r="K179" s="12"/>
      <c r="L179" s="21"/>
      <c r="M179" s="21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</row>
    <row r="180" spans="1:239" s="17" customFormat="1">
      <c r="A180" s="25"/>
      <c r="B180" s="26"/>
      <c r="C180" s="27"/>
      <c r="D180" s="25"/>
      <c r="E180" s="24"/>
      <c r="F180" s="24"/>
      <c r="G180" s="24"/>
      <c r="H180" s="24"/>
      <c r="I180" s="24"/>
      <c r="J180" s="24"/>
      <c r="K180" s="16"/>
      <c r="L180" s="24"/>
      <c r="M180" s="24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  <c r="HM180" s="28"/>
      <c r="HN180" s="28"/>
      <c r="HO180" s="28"/>
      <c r="HP180" s="28"/>
      <c r="HQ180" s="28"/>
      <c r="HR180" s="28"/>
      <c r="HS180" s="28"/>
      <c r="HT180" s="28"/>
      <c r="HU180" s="28"/>
      <c r="HV180" s="28"/>
      <c r="HW180" s="28"/>
      <c r="HX180" s="28"/>
      <c r="HY180" s="28"/>
      <c r="HZ180" s="28"/>
      <c r="IA180" s="28"/>
      <c r="IB180" s="28"/>
      <c r="IC180" s="28"/>
      <c r="ID180" s="28"/>
      <c r="IE180" s="28"/>
    </row>
    <row r="181" spans="1:239" s="17" customFormat="1">
      <c r="A181" s="25"/>
      <c r="B181" s="26"/>
      <c r="C181" s="27" t="s">
        <v>54</v>
      </c>
      <c r="D181" s="25" t="s">
        <v>24</v>
      </c>
      <c r="E181" s="24">
        <v>1.8</v>
      </c>
      <c r="F181" s="24">
        <f>E181*F179</f>
        <v>111.60000000000001</v>
      </c>
      <c r="G181" s="24"/>
      <c r="H181" s="24"/>
      <c r="I181" s="24"/>
      <c r="J181" s="24"/>
      <c r="K181" s="16"/>
      <c r="L181" s="24"/>
      <c r="M181" s="24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</row>
    <row r="182" spans="1:239" s="17" customFormat="1">
      <c r="A182" s="25"/>
      <c r="B182" s="26"/>
      <c r="C182" s="27"/>
      <c r="D182" s="25"/>
      <c r="E182" s="24"/>
      <c r="F182" s="24"/>
      <c r="G182" s="24"/>
      <c r="H182" s="24"/>
      <c r="I182" s="24"/>
      <c r="J182" s="24"/>
      <c r="K182" s="16"/>
      <c r="L182" s="24"/>
      <c r="M182" s="24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  <c r="ID182" s="28"/>
      <c r="IE182" s="28"/>
    </row>
    <row r="183" spans="1:239" s="7" customFormat="1">
      <c r="A183" s="34">
        <v>3</v>
      </c>
      <c r="B183" s="196" t="s">
        <v>105</v>
      </c>
      <c r="C183" s="197" t="s">
        <v>141</v>
      </c>
      <c r="D183" s="20" t="s">
        <v>22</v>
      </c>
      <c r="E183" s="20"/>
      <c r="F183" s="21">
        <f>0.58/4*31</f>
        <v>4.4950000000000001</v>
      </c>
      <c r="G183" s="20"/>
      <c r="H183" s="20"/>
      <c r="I183" s="20"/>
      <c r="J183" s="198"/>
      <c r="K183" s="20"/>
      <c r="L183" s="20"/>
      <c r="M183" s="2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BS183" s="170"/>
      <c r="BT183" s="170"/>
      <c r="BU183" s="170"/>
      <c r="BV183" s="170"/>
      <c r="BW183" s="170"/>
      <c r="BX183" s="170"/>
      <c r="BY183" s="170"/>
      <c r="BZ183" s="170"/>
      <c r="CA183" s="170"/>
      <c r="CB183" s="170"/>
      <c r="CC183" s="170"/>
      <c r="CD183" s="170"/>
      <c r="CE183" s="170"/>
      <c r="CF183" s="170"/>
      <c r="CG183" s="170"/>
      <c r="CH183" s="170"/>
      <c r="CI183" s="170"/>
      <c r="CJ183" s="170"/>
      <c r="CK183" s="170"/>
      <c r="CL183" s="170"/>
      <c r="CM183" s="170"/>
      <c r="CN183" s="170"/>
      <c r="CO183" s="170"/>
      <c r="CP183" s="170"/>
      <c r="CQ183" s="170"/>
      <c r="CR183" s="170"/>
      <c r="CS183" s="170"/>
      <c r="CT183" s="170"/>
      <c r="CU183" s="170"/>
      <c r="CV183" s="170"/>
      <c r="CW183" s="170"/>
      <c r="CX183" s="170"/>
      <c r="CY183" s="170"/>
      <c r="CZ183" s="170"/>
      <c r="DA183" s="170"/>
      <c r="DB183" s="170"/>
      <c r="DC183" s="170"/>
      <c r="DD183" s="170"/>
      <c r="DE183" s="170"/>
      <c r="DF183" s="170"/>
      <c r="DG183" s="170"/>
      <c r="DH183" s="170"/>
      <c r="DI183" s="170"/>
      <c r="DJ183" s="170"/>
      <c r="DK183" s="170"/>
      <c r="DL183" s="170"/>
      <c r="DM183" s="170"/>
      <c r="DN183" s="170"/>
      <c r="DO183" s="170"/>
      <c r="DP183" s="170"/>
      <c r="DQ183" s="170"/>
      <c r="DR183" s="170"/>
      <c r="DS183" s="170"/>
      <c r="DT183" s="170"/>
      <c r="DU183" s="170"/>
      <c r="DV183" s="170"/>
      <c r="DW183" s="170"/>
      <c r="DX183" s="170"/>
      <c r="DY183" s="170"/>
      <c r="DZ183" s="170"/>
      <c r="EA183" s="170"/>
      <c r="EB183" s="170"/>
      <c r="EC183" s="170"/>
      <c r="ED183" s="170"/>
      <c r="EE183" s="170"/>
      <c r="EF183" s="170"/>
      <c r="EG183" s="170"/>
      <c r="EH183" s="170"/>
      <c r="EI183" s="170"/>
      <c r="EJ183" s="170"/>
      <c r="EK183" s="170"/>
      <c r="EL183" s="170"/>
      <c r="EM183" s="170"/>
      <c r="EN183" s="170"/>
      <c r="EO183" s="170"/>
      <c r="EP183" s="170"/>
      <c r="EQ183" s="170"/>
      <c r="ER183" s="170"/>
      <c r="ES183" s="170"/>
      <c r="ET183" s="170"/>
      <c r="EU183" s="170"/>
      <c r="EV183" s="170"/>
      <c r="EW183" s="170"/>
      <c r="EX183" s="170"/>
      <c r="EY183" s="170"/>
      <c r="EZ183" s="170"/>
      <c r="FA183" s="170"/>
      <c r="FB183" s="170"/>
      <c r="FC183" s="170"/>
      <c r="FD183" s="170"/>
      <c r="FE183" s="170"/>
      <c r="FF183" s="170"/>
      <c r="FG183" s="170"/>
      <c r="FH183" s="170"/>
      <c r="FI183" s="170"/>
      <c r="FJ183" s="170"/>
      <c r="FK183" s="170"/>
      <c r="FL183" s="170"/>
      <c r="FM183" s="170"/>
      <c r="FN183" s="170"/>
      <c r="FO183" s="170"/>
      <c r="FP183" s="170"/>
      <c r="FQ183" s="170"/>
      <c r="FR183" s="170"/>
      <c r="FS183" s="170"/>
      <c r="FT183" s="170"/>
      <c r="FU183" s="170"/>
      <c r="FV183" s="170"/>
      <c r="FW183" s="170"/>
      <c r="FX183" s="170"/>
      <c r="FY183" s="170"/>
      <c r="FZ183" s="170"/>
      <c r="GA183" s="170"/>
      <c r="GB183" s="170"/>
      <c r="GC183" s="170"/>
      <c r="GD183" s="170"/>
      <c r="GE183" s="170"/>
      <c r="GF183" s="170"/>
      <c r="GG183" s="170"/>
      <c r="GH183" s="170"/>
      <c r="GI183" s="170"/>
      <c r="GJ183" s="170"/>
      <c r="GK183" s="170"/>
      <c r="GL183" s="170"/>
      <c r="GM183" s="170"/>
      <c r="GN183" s="170"/>
      <c r="GO183" s="170"/>
      <c r="GP183" s="170"/>
      <c r="GQ183" s="170"/>
      <c r="GR183" s="170"/>
      <c r="GS183" s="170"/>
      <c r="GT183" s="170"/>
      <c r="GU183" s="170"/>
      <c r="GV183" s="170"/>
      <c r="GW183" s="170"/>
      <c r="GX183" s="170"/>
      <c r="GY183" s="170"/>
      <c r="GZ183" s="170"/>
      <c r="HA183" s="170"/>
      <c r="HB183" s="170"/>
      <c r="HC183" s="170"/>
      <c r="HD183" s="170"/>
      <c r="HE183" s="170"/>
      <c r="HF183" s="170"/>
      <c r="HG183" s="170"/>
      <c r="HH183" s="170"/>
      <c r="HI183" s="170"/>
      <c r="HJ183" s="170"/>
      <c r="HK183" s="170"/>
      <c r="HL183" s="170"/>
      <c r="HM183" s="170"/>
      <c r="HN183" s="170"/>
      <c r="HO183" s="170"/>
      <c r="HP183" s="170"/>
      <c r="HQ183" s="170"/>
      <c r="HR183" s="170"/>
      <c r="HS183" s="170"/>
      <c r="HT183" s="170"/>
      <c r="HU183" s="170"/>
      <c r="HV183" s="170"/>
      <c r="HW183" s="170"/>
      <c r="HX183" s="170"/>
      <c r="HY183" s="170"/>
      <c r="HZ183" s="170"/>
      <c r="IA183" s="170"/>
      <c r="IB183" s="170"/>
      <c r="IC183" s="170"/>
      <c r="ID183" s="170"/>
      <c r="IE183" s="170"/>
    </row>
    <row r="184" spans="1:239" s="17" customFormat="1">
      <c r="A184" s="102"/>
      <c r="B184" s="104"/>
      <c r="C184" s="72" t="s">
        <v>89</v>
      </c>
      <c r="D184" s="23" t="s">
        <v>23</v>
      </c>
      <c r="E184" s="24">
        <v>0.89</v>
      </c>
      <c r="F184" s="85">
        <f>F183*E184</f>
        <v>4.0005500000000005</v>
      </c>
      <c r="G184" s="85"/>
      <c r="H184" s="85"/>
      <c r="I184" s="24"/>
      <c r="J184" s="24"/>
      <c r="K184" s="24"/>
      <c r="L184" s="24"/>
      <c r="M184" s="24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  <c r="BP184" s="107"/>
      <c r="BQ184" s="107"/>
      <c r="BR184" s="107"/>
      <c r="BS184" s="107"/>
      <c r="BT184" s="107"/>
      <c r="BU184" s="107"/>
      <c r="BV184" s="107"/>
      <c r="BW184" s="107"/>
      <c r="BX184" s="107"/>
      <c r="BY184" s="107"/>
      <c r="BZ184" s="107"/>
      <c r="CA184" s="107"/>
      <c r="CB184" s="107"/>
      <c r="CC184" s="107"/>
      <c r="CD184" s="107"/>
      <c r="CE184" s="107"/>
      <c r="CF184" s="107"/>
      <c r="CG184" s="107"/>
      <c r="CH184" s="107"/>
      <c r="CI184" s="107"/>
      <c r="CJ184" s="107"/>
      <c r="CK184" s="107"/>
      <c r="CL184" s="107"/>
      <c r="CM184" s="107"/>
      <c r="CN184" s="107"/>
      <c r="CO184" s="107"/>
      <c r="CP184" s="107"/>
      <c r="CQ184" s="107"/>
      <c r="CR184" s="107"/>
      <c r="CS184" s="107"/>
      <c r="CT184" s="107"/>
      <c r="CU184" s="107"/>
      <c r="CV184" s="107"/>
      <c r="CW184" s="107"/>
      <c r="CX184" s="107"/>
      <c r="CY184" s="107"/>
      <c r="CZ184" s="107"/>
      <c r="DA184" s="107"/>
      <c r="DB184" s="107"/>
      <c r="DC184" s="107"/>
      <c r="DD184" s="107"/>
      <c r="DE184" s="107"/>
      <c r="DF184" s="107"/>
      <c r="DG184" s="107"/>
      <c r="DH184" s="107"/>
      <c r="DI184" s="107"/>
      <c r="DJ184" s="107"/>
      <c r="DK184" s="107"/>
      <c r="DL184" s="107"/>
      <c r="DM184" s="107"/>
      <c r="DN184" s="107"/>
      <c r="DO184" s="107"/>
      <c r="DP184" s="107"/>
      <c r="DQ184" s="107"/>
      <c r="DR184" s="107"/>
      <c r="DS184" s="107"/>
      <c r="DT184" s="107"/>
      <c r="DU184" s="107"/>
      <c r="DV184" s="107"/>
      <c r="DW184" s="107"/>
      <c r="DX184" s="107"/>
      <c r="DY184" s="107"/>
      <c r="DZ184" s="107"/>
      <c r="EA184" s="107"/>
      <c r="EB184" s="107"/>
      <c r="EC184" s="107"/>
      <c r="ED184" s="107"/>
      <c r="EE184" s="107"/>
      <c r="EF184" s="107"/>
      <c r="EG184" s="107"/>
      <c r="EH184" s="107"/>
      <c r="EI184" s="107"/>
      <c r="EJ184" s="107"/>
      <c r="EK184" s="107"/>
      <c r="EL184" s="107"/>
      <c r="EM184" s="107"/>
      <c r="EN184" s="107"/>
      <c r="EO184" s="107"/>
      <c r="EP184" s="107"/>
      <c r="EQ184" s="107"/>
      <c r="ER184" s="107"/>
      <c r="ES184" s="107"/>
      <c r="ET184" s="107"/>
      <c r="EU184" s="107"/>
      <c r="EV184" s="107"/>
      <c r="EW184" s="107"/>
      <c r="EX184" s="107"/>
      <c r="EY184" s="107"/>
      <c r="EZ184" s="107"/>
      <c r="FA184" s="107"/>
      <c r="FB184" s="107"/>
      <c r="FC184" s="107"/>
      <c r="FD184" s="107"/>
      <c r="FE184" s="107"/>
      <c r="FF184" s="107"/>
      <c r="FG184" s="107"/>
      <c r="FH184" s="107"/>
      <c r="FI184" s="107"/>
      <c r="FJ184" s="107"/>
      <c r="FK184" s="107"/>
      <c r="FL184" s="107"/>
      <c r="FM184" s="107"/>
      <c r="FN184" s="107"/>
      <c r="FO184" s="107"/>
      <c r="FP184" s="107"/>
      <c r="FQ184" s="107"/>
      <c r="FR184" s="107"/>
      <c r="FS184" s="107"/>
      <c r="FT184" s="107"/>
      <c r="FU184" s="107"/>
      <c r="FV184" s="107"/>
      <c r="FW184" s="107"/>
      <c r="FX184" s="107"/>
      <c r="FY184" s="107"/>
      <c r="FZ184" s="107"/>
      <c r="GA184" s="107"/>
      <c r="GB184" s="107"/>
      <c r="GC184" s="107"/>
      <c r="GD184" s="107"/>
      <c r="GE184" s="107"/>
      <c r="GF184" s="107"/>
      <c r="GG184" s="107"/>
      <c r="GH184" s="107"/>
      <c r="GI184" s="107"/>
      <c r="GJ184" s="107"/>
      <c r="GK184" s="107"/>
      <c r="GL184" s="107"/>
      <c r="GM184" s="107"/>
      <c r="GN184" s="107"/>
      <c r="GO184" s="107"/>
      <c r="GP184" s="107"/>
      <c r="GQ184" s="107"/>
      <c r="GR184" s="107"/>
      <c r="GS184" s="107"/>
      <c r="GT184" s="107"/>
      <c r="GU184" s="107"/>
      <c r="GV184" s="107"/>
      <c r="GW184" s="107"/>
      <c r="GX184" s="107"/>
      <c r="GY184" s="107"/>
      <c r="GZ184" s="107"/>
      <c r="HA184" s="107"/>
      <c r="HB184" s="107"/>
      <c r="HC184" s="107"/>
      <c r="HD184" s="107"/>
      <c r="HE184" s="107"/>
      <c r="HF184" s="107"/>
      <c r="HG184" s="107"/>
      <c r="HH184" s="107"/>
      <c r="HI184" s="107"/>
      <c r="HJ184" s="107"/>
      <c r="HK184" s="107"/>
      <c r="HL184" s="107"/>
      <c r="HM184" s="107"/>
      <c r="HN184" s="107"/>
      <c r="HO184" s="107"/>
      <c r="HP184" s="107"/>
      <c r="HQ184" s="107"/>
      <c r="HR184" s="107"/>
      <c r="HS184" s="107"/>
      <c r="HT184" s="107"/>
      <c r="HU184" s="107"/>
      <c r="HV184" s="107"/>
      <c r="HW184" s="107"/>
      <c r="HX184" s="107"/>
      <c r="HY184" s="107"/>
      <c r="HZ184" s="107"/>
      <c r="IA184" s="107"/>
      <c r="IB184" s="107"/>
      <c r="IC184" s="107"/>
      <c r="ID184" s="107"/>
      <c r="IE184" s="107"/>
    </row>
    <row r="185" spans="1:239" s="17" customFormat="1">
      <c r="A185" s="102"/>
      <c r="B185" s="188"/>
      <c r="C185" s="30" t="s">
        <v>90</v>
      </c>
      <c r="D185" s="158" t="s">
        <v>0</v>
      </c>
      <c r="E185" s="24">
        <v>0.37</v>
      </c>
      <c r="F185" s="113">
        <f>E185*F183</f>
        <v>1.6631500000000001</v>
      </c>
      <c r="G185" s="43"/>
      <c r="H185" s="43"/>
      <c r="I185" s="43"/>
      <c r="J185" s="43"/>
      <c r="K185" s="63"/>
      <c r="L185" s="160"/>
      <c r="M185" s="24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7"/>
      <c r="BU185" s="107"/>
      <c r="BV185" s="107"/>
      <c r="BW185" s="107"/>
      <c r="BX185" s="107"/>
      <c r="BY185" s="107"/>
      <c r="BZ185" s="107"/>
      <c r="CA185" s="107"/>
      <c r="CB185" s="107"/>
      <c r="CC185" s="107"/>
      <c r="CD185" s="107"/>
      <c r="CE185" s="107"/>
      <c r="CF185" s="107"/>
      <c r="CG185" s="107"/>
      <c r="CH185" s="107"/>
      <c r="CI185" s="107"/>
      <c r="CJ185" s="107"/>
      <c r="CK185" s="107"/>
      <c r="CL185" s="107"/>
      <c r="CM185" s="107"/>
      <c r="CN185" s="107"/>
      <c r="CO185" s="107"/>
      <c r="CP185" s="107"/>
      <c r="CQ185" s="107"/>
      <c r="CR185" s="107"/>
      <c r="CS185" s="107"/>
      <c r="CT185" s="107"/>
      <c r="CU185" s="107"/>
      <c r="CV185" s="107"/>
      <c r="CW185" s="107"/>
      <c r="CX185" s="107"/>
      <c r="CY185" s="107"/>
      <c r="CZ185" s="107"/>
      <c r="DA185" s="107"/>
      <c r="DB185" s="107"/>
      <c r="DC185" s="107"/>
      <c r="DD185" s="107"/>
      <c r="DE185" s="107"/>
      <c r="DF185" s="107"/>
      <c r="DG185" s="107"/>
      <c r="DH185" s="107"/>
      <c r="DI185" s="107"/>
      <c r="DJ185" s="107"/>
      <c r="DK185" s="107"/>
      <c r="DL185" s="107"/>
      <c r="DM185" s="107"/>
      <c r="DN185" s="107"/>
      <c r="DO185" s="107"/>
      <c r="DP185" s="107"/>
      <c r="DQ185" s="107"/>
      <c r="DR185" s="107"/>
      <c r="DS185" s="107"/>
      <c r="DT185" s="107"/>
      <c r="DU185" s="107"/>
      <c r="DV185" s="107"/>
      <c r="DW185" s="107"/>
      <c r="DX185" s="107"/>
      <c r="DY185" s="107"/>
      <c r="DZ185" s="107"/>
      <c r="EA185" s="107"/>
      <c r="EB185" s="107"/>
      <c r="EC185" s="107"/>
      <c r="ED185" s="107"/>
      <c r="EE185" s="107"/>
      <c r="EF185" s="107"/>
      <c r="EG185" s="107"/>
      <c r="EH185" s="107"/>
      <c r="EI185" s="107"/>
      <c r="EJ185" s="107"/>
      <c r="EK185" s="107"/>
      <c r="EL185" s="107"/>
      <c r="EM185" s="107"/>
      <c r="EN185" s="107"/>
      <c r="EO185" s="107"/>
      <c r="EP185" s="107"/>
      <c r="EQ185" s="107"/>
      <c r="ER185" s="107"/>
      <c r="ES185" s="107"/>
      <c r="ET185" s="107"/>
      <c r="EU185" s="107"/>
      <c r="EV185" s="107"/>
      <c r="EW185" s="107"/>
      <c r="EX185" s="107"/>
      <c r="EY185" s="107"/>
      <c r="EZ185" s="107"/>
      <c r="FA185" s="107"/>
      <c r="FB185" s="107"/>
      <c r="FC185" s="107"/>
      <c r="FD185" s="107"/>
      <c r="FE185" s="107"/>
      <c r="FF185" s="107"/>
      <c r="FG185" s="107"/>
      <c r="FH185" s="107"/>
      <c r="FI185" s="107"/>
      <c r="FJ185" s="107"/>
      <c r="FK185" s="107"/>
      <c r="FL185" s="107"/>
      <c r="FM185" s="107"/>
      <c r="FN185" s="107"/>
      <c r="FO185" s="107"/>
      <c r="FP185" s="107"/>
      <c r="FQ185" s="107"/>
      <c r="FR185" s="107"/>
      <c r="FS185" s="107"/>
      <c r="FT185" s="107"/>
      <c r="FU185" s="107"/>
      <c r="FV185" s="107"/>
      <c r="FW185" s="107"/>
      <c r="FX185" s="107"/>
      <c r="FY185" s="107"/>
      <c r="FZ185" s="107"/>
      <c r="GA185" s="107"/>
      <c r="GB185" s="107"/>
      <c r="GC185" s="107"/>
      <c r="GD185" s="107"/>
      <c r="GE185" s="107"/>
      <c r="GF185" s="107"/>
      <c r="GG185" s="107"/>
      <c r="GH185" s="107"/>
      <c r="GI185" s="107"/>
      <c r="GJ185" s="107"/>
      <c r="GK185" s="107"/>
      <c r="GL185" s="107"/>
      <c r="GM185" s="107"/>
      <c r="GN185" s="107"/>
      <c r="GO185" s="107"/>
      <c r="GP185" s="107"/>
      <c r="GQ185" s="107"/>
      <c r="GR185" s="107"/>
      <c r="GS185" s="107"/>
      <c r="GT185" s="107"/>
      <c r="GU185" s="107"/>
      <c r="GV185" s="107"/>
      <c r="GW185" s="107"/>
      <c r="GX185" s="107"/>
      <c r="GY185" s="107"/>
      <c r="GZ185" s="107"/>
      <c r="HA185" s="107"/>
      <c r="HB185" s="107"/>
      <c r="HC185" s="107"/>
      <c r="HD185" s="107"/>
      <c r="HE185" s="107"/>
      <c r="HF185" s="107"/>
      <c r="HG185" s="107"/>
      <c r="HH185" s="107"/>
      <c r="HI185" s="107"/>
      <c r="HJ185" s="107"/>
      <c r="HK185" s="107"/>
      <c r="HL185" s="107"/>
      <c r="HM185" s="107"/>
      <c r="HN185" s="107"/>
      <c r="HO185" s="107"/>
      <c r="HP185" s="107"/>
      <c r="HQ185" s="107"/>
      <c r="HR185" s="107"/>
      <c r="HS185" s="107"/>
      <c r="HT185" s="107"/>
      <c r="HU185" s="107"/>
      <c r="HV185" s="107"/>
      <c r="HW185" s="107"/>
      <c r="HX185" s="107"/>
      <c r="HY185" s="107"/>
      <c r="HZ185" s="107"/>
      <c r="IA185" s="107"/>
      <c r="IB185" s="107"/>
      <c r="IC185" s="107"/>
      <c r="ID185" s="107"/>
      <c r="IE185" s="107"/>
    </row>
    <row r="186" spans="1:239" s="17" customFormat="1">
      <c r="A186" s="25"/>
      <c r="B186" s="104" t="s">
        <v>142</v>
      </c>
      <c r="C186" s="189" t="s">
        <v>143</v>
      </c>
      <c r="D186" s="102" t="s">
        <v>22</v>
      </c>
      <c r="E186" s="24">
        <v>1.1499999999999999</v>
      </c>
      <c r="F186" s="43">
        <f>F183*E186</f>
        <v>5.1692499999999999</v>
      </c>
      <c r="G186" s="16"/>
      <c r="H186" s="85"/>
      <c r="I186" s="85"/>
      <c r="J186" s="85"/>
      <c r="K186" s="85"/>
      <c r="L186" s="85"/>
      <c r="M186" s="85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107"/>
      <c r="BJ186" s="107"/>
      <c r="BK186" s="107"/>
      <c r="BL186" s="107"/>
      <c r="BM186" s="107"/>
      <c r="BN186" s="107"/>
      <c r="BO186" s="107"/>
      <c r="BP186" s="107"/>
      <c r="BQ186" s="107"/>
      <c r="BR186" s="107"/>
      <c r="BS186" s="107"/>
      <c r="BT186" s="107"/>
      <c r="BU186" s="107"/>
      <c r="BV186" s="107"/>
      <c r="BW186" s="107"/>
      <c r="BX186" s="107"/>
      <c r="BY186" s="107"/>
      <c r="BZ186" s="107"/>
      <c r="CA186" s="107"/>
      <c r="CB186" s="107"/>
      <c r="CC186" s="107"/>
      <c r="CD186" s="107"/>
      <c r="CE186" s="107"/>
      <c r="CF186" s="107"/>
      <c r="CG186" s="107"/>
      <c r="CH186" s="107"/>
      <c r="CI186" s="107"/>
      <c r="CJ186" s="107"/>
      <c r="CK186" s="107"/>
      <c r="CL186" s="107"/>
      <c r="CM186" s="107"/>
      <c r="CN186" s="107"/>
      <c r="CO186" s="107"/>
      <c r="CP186" s="107"/>
      <c r="CQ186" s="107"/>
      <c r="CR186" s="107"/>
      <c r="CS186" s="107"/>
      <c r="CT186" s="107"/>
      <c r="CU186" s="107"/>
      <c r="CV186" s="107"/>
      <c r="CW186" s="107"/>
      <c r="CX186" s="107"/>
      <c r="CY186" s="107"/>
      <c r="CZ186" s="107"/>
      <c r="DA186" s="107"/>
      <c r="DB186" s="107"/>
      <c r="DC186" s="107"/>
      <c r="DD186" s="107"/>
      <c r="DE186" s="107"/>
      <c r="DF186" s="107"/>
      <c r="DG186" s="107"/>
      <c r="DH186" s="107"/>
      <c r="DI186" s="107"/>
      <c r="DJ186" s="107"/>
      <c r="DK186" s="107"/>
      <c r="DL186" s="107"/>
      <c r="DM186" s="107"/>
      <c r="DN186" s="107"/>
      <c r="DO186" s="107"/>
      <c r="DP186" s="107"/>
      <c r="DQ186" s="107"/>
      <c r="DR186" s="107"/>
      <c r="DS186" s="107"/>
      <c r="DT186" s="107"/>
      <c r="DU186" s="107"/>
      <c r="DV186" s="107"/>
      <c r="DW186" s="107"/>
      <c r="DX186" s="107"/>
      <c r="DY186" s="107"/>
      <c r="DZ186" s="107"/>
      <c r="EA186" s="107"/>
      <c r="EB186" s="107"/>
      <c r="EC186" s="107"/>
      <c r="ED186" s="107"/>
      <c r="EE186" s="107"/>
      <c r="EF186" s="107"/>
      <c r="EG186" s="107"/>
      <c r="EH186" s="107"/>
      <c r="EI186" s="107"/>
      <c r="EJ186" s="107"/>
      <c r="EK186" s="107"/>
      <c r="EL186" s="107"/>
      <c r="EM186" s="107"/>
      <c r="EN186" s="107"/>
      <c r="EO186" s="107"/>
      <c r="EP186" s="107"/>
      <c r="EQ186" s="107"/>
      <c r="ER186" s="107"/>
      <c r="ES186" s="107"/>
      <c r="ET186" s="107"/>
      <c r="EU186" s="107"/>
      <c r="EV186" s="107"/>
      <c r="EW186" s="107"/>
      <c r="EX186" s="107"/>
      <c r="EY186" s="107"/>
      <c r="EZ186" s="107"/>
      <c r="FA186" s="107"/>
      <c r="FB186" s="107"/>
      <c r="FC186" s="107"/>
      <c r="FD186" s="107"/>
      <c r="FE186" s="107"/>
      <c r="FF186" s="107"/>
      <c r="FG186" s="107"/>
      <c r="FH186" s="107"/>
      <c r="FI186" s="107"/>
      <c r="FJ186" s="107"/>
      <c r="FK186" s="107"/>
      <c r="FL186" s="107"/>
      <c r="FM186" s="107"/>
      <c r="FN186" s="107"/>
      <c r="FO186" s="107"/>
      <c r="FP186" s="107"/>
      <c r="FQ186" s="107"/>
      <c r="FR186" s="107"/>
      <c r="FS186" s="107"/>
      <c r="FT186" s="107"/>
      <c r="FU186" s="107"/>
      <c r="FV186" s="107"/>
      <c r="FW186" s="107"/>
      <c r="FX186" s="107"/>
      <c r="FY186" s="107"/>
      <c r="FZ186" s="107"/>
      <c r="GA186" s="107"/>
      <c r="GB186" s="107"/>
      <c r="GC186" s="107"/>
      <c r="GD186" s="107"/>
      <c r="GE186" s="107"/>
      <c r="GF186" s="107"/>
      <c r="GG186" s="107"/>
      <c r="GH186" s="107"/>
      <c r="GI186" s="107"/>
      <c r="GJ186" s="107"/>
      <c r="GK186" s="107"/>
      <c r="GL186" s="107"/>
      <c r="GM186" s="107"/>
      <c r="GN186" s="107"/>
      <c r="GO186" s="107"/>
      <c r="GP186" s="107"/>
      <c r="GQ186" s="107"/>
      <c r="GR186" s="107"/>
      <c r="GS186" s="107"/>
      <c r="GT186" s="107"/>
      <c r="GU186" s="107"/>
      <c r="GV186" s="107"/>
      <c r="GW186" s="107"/>
      <c r="GX186" s="107"/>
      <c r="GY186" s="107"/>
      <c r="GZ186" s="107"/>
      <c r="HA186" s="107"/>
      <c r="HB186" s="107"/>
      <c r="HC186" s="107"/>
      <c r="HD186" s="107"/>
      <c r="HE186" s="107"/>
      <c r="HF186" s="107"/>
      <c r="HG186" s="107"/>
      <c r="HH186" s="107"/>
      <c r="HI186" s="107"/>
      <c r="HJ186" s="107"/>
      <c r="HK186" s="107"/>
      <c r="HL186" s="107"/>
      <c r="HM186" s="107"/>
      <c r="HN186" s="107"/>
      <c r="HO186" s="107"/>
      <c r="HP186" s="107"/>
      <c r="HQ186" s="107"/>
      <c r="HR186" s="107"/>
      <c r="HS186" s="107"/>
      <c r="HT186" s="107"/>
      <c r="HU186" s="107"/>
      <c r="HV186" s="107"/>
      <c r="HW186" s="107"/>
      <c r="HX186" s="107"/>
      <c r="HY186" s="107"/>
      <c r="HZ186" s="107"/>
      <c r="IA186" s="107"/>
      <c r="IB186" s="107"/>
      <c r="IC186" s="107"/>
      <c r="ID186" s="107"/>
      <c r="IE186" s="107"/>
    </row>
    <row r="187" spans="1:239" s="17" customFormat="1">
      <c r="A187" s="25"/>
      <c r="B187" s="188"/>
      <c r="C187" s="27" t="s">
        <v>47</v>
      </c>
      <c r="D187" s="158" t="s">
        <v>0</v>
      </c>
      <c r="E187" s="24">
        <v>0.02</v>
      </c>
      <c r="F187" s="113">
        <f>E187*F183</f>
        <v>8.9900000000000008E-2</v>
      </c>
      <c r="G187" s="43"/>
      <c r="H187" s="160"/>
      <c r="I187" s="160"/>
      <c r="J187" s="160"/>
      <c r="K187" s="160"/>
      <c r="L187" s="160"/>
      <c r="M187" s="24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  <c r="BK187" s="107"/>
      <c r="BL187" s="107"/>
      <c r="BM187" s="107"/>
      <c r="BN187" s="107"/>
      <c r="BO187" s="107"/>
      <c r="BP187" s="107"/>
      <c r="BQ187" s="107"/>
      <c r="BR187" s="107"/>
      <c r="BS187" s="107"/>
      <c r="BT187" s="107"/>
      <c r="BU187" s="107"/>
      <c r="BV187" s="107"/>
      <c r="BW187" s="107"/>
      <c r="BX187" s="107"/>
      <c r="BY187" s="107"/>
      <c r="BZ187" s="107"/>
      <c r="CA187" s="107"/>
      <c r="CB187" s="107"/>
      <c r="CC187" s="107"/>
      <c r="CD187" s="107"/>
      <c r="CE187" s="107"/>
      <c r="CF187" s="107"/>
      <c r="CG187" s="107"/>
      <c r="CH187" s="107"/>
      <c r="CI187" s="107"/>
      <c r="CJ187" s="107"/>
      <c r="CK187" s="107"/>
      <c r="CL187" s="107"/>
      <c r="CM187" s="107"/>
      <c r="CN187" s="107"/>
      <c r="CO187" s="107"/>
      <c r="CP187" s="107"/>
      <c r="CQ187" s="107"/>
      <c r="CR187" s="107"/>
      <c r="CS187" s="107"/>
      <c r="CT187" s="107"/>
      <c r="CU187" s="107"/>
      <c r="CV187" s="107"/>
      <c r="CW187" s="107"/>
      <c r="CX187" s="107"/>
      <c r="CY187" s="107"/>
      <c r="CZ187" s="107"/>
      <c r="DA187" s="107"/>
      <c r="DB187" s="107"/>
      <c r="DC187" s="107"/>
      <c r="DD187" s="107"/>
      <c r="DE187" s="107"/>
      <c r="DF187" s="107"/>
      <c r="DG187" s="107"/>
      <c r="DH187" s="107"/>
      <c r="DI187" s="107"/>
      <c r="DJ187" s="107"/>
      <c r="DK187" s="107"/>
      <c r="DL187" s="107"/>
      <c r="DM187" s="107"/>
      <c r="DN187" s="107"/>
      <c r="DO187" s="107"/>
      <c r="DP187" s="107"/>
      <c r="DQ187" s="107"/>
      <c r="DR187" s="107"/>
      <c r="DS187" s="107"/>
      <c r="DT187" s="107"/>
      <c r="DU187" s="107"/>
      <c r="DV187" s="107"/>
      <c r="DW187" s="107"/>
      <c r="DX187" s="107"/>
      <c r="DY187" s="107"/>
      <c r="DZ187" s="107"/>
      <c r="EA187" s="107"/>
      <c r="EB187" s="107"/>
      <c r="EC187" s="107"/>
      <c r="ED187" s="107"/>
      <c r="EE187" s="107"/>
      <c r="EF187" s="107"/>
      <c r="EG187" s="107"/>
      <c r="EH187" s="107"/>
      <c r="EI187" s="107"/>
      <c r="EJ187" s="107"/>
      <c r="EK187" s="107"/>
      <c r="EL187" s="107"/>
      <c r="EM187" s="107"/>
      <c r="EN187" s="107"/>
      <c r="EO187" s="107"/>
      <c r="EP187" s="107"/>
      <c r="EQ187" s="107"/>
      <c r="ER187" s="107"/>
      <c r="ES187" s="107"/>
      <c r="ET187" s="107"/>
      <c r="EU187" s="107"/>
      <c r="EV187" s="107"/>
      <c r="EW187" s="107"/>
      <c r="EX187" s="107"/>
      <c r="EY187" s="107"/>
      <c r="EZ187" s="107"/>
      <c r="FA187" s="107"/>
      <c r="FB187" s="107"/>
      <c r="FC187" s="107"/>
      <c r="FD187" s="107"/>
      <c r="FE187" s="107"/>
      <c r="FF187" s="107"/>
      <c r="FG187" s="107"/>
      <c r="FH187" s="107"/>
      <c r="FI187" s="107"/>
      <c r="FJ187" s="107"/>
      <c r="FK187" s="107"/>
      <c r="FL187" s="107"/>
      <c r="FM187" s="107"/>
      <c r="FN187" s="107"/>
      <c r="FO187" s="107"/>
      <c r="FP187" s="107"/>
      <c r="FQ187" s="107"/>
      <c r="FR187" s="107"/>
      <c r="FS187" s="107"/>
      <c r="FT187" s="107"/>
      <c r="FU187" s="107"/>
      <c r="FV187" s="107"/>
      <c r="FW187" s="107"/>
      <c r="FX187" s="107"/>
      <c r="FY187" s="107"/>
      <c r="FZ187" s="107"/>
      <c r="GA187" s="107"/>
      <c r="GB187" s="107"/>
      <c r="GC187" s="107"/>
      <c r="GD187" s="107"/>
      <c r="GE187" s="107"/>
      <c r="GF187" s="107"/>
      <c r="GG187" s="107"/>
      <c r="GH187" s="107"/>
      <c r="GI187" s="107"/>
      <c r="GJ187" s="107"/>
      <c r="GK187" s="107"/>
      <c r="GL187" s="107"/>
      <c r="GM187" s="107"/>
      <c r="GN187" s="107"/>
      <c r="GO187" s="107"/>
      <c r="GP187" s="107"/>
      <c r="GQ187" s="107"/>
      <c r="GR187" s="107"/>
      <c r="GS187" s="107"/>
      <c r="GT187" s="107"/>
      <c r="GU187" s="107"/>
      <c r="GV187" s="107"/>
      <c r="GW187" s="107"/>
      <c r="GX187" s="107"/>
      <c r="GY187" s="107"/>
      <c r="GZ187" s="107"/>
      <c r="HA187" s="107"/>
      <c r="HB187" s="107"/>
      <c r="HC187" s="107"/>
      <c r="HD187" s="107"/>
      <c r="HE187" s="107"/>
      <c r="HF187" s="107"/>
      <c r="HG187" s="107"/>
      <c r="HH187" s="107"/>
      <c r="HI187" s="107"/>
      <c r="HJ187" s="107"/>
      <c r="HK187" s="107"/>
      <c r="HL187" s="107"/>
      <c r="HM187" s="107"/>
      <c r="HN187" s="107"/>
      <c r="HO187" s="107"/>
      <c r="HP187" s="107"/>
      <c r="HQ187" s="107"/>
      <c r="HR187" s="107"/>
      <c r="HS187" s="107"/>
      <c r="HT187" s="107"/>
      <c r="HU187" s="107"/>
      <c r="HV187" s="107"/>
      <c r="HW187" s="107"/>
      <c r="HX187" s="107"/>
      <c r="HY187" s="107"/>
      <c r="HZ187" s="107"/>
      <c r="IA187" s="107"/>
      <c r="IB187" s="107"/>
      <c r="IC187" s="107"/>
      <c r="ID187" s="107"/>
      <c r="IE187" s="107"/>
    </row>
    <row r="188" spans="1:239" s="17" customFormat="1">
      <c r="A188" s="102"/>
      <c r="B188" s="104"/>
      <c r="C188" s="105"/>
      <c r="D188" s="102"/>
      <c r="E188" s="24"/>
      <c r="F188" s="43"/>
      <c r="G188" s="16"/>
      <c r="H188" s="85"/>
      <c r="I188" s="85"/>
      <c r="J188" s="85"/>
      <c r="K188" s="85"/>
      <c r="L188" s="85"/>
      <c r="M188" s="85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  <c r="BP188" s="107"/>
      <c r="BQ188" s="107"/>
      <c r="BR188" s="107"/>
      <c r="BS188" s="107"/>
      <c r="BT188" s="107"/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7"/>
      <c r="CE188" s="107"/>
      <c r="CF188" s="107"/>
      <c r="CG188" s="107"/>
      <c r="CH188" s="107"/>
      <c r="CI188" s="107"/>
      <c r="CJ188" s="107"/>
      <c r="CK188" s="107"/>
      <c r="CL188" s="107"/>
      <c r="CM188" s="107"/>
      <c r="CN188" s="107"/>
      <c r="CO188" s="107"/>
      <c r="CP188" s="107"/>
      <c r="CQ188" s="107"/>
      <c r="CR188" s="107"/>
      <c r="CS188" s="107"/>
      <c r="CT188" s="107"/>
      <c r="CU188" s="107"/>
      <c r="CV188" s="107"/>
      <c r="CW188" s="107"/>
      <c r="CX188" s="107"/>
      <c r="CY188" s="107"/>
      <c r="CZ188" s="107"/>
      <c r="DA188" s="107"/>
      <c r="DB188" s="107"/>
      <c r="DC188" s="107"/>
      <c r="DD188" s="107"/>
      <c r="DE188" s="107"/>
      <c r="DF188" s="107"/>
      <c r="DG188" s="107"/>
      <c r="DH188" s="107"/>
      <c r="DI188" s="107"/>
      <c r="DJ188" s="107"/>
      <c r="DK188" s="107"/>
      <c r="DL188" s="107"/>
      <c r="DM188" s="107"/>
      <c r="DN188" s="107"/>
      <c r="DO188" s="107"/>
      <c r="DP188" s="107"/>
      <c r="DQ188" s="107"/>
      <c r="DR188" s="107"/>
      <c r="DS188" s="107"/>
      <c r="DT188" s="107"/>
      <c r="DU188" s="107"/>
      <c r="DV188" s="107"/>
      <c r="DW188" s="107"/>
      <c r="DX188" s="107"/>
      <c r="DY188" s="107"/>
      <c r="DZ188" s="107"/>
      <c r="EA188" s="107"/>
      <c r="EB188" s="107"/>
      <c r="EC188" s="107"/>
      <c r="ED188" s="107"/>
      <c r="EE188" s="107"/>
      <c r="EF188" s="107"/>
      <c r="EG188" s="107"/>
      <c r="EH188" s="107"/>
      <c r="EI188" s="107"/>
      <c r="EJ188" s="107"/>
      <c r="EK188" s="107"/>
      <c r="EL188" s="107"/>
      <c r="EM188" s="107"/>
      <c r="EN188" s="107"/>
      <c r="EO188" s="107"/>
      <c r="EP188" s="107"/>
      <c r="EQ188" s="107"/>
      <c r="ER188" s="107"/>
      <c r="ES188" s="107"/>
      <c r="ET188" s="107"/>
      <c r="EU188" s="107"/>
      <c r="EV188" s="107"/>
      <c r="EW188" s="107"/>
      <c r="EX188" s="107"/>
      <c r="EY188" s="107"/>
      <c r="EZ188" s="107"/>
      <c r="FA188" s="107"/>
      <c r="FB188" s="107"/>
      <c r="FC188" s="107"/>
      <c r="FD188" s="107"/>
      <c r="FE188" s="107"/>
      <c r="FF188" s="107"/>
      <c r="FG188" s="107"/>
      <c r="FH188" s="107"/>
      <c r="FI188" s="107"/>
      <c r="FJ188" s="107"/>
      <c r="FK188" s="107"/>
      <c r="FL188" s="107"/>
      <c r="FM188" s="107"/>
      <c r="FN188" s="107"/>
      <c r="FO188" s="107"/>
      <c r="FP188" s="107"/>
      <c r="FQ188" s="107"/>
      <c r="FR188" s="107"/>
      <c r="FS188" s="107"/>
      <c r="FT188" s="107"/>
      <c r="FU188" s="107"/>
      <c r="FV188" s="107"/>
      <c r="FW188" s="107"/>
      <c r="FX188" s="107"/>
      <c r="FY188" s="107"/>
      <c r="FZ188" s="107"/>
      <c r="GA188" s="107"/>
      <c r="GB188" s="107"/>
      <c r="GC188" s="107"/>
      <c r="GD188" s="107"/>
      <c r="GE188" s="107"/>
      <c r="GF188" s="107"/>
      <c r="GG188" s="107"/>
      <c r="GH188" s="107"/>
      <c r="GI188" s="107"/>
      <c r="GJ188" s="107"/>
      <c r="GK188" s="107"/>
      <c r="GL188" s="107"/>
      <c r="GM188" s="107"/>
      <c r="GN188" s="107"/>
      <c r="GO188" s="107"/>
      <c r="GP188" s="107"/>
      <c r="GQ188" s="107"/>
      <c r="GR188" s="107"/>
      <c r="GS188" s="107"/>
      <c r="GT188" s="107"/>
      <c r="GU188" s="107"/>
      <c r="GV188" s="107"/>
      <c r="GW188" s="107"/>
      <c r="GX188" s="107"/>
      <c r="GY188" s="107"/>
      <c r="GZ188" s="107"/>
      <c r="HA188" s="107"/>
      <c r="HB188" s="107"/>
      <c r="HC188" s="107"/>
      <c r="HD188" s="107"/>
      <c r="HE188" s="107"/>
      <c r="HF188" s="107"/>
      <c r="HG188" s="107"/>
      <c r="HH188" s="107"/>
      <c r="HI188" s="107"/>
      <c r="HJ188" s="107"/>
      <c r="HK188" s="107"/>
      <c r="HL188" s="107"/>
      <c r="HM188" s="107"/>
      <c r="HN188" s="107"/>
      <c r="HO188" s="107"/>
      <c r="HP188" s="107"/>
      <c r="HQ188" s="107"/>
      <c r="HR188" s="107"/>
      <c r="HS188" s="107"/>
      <c r="HT188" s="107"/>
      <c r="HU188" s="107"/>
      <c r="HV188" s="107"/>
      <c r="HW188" s="107"/>
      <c r="HX188" s="107"/>
      <c r="HY188" s="107"/>
      <c r="HZ188" s="107"/>
      <c r="IA188" s="107"/>
      <c r="IB188" s="107"/>
      <c r="IC188" s="107"/>
      <c r="ID188" s="107"/>
      <c r="IE188" s="107"/>
    </row>
    <row r="189" spans="1:239" s="202" customFormat="1">
      <c r="A189" s="20">
        <v>4</v>
      </c>
      <c r="B189" s="199" t="s">
        <v>144</v>
      </c>
      <c r="C189" s="200" t="s">
        <v>145</v>
      </c>
      <c r="D189" s="20" t="s">
        <v>22</v>
      </c>
      <c r="E189" s="20"/>
      <c r="F189" s="198">
        <f>1.42*31</f>
        <v>44.019999999999996</v>
      </c>
      <c r="G189" s="20"/>
      <c r="H189" s="20"/>
      <c r="I189" s="20"/>
      <c r="J189" s="201"/>
      <c r="K189" s="20"/>
      <c r="L189" s="20"/>
      <c r="M189" s="198"/>
    </row>
    <row r="190" spans="1:239" s="191" customFormat="1">
      <c r="A190" s="25"/>
      <c r="B190" s="192"/>
      <c r="C190" s="55"/>
      <c r="D190" s="24" t="s">
        <v>96</v>
      </c>
      <c r="E190" s="24"/>
      <c r="F190" s="38">
        <f>F189/10</f>
        <v>4.4019999999999992</v>
      </c>
      <c r="G190" s="25"/>
      <c r="H190" s="25"/>
      <c r="I190" s="25"/>
      <c r="J190" s="190"/>
      <c r="K190" s="25"/>
      <c r="L190" s="25"/>
      <c r="M190" s="187"/>
    </row>
    <row r="191" spans="1:239" s="191" customFormat="1">
      <c r="A191" s="25"/>
      <c r="B191" s="26"/>
      <c r="C191" s="72" t="s">
        <v>89</v>
      </c>
      <c r="D191" s="23" t="s">
        <v>23</v>
      </c>
      <c r="E191" s="24">
        <v>126</v>
      </c>
      <c r="F191" s="24">
        <f>E191*F190</f>
        <v>554.65199999999993</v>
      </c>
      <c r="G191" s="24"/>
      <c r="H191" s="24"/>
      <c r="I191" s="24"/>
      <c r="J191" s="24"/>
      <c r="K191" s="24"/>
      <c r="L191" s="24"/>
      <c r="M191" s="24"/>
    </row>
    <row r="192" spans="1:239" s="166" customFormat="1">
      <c r="A192" s="25"/>
      <c r="B192" s="193"/>
      <c r="C192" s="30" t="s">
        <v>28</v>
      </c>
      <c r="D192" s="24" t="s">
        <v>0</v>
      </c>
      <c r="E192" s="24">
        <v>50.8</v>
      </c>
      <c r="F192" s="24">
        <f>E192*F190</f>
        <v>223.62159999999994</v>
      </c>
      <c r="G192" s="25"/>
      <c r="H192" s="25"/>
      <c r="I192" s="25"/>
      <c r="J192" s="25"/>
      <c r="K192" s="24"/>
      <c r="L192" s="24"/>
      <c r="M192" s="24"/>
    </row>
    <row r="193" spans="1:240" s="166" customFormat="1">
      <c r="A193" s="25"/>
      <c r="B193" s="193" t="s">
        <v>146</v>
      </c>
      <c r="C193" s="194" t="s">
        <v>147</v>
      </c>
      <c r="D193" s="24" t="s">
        <v>99</v>
      </c>
      <c r="E193" s="24" t="s">
        <v>97</v>
      </c>
      <c r="F193" s="24">
        <v>31</v>
      </c>
      <c r="G193" s="24"/>
      <c r="H193" s="24"/>
      <c r="I193" s="24"/>
      <c r="J193" s="24"/>
      <c r="K193" s="24"/>
      <c r="L193" s="24"/>
      <c r="M193" s="24"/>
    </row>
    <row r="194" spans="1:240" s="166" customFormat="1">
      <c r="A194" s="25"/>
      <c r="B194" s="193" t="s">
        <v>148</v>
      </c>
      <c r="C194" s="194" t="s">
        <v>149</v>
      </c>
      <c r="D194" s="24" t="s">
        <v>99</v>
      </c>
      <c r="E194" s="24" t="s">
        <v>97</v>
      </c>
      <c r="F194" s="24">
        <v>31</v>
      </c>
      <c r="G194" s="24"/>
      <c r="H194" s="24"/>
      <c r="I194" s="24"/>
      <c r="J194" s="24"/>
      <c r="K194" s="24"/>
      <c r="L194" s="24"/>
      <c r="M194" s="24"/>
    </row>
    <row r="195" spans="1:240" s="166" customFormat="1">
      <c r="A195" s="25"/>
      <c r="B195" s="193" t="s">
        <v>150</v>
      </c>
      <c r="C195" s="194" t="s">
        <v>151</v>
      </c>
      <c r="D195" s="24" t="s">
        <v>99</v>
      </c>
      <c r="E195" s="24" t="s">
        <v>97</v>
      </c>
      <c r="F195" s="24">
        <v>31</v>
      </c>
      <c r="G195" s="24"/>
      <c r="H195" s="24"/>
      <c r="I195" s="24"/>
      <c r="J195" s="24"/>
      <c r="K195" s="24"/>
      <c r="L195" s="24"/>
      <c r="M195" s="24"/>
    </row>
    <row r="196" spans="1:240" s="166" customFormat="1">
      <c r="A196" s="25"/>
      <c r="B196" s="193"/>
      <c r="C196" s="194" t="s">
        <v>152</v>
      </c>
      <c r="D196" s="24" t="s">
        <v>0</v>
      </c>
      <c r="E196" s="24">
        <v>70.099999999999994</v>
      </c>
      <c r="F196" s="24">
        <f>E196*F190</f>
        <v>308.58019999999993</v>
      </c>
      <c r="G196" s="24"/>
      <c r="H196" s="24"/>
      <c r="I196" s="24"/>
      <c r="J196" s="24"/>
      <c r="K196" s="24"/>
      <c r="L196" s="24"/>
      <c r="M196" s="24"/>
    </row>
    <row r="197" spans="1:240" s="166" customFormat="1">
      <c r="A197" s="25"/>
      <c r="B197" s="193"/>
      <c r="C197" s="194"/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240" s="7" customFormat="1" ht="25.5">
      <c r="A198" s="33"/>
      <c r="B198" s="175"/>
      <c r="C198" s="176" t="s">
        <v>180</v>
      </c>
      <c r="D198" s="33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240" s="17" customFormat="1">
      <c r="A199" s="111"/>
      <c r="B199" s="177"/>
      <c r="C199" s="178"/>
      <c r="D199" s="111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240" s="115" customFormat="1">
      <c r="A200" s="18">
        <v>7</v>
      </c>
      <c r="B200" s="19" t="s">
        <v>94</v>
      </c>
      <c r="C200" s="146" t="s">
        <v>119</v>
      </c>
      <c r="D200" s="20" t="s">
        <v>22</v>
      </c>
      <c r="E200" s="21"/>
      <c r="F200" s="21">
        <f>2.05/4.5*1155</f>
        <v>526.16666666666663</v>
      </c>
      <c r="G200" s="24"/>
      <c r="H200" s="24"/>
      <c r="I200" s="24"/>
      <c r="J200" s="24"/>
      <c r="K200" s="24"/>
      <c r="L200" s="128"/>
      <c r="M200" s="128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</row>
    <row r="201" spans="1:240" s="17" customFormat="1">
      <c r="A201" s="20"/>
      <c r="B201" s="26"/>
      <c r="C201" s="27"/>
      <c r="D201" s="25" t="s">
        <v>85</v>
      </c>
      <c r="E201" s="24"/>
      <c r="F201" s="106">
        <f>F200/1000</f>
        <v>0.52616666666666667</v>
      </c>
      <c r="G201" s="24"/>
      <c r="H201" s="24"/>
      <c r="I201" s="24"/>
      <c r="J201" s="24"/>
      <c r="K201" s="24"/>
      <c r="L201" s="128"/>
      <c r="M201" s="1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  <c r="HG201" s="28"/>
      <c r="HH201" s="28"/>
      <c r="HI201" s="28"/>
      <c r="HJ201" s="28"/>
      <c r="HK201" s="28"/>
      <c r="HL201" s="28"/>
      <c r="HM201" s="28"/>
      <c r="HN201" s="28"/>
      <c r="HO201" s="28"/>
      <c r="HP201" s="28"/>
      <c r="HQ201" s="28"/>
      <c r="HR201" s="28"/>
      <c r="HS201" s="28"/>
      <c r="HT201" s="28"/>
      <c r="HU201" s="28"/>
      <c r="HV201" s="28"/>
      <c r="HW201" s="28"/>
      <c r="HX201" s="28"/>
      <c r="HY201" s="28"/>
      <c r="HZ201" s="28"/>
      <c r="IA201" s="28"/>
      <c r="IB201" s="28"/>
      <c r="IC201" s="28"/>
      <c r="ID201" s="28"/>
      <c r="IE201" s="28"/>
      <c r="IF201" s="28"/>
    </row>
    <row r="202" spans="1:240" s="7" customFormat="1">
      <c r="A202" s="18"/>
      <c r="B202" s="29"/>
      <c r="C202" s="147" t="s">
        <v>27</v>
      </c>
      <c r="D202" s="23" t="s">
        <v>23</v>
      </c>
      <c r="E202" s="24">
        <v>60.8</v>
      </c>
      <c r="F202" s="24">
        <f>E202*F201</f>
        <v>31.990933333333331</v>
      </c>
      <c r="G202" s="24"/>
      <c r="H202" s="24"/>
      <c r="I202" s="24"/>
      <c r="J202" s="24"/>
      <c r="K202" s="24"/>
      <c r="L202" s="24"/>
      <c r="M202" s="2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</row>
    <row r="203" spans="1:240" s="7" customFormat="1">
      <c r="A203" s="18"/>
      <c r="B203" s="26" t="s">
        <v>86</v>
      </c>
      <c r="C203" s="179" t="s">
        <v>120</v>
      </c>
      <c r="D203" s="23" t="s">
        <v>26</v>
      </c>
      <c r="E203" s="24">
        <v>143</v>
      </c>
      <c r="F203" s="24">
        <f>E203*F201</f>
        <v>75.241833333333332</v>
      </c>
      <c r="G203" s="24"/>
      <c r="H203" s="24"/>
      <c r="I203" s="24"/>
      <c r="J203" s="24"/>
      <c r="K203" s="24"/>
      <c r="L203" s="24"/>
      <c r="M203" s="24"/>
      <c r="N203" s="28"/>
      <c r="O203" s="28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</row>
    <row r="204" spans="1:240" s="7" customFormat="1">
      <c r="A204" s="18"/>
      <c r="B204" s="29"/>
      <c r="C204" s="179" t="s">
        <v>28</v>
      </c>
      <c r="D204" s="25" t="s">
        <v>0</v>
      </c>
      <c r="E204" s="24">
        <v>6.89</v>
      </c>
      <c r="F204" s="24">
        <f>E204*F201</f>
        <v>3.6252883333333332</v>
      </c>
      <c r="G204" s="24"/>
      <c r="H204" s="24"/>
      <c r="I204" s="24"/>
      <c r="J204" s="24"/>
      <c r="K204" s="24"/>
      <c r="L204" s="24"/>
      <c r="M204" s="2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</row>
    <row r="205" spans="1:240" s="17" customFormat="1">
      <c r="A205" s="20"/>
      <c r="B205" s="26"/>
      <c r="C205" s="30"/>
      <c r="D205" s="25"/>
      <c r="E205" s="24"/>
      <c r="F205" s="24"/>
      <c r="G205" s="24"/>
      <c r="H205" s="24"/>
      <c r="I205" s="24"/>
      <c r="J205" s="24"/>
      <c r="K205" s="24"/>
      <c r="L205" s="24"/>
      <c r="M205" s="24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</row>
    <row r="206" spans="1:240" s="115" customFormat="1">
      <c r="A206" s="18">
        <v>8</v>
      </c>
      <c r="B206" s="19" t="s">
        <v>95</v>
      </c>
      <c r="C206" s="146" t="s">
        <v>88</v>
      </c>
      <c r="D206" s="20" t="s">
        <v>24</v>
      </c>
      <c r="E206" s="24">
        <v>1.85</v>
      </c>
      <c r="F206" s="21">
        <f>F200*E206</f>
        <v>973.4083333333333</v>
      </c>
      <c r="G206" s="21"/>
      <c r="H206" s="21"/>
      <c r="I206" s="21"/>
      <c r="J206" s="21"/>
      <c r="K206" s="12"/>
      <c r="L206" s="21"/>
      <c r="M206" s="21"/>
      <c r="N206" s="180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</row>
    <row r="207" spans="1:240" s="17" customFormat="1">
      <c r="A207" s="20"/>
      <c r="B207" s="26"/>
      <c r="C207" s="27"/>
      <c r="D207" s="25"/>
      <c r="E207" s="24"/>
      <c r="F207" s="24"/>
      <c r="G207" s="24"/>
      <c r="H207" s="24"/>
      <c r="I207" s="24"/>
      <c r="J207" s="24"/>
      <c r="K207" s="16"/>
      <c r="L207" s="24"/>
      <c r="M207" s="24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28"/>
      <c r="ID207" s="28"/>
      <c r="IE207" s="28"/>
      <c r="IF207" s="28"/>
    </row>
    <row r="208" spans="1:240" s="17" customFormat="1">
      <c r="A208" s="20"/>
      <c r="B208" s="26"/>
      <c r="C208" s="148" t="s">
        <v>121</v>
      </c>
      <c r="D208" s="25" t="s">
        <v>24</v>
      </c>
      <c r="E208" s="24">
        <v>1</v>
      </c>
      <c r="F208" s="24">
        <f>E208*F206</f>
        <v>973.4083333333333</v>
      </c>
      <c r="G208" s="24"/>
      <c r="H208" s="24"/>
      <c r="I208" s="24"/>
      <c r="J208" s="24"/>
      <c r="K208" s="16"/>
      <c r="L208" s="24"/>
      <c r="M208" s="24"/>
      <c r="N208" s="81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  <c r="HG208" s="28"/>
      <c r="HH208" s="28"/>
      <c r="HI208" s="28"/>
      <c r="HJ208" s="28"/>
      <c r="HK208" s="28"/>
      <c r="HL208" s="28"/>
      <c r="HM208" s="28"/>
      <c r="HN208" s="28"/>
      <c r="HO208" s="28"/>
      <c r="HP208" s="28"/>
      <c r="HQ208" s="28"/>
      <c r="HR208" s="28"/>
      <c r="HS208" s="28"/>
      <c r="HT208" s="28"/>
      <c r="HU208" s="28"/>
      <c r="HV208" s="28"/>
      <c r="HW208" s="28"/>
      <c r="HX208" s="28"/>
      <c r="HY208" s="28"/>
      <c r="HZ208" s="28"/>
      <c r="IA208" s="28"/>
      <c r="IB208" s="28"/>
      <c r="IC208" s="28"/>
      <c r="ID208" s="28"/>
      <c r="IE208" s="28"/>
      <c r="IF208" s="28"/>
    </row>
    <row r="209" spans="1:256" s="17" customFormat="1">
      <c r="A209" s="20"/>
      <c r="B209" s="26"/>
      <c r="C209" s="148"/>
      <c r="D209" s="25"/>
      <c r="E209" s="24"/>
      <c r="F209" s="24"/>
      <c r="G209" s="24"/>
      <c r="H209" s="24"/>
      <c r="I209" s="24"/>
      <c r="J209" s="24"/>
      <c r="K209" s="16"/>
      <c r="L209" s="24"/>
      <c r="M209" s="24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  <c r="HB209" s="28"/>
      <c r="HC209" s="28"/>
      <c r="HD209" s="28"/>
      <c r="HE209" s="28"/>
      <c r="HF209" s="28"/>
      <c r="HG209" s="28"/>
      <c r="HH209" s="28"/>
      <c r="HI209" s="28"/>
      <c r="HJ209" s="28"/>
      <c r="HK209" s="28"/>
      <c r="HL209" s="28"/>
      <c r="HM209" s="28"/>
      <c r="HN209" s="28"/>
      <c r="HO209" s="28"/>
      <c r="HP209" s="28"/>
      <c r="HQ209" s="28"/>
      <c r="HR209" s="28"/>
      <c r="HS209" s="28"/>
      <c r="HT209" s="28"/>
      <c r="HU209" s="28"/>
      <c r="HV209" s="28"/>
      <c r="HW209" s="28"/>
      <c r="HX209" s="28"/>
      <c r="HY209" s="28"/>
      <c r="HZ209" s="28"/>
      <c r="IA209" s="28"/>
      <c r="IB209" s="28"/>
      <c r="IC209" s="28"/>
      <c r="ID209" s="28"/>
      <c r="IE209" s="28"/>
      <c r="IF209" s="28"/>
    </row>
    <row r="210" spans="1:256" s="7" customFormat="1">
      <c r="A210" s="18">
        <v>9</v>
      </c>
      <c r="B210" s="19" t="s">
        <v>122</v>
      </c>
      <c r="C210" s="146" t="s">
        <v>123</v>
      </c>
      <c r="D210" s="20" t="s">
        <v>22</v>
      </c>
      <c r="E210" s="21"/>
      <c r="F210" s="65">
        <f>0.315/4.5*1155</f>
        <v>80.850000000000009</v>
      </c>
      <c r="G210" s="21"/>
      <c r="H210" s="21"/>
      <c r="I210" s="21"/>
      <c r="J210" s="21"/>
      <c r="K210" s="21"/>
      <c r="L210" s="21"/>
      <c r="M210" s="21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</row>
    <row r="211" spans="1:256" s="17" customFormat="1">
      <c r="A211" s="102"/>
      <c r="B211" s="104"/>
      <c r="C211" s="105"/>
      <c r="D211" s="102" t="s">
        <v>96</v>
      </c>
      <c r="E211" s="85"/>
      <c r="F211" s="106">
        <f>F210/10</f>
        <v>8.0850000000000009</v>
      </c>
      <c r="G211" s="85"/>
      <c r="H211" s="85"/>
      <c r="I211" s="85"/>
      <c r="J211" s="85"/>
      <c r="K211" s="85"/>
      <c r="L211" s="85"/>
      <c r="M211" s="85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  <c r="BP211" s="107"/>
      <c r="BQ211" s="107"/>
      <c r="BR211" s="107"/>
      <c r="BS211" s="107"/>
      <c r="BT211" s="107"/>
      <c r="BU211" s="107"/>
      <c r="BV211" s="107"/>
      <c r="BW211" s="107"/>
      <c r="BX211" s="107"/>
      <c r="BY211" s="107"/>
      <c r="BZ211" s="107"/>
      <c r="CA211" s="107"/>
      <c r="CB211" s="107"/>
      <c r="CC211" s="107"/>
      <c r="CD211" s="107"/>
      <c r="CE211" s="107"/>
      <c r="CF211" s="107"/>
      <c r="CG211" s="107"/>
      <c r="CH211" s="107"/>
      <c r="CI211" s="107"/>
      <c r="CJ211" s="107"/>
      <c r="CK211" s="107"/>
      <c r="CL211" s="107"/>
      <c r="CM211" s="107"/>
      <c r="CN211" s="107"/>
      <c r="CO211" s="107"/>
      <c r="CP211" s="107"/>
      <c r="CQ211" s="107"/>
      <c r="CR211" s="107"/>
      <c r="CS211" s="107"/>
      <c r="CT211" s="107"/>
      <c r="CU211" s="107"/>
      <c r="CV211" s="107"/>
      <c r="CW211" s="107"/>
      <c r="CX211" s="107"/>
      <c r="CY211" s="107"/>
      <c r="CZ211" s="107"/>
      <c r="DA211" s="107"/>
      <c r="DB211" s="107"/>
      <c r="DC211" s="107"/>
      <c r="DD211" s="107"/>
      <c r="DE211" s="107"/>
      <c r="DF211" s="107"/>
      <c r="DG211" s="107"/>
      <c r="DH211" s="107"/>
      <c r="DI211" s="107"/>
      <c r="DJ211" s="107"/>
      <c r="DK211" s="107"/>
      <c r="DL211" s="107"/>
      <c r="DM211" s="107"/>
      <c r="DN211" s="107"/>
      <c r="DO211" s="107"/>
      <c r="DP211" s="107"/>
      <c r="DQ211" s="107"/>
      <c r="DR211" s="107"/>
      <c r="DS211" s="107"/>
      <c r="DT211" s="107"/>
      <c r="DU211" s="107"/>
      <c r="DV211" s="107"/>
      <c r="DW211" s="107"/>
      <c r="DX211" s="107"/>
      <c r="DY211" s="107"/>
      <c r="DZ211" s="107"/>
      <c r="EA211" s="107"/>
      <c r="EB211" s="107"/>
      <c r="EC211" s="107"/>
      <c r="ED211" s="107"/>
      <c r="EE211" s="107"/>
      <c r="EF211" s="107"/>
      <c r="EG211" s="107"/>
      <c r="EH211" s="107"/>
      <c r="EI211" s="107"/>
      <c r="EJ211" s="107"/>
      <c r="EK211" s="107"/>
      <c r="EL211" s="107"/>
      <c r="EM211" s="107"/>
      <c r="EN211" s="107"/>
      <c r="EO211" s="107"/>
      <c r="EP211" s="107"/>
      <c r="EQ211" s="107"/>
      <c r="ER211" s="107"/>
      <c r="ES211" s="107"/>
      <c r="ET211" s="107"/>
      <c r="EU211" s="107"/>
      <c r="EV211" s="107"/>
      <c r="EW211" s="107"/>
      <c r="EX211" s="107"/>
      <c r="EY211" s="107"/>
      <c r="EZ211" s="107"/>
      <c r="FA211" s="107"/>
      <c r="FB211" s="107"/>
      <c r="FC211" s="107"/>
      <c r="FD211" s="107"/>
      <c r="FE211" s="107"/>
      <c r="FF211" s="107"/>
      <c r="FG211" s="107"/>
      <c r="FH211" s="107"/>
      <c r="FI211" s="107"/>
      <c r="FJ211" s="107"/>
      <c r="FK211" s="107"/>
      <c r="FL211" s="107"/>
      <c r="FM211" s="107"/>
      <c r="FN211" s="107"/>
      <c r="FO211" s="107"/>
      <c r="FP211" s="107"/>
      <c r="FQ211" s="107"/>
      <c r="FR211" s="107"/>
      <c r="FS211" s="107"/>
      <c r="FT211" s="107"/>
      <c r="FU211" s="107"/>
      <c r="FV211" s="107"/>
      <c r="FW211" s="107"/>
      <c r="FX211" s="107"/>
      <c r="FY211" s="107"/>
      <c r="FZ211" s="107"/>
      <c r="GA211" s="107"/>
      <c r="GB211" s="107"/>
      <c r="GC211" s="107"/>
      <c r="GD211" s="107"/>
      <c r="GE211" s="107"/>
      <c r="GF211" s="107"/>
      <c r="GG211" s="107"/>
      <c r="GH211" s="107"/>
      <c r="GI211" s="107"/>
      <c r="GJ211" s="107"/>
      <c r="GK211" s="107"/>
      <c r="GL211" s="107"/>
      <c r="GM211" s="107"/>
      <c r="GN211" s="107"/>
      <c r="GO211" s="107"/>
      <c r="GP211" s="107"/>
      <c r="GQ211" s="107"/>
      <c r="GR211" s="107"/>
      <c r="GS211" s="107"/>
      <c r="GT211" s="107"/>
      <c r="GU211" s="107"/>
      <c r="GV211" s="107"/>
      <c r="GW211" s="107"/>
      <c r="GX211" s="107"/>
      <c r="GY211" s="107"/>
      <c r="GZ211" s="107"/>
      <c r="HA211" s="107"/>
      <c r="HB211" s="107"/>
      <c r="HC211" s="107"/>
      <c r="HD211" s="107"/>
      <c r="HE211" s="107"/>
      <c r="HF211" s="107"/>
      <c r="HG211" s="107"/>
      <c r="HH211" s="107"/>
      <c r="HI211" s="107"/>
      <c r="HJ211" s="107"/>
      <c r="HK211" s="107"/>
      <c r="HL211" s="107"/>
      <c r="HM211" s="107"/>
      <c r="HN211" s="107"/>
      <c r="HO211" s="107"/>
      <c r="HP211" s="107"/>
      <c r="HQ211" s="107"/>
      <c r="HR211" s="107"/>
      <c r="HS211" s="107"/>
      <c r="HT211" s="107"/>
      <c r="HU211" s="107"/>
      <c r="HV211" s="107"/>
      <c r="HW211" s="107"/>
      <c r="HX211" s="107"/>
      <c r="HY211" s="107"/>
      <c r="HZ211" s="107"/>
      <c r="IA211" s="107"/>
      <c r="IB211" s="107"/>
      <c r="IC211" s="107"/>
      <c r="ID211" s="107"/>
      <c r="IE211" s="107"/>
      <c r="IF211" s="107"/>
    </row>
    <row r="212" spans="1:256" s="7" customFormat="1">
      <c r="A212" s="89"/>
      <c r="B212" s="83"/>
      <c r="C212" s="147" t="s">
        <v>89</v>
      </c>
      <c r="D212" s="23" t="s">
        <v>23</v>
      </c>
      <c r="E212" s="24">
        <v>17.8</v>
      </c>
      <c r="F212" s="85">
        <f>E212*F211</f>
        <v>143.91300000000001</v>
      </c>
      <c r="G212" s="85"/>
      <c r="H212" s="85"/>
      <c r="I212" s="24"/>
      <c r="J212" s="24"/>
      <c r="K212" s="24"/>
      <c r="L212" s="24"/>
      <c r="M212" s="24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  <c r="CW212" s="103"/>
      <c r="CX212" s="103"/>
      <c r="CY212" s="103"/>
      <c r="CZ212" s="103"/>
      <c r="DA212" s="103"/>
      <c r="DB212" s="103"/>
      <c r="DC212" s="103"/>
      <c r="DD212" s="103"/>
      <c r="DE212" s="103"/>
      <c r="DF212" s="103"/>
      <c r="DG212" s="103"/>
      <c r="DH212" s="103"/>
      <c r="DI212" s="103"/>
      <c r="DJ212" s="103"/>
      <c r="DK212" s="103"/>
      <c r="DL212" s="103"/>
      <c r="DM212" s="103"/>
      <c r="DN212" s="103"/>
      <c r="DO212" s="103"/>
      <c r="DP212" s="103"/>
      <c r="DQ212" s="103"/>
      <c r="DR212" s="103"/>
      <c r="DS212" s="103"/>
      <c r="DT212" s="103"/>
      <c r="DU212" s="103"/>
      <c r="DV212" s="103"/>
      <c r="DW212" s="103"/>
      <c r="DX212" s="103"/>
      <c r="DY212" s="103"/>
      <c r="DZ212" s="103"/>
      <c r="EA212" s="103"/>
      <c r="EB212" s="103"/>
      <c r="EC212" s="103"/>
      <c r="ED212" s="103"/>
      <c r="EE212" s="103"/>
      <c r="EF212" s="103"/>
      <c r="EG212" s="103"/>
      <c r="EH212" s="103"/>
      <c r="EI212" s="103"/>
      <c r="EJ212" s="103"/>
      <c r="EK212" s="103"/>
      <c r="EL212" s="103"/>
      <c r="EM212" s="103"/>
      <c r="EN212" s="103"/>
      <c r="EO212" s="103"/>
      <c r="EP212" s="103"/>
      <c r="EQ212" s="103"/>
      <c r="ER212" s="103"/>
      <c r="ES212" s="103"/>
      <c r="ET212" s="103"/>
      <c r="EU212" s="103"/>
      <c r="EV212" s="103"/>
      <c r="EW212" s="103"/>
      <c r="EX212" s="103"/>
      <c r="EY212" s="103"/>
      <c r="EZ212" s="103"/>
      <c r="FA212" s="103"/>
      <c r="FB212" s="103"/>
      <c r="FC212" s="103"/>
      <c r="FD212" s="103"/>
      <c r="FE212" s="103"/>
      <c r="FF212" s="103"/>
      <c r="FG212" s="103"/>
      <c r="FH212" s="103"/>
      <c r="FI212" s="103"/>
      <c r="FJ212" s="103"/>
      <c r="FK212" s="103"/>
      <c r="FL212" s="103"/>
      <c r="FM212" s="103"/>
      <c r="FN212" s="103"/>
      <c r="FO212" s="103"/>
      <c r="FP212" s="103"/>
      <c r="FQ212" s="103"/>
      <c r="FR212" s="103"/>
      <c r="FS212" s="103"/>
      <c r="FT212" s="103"/>
      <c r="FU212" s="103"/>
      <c r="FV212" s="103"/>
      <c r="FW212" s="103"/>
      <c r="FX212" s="103"/>
      <c r="FY212" s="103"/>
      <c r="FZ212" s="103"/>
      <c r="GA212" s="103"/>
      <c r="GB212" s="103"/>
      <c r="GC212" s="103"/>
      <c r="GD212" s="103"/>
      <c r="GE212" s="103"/>
      <c r="GF212" s="103"/>
      <c r="GG212" s="103"/>
      <c r="GH212" s="103"/>
      <c r="GI212" s="103"/>
      <c r="GJ212" s="103"/>
      <c r="GK212" s="103"/>
      <c r="GL212" s="103"/>
      <c r="GM212" s="103"/>
      <c r="GN212" s="103"/>
      <c r="GO212" s="103"/>
      <c r="GP212" s="103"/>
      <c r="GQ212" s="103"/>
      <c r="GR212" s="103"/>
      <c r="GS212" s="103"/>
      <c r="GT212" s="103"/>
      <c r="GU212" s="103"/>
      <c r="GV212" s="103"/>
      <c r="GW212" s="103"/>
      <c r="GX212" s="103"/>
      <c r="GY212" s="103"/>
      <c r="GZ212" s="103"/>
      <c r="HA212" s="103"/>
      <c r="HB212" s="103"/>
      <c r="HC212" s="103"/>
      <c r="HD212" s="103"/>
      <c r="HE212" s="103"/>
      <c r="HF212" s="103"/>
      <c r="HG212" s="103"/>
      <c r="HH212" s="103"/>
      <c r="HI212" s="103"/>
      <c r="HJ212" s="103"/>
      <c r="HK212" s="103"/>
      <c r="HL212" s="103"/>
      <c r="HM212" s="103"/>
      <c r="HN212" s="103"/>
      <c r="HO212" s="103"/>
      <c r="HP212" s="103"/>
      <c r="HQ212" s="103"/>
      <c r="HR212" s="103"/>
      <c r="HS212" s="103"/>
      <c r="HT212" s="103"/>
      <c r="HU212" s="103"/>
      <c r="HV212" s="103"/>
      <c r="HW212" s="103"/>
      <c r="HX212" s="103"/>
      <c r="HY212" s="103"/>
      <c r="HZ212" s="103"/>
      <c r="IA212" s="103"/>
      <c r="IB212" s="103"/>
      <c r="IC212" s="103"/>
      <c r="ID212" s="103"/>
      <c r="IE212" s="103"/>
      <c r="IF212" s="103"/>
    </row>
    <row r="213" spans="1:256" s="7" customFormat="1">
      <c r="A213" s="89"/>
      <c r="B213" s="29" t="s">
        <v>124</v>
      </c>
      <c r="C213" s="98" t="s">
        <v>125</v>
      </c>
      <c r="D213" s="102" t="s">
        <v>22</v>
      </c>
      <c r="E213" s="24">
        <v>11</v>
      </c>
      <c r="F213" s="43">
        <f>E213*F211</f>
        <v>88.935000000000002</v>
      </c>
      <c r="G213" s="16"/>
      <c r="H213" s="85"/>
      <c r="I213" s="85"/>
      <c r="J213" s="85"/>
      <c r="K213" s="85"/>
      <c r="L213" s="85"/>
      <c r="M213" s="85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/>
      <c r="CF213" s="103"/>
      <c r="CG213" s="103"/>
      <c r="CH213" s="103"/>
      <c r="CI213" s="103"/>
      <c r="CJ213" s="103"/>
      <c r="CK213" s="103"/>
      <c r="CL213" s="103"/>
      <c r="CM213" s="103"/>
      <c r="CN213" s="103"/>
      <c r="CO213" s="103"/>
      <c r="CP213" s="103"/>
      <c r="CQ213" s="103"/>
      <c r="CR213" s="103"/>
      <c r="CS213" s="103"/>
      <c r="CT213" s="103"/>
      <c r="CU213" s="103"/>
      <c r="CV213" s="103"/>
      <c r="CW213" s="103"/>
      <c r="CX213" s="103"/>
      <c r="CY213" s="103"/>
      <c r="CZ213" s="103"/>
      <c r="DA213" s="103"/>
      <c r="DB213" s="103"/>
      <c r="DC213" s="103"/>
      <c r="DD213" s="103"/>
      <c r="DE213" s="103"/>
      <c r="DF213" s="103"/>
      <c r="DG213" s="103"/>
      <c r="DH213" s="103"/>
      <c r="DI213" s="103"/>
      <c r="DJ213" s="103"/>
      <c r="DK213" s="103"/>
      <c r="DL213" s="103"/>
      <c r="DM213" s="103"/>
      <c r="DN213" s="103"/>
      <c r="DO213" s="103"/>
      <c r="DP213" s="103"/>
      <c r="DQ213" s="103"/>
      <c r="DR213" s="103"/>
      <c r="DS213" s="103"/>
      <c r="DT213" s="103"/>
      <c r="DU213" s="103"/>
      <c r="DV213" s="103"/>
      <c r="DW213" s="103"/>
      <c r="DX213" s="103"/>
      <c r="DY213" s="103"/>
      <c r="DZ213" s="103"/>
      <c r="EA213" s="103"/>
      <c r="EB213" s="103"/>
      <c r="EC213" s="103"/>
      <c r="ED213" s="103"/>
      <c r="EE213" s="103"/>
      <c r="EF213" s="103"/>
      <c r="EG213" s="103"/>
      <c r="EH213" s="103"/>
      <c r="EI213" s="103"/>
      <c r="EJ213" s="103"/>
      <c r="EK213" s="103"/>
      <c r="EL213" s="103"/>
      <c r="EM213" s="103"/>
      <c r="EN213" s="103"/>
      <c r="EO213" s="103"/>
      <c r="EP213" s="103"/>
      <c r="EQ213" s="103"/>
      <c r="ER213" s="103"/>
      <c r="ES213" s="103"/>
      <c r="ET213" s="103"/>
      <c r="EU213" s="103"/>
      <c r="EV213" s="103"/>
      <c r="EW213" s="103"/>
      <c r="EX213" s="103"/>
      <c r="EY213" s="103"/>
      <c r="EZ213" s="103"/>
      <c r="FA213" s="103"/>
      <c r="FB213" s="103"/>
      <c r="FC213" s="103"/>
      <c r="FD213" s="103"/>
      <c r="FE213" s="103"/>
      <c r="FF213" s="103"/>
      <c r="FG213" s="103"/>
      <c r="FH213" s="103"/>
      <c r="FI213" s="103"/>
      <c r="FJ213" s="103"/>
      <c r="FK213" s="103"/>
      <c r="FL213" s="103"/>
      <c r="FM213" s="103"/>
      <c r="FN213" s="103"/>
      <c r="FO213" s="103"/>
      <c r="FP213" s="103"/>
      <c r="FQ213" s="103"/>
      <c r="FR213" s="103"/>
      <c r="FS213" s="103"/>
      <c r="FT213" s="103"/>
      <c r="FU213" s="103"/>
      <c r="FV213" s="103"/>
      <c r="FW213" s="103"/>
      <c r="FX213" s="103"/>
      <c r="FY213" s="103"/>
      <c r="FZ213" s="103"/>
      <c r="GA213" s="103"/>
      <c r="GB213" s="103"/>
      <c r="GC213" s="103"/>
      <c r="GD213" s="103"/>
      <c r="GE213" s="103"/>
      <c r="GF213" s="103"/>
      <c r="GG213" s="103"/>
      <c r="GH213" s="103"/>
      <c r="GI213" s="103"/>
      <c r="GJ213" s="103"/>
      <c r="GK213" s="103"/>
      <c r="GL213" s="103"/>
      <c r="GM213" s="103"/>
      <c r="GN213" s="103"/>
      <c r="GO213" s="103"/>
      <c r="GP213" s="103"/>
      <c r="GQ213" s="103"/>
      <c r="GR213" s="103"/>
      <c r="GS213" s="103"/>
      <c r="GT213" s="103"/>
      <c r="GU213" s="103"/>
      <c r="GV213" s="103"/>
      <c r="GW213" s="103"/>
      <c r="GX213" s="103"/>
      <c r="GY213" s="103"/>
      <c r="GZ213" s="103"/>
      <c r="HA213" s="103"/>
      <c r="HB213" s="103"/>
      <c r="HC213" s="103"/>
      <c r="HD213" s="103"/>
      <c r="HE213" s="103"/>
      <c r="HF213" s="103"/>
      <c r="HG213" s="103"/>
      <c r="HH213" s="103"/>
      <c r="HI213" s="103"/>
      <c r="HJ213" s="103"/>
      <c r="HK213" s="103"/>
      <c r="HL213" s="103"/>
      <c r="HM213" s="103"/>
      <c r="HN213" s="103"/>
      <c r="HO213" s="103"/>
      <c r="HP213" s="103"/>
      <c r="HQ213" s="103"/>
      <c r="HR213" s="103"/>
      <c r="HS213" s="103"/>
      <c r="HT213" s="103"/>
      <c r="HU213" s="103"/>
      <c r="HV213" s="103"/>
      <c r="HW213" s="103"/>
      <c r="HX213" s="103"/>
      <c r="HY213" s="103"/>
      <c r="HZ213" s="103"/>
      <c r="IA213" s="103"/>
      <c r="IB213" s="103"/>
      <c r="IC213" s="103"/>
      <c r="ID213" s="103"/>
      <c r="IE213" s="103"/>
      <c r="IF213" s="103"/>
    </row>
    <row r="214" spans="1:256" s="17" customFormat="1">
      <c r="A214" s="102"/>
      <c r="B214" s="104"/>
      <c r="C214" s="105"/>
      <c r="D214" s="102"/>
      <c r="E214" s="24"/>
      <c r="F214" s="43"/>
      <c r="G214" s="16"/>
      <c r="H214" s="85"/>
      <c r="I214" s="85"/>
      <c r="J214" s="85"/>
      <c r="K214" s="85"/>
      <c r="L214" s="85"/>
      <c r="M214" s="85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7"/>
      <c r="BD214" s="107"/>
      <c r="BE214" s="107"/>
      <c r="BF214" s="107"/>
      <c r="BG214" s="107"/>
      <c r="BH214" s="107"/>
      <c r="BI214" s="107"/>
      <c r="BJ214" s="107"/>
      <c r="BK214" s="107"/>
      <c r="BL214" s="107"/>
      <c r="BM214" s="107"/>
      <c r="BN214" s="107"/>
      <c r="BO214" s="107"/>
      <c r="BP214" s="107"/>
      <c r="BQ214" s="107"/>
      <c r="BR214" s="107"/>
      <c r="BS214" s="107"/>
      <c r="BT214" s="107"/>
      <c r="BU214" s="107"/>
      <c r="BV214" s="107"/>
      <c r="BW214" s="107"/>
      <c r="BX214" s="107"/>
      <c r="BY214" s="107"/>
      <c r="BZ214" s="107"/>
      <c r="CA214" s="107"/>
      <c r="CB214" s="107"/>
      <c r="CC214" s="107"/>
      <c r="CD214" s="107"/>
      <c r="CE214" s="107"/>
      <c r="CF214" s="107"/>
      <c r="CG214" s="107"/>
      <c r="CH214" s="107"/>
      <c r="CI214" s="107"/>
      <c r="CJ214" s="107"/>
      <c r="CK214" s="107"/>
      <c r="CL214" s="107"/>
      <c r="CM214" s="107"/>
      <c r="CN214" s="107"/>
      <c r="CO214" s="107"/>
      <c r="CP214" s="107"/>
      <c r="CQ214" s="107"/>
      <c r="CR214" s="107"/>
      <c r="CS214" s="107"/>
      <c r="CT214" s="107"/>
      <c r="CU214" s="107"/>
      <c r="CV214" s="107"/>
      <c r="CW214" s="107"/>
      <c r="CX214" s="107"/>
      <c r="CY214" s="107"/>
      <c r="CZ214" s="107"/>
      <c r="DA214" s="107"/>
      <c r="DB214" s="107"/>
      <c r="DC214" s="107"/>
      <c r="DD214" s="107"/>
      <c r="DE214" s="107"/>
      <c r="DF214" s="107"/>
      <c r="DG214" s="107"/>
      <c r="DH214" s="107"/>
      <c r="DI214" s="107"/>
      <c r="DJ214" s="107"/>
      <c r="DK214" s="107"/>
      <c r="DL214" s="107"/>
      <c r="DM214" s="107"/>
      <c r="DN214" s="107"/>
      <c r="DO214" s="107"/>
      <c r="DP214" s="107"/>
      <c r="DQ214" s="107"/>
      <c r="DR214" s="107"/>
      <c r="DS214" s="107"/>
      <c r="DT214" s="107"/>
      <c r="DU214" s="107"/>
      <c r="DV214" s="107"/>
      <c r="DW214" s="107"/>
      <c r="DX214" s="107"/>
      <c r="DY214" s="107"/>
      <c r="DZ214" s="107"/>
      <c r="EA214" s="107"/>
      <c r="EB214" s="107"/>
      <c r="EC214" s="107"/>
      <c r="ED214" s="107"/>
      <c r="EE214" s="107"/>
      <c r="EF214" s="107"/>
      <c r="EG214" s="107"/>
      <c r="EH214" s="107"/>
      <c r="EI214" s="107"/>
      <c r="EJ214" s="107"/>
      <c r="EK214" s="107"/>
      <c r="EL214" s="107"/>
      <c r="EM214" s="107"/>
      <c r="EN214" s="107"/>
      <c r="EO214" s="107"/>
      <c r="EP214" s="107"/>
      <c r="EQ214" s="107"/>
      <c r="ER214" s="107"/>
      <c r="ES214" s="107"/>
      <c r="ET214" s="107"/>
      <c r="EU214" s="107"/>
      <c r="EV214" s="107"/>
      <c r="EW214" s="107"/>
      <c r="EX214" s="107"/>
      <c r="EY214" s="107"/>
      <c r="EZ214" s="107"/>
      <c r="FA214" s="107"/>
      <c r="FB214" s="107"/>
      <c r="FC214" s="107"/>
      <c r="FD214" s="107"/>
      <c r="FE214" s="107"/>
      <c r="FF214" s="107"/>
      <c r="FG214" s="107"/>
      <c r="FH214" s="107"/>
      <c r="FI214" s="107"/>
      <c r="FJ214" s="107"/>
      <c r="FK214" s="107"/>
      <c r="FL214" s="107"/>
      <c r="FM214" s="107"/>
      <c r="FN214" s="107"/>
      <c r="FO214" s="107"/>
      <c r="FP214" s="107"/>
      <c r="FQ214" s="107"/>
      <c r="FR214" s="107"/>
      <c r="FS214" s="107"/>
      <c r="FT214" s="107"/>
      <c r="FU214" s="107"/>
      <c r="FV214" s="107"/>
      <c r="FW214" s="107"/>
      <c r="FX214" s="107"/>
      <c r="FY214" s="107"/>
      <c r="FZ214" s="107"/>
      <c r="GA214" s="107"/>
      <c r="GB214" s="107"/>
      <c r="GC214" s="107"/>
      <c r="GD214" s="107"/>
      <c r="GE214" s="107"/>
      <c r="GF214" s="107"/>
      <c r="GG214" s="107"/>
      <c r="GH214" s="107"/>
      <c r="GI214" s="107"/>
      <c r="GJ214" s="107"/>
      <c r="GK214" s="107"/>
      <c r="GL214" s="107"/>
      <c r="GM214" s="107"/>
      <c r="GN214" s="107"/>
      <c r="GO214" s="107"/>
      <c r="GP214" s="107"/>
      <c r="GQ214" s="107"/>
      <c r="GR214" s="107"/>
      <c r="GS214" s="107"/>
      <c r="GT214" s="107"/>
      <c r="GU214" s="107"/>
      <c r="GV214" s="107"/>
      <c r="GW214" s="107"/>
      <c r="GX214" s="107"/>
      <c r="GY214" s="107"/>
      <c r="GZ214" s="107"/>
      <c r="HA214" s="107"/>
      <c r="HB214" s="107"/>
      <c r="HC214" s="107"/>
      <c r="HD214" s="107"/>
      <c r="HE214" s="107"/>
      <c r="HF214" s="107"/>
      <c r="HG214" s="107"/>
      <c r="HH214" s="107"/>
      <c r="HI214" s="107"/>
      <c r="HJ214" s="107"/>
      <c r="HK214" s="107"/>
      <c r="HL214" s="107"/>
      <c r="HM214" s="107"/>
      <c r="HN214" s="107"/>
      <c r="HO214" s="107"/>
      <c r="HP214" s="107"/>
      <c r="HQ214" s="107"/>
      <c r="HR214" s="107"/>
      <c r="HS214" s="107"/>
      <c r="HT214" s="107"/>
      <c r="HU214" s="107"/>
      <c r="HV214" s="107"/>
      <c r="HW214" s="107"/>
      <c r="HX214" s="107"/>
      <c r="HY214" s="107"/>
      <c r="HZ214" s="107"/>
      <c r="IA214" s="107"/>
      <c r="IB214" s="107"/>
      <c r="IC214" s="107"/>
      <c r="ID214" s="107"/>
      <c r="IE214" s="107"/>
      <c r="IF214" s="107"/>
    </row>
    <row r="215" spans="1:256" s="7" customFormat="1">
      <c r="A215" s="20">
        <v>10</v>
      </c>
      <c r="B215" s="19" t="s">
        <v>126</v>
      </c>
      <c r="C215" s="146" t="s">
        <v>186</v>
      </c>
      <c r="D215" s="20" t="s">
        <v>22</v>
      </c>
      <c r="E215" s="21"/>
      <c r="F215" s="21">
        <f>0.225*1155</f>
        <v>259.875</v>
      </c>
      <c r="G215" s="21"/>
      <c r="H215" s="21"/>
      <c r="I215" s="21"/>
      <c r="J215" s="21"/>
      <c r="K215" s="21"/>
      <c r="L215" s="21"/>
      <c r="M215" s="21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</row>
    <row r="216" spans="1:256" s="112" customFormat="1">
      <c r="A216" s="25"/>
      <c r="B216" s="26"/>
      <c r="C216" s="27"/>
      <c r="D216" s="25" t="s">
        <v>59</v>
      </c>
      <c r="E216" s="24"/>
      <c r="F216" s="38">
        <f>F215/100</f>
        <v>2.5987499999999999</v>
      </c>
      <c r="G216" s="24"/>
      <c r="H216" s="24"/>
      <c r="I216" s="24"/>
      <c r="J216" s="24"/>
      <c r="K216" s="24"/>
      <c r="L216" s="24"/>
      <c r="M216" s="24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  <c r="HG216" s="28"/>
      <c r="HH216" s="28"/>
      <c r="HI216" s="28"/>
      <c r="HJ216" s="28"/>
      <c r="HK216" s="28"/>
      <c r="HL216" s="28"/>
      <c r="HM216" s="28"/>
      <c r="HN216" s="28"/>
      <c r="HO216" s="28"/>
      <c r="HP216" s="28"/>
      <c r="HQ216" s="28"/>
      <c r="HR216" s="28"/>
      <c r="HS216" s="28"/>
      <c r="HT216" s="28"/>
      <c r="HU216" s="28"/>
      <c r="HV216" s="28"/>
      <c r="HW216" s="28"/>
      <c r="HX216" s="28"/>
      <c r="HY216" s="28"/>
      <c r="HZ216" s="28"/>
      <c r="IA216" s="28"/>
      <c r="IB216" s="28"/>
      <c r="IC216" s="28"/>
      <c r="ID216" s="28"/>
      <c r="IE216" s="28"/>
      <c r="IF216" s="28"/>
      <c r="IG216" s="28"/>
      <c r="IH216" s="28"/>
      <c r="II216" s="28"/>
      <c r="IJ216" s="28"/>
      <c r="IK216" s="28"/>
      <c r="IL216" s="28"/>
      <c r="IM216" s="28"/>
      <c r="IN216" s="28"/>
      <c r="IO216" s="28"/>
      <c r="IP216" s="28"/>
      <c r="IQ216" s="28"/>
      <c r="IR216" s="28"/>
      <c r="IS216" s="28"/>
      <c r="IT216" s="28"/>
      <c r="IU216" s="28"/>
      <c r="IV216" s="28"/>
    </row>
    <row r="217" spans="1:256" s="115" customFormat="1">
      <c r="A217" s="20"/>
      <c r="B217" s="29"/>
      <c r="C217" s="147" t="s">
        <v>89</v>
      </c>
      <c r="D217" s="23" t="s">
        <v>23</v>
      </c>
      <c r="E217" s="24">
        <v>1120</v>
      </c>
      <c r="F217" s="24">
        <f>E217*F216</f>
        <v>2910.6</v>
      </c>
      <c r="G217" s="24"/>
      <c r="H217" s="24"/>
      <c r="I217" s="24"/>
      <c r="J217" s="24"/>
      <c r="K217" s="24"/>
      <c r="L217" s="24"/>
      <c r="M217" s="2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s="115" customFormat="1">
      <c r="A218" s="20"/>
      <c r="B218" s="149"/>
      <c r="C218" s="150" t="s">
        <v>90</v>
      </c>
      <c r="D218" s="25" t="s">
        <v>0</v>
      </c>
      <c r="E218" s="24">
        <v>79</v>
      </c>
      <c r="F218" s="24">
        <f>E218*F216</f>
        <v>205.30124999999998</v>
      </c>
      <c r="G218" s="24"/>
      <c r="H218" s="24"/>
      <c r="I218" s="24"/>
      <c r="J218" s="24"/>
      <c r="K218" s="24"/>
      <c r="L218" s="24"/>
      <c r="M218" s="2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s="115" customFormat="1">
      <c r="A219" s="20"/>
      <c r="B219" s="149" t="s">
        <v>127</v>
      </c>
      <c r="C219" s="179" t="s">
        <v>128</v>
      </c>
      <c r="D219" s="25" t="s">
        <v>24</v>
      </c>
      <c r="E219" s="24" t="s">
        <v>97</v>
      </c>
      <c r="F219" s="234">
        <f>0.00088*1155</f>
        <v>1.0164</v>
      </c>
      <c r="G219" s="113"/>
      <c r="H219" s="24"/>
      <c r="I219" s="24"/>
      <c r="J219" s="24"/>
      <c r="K219" s="24"/>
      <c r="L219" s="24"/>
      <c r="M219" s="24"/>
      <c r="N219" s="181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82"/>
      <c r="AR219" s="182"/>
      <c r="AS219" s="182"/>
      <c r="AT219" s="182"/>
      <c r="AU219" s="182"/>
      <c r="AV219" s="182"/>
      <c r="AW219" s="182"/>
      <c r="AX219" s="182"/>
      <c r="AY219" s="182"/>
      <c r="AZ219" s="182"/>
      <c r="BA219" s="182"/>
      <c r="BB219" s="182"/>
      <c r="BC219" s="182"/>
      <c r="BD219" s="182"/>
      <c r="BE219" s="182"/>
      <c r="BF219" s="182"/>
      <c r="BG219" s="182"/>
      <c r="BH219" s="182"/>
      <c r="BI219" s="182"/>
      <c r="BJ219" s="182"/>
      <c r="BK219" s="182"/>
      <c r="BL219" s="182"/>
      <c r="BM219" s="182"/>
      <c r="BN219" s="182"/>
      <c r="BO219" s="182"/>
      <c r="BP219" s="182"/>
      <c r="BQ219" s="182"/>
      <c r="BR219" s="182"/>
      <c r="BS219" s="182"/>
      <c r="BT219" s="182"/>
      <c r="BU219" s="182"/>
      <c r="BV219" s="182"/>
      <c r="BW219" s="182"/>
      <c r="BX219" s="182"/>
      <c r="BY219" s="182"/>
      <c r="BZ219" s="182"/>
      <c r="CA219" s="182"/>
      <c r="CB219" s="182"/>
      <c r="CC219" s="182"/>
      <c r="CD219" s="182"/>
      <c r="CE219" s="182"/>
      <c r="CF219" s="182"/>
      <c r="CG219" s="182"/>
      <c r="CH219" s="182"/>
      <c r="CI219" s="182"/>
      <c r="CJ219" s="182"/>
      <c r="CK219" s="182"/>
      <c r="CL219" s="182"/>
      <c r="CM219" s="182"/>
      <c r="CN219" s="182"/>
      <c r="CO219" s="182"/>
      <c r="CP219" s="182"/>
      <c r="CQ219" s="182"/>
      <c r="CR219" s="182"/>
      <c r="CS219" s="182"/>
      <c r="CT219" s="182"/>
      <c r="CU219" s="182"/>
      <c r="CV219" s="182"/>
      <c r="CW219" s="182"/>
      <c r="CX219" s="182"/>
      <c r="CY219" s="182"/>
      <c r="CZ219" s="182"/>
      <c r="DA219" s="182"/>
      <c r="DB219" s="182"/>
      <c r="DC219" s="182"/>
      <c r="DD219" s="182"/>
      <c r="DE219" s="182"/>
      <c r="DF219" s="182"/>
      <c r="DG219" s="182"/>
      <c r="DH219" s="182"/>
      <c r="DI219" s="182"/>
      <c r="DJ219" s="182"/>
      <c r="DK219" s="182"/>
      <c r="DL219" s="182"/>
      <c r="DM219" s="182"/>
      <c r="DN219" s="182"/>
      <c r="DO219" s="182"/>
      <c r="DP219" s="182"/>
      <c r="DQ219" s="182"/>
      <c r="DR219" s="182"/>
      <c r="DS219" s="182"/>
      <c r="DT219" s="182"/>
      <c r="DU219" s="182"/>
      <c r="DV219" s="182"/>
      <c r="DW219" s="182"/>
      <c r="DX219" s="182"/>
      <c r="DY219" s="182"/>
      <c r="DZ219" s="182"/>
      <c r="EA219" s="182"/>
      <c r="EB219" s="182"/>
      <c r="EC219" s="182"/>
      <c r="ED219" s="182"/>
      <c r="EE219" s="182"/>
      <c r="EF219" s="182"/>
      <c r="EG219" s="182"/>
      <c r="EH219" s="182"/>
      <c r="EI219" s="182"/>
      <c r="EJ219" s="182"/>
      <c r="EK219" s="182"/>
      <c r="EL219" s="182"/>
      <c r="EM219" s="182"/>
      <c r="EN219" s="182"/>
      <c r="EO219" s="182"/>
      <c r="EP219" s="182"/>
      <c r="EQ219" s="182"/>
      <c r="ER219" s="182"/>
      <c r="ES219" s="182"/>
      <c r="ET219" s="182"/>
      <c r="EU219" s="182"/>
      <c r="EV219" s="182"/>
      <c r="EW219" s="182"/>
      <c r="EX219" s="182"/>
      <c r="EY219" s="182"/>
      <c r="EZ219" s="182"/>
      <c r="FA219" s="182"/>
      <c r="FB219" s="182"/>
      <c r="FC219" s="182"/>
      <c r="FD219" s="182"/>
      <c r="FE219" s="182"/>
      <c r="FF219" s="182"/>
      <c r="FG219" s="182"/>
      <c r="FH219" s="182"/>
      <c r="FI219" s="182"/>
      <c r="FJ219" s="182"/>
      <c r="FK219" s="182"/>
      <c r="FL219" s="182"/>
      <c r="FM219" s="182"/>
      <c r="FN219" s="182"/>
      <c r="FO219" s="182"/>
      <c r="FP219" s="182"/>
      <c r="FQ219" s="182"/>
      <c r="FR219" s="182"/>
      <c r="FS219" s="182"/>
      <c r="FT219" s="182"/>
      <c r="FU219" s="182"/>
      <c r="FV219" s="182"/>
      <c r="FW219" s="182"/>
      <c r="FX219" s="182"/>
      <c r="FY219" s="182"/>
      <c r="FZ219" s="182"/>
      <c r="GA219" s="182"/>
      <c r="GB219" s="182"/>
      <c r="GC219" s="182"/>
      <c r="GD219" s="182"/>
      <c r="GE219" s="182"/>
      <c r="GF219" s="182"/>
      <c r="GG219" s="182"/>
      <c r="GH219" s="182"/>
      <c r="GI219" s="182"/>
      <c r="GJ219" s="182"/>
      <c r="GK219" s="182"/>
      <c r="GL219" s="182"/>
      <c r="GM219" s="182"/>
      <c r="GN219" s="182"/>
      <c r="GO219" s="182"/>
      <c r="GP219" s="182"/>
      <c r="GQ219" s="182"/>
      <c r="GR219" s="182"/>
      <c r="GS219" s="182"/>
      <c r="GT219" s="182"/>
      <c r="GU219" s="182"/>
      <c r="GV219" s="182"/>
      <c r="GW219" s="182"/>
      <c r="GX219" s="182"/>
      <c r="GY219" s="182"/>
      <c r="GZ219" s="182"/>
      <c r="HA219" s="182"/>
      <c r="HB219" s="182"/>
      <c r="HC219" s="182"/>
      <c r="HD219" s="182"/>
      <c r="HE219" s="182"/>
      <c r="HF219" s="182"/>
      <c r="HG219" s="182"/>
      <c r="HH219" s="182"/>
      <c r="HI219" s="182"/>
      <c r="HJ219" s="182"/>
      <c r="HK219" s="182"/>
      <c r="HL219" s="182"/>
      <c r="HM219" s="182"/>
      <c r="HN219" s="182"/>
      <c r="HO219" s="182"/>
      <c r="HP219" s="182"/>
      <c r="HQ219" s="182"/>
      <c r="HR219" s="182"/>
      <c r="HS219" s="182"/>
      <c r="HT219" s="182"/>
      <c r="HU219" s="182"/>
      <c r="HV219" s="182"/>
      <c r="HW219" s="182"/>
      <c r="HX219" s="182"/>
      <c r="HY219" s="182"/>
      <c r="HZ219" s="182"/>
      <c r="IA219" s="182"/>
      <c r="IB219" s="182"/>
      <c r="IC219" s="182"/>
      <c r="ID219" s="182"/>
      <c r="IE219" s="182"/>
      <c r="IF219" s="182"/>
      <c r="IG219" s="182"/>
      <c r="IH219" s="182"/>
      <c r="II219" s="182"/>
      <c r="IJ219" s="182"/>
      <c r="IK219" s="182"/>
      <c r="IL219" s="182"/>
      <c r="IM219" s="182"/>
      <c r="IN219" s="182"/>
      <c r="IO219" s="182"/>
      <c r="IP219" s="182"/>
      <c r="IQ219" s="182"/>
      <c r="IR219" s="182"/>
      <c r="IS219" s="182"/>
      <c r="IT219" s="182"/>
      <c r="IU219" s="182"/>
      <c r="IV219" s="182"/>
    </row>
    <row r="220" spans="1:256" s="115" customFormat="1">
      <c r="A220" s="20"/>
      <c r="B220" s="149" t="s">
        <v>129</v>
      </c>
      <c r="C220" s="179" t="s">
        <v>130</v>
      </c>
      <c r="D220" s="25" t="s">
        <v>24</v>
      </c>
      <c r="E220" s="24" t="s">
        <v>97</v>
      </c>
      <c r="F220" s="234">
        <f>0.0203*1155</f>
        <v>23.446499999999997</v>
      </c>
      <c r="G220" s="113"/>
      <c r="H220" s="24"/>
      <c r="I220" s="24"/>
      <c r="J220" s="24"/>
      <c r="K220" s="24"/>
      <c r="L220" s="24"/>
      <c r="M220" s="24"/>
      <c r="N220" s="181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82"/>
      <c r="AR220" s="182"/>
      <c r="AS220" s="182"/>
      <c r="AT220" s="182"/>
      <c r="AU220" s="182"/>
      <c r="AV220" s="182"/>
      <c r="AW220" s="182"/>
      <c r="AX220" s="182"/>
      <c r="AY220" s="182"/>
      <c r="AZ220" s="182"/>
      <c r="BA220" s="182"/>
      <c r="BB220" s="182"/>
      <c r="BC220" s="182"/>
      <c r="BD220" s="182"/>
      <c r="BE220" s="182"/>
      <c r="BF220" s="182"/>
      <c r="BG220" s="182"/>
      <c r="BH220" s="182"/>
      <c r="BI220" s="182"/>
      <c r="BJ220" s="182"/>
      <c r="BK220" s="182"/>
      <c r="BL220" s="182"/>
      <c r="BM220" s="182"/>
      <c r="BN220" s="182"/>
      <c r="BO220" s="182"/>
      <c r="BP220" s="182"/>
      <c r="BQ220" s="182"/>
      <c r="BR220" s="182"/>
      <c r="BS220" s="182"/>
      <c r="BT220" s="182"/>
      <c r="BU220" s="182"/>
      <c r="BV220" s="182"/>
      <c r="BW220" s="182"/>
      <c r="BX220" s="182"/>
      <c r="BY220" s="182"/>
      <c r="BZ220" s="182"/>
      <c r="CA220" s="182"/>
      <c r="CB220" s="182"/>
      <c r="CC220" s="182"/>
      <c r="CD220" s="182"/>
      <c r="CE220" s="182"/>
      <c r="CF220" s="182"/>
      <c r="CG220" s="182"/>
      <c r="CH220" s="182"/>
      <c r="CI220" s="182"/>
      <c r="CJ220" s="182"/>
      <c r="CK220" s="182"/>
      <c r="CL220" s="182"/>
      <c r="CM220" s="182"/>
      <c r="CN220" s="182"/>
      <c r="CO220" s="182"/>
      <c r="CP220" s="182"/>
      <c r="CQ220" s="182"/>
      <c r="CR220" s="182"/>
      <c r="CS220" s="182"/>
      <c r="CT220" s="182"/>
      <c r="CU220" s="182"/>
      <c r="CV220" s="182"/>
      <c r="CW220" s="182"/>
      <c r="CX220" s="182"/>
      <c r="CY220" s="182"/>
      <c r="CZ220" s="182"/>
      <c r="DA220" s="182"/>
      <c r="DB220" s="182"/>
      <c r="DC220" s="182"/>
      <c r="DD220" s="182"/>
      <c r="DE220" s="182"/>
      <c r="DF220" s="182"/>
      <c r="DG220" s="182"/>
      <c r="DH220" s="182"/>
      <c r="DI220" s="182"/>
      <c r="DJ220" s="182"/>
      <c r="DK220" s="182"/>
      <c r="DL220" s="182"/>
      <c r="DM220" s="182"/>
      <c r="DN220" s="182"/>
      <c r="DO220" s="182"/>
      <c r="DP220" s="182"/>
      <c r="DQ220" s="182"/>
      <c r="DR220" s="182"/>
      <c r="DS220" s="182"/>
      <c r="DT220" s="182"/>
      <c r="DU220" s="182"/>
      <c r="DV220" s="182"/>
      <c r="DW220" s="182"/>
      <c r="DX220" s="182"/>
      <c r="DY220" s="182"/>
      <c r="DZ220" s="182"/>
      <c r="EA220" s="182"/>
      <c r="EB220" s="182"/>
      <c r="EC220" s="182"/>
      <c r="ED220" s="182"/>
      <c r="EE220" s="182"/>
      <c r="EF220" s="182"/>
      <c r="EG220" s="182"/>
      <c r="EH220" s="182"/>
      <c r="EI220" s="182"/>
      <c r="EJ220" s="182"/>
      <c r="EK220" s="182"/>
      <c r="EL220" s="182"/>
      <c r="EM220" s="182"/>
      <c r="EN220" s="182"/>
      <c r="EO220" s="182"/>
      <c r="EP220" s="182"/>
      <c r="EQ220" s="182"/>
      <c r="ER220" s="182"/>
      <c r="ES220" s="182"/>
      <c r="ET220" s="182"/>
      <c r="EU220" s="182"/>
      <c r="EV220" s="182"/>
      <c r="EW220" s="182"/>
      <c r="EX220" s="182"/>
      <c r="EY220" s="182"/>
      <c r="EZ220" s="182"/>
      <c r="FA220" s="182"/>
      <c r="FB220" s="182"/>
      <c r="FC220" s="182"/>
      <c r="FD220" s="182"/>
      <c r="FE220" s="182"/>
      <c r="FF220" s="182"/>
      <c r="FG220" s="182"/>
      <c r="FH220" s="182"/>
      <c r="FI220" s="182"/>
      <c r="FJ220" s="182"/>
      <c r="FK220" s="182"/>
      <c r="FL220" s="182"/>
      <c r="FM220" s="182"/>
      <c r="FN220" s="182"/>
      <c r="FO220" s="182"/>
      <c r="FP220" s="182"/>
      <c r="FQ220" s="182"/>
      <c r="FR220" s="182"/>
      <c r="FS220" s="182"/>
      <c r="FT220" s="182"/>
      <c r="FU220" s="182"/>
      <c r="FV220" s="182"/>
      <c r="FW220" s="182"/>
      <c r="FX220" s="182"/>
      <c r="FY220" s="182"/>
      <c r="FZ220" s="182"/>
      <c r="GA220" s="182"/>
      <c r="GB220" s="182"/>
      <c r="GC220" s="182"/>
      <c r="GD220" s="182"/>
      <c r="GE220" s="182"/>
      <c r="GF220" s="182"/>
      <c r="GG220" s="182"/>
      <c r="GH220" s="182"/>
      <c r="GI220" s="182"/>
      <c r="GJ220" s="182"/>
      <c r="GK220" s="182"/>
      <c r="GL220" s="182"/>
      <c r="GM220" s="182"/>
      <c r="GN220" s="182"/>
      <c r="GO220" s="182"/>
      <c r="GP220" s="182"/>
      <c r="GQ220" s="182"/>
      <c r="GR220" s="182"/>
      <c r="GS220" s="182"/>
      <c r="GT220" s="182"/>
      <c r="GU220" s="182"/>
      <c r="GV220" s="182"/>
      <c r="GW220" s="182"/>
      <c r="GX220" s="182"/>
      <c r="GY220" s="182"/>
      <c r="GZ220" s="182"/>
      <c r="HA220" s="182"/>
      <c r="HB220" s="182"/>
      <c r="HC220" s="182"/>
      <c r="HD220" s="182"/>
      <c r="HE220" s="182"/>
      <c r="HF220" s="182"/>
      <c r="HG220" s="182"/>
      <c r="HH220" s="182"/>
      <c r="HI220" s="182"/>
      <c r="HJ220" s="182"/>
      <c r="HK220" s="182"/>
      <c r="HL220" s="182"/>
      <c r="HM220" s="182"/>
      <c r="HN220" s="182"/>
      <c r="HO220" s="182"/>
      <c r="HP220" s="182"/>
      <c r="HQ220" s="182"/>
      <c r="HR220" s="182"/>
      <c r="HS220" s="182"/>
      <c r="HT220" s="182"/>
      <c r="HU220" s="182"/>
      <c r="HV220" s="182"/>
      <c r="HW220" s="182"/>
      <c r="HX220" s="182"/>
      <c r="HY220" s="182"/>
      <c r="HZ220" s="182"/>
      <c r="IA220" s="182"/>
      <c r="IB220" s="182"/>
      <c r="IC220" s="182"/>
      <c r="ID220" s="182"/>
      <c r="IE220" s="182"/>
      <c r="IF220" s="182"/>
      <c r="IG220" s="182"/>
      <c r="IH220" s="182"/>
      <c r="II220" s="182"/>
      <c r="IJ220" s="182"/>
      <c r="IK220" s="182"/>
      <c r="IL220" s="182"/>
      <c r="IM220" s="182"/>
      <c r="IN220" s="182"/>
      <c r="IO220" s="182"/>
      <c r="IP220" s="182"/>
      <c r="IQ220" s="182"/>
      <c r="IR220" s="182"/>
      <c r="IS220" s="182"/>
      <c r="IT220" s="182"/>
      <c r="IU220" s="182"/>
      <c r="IV220" s="182"/>
    </row>
    <row r="221" spans="1:256" s="115" customFormat="1">
      <c r="A221" s="20"/>
      <c r="B221" s="29" t="s">
        <v>131</v>
      </c>
      <c r="C221" s="150" t="s">
        <v>132</v>
      </c>
      <c r="D221" s="25" t="s">
        <v>22</v>
      </c>
      <c r="E221" s="24">
        <v>101.5</v>
      </c>
      <c r="F221" s="24">
        <f>E221*F216</f>
        <v>263.77312499999999</v>
      </c>
      <c r="G221" s="24"/>
      <c r="H221" s="24"/>
      <c r="I221" s="24"/>
      <c r="J221" s="24"/>
      <c r="K221" s="24"/>
      <c r="L221" s="24"/>
      <c r="M221" s="24"/>
      <c r="N221" s="18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s="115" customFormat="1">
      <c r="A222" s="20"/>
      <c r="B222" s="184" t="s">
        <v>133</v>
      </c>
      <c r="C222" s="150" t="s">
        <v>134</v>
      </c>
      <c r="D222" s="25" t="s">
        <v>22</v>
      </c>
      <c r="E222" s="24">
        <f>0.45+6.16+4.88</f>
        <v>11.49</v>
      </c>
      <c r="F222" s="24">
        <f>E222*F216</f>
        <v>29.859637499999998</v>
      </c>
      <c r="G222" s="24"/>
      <c r="H222" s="24"/>
      <c r="I222" s="24"/>
      <c r="J222" s="24"/>
      <c r="K222" s="24"/>
      <c r="L222" s="24"/>
      <c r="M222" s="2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115" customFormat="1">
      <c r="A223" s="20"/>
      <c r="B223" s="149"/>
      <c r="C223" s="151" t="s">
        <v>98</v>
      </c>
      <c r="D223" s="23" t="s">
        <v>0</v>
      </c>
      <c r="E223" s="24">
        <v>228</v>
      </c>
      <c r="F223" s="185">
        <f>E223*F216</f>
        <v>592.51499999999999</v>
      </c>
      <c r="G223" s="16"/>
      <c r="H223" s="24"/>
      <c r="I223" s="24"/>
      <c r="J223" s="24"/>
      <c r="K223" s="24"/>
      <c r="L223" s="113"/>
      <c r="M223" s="24"/>
      <c r="N223" s="221"/>
      <c r="O223" s="221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82"/>
      <c r="AW223" s="182"/>
      <c r="AX223" s="182"/>
      <c r="AY223" s="182"/>
      <c r="AZ223" s="182"/>
      <c r="BA223" s="182"/>
      <c r="BB223" s="182"/>
      <c r="BC223" s="182"/>
      <c r="BD223" s="182"/>
      <c r="BE223" s="182"/>
      <c r="BF223" s="182"/>
      <c r="BG223" s="182"/>
      <c r="BH223" s="182"/>
      <c r="BI223" s="182"/>
      <c r="BJ223" s="182"/>
      <c r="BK223" s="182"/>
      <c r="BL223" s="182"/>
      <c r="BM223" s="182"/>
      <c r="BN223" s="182"/>
      <c r="BO223" s="182"/>
      <c r="BP223" s="182"/>
      <c r="BQ223" s="182"/>
      <c r="BR223" s="182"/>
      <c r="BS223" s="182"/>
      <c r="BT223" s="182"/>
      <c r="BU223" s="182"/>
      <c r="BV223" s="182"/>
      <c r="BW223" s="182"/>
      <c r="BX223" s="182"/>
      <c r="BY223" s="182"/>
      <c r="BZ223" s="182"/>
      <c r="CA223" s="182"/>
      <c r="CB223" s="182"/>
      <c r="CC223" s="182"/>
      <c r="CD223" s="182"/>
      <c r="CE223" s="182"/>
      <c r="CF223" s="182"/>
      <c r="CG223" s="182"/>
      <c r="CH223" s="182"/>
      <c r="CI223" s="182"/>
      <c r="CJ223" s="182"/>
      <c r="CK223" s="182"/>
      <c r="CL223" s="182"/>
      <c r="CM223" s="182"/>
      <c r="CN223" s="182"/>
      <c r="CO223" s="182"/>
      <c r="CP223" s="182"/>
      <c r="CQ223" s="182"/>
      <c r="CR223" s="182"/>
      <c r="CS223" s="182"/>
      <c r="CT223" s="182"/>
      <c r="CU223" s="182"/>
      <c r="CV223" s="182"/>
      <c r="CW223" s="182"/>
      <c r="CX223" s="182"/>
      <c r="CY223" s="182"/>
      <c r="CZ223" s="182"/>
      <c r="DA223" s="182"/>
      <c r="DB223" s="182"/>
      <c r="DC223" s="182"/>
      <c r="DD223" s="182"/>
      <c r="DE223" s="182"/>
      <c r="DF223" s="182"/>
      <c r="DG223" s="182"/>
      <c r="DH223" s="182"/>
      <c r="DI223" s="182"/>
      <c r="DJ223" s="182"/>
      <c r="DK223" s="182"/>
      <c r="DL223" s="182"/>
      <c r="DM223" s="182"/>
      <c r="DN223" s="182"/>
      <c r="DO223" s="182"/>
      <c r="DP223" s="182"/>
      <c r="DQ223" s="182"/>
      <c r="DR223" s="182"/>
      <c r="DS223" s="182"/>
      <c r="DT223" s="182"/>
      <c r="DU223" s="182"/>
      <c r="DV223" s="182"/>
      <c r="DW223" s="182"/>
      <c r="DX223" s="182"/>
      <c r="DY223" s="182"/>
      <c r="DZ223" s="182"/>
      <c r="EA223" s="182"/>
      <c r="EB223" s="182"/>
      <c r="EC223" s="182"/>
      <c r="ED223" s="182"/>
      <c r="EE223" s="182"/>
      <c r="EF223" s="182"/>
      <c r="EG223" s="182"/>
      <c r="EH223" s="182"/>
      <c r="EI223" s="182"/>
      <c r="EJ223" s="182"/>
      <c r="EK223" s="182"/>
      <c r="EL223" s="182"/>
      <c r="EM223" s="182"/>
      <c r="EN223" s="182"/>
      <c r="EO223" s="182"/>
      <c r="EP223" s="182"/>
      <c r="EQ223" s="182"/>
      <c r="ER223" s="182"/>
      <c r="ES223" s="182"/>
      <c r="ET223" s="182"/>
      <c r="EU223" s="182"/>
      <c r="EV223" s="182"/>
      <c r="EW223" s="182"/>
      <c r="EX223" s="182"/>
      <c r="EY223" s="182"/>
      <c r="EZ223" s="182"/>
      <c r="FA223" s="182"/>
      <c r="FB223" s="182"/>
      <c r="FC223" s="182"/>
      <c r="FD223" s="182"/>
      <c r="FE223" s="182"/>
      <c r="FF223" s="182"/>
      <c r="FG223" s="182"/>
      <c r="FH223" s="182"/>
      <c r="FI223" s="182"/>
      <c r="FJ223" s="182"/>
      <c r="FK223" s="182"/>
      <c r="FL223" s="182"/>
      <c r="FM223" s="182"/>
      <c r="FN223" s="182"/>
      <c r="FO223" s="182"/>
      <c r="FP223" s="182"/>
      <c r="FQ223" s="182"/>
      <c r="FR223" s="182"/>
      <c r="FS223" s="182"/>
      <c r="FT223" s="182"/>
      <c r="FU223" s="182"/>
      <c r="FV223" s="182"/>
      <c r="FW223" s="182"/>
      <c r="FX223" s="182"/>
      <c r="FY223" s="182"/>
      <c r="FZ223" s="182"/>
      <c r="GA223" s="182"/>
      <c r="GB223" s="182"/>
      <c r="GC223" s="182"/>
      <c r="GD223" s="182"/>
      <c r="GE223" s="182"/>
      <c r="GF223" s="182"/>
      <c r="GG223" s="182"/>
      <c r="GH223" s="182"/>
      <c r="GI223" s="182"/>
      <c r="GJ223" s="182"/>
      <c r="GK223" s="182"/>
      <c r="GL223" s="182"/>
      <c r="GM223" s="182"/>
      <c r="GN223" s="182"/>
      <c r="GO223" s="182"/>
      <c r="GP223" s="182"/>
      <c r="GQ223" s="182"/>
      <c r="GR223" s="182"/>
      <c r="GS223" s="182"/>
      <c r="GT223" s="182"/>
      <c r="GU223" s="182"/>
      <c r="GV223" s="182"/>
      <c r="GW223" s="182"/>
      <c r="GX223" s="182"/>
      <c r="GY223" s="182"/>
      <c r="GZ223" s="182"/>
      <c r="HA223" s="182"/>
      <c r="HB223" s="182"/>
      <c r="HC223" s="182"/>
      <c r="HD223" s="182"/>
      <c r="HE223" s="182"/>
      <c r="HF223" s="182"/>
      <c r="HG223" s="182"/>
      <c r="HH223" s="182"/>
      <c r="HI223" s="182"/>
      <c r="HJ223" s="182"/>
      <c r="HK223" s="182"/>
      <c r="HL223" s="182"/>
      <c r="HM223" s="182"/>
      <c r="HN223" s="182"/>
      <c r="HO223" s="182"/>
      <c r="HP223" s="182"/>
      <c r="HQ223" s="182"/>
      <c r="HR223" s="182"/>
      <c r="HS223" s="182"/>
      <c r="HT223" s="182"/>
      <c r="HU223" s="182"/>
      <c r="HV223" s="182"/>
      <c r="HW223" s="182"/>
      <c r="HX223" s="182"/>
      <c r="HY223" s="182"/>
      <c r="HZ223" s="182"/>
      <c r="IA223" s="182"/>
      <c r="IB223" s="182"/>
      <c r="IC223" s="182"/>
      <c r="ID223" s="182"/>
      <c r="IE223" s="182"/>
      <c r="IF223" s="182"/>
      <c r="IG223" s="182"/>
      <c r="IH223" s="182"/>
      <c r="II223" s="182"/>
      <c r="IJ223" s="182"/>
      <c r="IK223" s="182"/>
      <c r="IL223" s="182"/>
      <c r="IM223" s="182"/>
      <c r="IN223" s="182"/>
      <c r="IO223" s="182"/>
      <c r="IP223" s="182"/>
      <c r="IQ223" s="182"/>
      <c r="IR223" s="182"/>
      <c r="IS223" s="182"/>
      <c r="IT223" s="182"/>
      <c r="IU223" s="182"/>
      <c r="IV223" s="182"/>
    </row>
    <row r="224" spans="1:256" s="112" customFormat="1">
      <c r="A224" s="224"/>
      <c r="B224" s="225"/>
      <c r="C224" s="226"/>
      <c r="D224" s="227"/>
      <c r="E224" s="224"/>
      <c r="F224" s="228"/>
      <c r="G224" s="229"/>
      <c r="H224" s="229"/>
      <c r="I224" s="229"/>
      <c r="J224" s="229"/>
      <c r="K224" s="229"/>
      <c r="L224" s="230"/>
      <c r="M224" s="229"/>
      <c r="N224" s="221"/>
      <c r="O224" s="221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182"/>
      <c r="AW224" s="182"/>
      <c r="AX224" s="182"/>
      <c r="AY224" s="182"/>
      <c r="AZ224" s="182"/>
      <c r="BA224" s="182"/>
      <c r="BB224" s="182"/>
      <c r="BC224" s="182"/>
      <c r="BD224" s="182"/>
      <c r="BE224" s="182"/>
      <c r="BF224" s="182"/>
      <c r="BG224" s="182"/>
      <c r="BH224" s="182"/>
      <c r="BI224" s="182"/>
      <c r="BJ224" s="182"/>
      <c r="BK224" s="182"/>
      <c r="BL224" s="182"/>
      <c r="BM224" s="182"/>
      <c r="BN224" s="182"/>
      <c r="BO224" s="182"/>
      <c r="BP224" s="182"/>
      <c r="BQ224" s="182"/>
      <c r="BR224" s="182"/>
      <c r="BS224" s="182"/>
      <c r="BT224" s="182"/>
      <c r="BU224" s="182"/>
      <c r="BV224" s="182"/>
      <c r="BW224" s="182"/>
      <c r="BX224" s="182"/>
      <c r="BY224" s="182"/>
      <c r="BZ224" s="182"/>
      <c r="CA224" s="182"/>
      <c r="CB224" s="182"/>
      <c r="CC224" s="182"/>
      <c r="CD224" s="182"/>
      <c r="CE224" s="182"/>
      <c r="CF224" s="182"/>
      <c r="CG224" s="182"/>
      <c r="CH224" s="182"/>
      <c r="CI224" s="182"/>
      <c r="CJ224" s="182"/>
      <c r="CK224" s="182"/>
      <c r="CL224" s="182"/>
      <c r="CM224" s="182"/>
      <c r="CN224" s="182"/>
      <c r="CO224" s="182"/>
      <c r="CP224" s="182"/>
      <c r="CQ224" s="182"/>
      <c r="CR224" s="182"/>
      <c r="CS224" s="182"/>
      <c r="CT224" s="182"/>
      <c r="CU224" s="182"/>
      <c r="CV224" s="182"/>
      <c r="CW224" s="182"/>
      <c r="CX224" s="182"/>
      <c r="CY224" s="182"/>
      <c r="CZ224" s="182"/>
      <c r="DA224" s="182"/>
      <c r="DB224" s="182"/>
      <c r="DC224" s="182"/>
      <c r="DD224" s="182"/>
      <c r="DE224" s="182"/>
      <c r="DF224" s="182"/>
      <c r="DG224" s="182"/>
      <c r="DH224" s="182"/>
      <c r="DI224" s="182"/>
      <c r="DJ224" s="182"/>
      <c r="DK224" s="182"/>
      <c r="DL224" s="182"/>
      <c r="DM224" s="182"/>
      <c r="DN224" s="182"/>
      <c r="DO224" s="182"/>
      <c r="DP224" s="182"/>
      <c r="DQ224" s="182"/>
      <c r="DR224" s="182"/>
      <c r="DS224" s="182"/>
      <c r="DT224" s="182"/>
      <c r="DU224" s="182"/>
      <c r="DV224" s="182"/>
      <c r="DW224" s="182"/>
      <c r="DX224" s="182"/>
      <c r="DY224" s="182"/>
      <c r="DZ224" s="182"/>
      <c r="EA224" s="182"/>
      <c r="EB224" s="182"/>
      <c r="EC224" s="182"/>
      <c r="ED224" s="182"/>
      <c r="EE224" s="182"/>
      <c r="EF224" s="182"/>
      <c r="EG224" s="182"/>
      <c r="EH224" s="182"/>
      <c r="EI224" s="182"/>
      <c r="EJ224" s="182"/>
      <c r="EK224" s="182"/>
      <c r="EL224" s="182"/>
      <c r="EM224" s="182"/>
      <c r="EN224" s="182"/>
      <c r="EO224" s="182"/>
      <c r="EP224" s="182"/>
      <c r="EQ224" s="182"/>
      <c r="ER224" s="182"/>
      <c r="ES224" s="182"/>
      <c r="ET224" s="182"/>
      <c r="EU224" s="182"/>
      <c r="EV224" s="182"/>
      <c r="EW224" s="182"/>
      <c r="EX224" s="182"/>
      <c r="EY224" s="182"/>
      <c r="EZ224" s="182"/>
      <c r="FA224" s="182"/>
      <c r="FB224" s="182"/>
      <c r="FC224" s="182"/>
      <c r="FD224" s="182"/>
      <c r="FE224" s="182"/>
      <c r="FF224" s="182"/>
      <c r="FG224" s="182"/>
      <c r="FH224" s="182"/>
      <c r="FI224" s="182"/>
      <c r="FJ224" s="182"/>
      <c r="FK224" s="182"/>
      <c r="FL224" s="182"/>
      <c r="FM224" s="182"/>
      <c r="FN224" s="182"/>
      <c r="FO224" s="182"/>
      <c r="FP224" s="182"/>
      <c r="FQ224" s="182"/>
      <c r="FR224" s="182"/>
      <c r="FS224" s="182"/>
      <c r="FT224" s="182"/>
      <c r="FU224" s="182"/>
      <c r="FV224" s="182"/>
      <c r="FW224" s="182"/>
      <c r="FX224" s="182"/>
      <c r="FY224" s="182"/>
      <c r="FZ224" s="182"/>
      <c r="GA224" s="182"/>
      <c r="GB224" s="182"/>
      <c r="GC224" s="182"/>
      <c r="GD224" s="182"/>
      <c r="GE224" s="182"/>
      <c r="GF224" s="182"/>
      <c r="GG224" s="182"/>
      <c r="GH224" s="182"/>
      <c r="GI224" s="182"/>
      <c r="GJ224" s="182"/>
      <c r="GK224" s="182"/>
      <c r="GL224" s="182"/>
      <c r="GM224" s="182"/>
      <c r="GN224" s="182"/>
      <c r="GO224" s="182"/>
      <c r="GP224" s="182"/>
      <c r="GQ224" s="182"/>
      <c r="GR224" s="182"/>
      <c r="GS224" s="182"/>
      <c r="GT224" s="182"/>
      <c r="GU224" s="182"/>
      <c r="GV224" s="182"/>
      <c r="GW224" s="182"/>
      <c r="GX224" s="182"/>
      <c r="GY224" s="182"/>
      <c r="GZ224" s="182"/>
      <c r="HA224" s="182"/>
      <c r="HB224" s="182"/>
      <c r="HC224" s="182"/>
      <c r="HD224" s="182"/>
      <c r="HE224" s="182"/>
      <c r="HF224" s="182"/>
      <c r="HG224" s="182"/>
      <c r="HH224" s="182"/>
      <c r="HI224" s="182"/>
      <c r="HJ224" s="182"/>
      <c r="HK224" s="182"/>
      <c r="HL224" s="182"/>
      <c r="HM224" s="182"/>
      <c r="HN224" s="182"/>
      <c r="HO224" s="182"/>
      <c r="HP224" s="182"/>
      <c r="HQ224" s="182"/>
      <c r="HR224" s="182"/>
      <c r="HS224" s="182"/>
      <c r="HT224" s="182"/>
      <c r="HU224" s="182"/>
      <c r="HV224" s="182"/>
      <c r="HW224" s="182"/>
      <c r="HX224" s="182"/>
      <c r="HY224" s="182"/>
      <c r="HZ224" s="182"/>
      <c r="IA224" s="182"/>
      <c r="IB224" s="182"/>
      <c r="IC224" s="182"/>
      <c r="ID224" s="182"/>
      <c r="IE224" s="182"/>
      <c r="IF224" s="182"/>
      <c r="IG224" s="182"/>
      <c r="IH224" s="182"/>
      <c r="II224" s="182"/>
      <c r="IJ224" s="182"/>
      <c r="IK224" s="182"/>
      <c r="IL224" s="182"/>
      <c r="IM224" s="182"/>
      <c r="IN224" s="182"/>
      <c r="IO224" s="182"/>
      <c r="IP224" s="182"/>
      <c r="IQ224" s="182"/>
      <c r="IR224" s="182"/>
      <c r="IS224" s="182"/>
      <c r="IT224" s="182"/>
      <c r="IU224" s="182"/>
      <c r="IV224" s="182"/>
    </row>
    <row r="225" spans="1:256" s="222" customFormat="1" ht="25.5">
      <c r="A225" s="20">
        <v>19</v>
      </c>
      <c r="B225" s="19" t="s">
        <v>184</v>
      </c>
      <c r="C225" s="146" t="s">
        <v>185</v>
      </c>
      <c r="D225" s="20" t="s">
        <v>22</v>
      </c>
      <c r="E225" s="21"/>
      <c r="F225" s="21">
        <f>0.1*955</f>
        <v>95.5</v>
      </c>
      <c r="G225" s="21"/>
      <c r="H225" s="21"/>
      <c r="I225" s="21"/>
      <c r="J225" s="21"/>
      <c r="K225" s="21"/>
      <c r="L225" s="21"/>
      <c r="M225" s="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  <c r="AA225" s="221"/>
      <c r="AB225" s="221"/>
      <c r="AC225" s="221"/>
      <c r="AD225" s="221"/>
      <c r="AE225" s="221"/>
      <c r="AF225" s="221"/>
      <c r="AG225" s="221"/>
      <c r="AH225" s="221"/>
      <c r="AI225" s="221"/>
      <c r="AJ225" s="221"/>
      <c r="AK225" s="221"/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1"/>
      <c r="AV225" s="221"/>
      <c r="AW225" s="221"/>
      <c r="AX225" s="221"/>
      <c r="AY225" s="221"/>
      <c r="AZ225" s="221"/>
      <c r="BA225" s="221"/>
      <c r="BB225" s="221"/>
      <c r="BC225" s="221"/>
      <c r="BD225" s="221"/>
      <c r="BE225" s="221"/>
      <c r="BF225" s="221"/>
      <c r="BG225" s="221"/>
      <c r="BH225" s="221"/>
      <c r="BI225" s="221"/>
      <c r="BJ225" s="221"/>
      <c r="BK225" s="221"/>
      <c r="BL225" s="221"/>
      <c r="BM225" s="221"/>
      <c r="BN225" s="221"/>
      <c r="BO225" s="221"/>
      <c r="BP225" s="221"/>
      <c r="BQ225" s="221"/>
      <c r="BR225" s="221"/>
      <c r="BS225" s="221"/>
      <c r="BT225" s="221"/>
      <c r="BU225" s="221"/>
      <c r="BV225" s="221"/>
      <c r="BW225" s="221"/>
      <c r="BX225" s="221"/>
      <c r="BY225" s="221"/>
      <c r="BZ225" s="221"/>
      <c r="CA225" s="221"/>
      <c r="CB225" s="221"/>
    </row>
    <row r="226" spans="1:256" s="222" customFormat="1" ht="15.75">
      <c r="A226" s="25"/>
      <c r="B226" s="26"/>
      <c r="C226" s="147" t="s">
        <v>89</v>
      </c>
      <c r="D226" s="25" t="s">
        <v>23</v>
      </c>
      <c r="E226" s="24">
        <v>15.8</v>
      </c>
      <c r="F226" s="38">
        <f>F225*E226</f>
        <v>1508.9</v>
      </c>
      <c r="G226" s="24"/>
      <c r="H226" s="24"/>
      <c r="I226" s="24"/>
      <c r="J226" s="24"/>
      <c r="K226" s="24"/>
      <c r="L226" s="24"/>
      <c r="M226" s="24"/>
      <c r="N226" s="221"/>
      <c r="O226" s="221"/>
      <c r="P226" s="221"/>
      <c r="Q226" s="221"/>
      <c r="R226" s="221"/>
      <c r="S226" s="221"/>
      <c r="T226" s="221"/>
      <c r="U226" s="221"/>
      <c r="V226" s="221"/>
      <c r="W226" s="221"/>
      <c r="X226" s="221"/>
      <c r="Y226" s="221"/>
      <c r="Z226" s="221"/>
      <c r="AA226" s="221"/>
      <c r="AB226" s="221"/>
      <c r="AC226" s="221"/>
      <c r="AD226" s="221"/>
      <c r="AE226" s="221"/>
      <c r="AF226" s="221"/>
      <c r="AG226" s="221"/>
      <c r="AH226" s="221"/>
      <c r="AI226" s="221"/>
      <c r="AJ226" s="221"/>
      <c r="AK226" s="221"/>
      <c r="AL226" s="221"/>
      <c r="AM226" s="221"/>
      <c r="AN226" s="221"/>
      <c r="AO226" s="221"/>
      <c r="AP226" s="221"/>
      <c r="AQ226" s="221"/>
      <c r="AR226" s="221"/>
      <c r="AS226" s="221"/>
      <c r="AT226" s="221"/>
      <c r="AU226" s="221"/>
      <c r="AV226" s="221"/>
      <c r="AW226" s="221"/>
      <c r="AX226" s="221"/>
      <c r="AY226" s="221"/>
      <c r="AZ226" s="221"/>
      <c r="BA226" s="221"/>
      <c r="BB226" s="221"/>
      <c r="BC226" s="221"/>
      <c r="BD226" s="221"/>
      <c r="BE226" s="221"/>
      <c r="BF226" s="221"/>
      <c r="BG226" s="221"/>
      <c r="BH226" s="221"/>
      <c r="BI226" s="221"/>
      <c r="BJ226" s="221"/>
      <c r="BK226" s="221"/>
      <c r="BL226" s="221"/>
      <c r="BM226" s="221"/>
      <c r="BN226" s="221"/>
      <c r="BO226" s="221"/>
      <c r="BP226" s="221"/>
      <c r="BQ226" s="221"/>
      <c r="BR226" s="221"/>
      <c r="BS226" s="221"/>
      <c r="BT226" s="221"/>
      <c r="BU226" s="221"/>
      <c r="BV226" s="221"/>
      <c r="BW226" s="221"/>
      <c r="BX226" s="221"/>
      <c r="BY226" s="221"/>
      <c r="BZ226" s="221"/>
      <c r="CA226" s="221"/>
      <c r="CB226" s="221"/>
    </row>
    <row r="227" spans="1:256" s="222" customFormat="1" ht="15.75">
      <c r="A227" s="20"/>
      <c r="B227" s="29"/>
      <c r="C227" s="147" t="s">
        <v>182</v>
      </c>
      <c r="D227" s="23" t="s">
        <v>22</v>
      </c>
      <c r="E227" s="24">
        <v>1.0149999999999999</v>
      </c>
      <c r="F227" s="24">
        <f>E227*F225</f>
        <v>96.93249999999999</v>
      </c>
      <c r="G227" s="24"/>
      <c r="H227" s="24"/>
      <c r="I227" s="24"/>
      <c r="J227" s="24"/>
      <c r="K227" s="24"/>
      <c r="L227" s="24"/>
      <c r="M227" s="24"/>
      <c r="N227" s="221"/>
      <c r="O227" s="221"/>
      <c r="P227" s="221"/>
      <c r="Q227" s="221"/>
      <c r="R227" s="221"/>
      <c r="S227" s="221"/>
      <c r="T227" s="221"/>
      <c r="U227" s="221"/>
      <c r="V227" s="221"/>
      <c r="W227" s="221"/>
      <c r="X227" s="221"/>
      <c r="Y227" s="221"/>
      <c r="Z227" s="221"/>
      <c r="AA227" s="221"/>
      <c r="AB227" s="221"/>
      <c r="AC227" s="221"/>
      <c r="AD227" s="221"/>
      <c r="AE227" s="221"/>
      <c r="AF227" s="221"/>
      <c r="AG227" s="221"/>
      <c r="AH227" s="221"/>
      <c r="AI227" s="221"/>
      <c r="AJ227" s="221"/>
      <c r="AK227" s="221"/>
      <c r="AL227" s="221"/>
      <c r="AM227" s="221"/>
      <c r="AN227" s="221"/>
      <c r="AO227" s="221"/>
      <c r="AP227" s="221"/>
      <c r="AQ227" s="221"/>
      <c r="AR227" s="221"/>
      <c r="AS227" s="221"/>
      <c r="AT227" s="221"/>
      <c r="AU227" s="221"/>
      <c r="AV227" s="221"/>
      <c r="AW227" s="221"/>
      <c r="AX227" s="221"/>
      <c r="AY227" s="221"/>
      <c r="AZ227" s="221"/>
      <c r="BA227" s="221"/>
      <c r="BB227" s="221"/>
      <c r="BC227" s="221"/>
      <c r="BD227" s="221"/>
      <c r="BE227" s="221"/>
      <c r="BF227" s="221"/>
      <c r="BG227" s="221"/>
      <c r="BH227" s="221"/>
      <c r="BI227" s="221"/>
      <c r="BJ227" s="221"/>
      <c r="BK227" s="221"/>
      <c r="BL227" s="221"/>
      <c r="BM227" s="221"/>
      <c r="BN227" s="221"/>
      <c r="BO227" s="221"/>
      <c r="BP227" s="221"/>
      <c r="BQ227" s="221"/>
      <c r="BR227" s="221"/>
      <c r="BS227" s="221"/>
      <c r="BT227" s="221"/>
      <c r="BU227" s="221"/>
      <c r="BV227" s="221"/>
      <c r="BW227" s="221"/>
      <c r="BX227" s="221"/>
      <c r="BY227" s="221"/>
      <c r="BZ227" s="221"/>
      <c r="CA227" s="221"/>
      <c r="CB227" s="221"/>
    </row>
    <row r="228" spans="1:256" s="115" customFormat="1">
      <c r="A228" s="20"/>
      <c r="B228" s="149" t="s">
        <v>127</v>
      </c>
      <c r="C228" s="179" t="s">
        <v>128</v>
      </c>
      <c r="D228" s="25" t="s">
        <v>24</v>
      </c>
      <c r="E228" s="24" t="s">
        <v>97</v>
      </c>
      <c r="F228" s="38">
        <f>0.000675*955</f>
        <v>0.644625</v>
      </c>
      <c r="G228" s="113"/>
      <c r="H228" s="24"/>
      <c r="I228" s="24"/>
      <c r="J228" s="24"/>
      <c r="K228" s="24"/>
      <c r="L228" s="24"/>
      <c r="M228" s="24"/>
      <c r="N228" s="181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82"/>
      <c r="AR228" s="182"/>
      <c r="AS228" s="182"/>
      <c r="AT228" s="182"/>
      <c r="AU228" s="182"/>
      <c r="AV228" s="182"/>
      <c r="AW228" s="182"/>
      <c r="AX228" s="182"/>
      <c r="AY228" s="182"/>
      <c r="AZ228" s="182"/>
      <c r="BA228" s="182"/>
      <c r="BB228" s="182"/>
      <c r="BC228" s="182"/>
      <c r="BD228" s="182"/>
      <c r="BE228" s="182"/>
      <c r="BF228" s="182"/>
      <c r="BG228" s="182"/>
      <c r="BH228" s="182"/>
      <c r="BI228" s="182"/>
      <c r="BJ228" s="182"/>
      <c r="BK228" s="182"/>
      <c r="BL228" s="182"/>
      <c r="BM228" s="182"/>
      <c r="BN228" s="182"/>
      <c r="BO228" s="182"/>
      <c r="BP228" s="182"/>
      <c r="BQ228" s="182"/>
      <c r="BR228" s="182"/>
      <c r="BS228" s="182"/>
      <c r="BT228" s="182"/>
      <c r="BU228" s="182"/>
      <c r="BV228" s="182"/>
      <c r="BW228" s="182"/>
      <c r="BX228" s="182"/>
      <c r="BY228" s="182"/>
      <c r="BZ228" s="182"/>
      <c r="CA228" s="182"/>
      <c r="CB228" s="182"/>
      <c r="CC228" s="182"/>
      <c r="CD228" s="182"/>
      <c r="CE228" s="182"/>
      <c r="CF228" s="182"/>
      <c r="CG228" s="182"/>
      <c r="CH228" s="182"/>
      <c r="CI228" s="182"/>
      <c r="CJ228" s="182"/>
      <c r="CK228" s="182"/>
      <c r="CL228" s="182"/>
      <c r="CM228" s="182"/>
      <c r="CN228" s="182"/>
      <c r="CO228" s="182"/>
      <c r="CP228" s="182"/>
      <c r="CQ228" s="182"/>
      <c r="CR228" s="182"/>
      <c r="CS228" s="182"/>
      <c r="CT228" s="182"/>
      <c r="CU228" s="182"/>
      <c r="CV228" s="182"/>
      <c r="CW228" s="182"/>
      <c r="CX228" s="182"/>
      <c r="CY228" s="182"/>
      <c r="CZ228" s="182"/>
      <c r="DA228" s="182"/>
      <c r="DB228" s="182"/>
      <c r="DC228" s="182"/>
      <c r="DD228" s="182"/>
      <c r="DE228" s="182"/>
      <c r="DF228" s="182"/>
      <c r="DG228" s="182"/>
      <c r="DH228" s="182"/>
      <c r="DI228" s="182"/>
      <c r="DJ228" s="182"/>
      <c r="DK228" s="182"/>
      <c r="DL228" s="182"/>
      <c r="DM228" s="182"/>
      <c r="DN228" s="182"/>
      <c r="DO228" s="182"/>
      <c r="DP228" s="182"/>
      <c r="DQ228" s="182"/>
      <c r="DR228" s="182"/>
      <c r="DS228" s="182"/>
      <c r="DT228" s="182"/>
      <c r="DU228" s="182"/>
      <c r="DV228" s="182"/>
      <c r="DW228" s="182"/>
      <c r="DX228" s="182"/>
      <c r="DY228" s="182"/>
      <c r="DZ228" s="182"/>
      <c r="EA228" s="182"/>
      <c r="EB228" s="182"/>
      <c r="EC228" s="182"/>
      <c r="ED228" s="182"/>
      <c r="EE228" s="182"/>
      <c r="EF228" s="182"/>
      <c r="EG228" s="182"/>
      <c r="EH228" s="182"/>
      <c r="EI228" s="182"/>
      <c r="EJ228" s="182"/>
      <c r="EK228" s="182"/>
      <c r="EL228" s="182"/>
      <c r="EM228" s="182"/>
      <c r="EN228" s="182"/>
      <c r="EO228" s="182"/>
      <c r="EP228" s="182"/>
      <c r="EQ228" s="182"/>
      <c r="ER228" s="182"/>
      <c r="ES228" s="182"/>
      <c r="ET228" s="182"/>
      <c r="EU228" s="182"/>
      <c r="EV228" s="182"/>
      <c r="EW228" s="182"/>
      <c r="EX228" s="182"/>
      <c r="EY228" s="182"/>
      <c r="EZ228" s="182"/>
      <c r="FA228" s="182"/>
      <c r="FB228" s="182"/>
      <c r="FC228" s="182"/>
      <c r="FD228" s="182"/>
      <c r="FE228" s="182"/>
      <c r="FF228" s="182"/>
      <c r="FG228" s="182"/>
      <c r="FH228" s="182"/>
      <c r="FI228" s="182"/>
      <c r="FJ228" s="182"/>
      <c r="FK228" s="182"/>
      <c r="FL228" s="182"/>
      <c r="FM228" s="182"/>
      <c r="FN228" s="182"/>
      <c r="FO228" s="182"/>
      <c r="FP228" s="182"/>
      <c r="FQ228" s="182"/>
      <c r="FR228" s="182"/>
      <c r="FS228" s="182"/>
      <c r="FT228" s="182"/>
      <c r="FU228" s="182"/>
      <c r="FV228" s="182"/>
      <c r="FW228" s="182"/>
      <c r="FX228" s="182"/>
      <c r="FY228" s="182"/>
      <c r="FZ228" s="182"/>
      <c r="GA228" s="182"/>
      <c r="GB228" s="182"/>
      <c r="GC228" s="182"/>
      <c r="GD228" s="182"/>
      <c r="GE228" s="182"/>
      <c r="GF228" s="182"/>
      <c r="GG228" s="182"/>
      <c r="GH228" s="182"/>
      <c r="GI228" s="182"/>
      <c r="GJ228" s="182"/>
      <c r="GK228" s="182"/>
      <c r="GL228" s="182"/>
      <c r="GM228" s="182"/>
      <c r="GN228" s="182"/>
      <c r="GO228" s="182"/>
      <c r="GP228" s="182"/>
      <c r="GQ228" s="182"/>
      <c r="GR228" s="182"/>
      <c r="GS228" s="182"/>
      <c r="GT228" s="182"/>
      <c r="GU228" s="182"/>
      <c r="GV228" s="182"/>
      <c r="GW228" s="182"/>
      <c r="GX228" s="182"/>
      <c r="GY228" s="182"/>
      <c r="GZ228" s="182"/>
      <c r="HA228" s="182"/>
      <c r="HB228" s="182"/>
      <c r="HC228" s="182"/>
      <c r="HD228" s="182"/>
      <c r="HE228" s="182"/>
      <c r="HF228" s="182"/>
      <c r="HG228" s="182"/>
      <c r="HH228" s="182"/>
      <c r="HI228" s="182"/>
      <c r="HJ228" s="182"/>
      <c r="HK228" s="182"/>
      <c r="HL228" s="182"/>
      <c r="HM228" s="182"/>
      <c r="HN228" s="182"/>
      <c r="HO228" s="182"/>
      <c r="HP228" s="182"/>
      <c r="HQ228" s="182"/>
      <c r="HR228" s="182"/>
      <c r="HS228" s="182"/>
      <c r="HT228" s="182"/>
      <c r="HU228" s="182"/>
      <c r="HV228" s="182"/>
      <c r="HW228" s="182"/>
      <c r="HX228" s="182"/>
      <c r="HY228" s="182"/>
      <c r="HZ228" s="182"/>
      <c r="IA228" s="182"/>
      <c r="IB228" s="182"/>
      <c r="IC228" s="182"/>
      <c r="ID228" s="182"/>
      <c r="IE228" s="182"/>
      <c r="IF228" s="182"/>
      <c r="IG228" s="182"/>
      <c r="IH228" s="182"/>
      <c r="II228" s="182"/>
      <c r="IJ228" s="182"/>
      <c r="IK228" s="182"/>
      <c r="IL228" s="182"/>
      <c r="IM228" s="182"/>
      <c r="IN228" s="182"/>
      <c r="IO228" s="182"/>
      <c r="IP228" s="182"/>
      <c r="IQ228" s="182"/>
      <c r="IR228" s="182"/>
      <c r="IS228" s="182"/>
      <c r="IT228" s="182"/>
      <c r="IU228" s="182"/>
      <c r="IV228" s="182"/>
    </row>
    <row r="229" spans="1:256" s="115" customFormat="1">
      <c r="A229" s="20"/>
      <c r="B229" s="149" t="s">
        <v>129</v>
      </c>
      <c r="C229" s="179" t="s">
        <v>130</v>
      </c>
      <c r="D229" s="25" t="s">
        <v>24</v>
      </c>
      <c r="E229" s="24" t="s">
        <v>97</v>
      </c>
      <c r="F229" s="38">
        <f>0.01475*955</f>
        <v>14.08625</v>
      </c>
      <c r="G229" s="113"/>
      <c r="H229" s="24"/>
      <c r="I229" s="24"/>
      <c r="J229" s="24"/>
      <c r="K229" s="24"/>
      <c r="L229" s="24"/>
      <c r="M229" s="24"/>
      <c r="N229" s="181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182"/>
      <c r="AT229" s="182"/>
      <c r="AU229" s="182"/>
      <c r="AV229" s="182"/>
      <c r="AW229" s="182"/>
      <c r="AX229" s="182"/>
      <c r="AY229" s="182"/>
      <c r="AZ229" s="182"/>
      <c r="BA229" s="182"/>
      <c r="BB229" s="182"/>
      <c r="BC229" s="182"/>
      <c r="BD229" s="182"/>
      <c r="BE229" s="182"/>
      <c r="BF229" s="182"/>
      <c r="BG229" s="182"/>
      <c r="BH229" s="182"/>
      <c r="BI229" s="182"/>
      <c r="BJ229" s="182"/>
      <c r="BK229" s="182"/>
      <c r="BL229" s="182"/>
      <c r="BM229" s="182"/>
      <c r="BN229" s="182"/>
      <c r="BO229" s="182"/>
      <c r="BP229" s="182"/>
      <c r="BQ229" s="182"/>
      <c r="BR229" s="182"/>
      <c r="BS229" s="182"/>
      <c r="BT229" s="182"/>
      <c r="BU229" s="182"/>
      <c r="BV229" s="182"/>
      <c r="BW229" s="182"/>
      <c r="BX229" s="182"/>
      <c r="BY229" s="182"/>
      <c r="BZ229" s="182"/>
      <c r="CA229" s="182"/>
      <c r="CB229" s="182"/>
      <c r="CC229" s="182"/>
      <c r="CD229" s="182"/>
      <c r="CE229" s="182"/>
      <c r="CF229" s="182"/>
      <c r="CG229" s="182"/>
      <c r="CH229" s="182"/>
      <c r="CI229" s="182"/>
      <c r="CJ229" s="182"/>
      <c r="CK229" s="182"/>
      <c r="CL229" s="182"/>
      <c r="CM229" s="182"/>
      <c r="CN229" s="182"/>
      <c r="CO229" s="182"/>
      <c r="CP229" s="182"/>
      <c r="CQ229" s="182"/>
      <c r="CR229" s="182"/>
      <c r="CS229" s="182"/>
      <c r="CT229" s="182"/>
      <c r="CU229" s="182"/>
      <c r="CV229" s="182"/>
      <c r="CW229" s="182"/>
      <c r="CX229" s="182"/>
      <c r="CY229" s="182"/>
      <c r="CZ229" s="182"/>
      <c r="DA229" s="182"/>
      <c r="DB229" s="182"/>
      <c r="DC229" s="182"/>
      <c r="DD229" s="182"/>
      <c r="DE229" s="182"/>
      <c r="DF229" s="182"/>
      <c r="DG229" s="182"/>
      <c r="DH229" s="182"/>
      <c r="DI229" s="182"/>
      <c r="DJ229" s="182"/>
      <c r="DK229" s="182"/>
      <c r="DL229" s="182"/>
      <c r="DM229" s="182"/>
      <c r="DN229" s="182"/>
      <c r="DO229" s="182"/>
      <c r="DP229" s="182"/>
      <c r="DQ229" s="182"/>
      <c r="DR229" s="182"/>
      <c r="DS229" s="182"/>
      <c r="DT229" s="182"/>
      <c r="DU229" s="182"/>
      <c r="DV229" s="182"/>
      <c r="DW229" s="182"/>
      <c r="DX229" s="182"/>
      <c r="DY229" s="182"/>
      <c r="DZ229" s="182"/>
      <c r="EA229" s="182"/>
      <c r="EB229" s="182"/>
      <c r="EC229" s="182"/>
      <c r="ED229" s="182"/>
      <c r="EE229" s="182"/>
      <c r="EF229" s="182"/>
      <c r="EG229" s="182"/>
      <c r="EH229" s="182"/>
      <c r="EI229" s="182"/>
      <c r="EJ229" s="182"/>
      <c r="EK229" s="182"/>
      <c r="EL229" s="182"/>
      <c r="EM229" s="182"/>
      <c r="EN229" s="182"/>
      <c r="EO229" s="182"/>
      <c r="EP229" s="182"/>
      <c r="EQ229" s="182"/>
      <c r="ER229" s="182"/>
      <c r="ES229" s="182"/>
      <c r="ET229" s="182"/>
      <c r="EU229" s="182"/>
      <c r="EV229" s="182"/>
      <c r="EW229" s="182"/>
      <c r="EX229" s="182"/>
      <c r="EY229" s="182"/>
      <c r="EZ229" s="182"/>
      <c r="FA229" s="182"/>
      <c r="FB229" s="182"/>
      <c r="FC229" s="182"/>
      <c r="FD229" s="182"/>
      <c r="FE229" s="182"/>
      <c r="FF229" s="182"/>
      <c r="FG229" s="182"/>
      <c r="FH229" s="182"/>
      <c r="FI229" s="182"/>
      <c r="FJ229" s="182"/>
      <c r="FK229" s="182"/>
      <c r="FL229" s="182"/>
      <c r="FM229" s="182"/>
      <c r="FN229" s="182"/>
      <c r="FO229" s="182"/>
      <c r="FP229" s="182"/>
      <c r="FQ229" s="182"/>
      <c r="FR229" s="182"/>
      <c r="FS229" s="182"/>
      <c r="FT229" s="182"/>
      <c r="FU229" s="182"/>
      <c r="FV229" s="182"/>
      <c r="FW229" s="182"/>
      <c r="FX229" s="182"/>
      <c r="FY229" s="182"/>
      <c r="FZ229" s="182"/>
      <c r="GA229" s="182"/>
      <c r="GB229" s="182"/>
      <c r="GC229" s="182"/>
      <c r="GD229" s="182"/>
      <c r="GE229" s="182"/>
      <c r="GF229" s="182"/>
      <c r="GG229" s="182"/>
      <c r="GH229" s="182"/>
      <c r="GI229" s="182"/>
      <c r="GJ229" s="182"/>
      <c r="GK229" s="182"/>
      <c r="GL229" s="182"/>
      <c r="GM229" s="182"/>
      <c r="GN229" s="182"/>
      <c r="GO229" s="182"/>
      <c r="GP229" s="182"/>
      <c r="GQ229" s="182"/>
      <c r="GR229" s="182"/>
      <c r="GS229" s="182"/>
      <c r="GT229" s="182"/>
      <c r="GU229" s="182"/>
      <c r="GV229" s="182"/>
      <c r="GW229" s="182"/>
      <c r="GX229" s="182"/>
      <c r="GY229" s="182"/>
      <c r="GZ229" s="182"/>
      <c r="HA229" s="182"/>
      <c r="HB229" s="182"/>
      <c r="HC229" s="182"/>
      <c r="HD229" s="182"/>
      <c r="HE229" s="182"/>
      <c r="HF229" s="182"/>
      <c r="HG229" s="182"/>
      <c r="HH229" s="182"/>
      <c r="HI229" s="182"/>
      <c r="HJ229" s="182"/>
      <c r="HK229" s="182"/>
      <c r="HL229" s="182"/>
      <c r="HM229" s="182"/>
      <c r="HN229" s="182"/>
      <c r="HO229" s="182"/>
      <c r="HP229" s="182"/>
      <c r="HQ229" s="182"/>
      <c r="HR229" s="182"/>
      <c r="HS229" s="182"/>
      <c r="HT229" s="182"/>
      <c r="HU229" s="182"/>
      <c r="HV229" s="182"/>
      <c r="HW229" s="182"/>
      <c r="HX229" s="182"/>
      <c r="HY229" s="182"/>
      <c r="HZ229" s="182"/>
      <c r="IA229" s="182"/>
      <c r="IB229" s="182"/>
      <c r="IC229" s="182"/>
      <c r="ID229" s="182"/>
      <c r="IE229" s="182"/>
      <c r="IF229" s="182"/>
      <c r="IG229" s="182"/>
      <c r="IH229" s="182"/>
      <c r="II229" s="182"/>
      <c r="IJ229" s="182"/>
      <c r="IK229" s="182"/>
      <c r="IL229" s="182"/>
      <c r="IM229" s="182"/>
      <c r="IN229" s="182"/>
      <c r="IO229" s="182"/>
      <c r="IP229" s="182"/>
      <c r="IQ229" s="182"/>
      <c r="IR229" s="182"/>
      <c r="IS229" s="182"/>
      <c r="IT229" s="182"/>
      <c r="IU229" s="182"/>
      <c r="IV229" s="182"/>
    </row>
    <row r="230" spans="1:256" s="223" customFormat="1" ht="15.75" customHeight="1">
      <c r="A230" s="20"/>
      <c r="B230" s="149"/>
      <c r="C230" s="150" t="s">
        <v>134</v>
      </c>
      <c r="D230" s="25" t="s">
        <v>22</v>
      </c>
      <c r="E230" s="24">
        <v>3.7999999999999999E-2</v>
      </c>
      <c r="F230" s="24">
        <f>E230*F225</f>
        <v>3.629</v>
      </c>
      <c r="G230" s="24"/>
      <c r="H230" s="24"/>
      <c r="I230" s="24"/>
      <c r="J230" s="24"/>
      <c r="K230" s="24"/>
      <c r="L230" s="24"/>
      <c r="M230" s="24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  <c r="AA230" s="221"/>
      <c r="AB230" s="221"/>
      <c r="AC230" s="221"/>
      <c r="AD230" s="221"/>
      <c r="AE230" s="221"/>
      <c r="AF230" s="221"/>
      <c r="AG230" s="221"/>
      <c r="AH230" s="221"/>
      <c r="AI230" s="221"/>
      <c r="AJ230" s="221"/>
      <c r="AK230" s="221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1"/>
      <c r="AV230" s="221"/>
      <c r="AW230" s="221"/>
      <c r="AX230" s="221"/>
      <c r="AY230" s="221"/>
      <c r="AZ230" s="221"/>
      <c r="BA230" s="221"/>
      <c r="BB230" s="221"/>
      <c r="BC230" s="221"/>
      <c r="BD230" s="221"/>
      <c r="BE230" s="221"/>
      <c r="BF230" s="221"/>
      <c r="BG230" s="221"/>
      <c r="BH230" s="221"/>
      <c r="BI230" s="221"/>
      <c r="BJ230" s="221"/>
      <c r="BK230" s="221"/>
      <c r="BL230" s="221"/>
      <c r="BM230" s="221"/>
      <c r="BN230" s="221"/>
      <c r="BO230" s="221"/>
      <c r="BP230" s="221"/>
      <c r="BQ230" s="221"/>
      <c r="BR230" s="221"/>
      <c r="BS230" s="221"/>
      <c r="BT230" s="221"/>
      <c r="BU230" s="221"/>
      <c r="BV230" s="221"/>
      <c r="BW230" s="221"/>
      <c r="BX230" s="221"/>
      <c r="BY230" s="221"/>
      <c r="BZ230" s="221"/>
      <c r="CA230" s="221"/>
      <c r="CB230" s="221"/>
    </row>
    <row r="231" spans="1:256" s="223" customFormat="1" ht="15.75" customHeight="1">
      <c r="A231" s="20"/>
      <c r="B231" s="149"/>
      <c r="C231" s="179" t="s">
        <v>183</v>
      </c>
      <c r="D231" s="25" t="s">
        <v>30</v>
      </c>
      <c r="E231" s="24">
        <v>1.37</v>
      </c>
      <c r="F231" s="24">
        <f>F225*E231</f>
        <v>130.83500000000001</v>
      </c>
      <c r="G231" s="113"/>
      <c r="H231" s="24"/>
      <c r="I231" s="24"/>
      <c r="J231" s="24"/>
      <c r="K231" s="24"/>
      <c r="L231" s="24"/>
      <c r="M231" s="24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  <c r="Z231" s="221"/>
      <c r="AA231" s="221"/>
      <c r="AB231" s="221"/>
      <c r="AC231" s="221"/>
      <c r="AD231" s="221"/>
      <c r="AE231" s="221"/>
      <c r="AF231" s="221"/>
      <c r="AG231" s="221"/>
      <c r="AH231" s="221"/>
      <c r="AI231" s="221"/>
      <c r="AJ231" s="221"/>
      <c r="AK231" s="221"/>
      <c r="AL231" s="221"/>
      <c r="AM231" s="221"/>
      <c r="AN231" s="221"/>
      <c r="AO231" s="221"/>
      <c r="AP231" s="221"/>
      <c r="AQ231" s="221"/>
      <c r="AR231" s="221"/>
      <c r="AS231" s="221"/>
      <c r="AT231" s="221"/>
      <c r="AU231" s="221"/>
      <c r="AV231" s="221"/>
      <c r="AW231" s="221"/>
      <c r="AX231" s="221"/>
      <c r="AY231" s="221"/>
      <c r="AZ231" s="221"/>
      <c r="BA231" s="221"/>
      <c r="BB231" s="221"/>
      <c r="BC231" s="221"/>
      <c r="BD231" s="221"/>
      <c r="BE231" s="221"/>
      <c r="BF231" s="221"/>
      <c r="BG231" s="221"/>
      <c r="BH231" s="221"/>
      <c r="BI231" s="221"/>
      <c r="BJ231" s="221"/>
      <c r="BK231" s="221"/>
      <c r="BL231" s="221"/>
      <c r="BM231" s="221"/>
      <c r="BN231" s="221"/>
      <c r="BO231" s="221"/>
      <c r="BP231" s="221"/>
      <c r="BQ231" s="221"/>
      <c r="BR231" s="221"/>
      <c r="BS231" s="221"/>
      <c r="BT231" s="221"/>
      <c r="BU231" s="221"/>
      <c r="BV231" s="221"/>
      <c r="BW231" s="221"/>
      <c r="BX231" s="221"/>
      <c r="BY231" s="221"/>
      <c r="BZ231" s="221"/>
      <c r="CA231" s="221"/>
      <c r="CB231" s="221"/>
    </row>
    <row r="232" spans="1:256" s="223" customFormat="1" ht="15.75" customHeight="1">
      <c r="A232" s="20"/>
      <c r="B232" s="149"/>
      <c r="C232" s="179" t="s">
        <v>90</v>
      </c>
      <c r="D232" s="25" t="s">
        <v>0</v>
      </c>
      <c r="E232" s="24">
        <v>0.86</v>
      </c>
      <c r="F232" s="24">
        <f>E232*F225</f>
        <v>82.13</v>
      </c>
      <c r="G232" s="113"/>
      <c r="H232" s="24"/>
      <c r="I232" s="24"/>
      <c r="J232" s="24"/>
      <c r="K232" s="24"/>
      <c r="L232" s="24"/>
      <c r="M232" s="24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  <c r="Z232" s="221"/>
      <c r="AA232" s="221"/>
      <c r="AB232" s="221"/>
      <c r="AC232" s="221"/>
      <c r="AD232" s="221"/>
      <c r="AE232" s="221"/>
      <c r="AF232" s="221"/>
      <c r="AG232" s="221"/>
      <c r="AH232" s="221"/>
      <c r="AI232" s="221"/>
      <c r="AJ232" s="221"/>
      <c r="AK232" s="221"/>
      <c r="AL232" s="221"/>
      <c r="AM232" s="221"/>
      <c r="AN232" s="221"/>
      <c r="AO232" s="221"/>
      <c r="AP232" s="221"/>
      <c r="AQ232" s="221"/>
      <c r="AR232" s="221"/>
      <c r="AS232" s="221"/>
      <c r="AT232" s="221"/>
      <c r="AU232" s="221"/>
      <c r="AV232" s="221"/>
      <c r="AW232" s="221"/>
      <c r="AX232" s="221"/>
      <c r="AY232" s="221"/>
      <c r="AZ232" s="221"/>
      <c r="BA232" s="221"/>
      <c r="BB232" s="221"/>
      <c r="BC232" s="221"/>
      <c r="BD232" s="221"/>
      <c r="BE232" s="221"/>
      <c r="BF232" s="221"/>
      <c r="BG232" s="221"/>
      <c r="BH232" s="221"/>
      <c r="BI232" s="221"/>
      <c r="BJ232" s="221"/>
      <c r="BK232" s="221"/>
      <c r="BL232" s="221"/>
      <c r="BM232" s="221"/>
      <c r="BN232" s="221"/>
      <c r="BO232" s="221"/>
      <c r="BP232" s="221"/>
      <c r="BQ232" s="221"/>
      <c r="BR232" s="221"/>
      <c r="BS232" s="221"/>
      <c r="BT232" s="221"/>
      <c r="BU232" s="221"/>
      <c r="BV232" s="221"/>
      <c r="BW232" s="221"/>
      <c r="BX232" s="221"/>
      <c r="BY232" s="221"/>
      <c r="BZ232" s="221"/>
      <c r="CA232" s="221"/>
      <c r="CB232" s="221"/>
    </row>
    <row r="233" spans="1:256" s="223" customFormat="1" ht="15.75" customHeight="1">
      <c r="A233" s="20"/>
      <c r="B233" s="29"/>
      <c r="C233" s="150" t="s">
        <v>98</v>
      </c>
      <c r="D233" s="25" t="s">
        <v>0</v>
      </c>
      <c r="E233" s="24">
        <v>0.51</v>
      </c>
      <c r="F233" s="24">
        <f>E233*F225</f>
        <v>48.704999999999998</v>
      </c>
      <c r="G233" s="24"/>
      <c r="H233" s="24"/>
      <c r="I233" s="24"/>
      <c r="J233" s="24"/>
      <c r="K233" s="24"/>
      <c r="L233" s="24"/>
      <c r="M233" s="24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  <c r="AA233" s="221"/>
      <c r="AB233" s="221"/>
      <c r="AC233" s="221"/>
      <c r="AD233" s="221"/>
      <c r="AE233" s="221"/>
      <c r="AF233" s="221"/>
      <c r="AG233" s="221"/>
      <c r="AH233" s="221"/>
      <c r="AI233" s="221"/>
      <c r="AJ233" s="221"/>
      <c r="AK233" s="221"/>
      <c r="AL233" s="221"/>
      <c r="AM233" s="221"/>
      <c r="AN233" s="221"/>
      <c r="AO233" s="221"/>
      <c r="AP233" s="221"/>
      <c r="AQ233" s="221"/>
      <c r="AR233" s="221"/>
      <c r="AS233" s="221"/>
      <c r="AT233" s="221"/>
      <c r="AU233" s="221"/>
      <c r="AV233" s="221"/>
      <c r="AW233" s="221"/>
      <c r="AX233" s="221"/>
      <c r="AY233" s="221"/>
      <c r="AZ233" s="221"/>
      <c r="BA233" s="221"/>
      <c r="BB233" s="221"/>
      <c r="BC233" s="221"/>
      <c r="BD233" s="221"/>
      <c r="BE233" s="221"/>
      <c r="BF233" s="221"/>
      <c r="BG233" s="221"/>
      <c r="BH233" s="221"/>
      <c r="BI233" s="221"/>
      <c r="BJ233" s="221"/>
      <c r="BK233" s="221"/>
      <c r="BL233" s="221"/>
      <c r="BM233" s="221"/>
      <c r="BN233" s="221"/>
      <c r="BO233" s="221"/>
      <c r="BP233" s="221"/>
      <c r="BQ233" s="221"/>
      <c r="BR233" s="221"/>
      <c r="BS233" s="221"/>
      <c r="BT233" s="221"/>
      <c r="BU233" s="221"/>
      <c r="BV233" s="221"/>
      <c r="BW233" s="221"/>
      <c r="BX233" s="221"/>
      <c r="BY233" s="221"/>
      <c r="BZ233" s="221"/>
      <c r="CA233" s="221"/>
      <c r="CB233" s="221"/>
    </row>
    <row r="234" spans="1:256" s="223" customFormat="1" ht="15" customHeight="1">
      <c r="A234" s="20"/>
      <c r="B234" s="184"/>
      <c r="C234" s="150"/>
      <c r="D234" s="25"/>
      <c r="E234" s="24"/>
      <c r="F234" s="24"/>
      <c r="G234" s="24"/>
      <c r="H234" s="24"/>
      <c r="I234" s="24"/>
      <c r="J234" s="24"/>
      <c r="K234" s="24"/>
      <c r="L234" s="24"/>
      <c r="M234" s="24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21"/>
      <c r="AF234" s="221"/>
      <c r="AG234" s="221"/>
      <c r="AH234" s="221"/>
      <c r="AI234" s="221"/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21"/>
      <c r="AU234" s="221"/>
      <c r="AV234" s="221"/>
      <c r="AW234" s="221"/>
      <c r="AX234" s="221"/>
      <c r="AY234" s="221"/>
      <c r="AZ234" s="221"/>
      <c r="BA234" s="221"/>
      <c r="BB234" s="221"/>
      <c r="BC234" s="221"/>
      <c r="BD234" s="221"/>
      <c r="BE234" s="221"/>
      <c r="BF234" s="221"/>
      <c r="BG234" s="221"/>
      <c r="BH234" s="221"/>
      <c r="BI234" s="221"/>
      <c r="BJ234" s="221"/>
      <c r="BK234" s="221"/>
      <c r="BL234" s="221"/>
      <c r="BM234" s="221"/>
      <c r="BN234" s="221"/>
      <c r="BO234" s="221"/>
      <c r="BP234" s="221"/>
      <c r="BQ234" s="221"/>
      <c r="BR234" s="221"/>
      <c r="BS234" s="221"/>
      <c r="BT234" s="221"/>
      <c r="BU234" s="221"/>
      <c r="BV234" s="221"/>
      <c r="BW234" s="221"/>
      <c r="BX234" s="221"/>
      <c r="BY234" s="221"/>
      <c r="BZ234" s="221"/>
      <c r="CA234" s="221"/>
      <c r="CB234" s="221"/>
    </row>
    <row r="235" spans="1:256" s="7" customFormat="1" ht="25.5">
      <c r="A235" s="18">
        <v>5</v>
      </c>
      <c r="B235" s="19" t="s">
        <v>187</v>
      </c>
      <c r="C235" s="146" t="s">
        <v>197</v>
      </c>
      <c r="D235" s="20" t="s">
        <v>24</v>
      </c>
      <c r="E235" s="21"/>
      <c r="F235" s="235">
        <f>SUM(F239:F241)</f>
        <v>9.4719999999999995</v>
      </c>
      <c r="G235" s="12"/>
      <c r="H235" s="21"/>
      <c r="I235" s="12"/>
      <c r="J235" s="21"/>
      <c r="K235" s="21"/>
      <c r="L235" s="12"/>
      <c r="M235" s="1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</row>
    <row r="236" spans="1:256" s="115" customFormat="1">
      <c r="A236" s="18"/>
      <c r="B236" s="19"/>
      <c r="C236" s="146"/>
      <c r="D236" s="25" t="s">
        <v>25</v>
      </c>
      <c r="E236" s="25"/>
      <c r="F236" s="38">
        <f>F235</f>
        <v>9.4719999999999995</v>
      </c>
      <c r="G236" s="236"/>
      <c r="H236" s="21"/>
      <c r="I236" s="236"/>
      <c r="J236" s="21"/>
      <c r="K236" s="21"/>
      <c r="L236" s="236"/>
      <c r="M236" s="24"/>
      <c r="N236" s="237"/>
      <c r="O236" s="237"/>
      <c r="P236" s="237"/>
      <c r="Q236" s="237"/>
      <c r="R236" s="237"/>
      <c r="S236" s="237"/>
      <c r="T236" s="237"/>
      <c r="U236" s="237"/>
      <c r="V236" s="237"/>
      <c r="W236" s="237"/>
      <c r="X236" s="237"/>
      <c r="Y236" s="237"/>
      <c r="Z236" s="237"/>
      <c r="AA236" s="237"/>
      <c r="AB236" s="237"/>
      <c r="AC236" s="237"/>
      <c r="AD236" s="237"/>
      <c r="AE236" s="237"/>
      <c r="AF236" s="237"/>
      <c r="AG236" s="237"/>
      <c r="AH236" s="237"/>
      <c r="AI236" s="237"/>
      <c r="AJ236" s="237"/>
      <c r="AK236" s="237"/>
      <c r="AL236" s="237"/>
      <c r="AM236" s="237"/>
      <c r="AN236" s="237"/>
      <c r="AO236" s="237"/>
      <c r="AP236" s="237"/>
      <c r="AQ236" s="237"/>
      <c r="AR236" s="237"/>
      <c r="AS236" s="237"/>
      <c r="AT236" s="237"/>
      <c r="AU236" s="237"/>
      <c r="AV236" s="237"/>
      <c r="AW236" s="237"/>
      <c r="AX236" s="237"/>
      <c r="AY236" s="237"/>
      <c r="AZ236" s="237"/>
      <c r="BA236" s="237"/>
      <c r="BB236" s="237"/>
      <c r="BC236" s="237"/>
      <c r="BD236" s="237"/>
      <c r="BE236" s="237"/>
      <c r="BF236" s="237"/>
      <c r="BG236" s="237"/>
      <c r="BH236" s="237"/>
      <c r="BI236" s="237"/>
      <c r="BJ236" s="237"/>
      <c r="BK236" s="237"/>
      <c r="BL236" s="237"/>
      <c r="BM236" s="237"/>
      <c r="BN236" s="237"/>
      <c r="BO236" s="237"/>
      <c r="BP236" s="237"/>
      <c r="BQ236" s="237"/>
      <c r="BR236" s="237"/>
      <c r="BS236" s="237"/>
      <c r="BT236" s="237"/>
      <c r="BU236" s="237"/>
      <c r="BV236" s="237"/>
      <c r="BW236" s="237"/>
      <c r="BX236" s="237"/>
      <c r="BY236" s="237"/>
      <c r="BZ236" s="237"/>
      <c r="CA236" s="237"/>
      <c r="CB236" s="237"/>
      <c r="CC236" s="237"/>
      <c r="CD236" s="237"/>
      <c r="CE236" s="237"/>
      <c r="CF236" s="237"/>
      <c r="CG236" s="237"/>
      <c r="CH236" s="237"/>
      <c r="CI236" s="237"/>
      <c r="CJ236" s="237"/>
      <c r="CK236" s="237"/>
      <c r="CL236" s="237"/>
      <c r="CM236" s="237"/>
      <c r="CN236" s="237"/>
      <c r="CO236" s="237"/>
      <c r="CP236" s="237"/>
      <c r="CQ236" s="237"/>
      <c r="CR236" s="237"/>
      <c r="CS236" s="237"/>
      <c r="CT236" s="237"/>
      <c r="CU236" s="237"/>
      <c r="CV236" s="237"/>
      <c r="CW236" s="237"/>
      <c r="CX236" s="237"/>
      <c r="CY236" s="237"/>
      <c r="CZ236" s="237"/>
      <c r="DA236" s="237"/>
      <c r="DB236" s="237"/>
      <c r="DC236" s="237"/>
      <c r="DD236" s="237"/>
      <c r="DE236" s="237"/>
      <c r="DF236" s="237"/>
      <c r="DG236" s="237"/>
      <c r="DH236" s="237"/>
      <c r="DI236" s="237"/>
      <c r="DJ236" s="237"/>
      <c r="DK236" s="237"/>
      <c r="DL236" s="237"/>
      <c r="DM236" s="237"/>
      <c r="DN236" s="237"/>
      <c r="DO236" s="237"/>
      <c r="DP236" s="237"/>
      <c r="DQ236" s="237"/>
      <c r="DR236" s="237"/>
      <c r="DS236" s="237"/>
      <c r="DT236" s="237"/>
      <c r="DU236" s="237"/>
      <c r="DV236" s="237"/>
      <c r="DW236" s="237"/>
      <c r="DX236" s="237"/>
      <c r="DY236" s="237"/>
      <c r="DZ236" s="237"/>
      <c r="EA236" s="237"/>
      <c r="EB236" s="237"/>
      <c r="EC236" s="237"/>
      <c r="ED236" s="237"/>
      <c r="EE236" s="237"/>
      <c r="EF236" s="237"/>
      <c r="EG236" s="237"/>
      <c r="EH236" s="237"/>
      <c r="EI236" s="237"/>
      <c r="EJ236" s="237"/>
      <c r="EK236" s="237"/>
      <c r="EL236" s="237"/>
      <c r="EM236" s="237"/>
      <c r="EN236" s="237"/>
      <c r="EO236" s="237"/>
      <c r="EP236" s="237"/>
      <c r="EQ236" s="237"/>
      <c r="ER236" s="237"/>
      <c r="ES236" s="237"/>
      <c r="ET236" s="237"/>
      <c r="EU236" s="237"/>
      <c r="EV236" s="237"/>
      <c r="EW236" s="237"/>
      <c r="EX236" s="237"/>
      <c r="EY236" s="237"/>
      <c r="EZ236" s="237"/>
      <c r="FA236" s="237"/>
      <c r="FB236" s="237"/>
      <c r="FC236" s="237"/>
      <c r="FD236" s="237"/>
      <c r="FE236" s="237"/>
      <c r="FF236" s="237"/>
      <c r="FG236" s="237"/>
      <c r="FH236" s="237"/>
      <c r="FI236" s="237"/>
      <c r="FJ236" s="237"/>
      <c r="FK236" s="237"/>
      <c r="FL236" s="237"/>
      <c r="FM236" s="237"/>
      <c r="FN236" s="237"/>
      <c r="FO236" s="237"/>
      <c r="FP236" s="237"/>
      <c r="FQ236" s="237"/>
      <c r="FR236" s="237"/>
      <c r="FS236" s="237"/>
      <c r="FT236" s="237"/>
      <c r="FU236" s="237"/>
      <c r="FV236" s="237"/>
      <c r="FW236" s="237"/>
      <c r="FX236" s="237"/>
      <c r="FY236" s="237"/>
      <c r="FZ236" s="237"/>
      <c r="GA236" s="237"/>
      <c r="GB236" s="237"/>
      <c r="GC236" s="237"/>
      <c r="GD236" s="237"/>
      <c r="GE236" s="237"/>
      <c r="GF236" s="237"/>
      <c r="GG236" s="237"/>
      <c r="GH236" s="237"/>
      <c r="GI236" s="237"/>
      <c r="GJ236" s="237"/>
      <c r="GK236" s="237"/>
      <c r="GL236" s="237"/>
      <c r="GM236" s="237"/>
      <c r="GN236" s="237"/>
      <c r="GO236" s="237"/>
      <c r="GP236" s="237"/>
      <c r="GQ236" s="237"/>
      <c r="GR236" s="237"/>
      <c r="GS236" s="237"/>
      <c r="GT236" s="237"/>
      <c r="GU236" s="237"/>
      <c r="GV236" s="237"/>
      <c r="GW236" s="237"/>
      <c r="GX236" s="237"/>
      <c r="GY236" s="237"/>
      <c r="GZ236" s="237"/>
      <c r="HA236" s="237"/>
      <c r="HB236" s="237"/>
      <c r="HC236" s="237"/>
      <c r="HD236" s="237"/>
      <c r="HE236" s="237"/>
      <c r="HF236" s="237"/>
      <c r="HG236" s="237"/>
      <c r="HH236" s="237"/>
      <c r="HI236" s="237"/>
      <c r="HJ236" s="237"/>
      <c r="HK236" s="237"/>
      <c r="HL236" s="237"/>
      <c r="HM236" s="237"/>
      <c r="HN236" s="237"/>
      <c r="HO236" s="237"/>
      <c r="HP236" s="237"/>
      <c r="HQ236" s="237"/>
      <c r="HR236" s="237"/>
      <c r="HS236" s="237"/>
      <c r="HT236" s="237"/>
      <c r="HU236" s="237"/>
      <c r="HV236" s="237"/>
      <c r="HW236" s="237"/>
      <c r="HX236" s="237"/>
      <c r="HY236" s="237"/>
      <c r="HZ236" s="237"/>
      <c r="IA236" s="237"/>
      <c r="IB236" s="237"/>
      <c r="IC236" s="237"/>
      <c r="ID236" s="237"/>
      <c r="IE236" s="237"/>
      <c r="IF236" s="237"/>
      <c r="IG236" s="237"/>
      <c r="IH236" s="237"/>
      <c r="II236" s="237"/>
      <c r="IJ236" s="237"/>
      <c r="IK236" s="237"/>
      <c r="IL236" s="237"/>
      <c r="IM236" s="237"/>
      <c r="IN236" s="237"/>
      <c r="IO236" s="237"/>
      <c r="IP236" s="237"/>
      <c r="IQ236" s="237"/>
      <c r="IR236" s="237"/>
      <c r="IS236" s="237"/>
      <c r="IT236" s="237"/>
      <c r="IU236" s="237"/>
      <c r="IV236" s="237"/>
    </row>
    <row r="237" spans="1:256" s="115" customFormat="1">
      <c r="A237" s="18"/>
      <c r="B237" s="29"/>
      <c r="C237" s="147" t="s">
        <v>89</v>
      </c>
      <c r="D237" s="23" t="s">
        <v>23</v>
      </c>
      <c r="E237" s="24">
        <v>34.9</v>
      </c>
      <c r="F237" s="24">
        <f>E237*F236</f>
        <v>330.57279999999997</v>
      </c>
      <c r="G237" s="24"/>
      <c r="H237" s="24"/>
      <c r="I237" s="24"/>
      <c r="J237" s="24"/>
      <c r="K237" s="24"/>
      <c r="L237" s="24"/>
      <c r="M237" s="24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2"/>
      <c r="AO237" s="182"/>
      <c r="AP237" s="182"/>
      <c r="AQ237" s="182"/>
      <c r="AR237" s="182"/>
      <c r="AS237" s="182"/>
      <c r="AT237" s="182"/>
      <c r="AU237" s="182"/>
      <c r="AV237" s="182"/>
      <c r="AW237" s="182"/>
      <c r="AX237" s="182"/>
      <c r="AY237" s="182"/>
      <c r="AZ237" s="182"/>
      <c r="BA237" s="182"/>
      <c r="BB237" s="182"/>
      <c r="BC237" s="182"/>
      <c r="BD237" s="182"/>
      <c r="BE237" s="182"/>
      <c r="BF237" s="182"/>
      <c r="BG237" s="182"/>
      <c r="BH237" s="182"/>
      <c r="BI237" s="182"/>
      <c r="BJ237" s="182"/>
      <c r="BK237" s="182"/>
      <c r="BL237" s="182"/>
      <c r="BM237" s="182"/>
      <c r="BN237" s="182"/>
      <c r="BO237" s="182"/>
      <c r="BP237" s="182"/>
      <c r="BQ237" s="182"/>
      <c r="BR237" s="182"/>
      <c r="BS237" s="182"/>
      <c r="BT237" s="182"/>
      <c r="BU237" s="182"/>
      <c r="BV237" s="182"/>
      <c r="BW237" s="182"/>
      <c r="BX237" s="182"/>
      <c r="BY237" s="182"/>
      <c r="BZ237" s="182"/>
      <c r="CA237" s="182"/>
      <c r="CB237" s="182"/>
      <c r="CC237" s="182"/>
      <c r="CD237" s="182"/>
      <c r="CE237" s="182"/>
      <c r="CF237" s="182"/>
      <c r="CG237" s="182"/>
      <c r="CH237" s="182"/>
      <c r="CI237" s="182"/>
      <c r="CJ237" s="182"/>
      <c r="CK237" s="182"/>
      <c r="CL237" s="182"/>
      <c r="CM237" s="182"/>
      <c r="CN237" s="182"/>
      <c r="CO237" s="182"/>
      <c r="CP237" s="182"/>
      <c r="CQ237" s="182"/>
      <c r="CR237" s="182"/>
      <c r="CS237" s="182"/>
      <c r="CT237" s="182"/>
      <c r="CU237" s="182"/>
      <c r="CV237" s="182"/>
      <c r="CW237" s="182"/>
      <c r="CX237" s="182"/>
      <c r="CY237" s="182"/>
      <c r="CZ237" s="182"/>
      <c r="DA237" s="182"/>
      <c r="DB237" s="182"/>
      <c r="DC237" s="182"/>
      <c r="DD237" s="182"/>
      <c r="DE237" s="182"/>
      <c r="DF237" s="182"/>
      <c r="DG237" s="182"/>
      <c r="DH237" s="182"/>
      <c r="DI237" s="182"/>
      <c r="DJ237" s="182"/>
      <c r="DK237" s="182"/>
      <c r="DL237" s="182"/>
      <c r="DM237" s="182"/>
      <c r="DN237" s="182"/>
      <c r="DO237" s="182"/>
      <c r="DP237" s="182"/>
      <c r="DQ237" s="182"/>
      <c r="DR237" s="182"/>
      <c r="DS237" s="182"/>
      <c r="DT237" s="182"/>
      <c r="DU237" s="182"/>
      <c r="DV237" s="182"/>
      <c r="DW237" s="182"/>
      <c r="DX237" s="182"/>
      <c r="DY237" s="182"/>
      <c r="DZ237" s="182"/>
      <c r="EA237" s="182"/>
      <c r="EB237" s="182"/>
      <c r="EC237" s="182"/>
      <c r="ED237" s="182"/>
      <c r="EE237" s="182"/>
      <c r="EF237" s="182"/>
      <c r="EG237" s="182"/>
      <c r="EH237" s="182"/>
      <c r="EI237" s="182"/>
      <c r="EJ237" s="182"/>
      <c r="EK237" s="182"/>
      <c r="EL237" s="182"/>
      <c r="EM237" s="182"/>
      <c r="EN237" s="182"/>
      <c r="EO237" s="182"/>
      <c r="EP237" s="182"/>
      <c r="EQ237" s="182"/>
      <c r="ER237" s="182"/>
      <c r="ES237" s="182"/>
      <c r="ET237" s="182"/>
      <c r="EU237" s="182"/>
      <c r="EV237" s="182"/>
      <c r="EW237" s="182"/>
      <c r="EX237" s="182"/>
      <c r="EY237" s="182"/>
      <c r="EZ237" s="182"/>
      <c r="FA237" s="182"/>
      <c r="FB237" s="182"/>
      <c r="FC237" s="182"/>
      <c r="FD237" s="182"/>
      <c r="FE237" s="182"/>
      <c r="FF237" s="182"/>
      <c r="FG237" s="182"/>
      <c r="FH237" s="182"/>
      <c r="FI237" s="182"/>
      <c r="FJ237" s="182"/>
      <c r="FK237" s="182"/>
      <c r="FL237" s="182"/>
      <c r="FM237" s="182"/>
      <c r="FN237" s="182"/>
      <c r="FO237" s="182"/>
      <c r="FP237" s="182"/>
      <c r="FQ237" s="182"/>
      <c r="FR237" s="182"/>
      <c r="FS237" s="182"/>
      <c r="FT237" s="182"/>
      <c r="FU237" s="182"/>
      <c r="FV237" s="182"/>
      <c r="FW237" s="182"/>
      <c r="FX237" s="182"/>
      <c r="FY237" s="182"/>
      <c r="FZ237" s="182"/>
      <c r="GA237" s="182"/>
      <c r="GB237" s="182"/>
      <c r="GC237" s="182"/>
      <c r="GD237" s="182"/>
      <c r="GE237" s="182"/>
      <c r="GF237" s="182"/>
      <c r="GG237" s="182"/>
      <c r="GH237" s="182"/>
      <c r="GI237" s="182"/>
      <c r="GJ237" s="182"/>
      <c r="GK237" s="182"/>
      <c r="GL237" s="182"/>
      <c r="GM237" s="182"/>
      <c r="GN237" s="182"/>
      <c r="GO237" s="182"/>
      <c r="GP237" s="182"/>
      <c r="GQ237" s="182"/>
      <c r="GR237" s="182"/>
      <c r="GS237" s="182"/>
      <c r="GT237" s="182"/>
      <c r="GU237" s="182"/>
      <c r="GV237" s="182"/>
      <c r="GW237" s="182"/>
      <c r="GX237" s="182"/>
      <c r="GY237" s="182"/>
      <c r="GZ237" s="182"/>
      <c r="HA237" s="182"/>
      <c r="HB237" s="182"/>
      <c r="HC237" s="182"/>
      <c r="HD237" s="182"/>
      <c r="HE237" s="182"/>
      <c r="HF237" s="182"/>
      <c r="HG237" s="182"/>
      <c r="HH237" s="182"/>
      <c r="HI237" s="182"/>
      <c r="HJ237" s="182"/>
      <c r="HK237" s="182"/>
      <c r="HL237" s="182"/>
      <c r="HM237" s="182"/>
      <c r="HN237" s="182"/>
      <c r="HO237" s="182"/>
      <c r="HP237" s="182"/>
      <c r="HQ237" s="182"/>
      <c r="HR237" s="182"/>
      <c r="HS237" s="182"/>
      <c r="HT237" s="182"/>
      <c r="HU237" s="182"/>
      <c r="HV237" s="182"/>
      <c r="HW237" s="182"/>
      <c r="HX237" s="182"/>
      <c r="HY237" s="182"/>
      <c r="HZ237" s="182"/>
      <c r="IA237" s="182"/>
      <c r="IB237" s="182"/>
      <c r="IC237" s="182"/>
      <c r="ID237" s="182"/>
      <c r="IE237" s="182"/>
      <c r="IF237" s="182"/>
      <c r="IG237" s="182"/>
      <c r="IH237" s="182"/>
      <c r="II237" s="182"/>
      <c r="IJ237" s="182"/>
      <c r="IK237" s="182"/>
      <c r="IL237" s="182"/>
      <c r="IM237" s="182"/>
      <c r="IN237" s="182"/>
      <c r="IO237" s="182"/>
      <c r="IP237" s="182"/>
      <c r="IQ237" s="182"/>
      <c r="IR237" s="182"/>
      <c r="IS237" s="182"/>
      <c r="IT237" s="182"/>
      <c r="IU237" s="182"/>
      <c r="IV237" s="182"/>
    </row>
    <row r="238" spans="1:256" s="115" customFormat="1">
      <c r="A238" s="18"/>
      <c r="B238" s="29"/>
      <c r="C238" s="150" t="s">
        <v>90</v>
      </c>
      <c r="D238" s="25" t="s">
        <v>0</v>
      </c>
      <c r="E238" s="24">
        <v>4.07</v>
      </c>
      <c r="F238" s="24">
        <f>E238*F236</f>
        <v>38.55104</v>
      </c>
      <c r="G238" s="24"/>
      <c r="H238" s="24"/>
      <c r="I238" s="24"/>
      <c r="J238" s="24"/>
      <c r="K238" s="24"/>
      <c r="L238" s="24"/>
      <c r="M238" s="24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/>
      <c r="AM238" s="182"/>
      <c r="AN238" s="182"/>
      <c r="AO238" s="182"/>
      <c r="AP238" s="182"/>
      <c r="AQ238" s="182"/>
      <c r="AR238" s="182"/>
      <c r="AS238" s="182"/>
      <c r="AT238" s="182"/>
      <c r="AU238" s="182"/>
      <c r="AV238" s="182"/>
      <c r="AW238" s="182"/>
      <c r="AX238" s="182"/>
      <c r="AY238" s="182"/>
      <c r="AZ238" s="182"/>
      <c r="BA238" s="182"/>
      <c r="BB238" s="182"/>
      <c r="BC238" s="182"/>
      <c r="BD238" s="182"/>
      <c r="BE238" s="182"/>
      <c r="BF238" s="182"/>
      <c r="BG238" s="182"/>
      <c r="BH238" s="182"/>
      <c r="BI238" s="182"/>
      <c r="BJ238" s="182"/>
      <c r="BK238" s="182"/>
      <c r="BL238" s="182"/>
      <c r="BM238" s="182"/>
      <c r="BN238" s="182"/>
      <c r="BO238" s="182"/>
      <c r="BP238" s="182"/>
      <c r="BQ238" s="182"/>
      <c r="BR238" s="182"/>
      <c r="BS238" s="182"/>
      <c r="BT238" s="182"/>
      <c r="BU238" s="182"/>
      <c r="BV238" s="182"/>
      <c r="BW238" s="182"/>
      <c r="BX238" s="182"/>
      <c r="BY238" s="182"/>
      <c r="BZ238" s="182"/>
      <c r="CA238" s="182"/>
      <c r="CB238" s="182"/>
      <c r="CC238" s="182"/>
      <c r="CD238" s="182"/>
      <c r="CE238" s="182"/>
      <c r="CF238" s="182"/>
      <c r="CG238" s="182"/>
      <c r="CH238" s="182"/>
      <c r="CI238" s="182"/>
      <c r="CJ238" s="182"/>
      <c r="CK238" s="182"/>
      <c r="CL238" s="182"/>
      <c r="CM238" s="182"/>
      <c r="CN238" s="182"/>
      <c r="CO238" s="182"/>
      <c r="CP238" s="182"/>
      <c r="CQ238" s="182"/>
      <c r="CR238" s="182"/>
      <c r="CS238" s="182"/>
      <c r="CT238" s="182"/>
      <c r="CU238" s="182"/>
      <c r="CV238" s="182"/>
      <c r="CW238" s="182"/>
      <c r="CX238" s="182"/>
      <c r="CY238" s="182"/>
      <c r="CZ238" s="182"/>
      <c r="DA238" s="182"/>
      <c r="DB238" s="182"/>
      <c r="DC238" s="182"/>
      <c r="DD238" s="182"/>
      <c r="DE238" s="182"/>
      <c r="DF238" s="182"/>
      <c r="DG238" s="182"/>
      <c r="DH238" s="182"/>
      <c r="DI238" s="182"/>
      <c r="DJ238" s="182"/>
      <c r="DK238" s="182"/>
      <c r="DL238" s="182"/>
      <c r="DM238" s="182"/>
      <c r="DN238" s="182"/>
      <c r="DO238" s="182"/>
      <c r="DP238" s="182"/>
      <c r="DQ238" s="182"/>
      <c r="DR238" s="182"/>
      <c r="DS238" s="182"/>
      <c r="DT238" s="182"/>
      <c r="DU238" s="182"/>
      <c r="DV238" s="182"/>
      <c r="DW238" s="182"/>
      <c r="DX238" s="182"/>
      <c r="DY238" s="182"/>
      <c r="DZ238" s="182"/>
      <c r="EA238" s="182"/>
      <c r="EB238" s="182"/>
      <c r="EC238" s="182"/>
      <c r="ED238" s="182"/>
      <c r="EE238" s="182"/>
      <c r="EF238" s="182"/>
      <c r="EG238" s="182"/>
      <c r="EH238" s="182"/>
      <c r="EI238" s="182"/>
      <c r="EJ238" s="182"/>
      <c r="EK238" s="182"/>
      <c r="EL238" s="182"/>
      <c r="EM238" s="182"/>
      <c r="EN238" s="182"/>
      <c r="EO238" s="182"/>
      <c r="EP238" s="182"/>
      <c r="EQ238" s="182"/>
      <c r="ER238" s="182"/>
      <c r="ES238" s="182"/>
      <c r="ET238" s="182"/>
      <c r="EU238" s="182"/>
      <c r="EV238" s="182"/>
      <c r="EW238" s="182"/>
      <c r="EX238" s="182"/>
      <c r="EY238" s="182"/>
      <c r="EZ238" s="182"/>
      <c r="FA238" s="182"/>
      <c r="FB238" s="182"/>
      <c r="FC238" s="182"/>
      <c r="FD238" s="182"/>
      <c r="FE238" s="182"/>
      <c r="FF238" s="182"/>
      <c r="FG238" s="182"/>
      <c r="FH238" s="182"/>
      <c r="FI238" s="182"/>
      <c r="FJ238" s="182"/>
      <c r="FK238" s="182"/>
      <c r="FL238" s="182"/>
      <c r="FM238" s="182"/>
      <c r="FN238" s="182"/>
      <c r="FO238" s="182"/>
      <c r="FP238" s="182"/>
      <c r="FQ238" s="182"/>
      <c r="FR238" s="182"/>
      <c r="FS238" s="182"/>
      <c r="FT238" s="182"/>
      <c r="FU238" s="182"/>
      <c r="FV238" s="182"/>
      <c r="FW238" s="182"/>
      <c r="FX238" s="182"/>
      <c r="FY238" s="182"/>
      <c r="FZ238" s="182"/>
      <c r="GA238" s="182"/>
      <c r="GB238" s="182"/>
      <c r="GC238" s="182"/>
      <c r="GD238" s="182"/>
      <c r="GE238" s="182"/>
      <c r="GF238" s="182"/>
      <c r="GG238" s="182"/>
      <c r="GH238" s="182"/>
      <c r="GI238" s="182"/>
      <c r="GJ238" s="182"/>
      <c r="GK238" s="182"/>
      <c r="GL238" s="182"/>
      <c r="GM238" s="182"/>
      <c r="GN238" s="182"/>
      <c r="GO238" s="182"/>
      <c r="GP238" s="182"/>
      <c r="GQ238" s="182"/>
      <c r="GR238" s="182"/>
      <c r="GS238" s="182"/>
      <c r="GT238" s="182"/>
      <c r="GU238" s="182"/>
      <c r="GV238" s="182"/>
      <c r="GW238" s="182"/>
      <c r="GX238" s="182"/>
      <c r="GY238" s="182"/>
      <c r="GZ238" s="182"/>
      <c r="HA238" s="182"/>
      <c r="HB238" s="182"/>
      <c r="HC238" s="182"/>
      <c r="HD238" s="182"/>
      <c r="HE238" s="182"/>
      <c r="HF238" s="182"/>
      <c r="HG238" s="182"/>
      <c r="HH238" s="182"/>
      <c r="HI238" s="182"/>
      <c r="HJ238" s="182"/>
      <c r="HK238" s="182"/>
      <c r="HL238" s="182"/>
      <c r="HM238" s="182"/>
      <c r="HN238" s="182"/>
      <c r="HO238" s="182"/>
      <c r="HP238" s="182"/>
      <c r="HQ238" s="182"/>
      <c r="HR238" s="182"/>
      <c r="HS238" s="182"/>
      <c r="HT238" s="182"/>
      <c r="HU238" s="182"/>
      <c r="HV238" s="182"/>
      <c r="HW238" s="182"/>
      <c r="HX238" s="182"/>
      <c r="HY238" s="182"/>
      <c r="HZ238" s="182"/>
      <c r="IA238" s="182"/>
      <c r="IB238" s="182"/>
      <c r="IC238" s="182"/>
      <c r="ID238" s="182"/>
      <c r="IE238" s="182"/>
      <c r="IF238" s="182"/>
      <c r="IG238" s="182"/>
      <c r="IH238" s="182"/>
      <c r="II238" s="182"/>
      <c r="IJ238" s="182"/>
      <c r="IK238" s="182"/>
      <c r="IL238" s="182"/>
      <c r="IM238" s="182"/>
      <c r="IN238" s="182"/>
      <c r="IO238" s="182"/>
      <c r="IP238" s="182"/>
      <c r="IQ238" s="182"/>
      <c r="IR238" s="182"/>
      <c r="IS238" s="182"/>
      <c r="IT238" s="182"/>
      <c r="IU238" s="182"/>
      <c r="IV238" s="182"/>
    </row>
    <row r="239" spans="1:256" s="115" customFormat="1">
      <c r="A239" s="18"/>
      <c r="B239" s="29" t="s">
        <v>188</v>
      </c>
      <c r="C239" s="150" t="s">
        <v>189</v>
      </c>
      <c r="D239" s="25" t="s">
        <v>24</v>
      </c>
      <c r="E239" s="25" t="s">
        <v>97</v>
      </c>
      <c r="F239" s="164">
        <f>0.019*200</f>
        <v>3.8</v>
      </c>
      <c r="G239" s="24"/>
      <c r="H239" s="24"/>
      <c r="I239" s="24"/>
      <c r="J239" s="24"/>
      <c r="K239" s="24"/>
      <c r="L239" s="24"/>
      <c r="M239" s="24"/>
      <c r="N239" s="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82"/>
      <c r="AR239" s="182"/>
      <c r="AS239" s="182"/>
      <c r="AT239" s="182"/>
      <c r="AU239" s="182"/>
      <c r="AV239" s="182"/>
      <c r="AW239" s="182"/>
      <c r="AX239" s="182"/>
      <c r="AY239" s="182"/>
      <c r="AZ239" s="182"/>
      <c r="BA239" s="182"/>
      <c r="BB239" s="182"/>
      <c r="BC239" s="182"/>
      <c r="BD239" s="182"/>
      <c r="BE239" s="182"/>
      <c r="BF239" s="182"/>
      <c r="BG239" s="182"/>
      <c r="BH239" s="182"/>
      <c r="BI239" s="182"/>
      <c r="BJ239" s="182"/>
      <c r="BK239" s="182"/>
      <c r="BL239" s="182"/>
      <c r="BM239" s="182"/>
      <c r="BN239" s="182"/>
      <c r="BO239" s="182"/>
      <c r="BP239" s="182"/>
      <c r="BQ239" s="182"/>
      <c r="BR239" s="182"/>
      <c r="BS239" s="182"/>
      <c r="BT239" s="182"/>
      <c r="BU239" s="182"/>
      <c r="BV239" s="182"/>
      <c r="BW239" s="182"/>
      <c r="BX239" s="182"/>
      <c r="BY239" s="182"/>
      <c r="BZ239" s="182"/>
      <c r="CA239" s="182"/>
      <c r="CB239" s="182"/>
      <c r="CC239" s="182"/>
      <c r="CD239" s="182"/>
      <c r="CE239" s="182"/>
      <c r="CF239" s="182"/>
      <c r="CG239" s="182"/>
      <c r="CH239" s="182"/>
      <c r="CI239" s="182"/>
      <c r="CJ239" s="182"/>
      <c r="CK239" s="182"/>
      <c r="CL239" s="182"/>
      <c r="CM239" s="182"/>
      <c r="CN239" s="182"/>
      <c r="CO239" s="182"/>
      <c r="CP239" s="182"/>
      <c r="CQ239" s="182"/>
      <c r="CR239" s="182"/>
      <c r="CS239" s="182"/>
      <c r="CT239" s="182"/>
      <c r="CU239" s="182"/>
      <c r="CV239" s="182"/>
      <c r="CW239" s="182"/>
      <c r="CX239" s="182"/>
      <c r="CY239" s="182"/>
      <c r="CZ239" s="182"/>
      <c r="DA239" s="182"/>
      <c r="DB239" s="182"/>
      <c r="DC239" s="182"/>
      <c r="DD239" s="182"/>
      <c r="DE239" s="182"/>
      <c r="DF239" s="182"/>
      <c r="DG239" s="182"/>
      <c r="DH239" s="182"/>
      <c r="DI239" s="182"/>
      <c r="DJ239" s="182"/>
      <c r="DK239" s="182"/>
      <c r="DL239" s="182"/>
      <c r="DM239" s="182"/>
      <c r="DN239" s="182"/>
      <c r="DO239" s="182"/>
      <c r="DP239" s="182"/>
      <c r="DQ239" s="182"/>
      <c r="DR239" s="182"/>
      <c r="DS239" s="182"/>
      <c r="DT239" s="182"/>
      <c r="DU239" s="182"/>
      <c r="DV239" s="182"/>
      <c r="DW239" s="182"/>
      <c r="DX239" s="182"/>
      <c r="DY239" s="182"/>
      <c r="DZ239" s="182"/>
      <c r="EA239" s="182"/>
      <c r="EB239" s="182"/>
      <c r="EC239" s="182"/>
      <c r="ED239" s="182"/>
      <c r="EE239" s="182"/>
      <c r="EF239" s="182"/>
      <c r="EG239" s="182"/>
      <c r="EH239" s="182"/>
      <c r="EI239" s="182"/>
      <c r="EJ239" s="182"/>
      <c r="EK239" s="182"/>
      <c r="EL239" s="182"/>
      <c r="EM239" s="182"/>
      <c r="EN239" s="182"/>
      <c r="EO239" s="182"/>
      <c r="EP239" s="182"/>
      <c r="EQ239" s="182"/>
      <c r="ER239" s="182"/>
      <c r="ES239" s="182"/>
      <c r="ET239" s="182"/>
      <c r="EU239" s="182"/>
      <c r="EV239" s="182"/>
      <c r="EW239" s="182"/>
      <c r="EX239" s="182"/>
      <c r="EY239" s="182"/>
      <c r="EZ239" s="182"/>
      <c r="FA239" s="182"/>
      <c r="FB239" s="182"/>
      <c r="FC239" s="182"/>
      <c r="FD239" s="182"/>
      <c r="FE239" s="182"/>
      <c r="FF239" s="182"/>
      <c r="FG239" s="182"/>
      <c r="FH239" s="182"/>
      <c r="FI239" s="182"/>
      <c r="FJ239" s="182"/>
      <c r="FK239" s="182"/>
      <c r="FL239" s="182"/>
      <c r="FM239" s="182"/>
      <c r="FN239" s="182"/>
      <c r="FO239" s="182"/>
      <c r="FP239" s="182"/>
      <c r="FQ239" s="182"/>
      <c r="FR239" s="182"/>
      <c r="FS239" s="182"/>
      <c r="FT239" s="182"/>
      <c r="FU239" s="182"/>
      <c r="FV239" s="182"/>
      <c r="FW239" s="182"/>
      <c r="FX239" s="182"/>
      <c r="FY239" s="182"/>
      <c r="FZ239" s="182"/>
      <c r="GA239" s="182"/>
      <c r="GB239" s="182"/>
      <c r="GC239" s="182"/>
      <c r="GD239" s="182"/>
      <c r="GE239" s="182"/>
      <c r="GF239" s="182"/>
      <c r="GG239" s="182"/>
      <c r="GH239" s="182"/>
      <c r="GI239" s="182"/>
      <c r="GJ239" s="182"/>
      <c r="GK239" s="182"/>
      <c r="GL239" s="182"/>
      <c r="GM239" s="182"/>
      <c r="GN239" s="182"/>
      <c r="GO239" s="182"/>
      <c r="GP239" s="182"/>
      <c r="GQ239" s="182"/>
      <c r="GR239" s="182"/>
      <c r="GS239" s="182"/>
      <c r="GT239" s="182"/>
      <c r="GU239" s="182"/>
      <c r="GV239" s="182"/>
      <c r="GW239" s="182"/>
      <c r="GX239" s="182"/>
      <c r="GY239" s="182"/>
      <c r="GZ239" s="182"/>
      <c r="HA239" s="182"/>
      <c r="HB239" s="182"/>
      <c r="HC239" s="182"/>
      <c r="HD239" s="182"/>
      <c r="HE239" s="182"/>
      <c r="HF239" s="182"/>
      <c r="HG239" s="182"/>
      <c r="HH239" s="182"/>
      <c r="HI239" s="182"/>
      <c r="HJ239" s="182"/>
      <c r="HK239" s="182"/>
      <c r="HL239" s="182"/>
      <c r="HM239" s="182"/>
      <c r="HN239" s="182"/>
      <c r="HO239" s="182"/>
      <c r="HP239" s="182"/>
      <c r="HQ239" s="182"/>
      <c r="HR239" s="182"/>
      <c r="HS239" s="182"/>
      <c r="HT239" s="182"/>
      <c r="HU239" s="182"/>
      <c r="HV239" s="182"/>
      <c r="HW239" s="182"/>
      <c r="HX239" s="182"/>
      <c r="HY239" s="182"/>
      <c r="HZ239" s="182"/>
      <c r="IA239" s="182"/>
      <c r="IB239" s="182"/>
      <c r="IC239" s="182"/>
      <c r="ID239" s="182"/>
      <c r="IE239" s="182"/>
      <c r="IF239" s="182"/>
      <c r="IG239" s="182"/>
      <c r="IH239" s="182"/>
      <c r="II239" s="182"/>
      <c r="IJ239" s="182"/>
      <c r="IK239" s="182"/>
      <c r="IL239" s="182"/>
      <c r="IM239" s="182"/>
      <c r="IN239" s="182"/>
      <c r="IO239" s="182"/>
      <c r="IP239" s="182"/>
      <c r="IQ239" s="182"/>
      <c r="IR239" s="182"/>
      <c r="IS239" s="182"/>
      <c r="IT239" s="182"/>
      <c r="IU239" s="182"/>
      <c r="IV239" s="182"/>
    </row>
    <row r="240" spans="1:256" s="115" customFormat="1">
      <c r="A240" s="20"/>
      <c r="B240" s="149" t="s">
        <v>190</v>
      </c>
      <c r="C240" s="179" t="s">
        <v>191</v>
      </c>
      <c r="D240" s="25" t="s">
        <v>24</v>
      </c>
      <c r="E240" s="24" t="s">
        <v>97</v>
      </c>
      <c r="F240" s="164">
        <f>0.02085*200</f>
        <v>4.17</v>
      </c>
      <c r="G240" s="113"/>
      <c r="H240" s="24"/>
      <c r="I240" s="24"/>
      <c r="J240" s="24"/>
      <c r="K240" s="24"/>
      <c r="L240" s="24"/>
      <c r="M240" s="24"/>
      <c r="N240" s="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82"/>
      <c r="AR240" s="182"/>
      <c r="AS240" s="182"/>
      <c r="AT240" s="182"/>
      <c r="AU240" s="182"/>
      <c r="AV240" s="182"/>
      <c r="AW240" s="182"/>
      <c r="AX240" s="182"/>
      <c r="AY240" s="182"/>
      <c r="AZ240" s="182"/>
      <c r="BA240" s="182"/>
      <c r="BB240" s="182"/>
      <c r="BC240" s="182"/>
      <c r="BD240" s="182"/>
      <c r="BE240" s="182"/>
      <c r="BF240" s="182"/>
      <c r="BG240" s="182"/>
      <c r="BH240" s="182"/>
      <c r="BI240" s="182"/>
      <c r="BJ240" s="182"/>
      <c r="BK240" s="182"/>
      <c r="BL240" s="182"/>
      <c r="BM240" s="182"/>
      <c r="BN240" s="182"/>
      <c r="BO240" s="182"/>
      <c r="BP240" s="182"/>
      <c r="BQ240" s="182"/>
      <c r="BR240" s="182"/>
      <c r="BS240" s="182"/>
      <c r="BT240" s="182"/>
      <c r="BU240" s="182"/>
      <c r="BV240" s="182"/>
      <c r="BW240" s="182"/>
      <c r="BX240" s="182"/>
      <c r="BY240" s="182"/>
      <c r="BZ240" s="182"/>
      <c r="CA240" s="182"/>
      <c r="CB240" s="182"/>
      <c r="CC240" s="182"/>
      <c r="CD240" s="182"/>
      <c r="CE240" s="182"/>
      <c r="CF240" s="182"/>
      <c r="CG240" s="182"/>
      <c r="CH240" s="182"/>
      <c r="CI240" s="182"/>
      <c r="CJ240" s="182"/>
      <c r="CK240" s="182"/>
      <c r="CL240" s="182"/>
      <c r="CM240" s="182"/>
      <c r="CN240" s="182"/>
      <c r="CO240" s="182"/>
      <c r="CP240" s="182"/>
      <c r="CQ240" s="182"/>
      <c r="CR240" s="182"/>
      <c r="CS240" s="182"/>
      <c r="CT240" s="182"/>
      <c r="CU240" s="182"/>
      <c r="CV240" s="182"/>
      <c r="CW240" s="182"/>
      <c r="CX240" s="182"/>
      <c r="CY240" s="182"/>
      <c r="CZ240" s="182"/>
      <c r="DA240" s="182"/>
      <c r="DB240" s="182"/>
      <c r="DC240" s="182"/>
      <c r="DD240" s="182"/>
      <c r="DE240" s="182"/>
      <c r="DF240" s="182"/>
      <c r="DG240" s="182"/>
      <c r="DH240" s="182"/>
      <c r="DI240" s="182"/>
      <c r="DJ240" s="182"/>
      <c r="DK240" s="182"/>
      <c r="DL240" s="182"/>
      <c r="DM240" s="182"/>
      <c r="DN240" s="182"/>
      <c r="DO240" s="182"/>
      <c r="DP240" s="182"/>
      <c r="DQ240" s="182"/>
      <c r="DR240" s="182"/>
      <c r="DS240" s="182"/>
      <c r="DT240" s="182"/>
      <c r="DU240" s="182"/>
      <c r="DV240" s="182"/>
      <c r="DW240" s="182"/>
      <c r="DX240" s="182"/>
      <c r="DY240" s="182"/>
      <c r="DZ240" s="182"/>
      <c r="EA240" s="182"/>
      <c r="EB240" s="182"/>
      <c r="EC240" s="182"/>
      <c r="ED240" s="182"/>
      <c r="EE240" s="182"/>
      <c r="EF240" s="182"/>
      <c r="EG240" s="182"/>
      <c r="EH240" s="182"/>
      <c r="EI240" s="182"/>
      <c r="EJ240" s="182"/>
      <c r="EK240" s="182"/>
      <c r="EL240" s="182"/>
      <c r="EM240" s="182"/>
      <c r="EN240" s="182"/>
      <c r="EO240" s="182"/>
      <c r="EP240" s="182"/>
      <c r="EQ240" s="182"/>
      <c r="ER240" s="182"/>
      <c r="ES240" s="182"/>
      <c r="ET240" s="182"/>
      <c r="EU240" s="182"/>
      <c r="EV240" s="182"/>
      <c r="EW240" s="182"/>
      <c r="EX240" s="182"/>
      <c r="EY240" s="182"/>
      <c r="EZ240" s="182"/>
      <c r="FA240" s="182"/>
      <c r="FB240" s="182"/>
      <c r="FC240" s="182"/>
      <c r="FD240" s="182"/>
      <c r="FE240" s="182"/>
      <c r="FF240" s="182"/>
      <c r="FG240" s="182"/>
      <c r="FH240" s="182"/>
      <c r="FI240" s="182"/>
      <c r="FJ240" s="182"/>
      <c r="FK240" s="182"/>
      <c r="FL240" s="182"/>
      <c r="FM240" s="182"/>
      <c r="FN240" s="182"/>
      <c r="FO240" s="182"/>
      <c r="FP240" s="182"/>
      <c r="FQ240" s="182"/>
      <c r="FR240" s="182"/>
      <c r="FS240" s="182"/>
      <c r="FT240" s="182"/>
      <c r="FU240" s="182"/>
      <c r="FV240" s="182"/>
      <c r="FW240" s="182"/>
      <c r="FX240" s="182"/>
      <c r="FY240" s="182"/>
      <c r="FZ240" s="182"/>
      <c r="GA240" s="182"/>
      <c r="GB240" s="182"/>
      <c r="GC240" s="182"/>
      <c r="GD240" s="182"/>
      <c r="GE240" s="182"/>
      <c r="GF240" s="182"/>
      <c r="GG240" s="182"/>
      <c r="GH240" s="182"/>
      <c r="GI240" s="182"/>
      <c r="GJ240" s="182"/>
      <c r="GK240" s="182"/>
      <c r="GL240" s="182"/>
      <c r="GM240" s="182"/>
      <c r="GN240" s="182"/>
      <c r="GO240" s="182"/>
      <c r="GP240" s="182"/>
      <c r="GQ240" s="182"/>
      <c r="GR240" s="182"/>
      <c r="GS240" s="182"/>
      <c r="GT240" s="182"/>
      <c r="GU240" s="182"/>
      <c r="GV240" s="182"/>
      <c r="GW240" s="182"/>
      <c r="GX240" s="182"/>
      <c r="GY240" s="182"/>
      <c r="GZ240" s="182"/>
      <c r="HA240" s="182"/>
      <c r="HB240" s="182"/>
      <c r="HC240" s="182"/>
      <c r="HD240" s="182"/>
      <c r="HE240" s="182"/>
      <c r="HF240" s="182"/>
      <c r="HG240" s="182"/>
      <c r="HH240" s="182"/>
      <c r="HI240" s="182"/>
      <c r="HJ240" s="182"/>
      <c r="HK240" s="182"/>
      <c r="HL240" s="182"/>
      <c r="HM240" s="182"/>
      <c r="HN240" s="182"/>
      <c r="HO240" s="182"/>
      <c r="HP240" s="182"/>
      <c r="HQ240" s="182"/>
      <c r="HR240" s="182"/>
      <c r="HS240" s="182"/>
      <c r="HT240" s="182"/>
      <c r="HU240" s="182"/>
      <c r="HV240" s="182"/>
      <c r="HW240" s="182"/>
      <c r="HX240" s="182"/>
      <c r="HY240" s="182"/>
      <c r="HZ240" s="182"/>
      <c r="IA240" s="182"/>
      <c r="IB240" s="182"/>
      <c r="IC240" s="182"/>
      <c r="ID240" s="182"/>
      <c r="IE240" s="182"/>
      <c r="IF240" s="182"/>
      <c r="IG240" s="182"/>
      <c r="IH240" s="182"/>
      <c r="II240" s="182"/>
      <c r="IJ240" s="182"/>
      <c r="IK240" s="182"/>
      <c r="IL240" s="182"/>
      <c r="IM240" s="182"/>
      <c r="IN240" s="182"/>
      <c r="IO240" s="182"/>
      <c r="IP240" s="182"/>
      <c r="IQ240" s="182"/>
      <c r="IR240" s="182"/>
      <c r="IS240" s="182"/>
      <c r="IT240" s="182"/>
      <c r="IU240" s="182"/>
      <c r="IV240" s="182"/>
    </row>
    <row r="241" spans="1:256" s="115" customFormat="1">
      <c r="A241" s="20"/>
      <c r="B241" s="149" t="s">
        <v>192</v>
      </c>
      <c r="C241" s="150" t="s">
        <v>193</v>
      </c>
      <c r="D241" s="25" t="s">
        <v>24</v>
      </c>
      <c r="E241" s="24" t="s">
        <v>97</v>
      </c>
      <c r="F241" s="164">
        <f>0.00751*200</f>
        <v>1.502</v>
      </c>
      <c r="G241" s="113"/>
      <c r="H241" s="24"/>
      <c r="I241" s="24"/>
      <c r="J241" s="24"/>
      <c r="K241" s="24"/>
      <c r="L241" s="24"/>
      <c r="M241" s="24"/>
      <c r="N241" s="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82"/>
      <c r="AR241" s="182"/>
      <c r="AS241" s="182"/>
      <c r="AT241" s="182"/>
      <c r="AU241" s="182"/>
      <c r="AV241" s="182"/>
      <c r="AW241" s="182"/>
      <c r="AX241" s="182"/>
      <c r="AY241" s="182"/>
      <c r="AZ241" s="182"/>
      <c r="BA241" s="182"/>
      <c r="BB241" s="182"/>
      <c r="BC241" s="182"/>
      <c r="BD241" s="182"/>
      <c r="BE241" s="182"/>
      <c r="BF241" s="182"/>
      <c r="BG241" s="182"/>
      <c r="BH241" s="182"/>
      <c r="BI241" s="182"/>
      <c r="BJ241" s="182"/>
      <c r="BK241" s="182"/>
      <c r="BL241" s="182"/>
      <c r="BM241" s="182"/>
      <c r="BN241" s="182"/>
      <c r="BO241" s="182"/>
      <c r="BP241" s="182"/>
      <c r="BQ241" s="182"/>
      <c r="BR241" s="182"/>
      <c r="BS241" s="182"/>
      <c r="BT241" s="182"/>
      <c r="BU241" s="182"/>
      <c r="BV241" s="182"/>
      <c r="BW241" s="182"/>
      <c r="BX241" s="182"/>
      <c r="BY241" s="182"/>
      <c r="BZ241" s="182"/>
      <c r="CA241" s="182"/>
      <c r="CB241" s="182"/>
      <c r="CC241" s="182"/>
      <c r="CD241" s="182"/>
      <c r="CE241" s="182"/>
      <c r="CF241" s="182"/>
      <c r="CG241" s="182"/>
      <c r="CH241" s="182"/>
      <c r="CI241" s="182"/>
      <c r="CJ241" s="182"/>
      <c r="CK241" s="182"/>
      <c r="CL241" s="182"/>
      <c r="CM241" s="182"/>
      <c r="CN241" s="182"/>
      <c r="CO241" s="182"/>
      <c r="CP241" s="182"/>
      <c r="CQ241" s="182"/>
      <c r="CR241" s="182"/>
      <c r="CS241" s="182"/>
      <c r="CT241" s="182"/>
      <c r="CU241" s="182"/>
      <c r="CV241" s="182"/>
      <c r="CW241" s="182"/>
      <c r="CX241" s="182"/>
      <c r="CY241" s="182"/>
      <c r="CZ241" s="182"/>
      <c r="DA241" s="182"/>
      <c r="DB241" s="182"/>
      <c r="DC241" s="182"/>
      <c r="DD241" s="182"/>
      <c r="DE241" s="182"/>
      <c r="DF241" s="182"/>
      <c r="DG241" s="182"/>
      <c r="DH241" s="182"/>
      <c r="DI241" s="182"/>
      <c r="DJ241" s="182"/>
      <c r="DK241" s="182"/>
      <c r="DL241" s="182"/>
      <c r="DM241" s="182"/>
      <c r="DN241" s="182"/>
      <c r="DO241" s="182"/>
      <c r="DP241" s="182"/>
      <c r="DQ241" s="182"/>
      <c r="DR241" s="182"/>
      <c r="DS241" s="182"/>
      <c r="DT241" s="182"/>
      <c r="DU241" s="182"/>
      <c r="DV241" s="182"/>
      <c r="DW241" s="182"/>
      <c r="DX241" s="182"/>
      <c r="DY241" s="182"/>
      <c r="DZ241" s="182"/>
      <c r="EA241" s="182"/>
      <c r="EB241" s="182"/>
      <c r="EC241" s="182"/>
      <c r="ED241" s="182"/>
      <c r="EE241" s="182"/>
      <c r="EF241" s="182"/>
      <c r="EG241" s="182"/>
      <c r="EH241" s="182"/>
      <c r="EI241" s="182"/>
      <c r="EJ241" s="182"/>
      <c r="EK241" s="182"/>
      <c r="EL241" s="182"/>
      <c r="EM241" s="182"/>
      <c r="EN241" s="182"/>
      <c r="EO241" s="182"/>
      <c r="EP241" s="182"/>
      <c r="EQ241" s="182"/>
      <c r="ER241" s="182"/>
      <c r="ES241" s="182"/>
      <c r="ET241" s="182"/>
      <c r="EU241" s="182"/>
      <c r="EV241" s="182"/>
      <c r="EW241" s="182"/>
      <c r="EX241" s="182"/>
      <c r="EY241" s="182"/>
      <c r="EZ241" s="182"/>
      <c r="FA241" s="182"/>
      <c r="FB241" s="182"/>
      <c r="FC241" s="182"/>
      <c r="FD241" s="182"/>
      <c r="FE241" s="182"/>
      <c r="FF241" s="182"/>
      <c r="FG241" s="182"/>
      <c r="FH241" s="182"/>
      <c r="FI241" s="182"/>
      <c r="FJ241" s="182"/>
      <c r="FK241" s="182"/>
      <c r="FL241" s="182"/>
      <c r="FM241" s="182"/>
      <c r="FN241" s="182"/>
      <c r="FO241" s="182"/>
      <c r="FP241" s="182"/>
      <c r="FQ241" s="182"/>
      <c r="FR241" s="182"/>
      <c r="FS241" s="182"/>
      <c r="FT241" s="182"/>
      <c r="FU241" s="182"/>
      <c r="FV241" s="182"/>
      <c r="FW241" s="182"/>
      <c r="FX241" s="182"/>
      <c r="FY241" s="182"/>
      <c r="FZ241" s="182"/>
      <c r="GA241" s="182"/>
      <c r="GB241" s="182"/>
      <c r="GC241" s="182"/>
      <c r="GD241" s="182"/>
      <c r="GE241" s="182"/>
      <c r="GF241" s="182"/>
      <c r="GG241" s="182"/>
      <c r="GH241" s="182"/>
      <c r="GI241" s="182"/>
      <c r="GJ241" s="182"/>
      <c r="GK241" s="182"/>
      <c r="GL241" s="182"/>
      <c r="GM241" s="182"/>
      <c r="GN241" s="182"/>
      <c r="GO241" s="182"/>
      <c r="GP241" s="182"/>
      <c r="GQ241" s="182"/>
      <c r="GR241" s="182"/>
      <c r="GS241" s="182"/>
      <c r="GT241" s="182"/>
      <c r="GU241" s="182"/>
      <c r="GV241" s="182"/>
      <c r="GW241" s="182"/>
      <c r="GX241" s="182"/>
      <c r="GY241" s="182"/>
      <c r="GZ241" s="182"/>
      <c r="HA241" s="182"/>
      <c r="HB241" s="182"/>
      <c r="HC241" s="182"/>
      <c r="HD241" s="182"/>
      <c r="HE241" s="182"/>
      <c r="HF241" s="182"/>
      <c r="HG241" s="182"/>
      <c r="HH241" s="182"/>
      <c r="HI241" s="182"/>
      <c r="HJ241" s="182"/>
      <c r="HK241" s="182"/>
      <c r="HL241" s="182"/>
      <c r="HM241" s="182"/>
      <c r="HN241" s="182"/>
      <c r="HO241" s="182"/>
      <c r="HP241" s="182"/>
      <c r="HQ241" s="182"/>
      <c r="HR241" s="182"/>
      <c r="HS241" s="182"/>
      <c r="HT241" s="182"/>
      <c r="HU241" s="182"/>
      <c r="HV241" s="182"/>
      <c r="HW241" s="182"/>
      <c r="HX241" s="182"/>
      <c r="HY241" s="182"/>
      <c r="HZ241" s="182"/>
      <c r="IA241" s="182"/>
      <c r="IB241" s="182"/>
      <c r="IC241" s="182"/>
      <c r="ID241" s="182"/>
      <c r="IE241" s="182"/>
      <c r="IF241" s="182"/>
      <c r="IG241" s="182"/>
      <c r="IH241" s="182"/>
      <c r="II241" s="182"/>
      <c r="IJ241" s="182"/>
      <c r="IK241" s="182"/>
      <c r="IL241" s="182"/>
      <c r="IM241" s="182"/>
      <c r="IN241" s="182"/>
      <c r="IO241" s="182"/>
      <c r="IP241" s="182"/>
      <c r="IQ241" s="182"/>
      <c r="IR241" s="182"/>
      <c r="IS241" s="182"/>
      <c r="IT241" s="182"/>
      <c r="IU241" s="182"/>
      <c r="IV241" s="182"/>
    </row>
    <row r="242" spans="1:256" s="115" customFormat="1">
      <c r="A242" s="18"/>
      <c r="B242" s="29" t="s">
        <v>194</v>
      </c>
      <c r="C242" s="150" t="s">
        <v>195</v>
      </c>
      <c r="D242" s="24" t="s">
        <v>196</v>
      </c>
      <c r="E242" s="24">
        <v>15.02</v>
      </c>
      <c r="F242" s="24">
        <f>E242*F236</f>
        <v>142.26944</v>
      </c>
      <c r="G242" s="24"/>
      <c r="H242" s="24"/>
      <c r="I242" s="24"/>
      <c r="J242" s="24"/>
      <c r="K242" s="24"/>
      <c r="L242" s="24"/>
      <c r="M242" s="24"/>
      <c r="N242" s="181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182"/>
      <c r="AK242" s="182"/>
      <c r="AL242" s="182"/>
      <c r="AM242" s="182"/>
      <c r="AN242" s="182"/>
      <c r="AO242" s="182"/>
      <c r="AP242" s="182"/>
      <c r="AQ242" s="182"/>
      <c r="AR242" s="182"/>
      <c r="AS242" s="182"/>
      <c r="AT242" s="182"/>
      <c r="AU242" s="182"/>
      <c r="AV242" s="182"/>
      <c r="AW242" s="182"/>
      <c r="AX242" s="182"/>
      <c r="AY242" s="182"/>
      <c r="AZ242" s="182"/>
      <c r="BA242" s="182"/>
      <c r="BB242" s="182"/>
      <c r="BC242" s="182"/>
      <c r="BD242" s="182"/>
      <c r="BE242" s="182"/>
      <c r="BF242" s="182"/>
      <c r="BG242" s="182"/>
      <c r="BH242" s="182"/>
      <c r="BI242" s="182"/>
      <c r="BJ242" s="182"/>
      <c r="BK242" s="182"/>
      <c r="BL242" s="182"/>
      <c r="BM242" s="182"/>
      <c r="BN242" s="182"/>
      <c r="BO242" s="182"/>
      <c r="BP242" s="182"/>
      <c r="BQ242" s="182"/>
      <c r="BR242" s="182"/>
      <c r="BS242" s="182"/>
      <c r="BT242" s="182"/>
      <c r="BU242" s="182"/>
      <c r="BV242" s="182"/>
      <c r="BW242" s="182"/>
      <c r="BX242" s="182"/>
      <c r="BY242" s="182"/>
      <c r="BZ242" s="182"/>
      <c r="CA242" s="182"/>
      <c r="CB242" s="182"/>
      <c r="CC242" s="182"/>
      <c r="CD242" s="182"/>
      <c r="CE242" s="182"/>
      <c r="CF242" s="182"/>
      <c r="CG242" s="182"/>
      <c r="CH242" s="182"/>
      <c r="CI242" s="182"/>
      <c r="CJ242" s="182"/>
      <c r="CK242" s="182"/>
      <c r="CL242" s="182"/>
      <c r="CM242" s="182"/>
      <c r="CN242" s="182"/>
      <c r="CO242" s="182"/>
      <c r="CP242" s="182"/>
      <c r="CQ242" s="182"/>
      <c r="CR242" s="182"/>
      <c r="CS242" s="182"/>
      <c r="CT242" s="182"/>
      <c r="CU242" s="182"/>
      <c r="CV242" s="182"/>
      <c r="CW242" s="182"/>
      <c r="CX242" s="182"/>
      <c r="CY242" s="182"/>
      <c r="CZ242" s="182"/>
      <c r="DA242" s="182"/>
      <c r="DB242" s="182"/>
      <c r="DC242" s="182"/>
      <c r="DD242" s="182"/>
      <c r="DE242" s="182"/>
      <c r="DF242" s="182"/>
      <c r="DG242" s="182"/>
      <c r="DH242" s="182"/>
      <c r="DI242" s="182"/>
      <c r="DJ242" s="182"/>
      <c r="DK242" s="182"/>
      <c r="DL242" s="182"/>
      <c r="DM242" s="182"/>
      <c r="DN242" s="182"/>
      <c r="DO242" s="182"/>
      <c r="DP242" s="182"/>
      <c r="DQ242" s="182"/>
      <c r="DR242" s="182"/>
      <c r="DS242" s="182"/>
      <c r="DT242" s="182"/>
      <c r="DU242" s="182"/>
      <c r="DV242" s="182"/>
      <c r="DW242" s="182"/>
      <c r="DX242" s="182"/>
      <c r="DY242" s="182"/>
      <c r="DZ242" s="182"/>
      <c r="EA242" s="182"/>
      <c r="EB242" s="182"/>
      <c r="EC242" s="182"/>
      <c r="ED242" s="182"/>
      <c r="EE242" s="182"/>
      <c r="EF242" s="182"/>
      <c r="EG242" s="182"/>
      <c r="EH242" s="182"/>
      <c r="EI242" s="182"/>
      <c r="EJ242" s="182"/>
      <c r="EK242" s="182"/>
      <c r="EL242" s="182"/>
      <c r="EM242" s="182"/>
      <c r="EN242" s="182"/>
      <c r="EO242" s="182"/>
      <c r="EP242" s="182"/>
      <c r="EQ242" s="182"/>
      <c r="ER242" s="182"/>
      <c r="ES242" s="182"/>
      <c r="ET242" s="182"/>
      <c r="EU242" s="182"/>
      <c r="EV242" s="182"/>
      <c r="EW242" s="182"/>
      <c r="EX242" s="182"/>
      <c r="EY242" s="182"/>
      <c r="EZ242" s="182"/>
      <c r="FA242" s="182"/>
      <c r="FB242" s="182"/>
      <c r="FC242" s="182"/>
      <c r="FD242" s="182"/>
      <c r="FE242" s="182"/>
      <c r="FF242" s="182"/>
      <c r="FG242" s="182"/>
      <c r="FH242" s="182"/>
      <c r="FI242" s="182"/>
      <c r="FJ242" s="182"/>
      <c r="FK242" s="182"/>
      <c r="FL242" s="182"/>
      <c r="FM242" s="182"/>
      <c r="FN242" s="182"/>
      <c r="FO242" s="182"/>
      <c r="FP242" s="182"/>
      <c r="FQ242" s="182"/>
      <c r="FR242" s="182"/>
      <c r="FS242" s="182"/>
      <c r="FT242" s="182"/>
      <c r="FU242" s="182"/>
      <c r="FV242" s="182"/>
      <c r="FW242" s="182"/>
      <c r="FX242" s="182"/>
      <c r="FY242" s="182"/>
      <c r="FZ242" s="182"/>
      <c r="GA242" s="182"/>
      <c r="GB242" s="182"/>
      <c r="GC242" s="182"/>
      <c r="GD242" s="182"/>
      <c r="GE242" s="182"/>
      <c r="GF242" s="182"/>
      <c r="GG242" s="182"/>
      <c r="GH242" s="182"/>
      <c r="GI242" s="182"/>
      <c r="GJ242" s="182"/>
      <c r="GK242" s="182"/>
      <c r="GL242" s="182"/>
      <c r="GM242" s="182"/>
      <c r="GN242" s="182"/>
      <c r="GO242" s="182"/>
      <c r="GP242" s="182"/>
      <c r="GQ242" s="182"/>
      <c r="GR242" s="182"/>
      <c r="GS242" s="182"/>
      <c r="GT242" s="182"/>
      <c r="GU242" s="182"/>
      <c r="GV242" s="182"/>
      <c r="GW242" s="182"/>
      <c r="GX242" s="182"/>
      <c r="GY242" s="182"/>
      <c r="GZ242" s="182"/>
      <c r="HA242" s="182"/>
      <c r="HB242" s="182"/>
      <c r="HC242" s="182"/>
      <c r="HD242" s="182"/>
      <c r="HE242" s="182"/>
      <c r="HF242" s="182"/>
      <c r="HG242" s="182"/>
      <c r="HH242" s="182"/>
      <c r="HI242" s="182"/>
      <c r="HJ242" s="182"/>
      <c r="HK242" s="182"/>
      <c r="HL242" s="182"/>
      <c r="HM242" s="182"/>
      <c r="HN242" s="182"/>
      <c r="HO242" s="182"/>
      <c r="HP242" s="182"/>
      <c r="HQ242" s="182"/>
      <c r="HR242" s="182"/>
      <c r="HS242" s="182"/>
      <c r="HT242" s="182"/>
      <c r="HU242" s="182"/>
      <c r="HV242" s="182"/>
      <c r="HW242" s="182"/>
      <c r="HX242" s="182"/>
      <c r="HY242" s="182"/>
      <c r="HZ242" s="182"/>
      <c r="IA242" s="182"/>
      <c r="IB242" s="182"/>
      <c r="IC242" s="182"/>
      <c r="ID242" s="182"/>
      <c r="IE242" s="182"/>
      <c r="IF242" s="182"/>
      <c r="IG242" s="182"/>
      <c r="IH242" s="182"/>
      <c r="II242" s="182"/>
      <c r="IJ242" s="182"/>
      <c r="IK242" s="182"/>
      <c r="IL242" s="182"/>
      <c r="IM242" s="182"/>
      <c r="IN242" s="182"/>
      <c r="IO242" s="182"/>
      <c r="IP242" s="182"/>
      <c r="IQ242" s="182"/>
      <c r="IR242" s="182"/>
      <c r="IS242" s="182"/>
      <c r="IT242" s="182"/>
      <c r="IU242" s="182"/>
      <c r="IV242" s="182"/>
    </row>
    <row r="243" spans="1:256" s="115" customFormat="1">
      <c r="A243" s="18"/>
      <c r="B243" s="29"/>
      <c r="C243" s="151" t="s">
        <v>98</v>
      </c>
      <c r="D243" s="23" t="s">
        <v>0</v>
      </c>
      <c r="E243" s="24">
        <v>2.78</v>
      </c>
      <c r="F243" s="185">
        <f>E243*F236</f>
        <v>26.332159999999998</v>
      </c>
      <c r="G243" s="16"/>
      <c r="H243" s="24"/>
      <c r="I243" s="24"/>
      <c r="J243" s="24"/>
      <c r="K243" s="24"/>
      <c r="L243" s="113"/>
      <c r="M243" s="24"/>
      <c r="N243" s="181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82"/>
      <c r="AR243" s="182"/>
      <c r="AS243" s="182"/>
      <c r="AT243" s="182"/>
      <c r="AU243" s="182"/>
      <c r="AV243" s="182"/>
      <c r="AW243" s="182"/>
      <c r="AX243" s="182"/>
      <c r="AY243" s="182"/>
      <c r="AZ243" s="182"/>
      <c r="BA243" s="182"/>
      <c r="BB243" s="182"/>
      <c r="BC243" s="182"/>
      <c r="BD243" s="182"/>
      <c r="BE243" s="182"/>
      <c r="BF243" s="182"/>
      <c r="BG243" s="182"/>
      <c r="BH243" s="182"/>
      <c r="BI243" s="182"/>
      <c r="BJ243" s="182"/>
      <c r="BK243" s="182"/>
      <c r="BL243" s="182"/>
      <c r="BM243" s="182"/>
      <c r="BN243" s="182"/>
      <c r="BO243" s="182"/>
      <c r="BP243" s="182"/>
      <c r="BQ243" s="182"/>
      <c r="BR243" s="182"/>
      <c r="BS243" s="182"/>
      <c r="BT243" s="182"/>
      <c r="BU243" s="182"/>
      <c r="BV243" s="182"/>
      <c r="BW243" s="182"/>
      <c r="BX243" s="182"/>
      <c r="BY243" s="182"/>
      <c r="BZ243" s="182"/>
      <c r="CA243" s="182"/>
      <c r="CB243" s="182"/>
      <c r="CC243" s="182"/>
      <c r="CD243" s="182"/>
      <c r="CE243" s="182"/>
      <c r="CF243" s="182"/>
      <c r="CG243" s="182"/>
      <c r="CH243" s="182"/>
      <c r="CI243" s="182"/>
      <c r="CJ243" s="182"/>
      <c r="CK243" s="182"/>
      <c r="CL243" s="182"/>
      <c r="CM243" s="182"/>
      <c r="CN243" s="182"/>
      <c r="CO243" s="182"/>
      <c r="CP243" s="182"/>
      <c r="CQ243" s="182"/>
      <c r="CR243" s="182"/>
      <c r="CS243" s="182"/>
      <c r="CT243" s="182"/>
      <c r="CU243" s="182"/>
      <c r="CV243" s="182"/>
      <c r="CW243" s="182"/>
      <c r="CX243" s="182"/>
      <c r="CY243" s="182"/>
      <c r="CZ243" s="182"/>
      <c r="DA243" s="182"/>
      <c r="DB243" s="182"/>
      <c r="DC243" s="182"/>
      <c r="DD243" s="182"/>
      <c r="DE243" s="182"/>
      <c r="DF243" s="182"/>
      <c r="DG243" s="182"/>
      <c r="DH243" s="182"/>
      <c r="DI243" s="182"/>
      <c r="DJ243" s="182"/>
      <c r="DK243" s="182"/>
      <c r="DL243" s="182"/>
      <c r="DM243" s="182"/>
      <c r="DN243" s="182"/>
      <c r="DO243" s="182"/>
      <c r="DP243" s="182"/>
      <c r="DQ243" s="182"/>
      <c r="DR243" s="182"/>
      <c r="DS243" s="182"/>
      <c r="DT243" s="182"/>
      <c r="DU243" s="182"/>
      <c r="DV243" s="182"/>
      <c r="DW243" s="182"/>
      <c r="DX243" s="182"/>
      <c r="DY243" s="182"/>
      <c r="DZ243" s="182"/>
      <c r="EA243" s="182"/>
      <c r="EB243" s="182"/>
      <c r="EC243" s="182"/>
      <c r="ED243" s="182"/>
      <c r="EE243" s="182"/>
      <c r="EF243" s="182"/>
      <c r="EG243" s="182"/>
      <c r="EH243" s="182"/>
      <c r="EI243" s="182"/>
      <c r="EJ243" s="182"/>
      <c r="EK243" s="182"/>
      <c r="EL243" s="182"/>
      <c r="EM243" s="182"/>
      <c r="EN243" s="182"/>
      <c r="EO243" s="182"/>
      <c r="EP243" s="182"/>
      <c r="EQ243" s="182"/>
      <c r="ER243" s="182"/>
      <c r="ES243" s="182"/>
      <c r="ET243" s="182"/>
      <c r="EU243" s="182"/>
      <c r="EV243" s="182"/>
      <c r="EW243" s="182"/>
      <c r="EX243" s="182"/>
      <c r="EY243" s="182"/>
      <c r="EZ243" s="182"/>
      <c r="FA243" s="182"/>
      <c r="FB243" s="182"/>
      <c r="FC243" s="182"/>
      <c r="FD243" s="182"/>
      <c r="FE243" s="182"/>
      <c r="FF243" s="182"/>
      <c r="FG243" s="182"/>
      <c r="FH243" s="182"/>
      <c r="FI243" s="182"/>
      <c r="FJ243" s="182"/>
      <c r="FK243" s="182"/>
      <c r="FL243" s="182"/>
      <c r="FM243" s="182"/>
      <c r="FN243" s="182"/>
      <c r="FO243" s="182"/>
      <c r="FP243" s="182"/>
      <c r="FQ243" s="182"/>
      <c r="FR243" s="182"/>
      <c r="FS243" s="182"/>
      <c r="FT243" s="182"/>
      <c r="FU243" s="182"/>
      <c r="FV243" s="182"/>
      <c r="FW243" s="182"/>
      <c r="FX243" s="182"/>
      <c r="FY243" s="182"/>
      <c r="FZ243" s="182"/>
      <c r="GA243" s="182"/>
      <c r="GB243" s="182"/>
      <c r="GC243" s="182"/>
      <c r="GD243" s="182"/>
      <c r="GE243" s="182"/>
      <c r="GF243" s="182"/>
      <c r="GG243" s="182"/>
      <c r="GH243" s="182"/>
      <c r="GI243" s="182"/>
      <c r="GJ243" s="182"/>
      <c r="GK243" s="182"/>
      <c r="GL243" s="182"/>
      <c r="GM243" s="182"/>
      <c r="GN243" s="182"/>
      <c r="GO243" s="182"/>
      <c r="GP243" s="182"/>
      <c r="GQ243" s="182"/>
      <c r="GR243" s="182"/>
      <c r="GS243" s="182"/>
      <c r="GT243" s="182"/>
      <c r="GU243" s="182"/>
      <c r="GV243" s="182"/>
      <c r="GW243" s="182"/>
      <c r="GX243" s="182"/>
      <c r="GY243" s="182"/>
      <c r="GZ243" s="182"/>
      <c r="HA243" s="182"/>
      <c r="HB243" s="182"/>
      <c r="HC243" s="182"/>
      <c r="HD243" s="182"/>
      <c r="HE243" s="182"/>
      <c r="HF243" s="182"/>
      <c r="HG243" s="182"/>
      <c r="HH243" s="182"/>
      <c r="HI243" s="182"/>
      <c r="HJ243" s="182"/>
      <c r="HK243" s="182"/>
      <c r="HL243" s="182"/>
      <c r="HM243" s="182"/>
      <c r="HN243" s="182"/>
      <c r="HO243" s="182"/>
      <c r="HP243" s="182"/>
      <c r="HQ243" s="182"/>
      <c r="HR243" s="182"/>
      <c r="HS243" s="182"/>
      <c r="HT243" s="182"/>
      <c r="HU243" s="182"/>
      <c r="HV243" s="182"/>
      <c r="HW243" s="182"/>
      <c r="HX243" s="182"/>
      <c r="HY243" s="182"/>
      <c r="HZ243" s="182"/>
      <c r="IA243" s="182"/>
      <c r="IB243" s="182"/>
      <c r="IC243" s="182"/>
      <c r="ID243" s="182"/>
      <c r="IE243" s="182"/>
      <c r="IF243" s="182"/>
      <c r="IG243" s="182"/>
      <c r="IH243" s="182"/>
      <c r="II243" s="182"/>
      <c r="IJ243" s="182"/>
      <c r="IK243" s="182"/>
      <c r="IL243" s="182"/>
      <c r="IM243" s="182"/>
      <c r="IN243" s="182"/>
      <c r="IO243" s="182"/>
      <c r="IP243" s="182"/>
      <c r="IQ243" s="182"/>
      <c r="IR243" s="182"/>
      <c r="IS243" s="182"/>
      <c r="IT243" s="182"/>
      <c r="IU243" s="182"/>
      <c r="IV243" s="182"/>
    </row>
    <row r="244" spans="1:256" s="17" customFormat="1">
      <c r="A244" s="25"/>
      <c r="B244" s="26"/>
      <c r="C244" s="30"/>
      <c r="D244" s="25"/>
      <c r="E244" s="24"/>
      <c r="F244" s="24"/>
      <c r="G244" s="16"/>
      <c r="H244" s="24"/>
      <c r="I244" s="24"/>
      <c r="J244" s="24"/>
      <c r="K244" s="24"/>
      <c r="L244" s="24"/>
      <c r="M244" s="24"/>
      <c r="N244" s="181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</row>
    <row r="245" spans="1:256" s="7" customFormat="1">
      <c r="A245" s="231"/>
      <c r="B245" s="231"/>
      <c r="C245" s="231" t="s">
        <v>9</v>
      </c>
      <c r="D245" s="231"/>
      <c r="E245" s="232"/>
      <c r="F245" s="233"/>
      <c r="G245" s="232"/>
      <c r="H245" s="232"/>
      <c r="I245" s="232"/>
      <c r="J245" s="232"/>
      <c r="K245" s="232"/>
      <c r="L245" s="232"/>
      <c r="M245" s="232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20"/>
      <c r="BV245" s="120"/>
      <c r="BW245" s="120"/>
      <c r="BX245" s="120"/>
      <c r="BY245" s="120"/>
      <c r="BZ245" s="120"/>
      <c r="CA245" s="120"/>
      <c r="CB245" s="120"/>
      <c r="CC245" s="120"/>
      <c r="CD245" s="120"/>
      <c r="CE245" s="120"/>
      <c r="CF245" s="120"/>
      <c r="CG245" s="120"/>
      <c r="CH245" s="120"/>
      <c r="CI245" s="120"/>
      <c r="CJ245" s="120"/>
      <c r="CK245" s="120"/>
      <c r="CL245" s="120"/>
      <c r="CM245" s="120"/>
      <c r="CN245" s="120"/>
      <c r="CO245" s="120"/>
      <c r="CP245" s="120"/>
      <c r="CQ245" s="120"/>
      <c r="CR245" s="120"/>
      <c r="CS245" s="120"/>
      <c r="CT245" s="120"/>
      <c r="CU245" s="120"/>
      <c r="CV245" s="120"/>
      <c r="CW245" s="120"/>
      <c r="CX245" s="120"/>
      <c r="CY245" s="120"/>
      <c r="CZ245" s="120"/>
      <c r="DA245" s="120"/>
      <c r="DB245" s="120"/>
      <c r="DC245" s="120"/>
      <c r="DD245" s="120"/>
      <c r="DE245" s="120"/>
      <c r="DF245" s="120"/>
      <c r="DG245" s="120"/>
      <c r="DH245" s="120"/>
      <c r="DI245" s="120"/>
      <c r="DJ245" s="120"/>
      <c r="DK245" s="120"/>
      <c r="DL245" s="120"/>
      <c r="DM245" s="120"/>
      <c r="DN245" s="120"/>
      <c r="DO245" s="120"/>
      <c r="DP245" s="120"/>
      <c r="DQ245" s="120"/>
      <c r="DR245" s="120"/>
      <c r="DS245" s="120"/>
      <c r="DT245" s="120"/>
      <c r="DU245" s="120"/>
      <c r="DV245" s="120"/>
      <c r="DW245" s="120"/>
      <c r="DX245" s="120"/>
      <c r="DY245" s="120"/>
      <c r="DZ245" s="120"/>
      <c r="EA245" s="120"/>
      <c r="EB245" s="120"/>
      <c r="EC245" s="120"/>
      <c r="ED245" s="120"/>
      <c r="EE245" s="120"/>
      <c r="EF245" s="120"/>
      <c r="EG245" s="120"/>
      <c r="EH245" s="120"/>
      <c r="EI245" s="120"/>
      <c r="EJ245" s="120"/>
      <c r="EK245" s="120"/>
      <c r="EL245" s="120"/>
      <c r="EM245" s="120"/>
      <c r="EN245" s="120"/>
      <c r="EO245" s="120"/>
      <c r="EP245" s="120"/>
      <c r="EQ245" s="120"/>
      <c r="ER245" s="120"/>
      <c r="ES245" s="120"/>
      <c r="ET245" s="120"/>
      <c r="EU245" s="120"/>
      <c r="EV245" s="120"/>
      <c r="EW245" s="120"/>
      <c r="EX245" s="120"/>
      <c r="EY245" s="120"/>
      <c r="EZ245" s="120"/>
      <c r="FA245" s="120"/>
      <c r="FB245" s="120"/>
      <c r="FC245" s="120"/>
      <c r="FD245" s="120"/>
      <c r="FE245" s="120"/>
      <c r="FF245" s="120"/>
      <c r="FG245" s="120"/>
      <c r="FH245" s="120"/>
      <c r="FI245" s="120"/>
      <c r="FJ245" s="120"/>
      <c r="FK245" s="120"/>
      <c r="FL245" s="120"/>
      <c r="FM245" s="120"/>
      <c r="FN245" s="120"/>
      <c r="FO245" s="120"/>
      <c r="FP245" s="120"/>
      <c r="FQ245" s="120"/>
      <c r="FR245" s="120"/>
      <c r="FS245" s="120"/>
      <c r="FT245" s="120"/>
      <c r="FU245" s="120"/>
      <c r="FV245" s="120"/>
      <c r="FW245" s="120"/>
      <c r="FX245" s="120"/>
      <c r="FY245" s="120"/>
      <c r="FZ245" s="120"/>
      <c r="GA245" s="120"/>
      <c r="GB245" s="120"/>
      <c r="GC245" s="120"/>
      <c r="GD245" s="120"/>
      <c r="GE245" s="120"/>
      <c r="GF245" s="120"/>
      <c r="GG245" s="120"/>
      <c r="GH245" s="120"/>
      <c r="GI245" s="120"/>
      <c r="GJ245" s="120"/>
      <c r="GK245" s="120"/>
      <c r="GL245" s="120"/>
      <c r="GM245" s="120"/>
      <c r="GN245" s="120"/>
      <c r="GO245" s="120"/>
      <c r="GP245" s="120"/>
      <c r="GQ245" s="120"/>
      <c r="GR245" s="120"/>
      <c r="GS245" s="120"/>
      <c r="GT245" s="120"/>
      <c r="GU245" s="120"/>
      <c r="GV245" s="120"/>
      <c r="GW245" s="120"/>
      <c r="GX245" s="120"/>
      <c r="GY245" s="120"/>
      <c r="GZ245" s="120"/>
      <c r="HA245" s="120"/>
      <c r="HB245" s="120"/>
      <c r="HC245" s="120"/>
      <c r="HD245" s="120"/>
      <c r="HE245" s="120"/>
      <c r="HF245" s="120"/>
      <c r="HG245" s="120"/>
      <c r="HH245" s="120"/>
      <c r="HI245" s="120"/>
      <c r="HJ245" s="120"/>
      <c r="HK245" s="120"/>
      <c r="HL245" s="120"/>
      <c r="HM245" s="120"/>
      <c r="HN245" s="120"/>
      <c r="HO245" s="120"/>
      <c r="HP245" s="120"/>
    </row>
    <row r="246" spans="1:256" s="7" customFormat="1">
      <c r="A246" s="90"/>
      <c r="B246" s="92"/>
      <c r="C246" s="93"/>
      <c r="D246" s="85"/>
      <c r="E246" s="85"/>
      <c r="F246" s="85"/>
      <c r="G246" s="85"/>
      <c r="H246" s="85"/>
      <c r="I246" s="91"/>
      <c r="J246" s="91"/>
      <c r="K246" s="91"/>
      <c r="L246" s="91"/>
      <c r="M246" s="85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29"/>
      <c r="CI246" s="129"/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29"/>
      <c r="CU246" s="129"/>
      <c r="CV246" s="129"/>
      <c r="CW246" s="129"/>
      <c r="CX246" s="129"/>
      <c r="CY246" s="129"/>
      <c r="CZ246" s="129"/>
      <c r="DA246" s="129"/>
      <c r="DB246" s="129"/>
      <c r="DC246" s="129"/>
      <c r="DD246" s="129"/>
      <c r="DE246" s="129"/>
      <c r="DF246" s="129"/>
      <c r="DG246" s="129"/>
      <c r="DH246" s="129"/>
      <c r="DI246" s="129"/>
      <c r="DJ246" s="129"/>
      <c r="DK246" s="129"/>
      <c r="DL246" s="129"/>
      <c r="DM246" s="129"/>
      <c r="DN246" s="129"/>
      <c r="DO246" s="129"/>
      <c r="DP246" s="129"/>
      <c r="DQ246" s="129"/>
      <c r="DR246" s="129"/>
      <c r="DS246" s="129"/>
      <c r="DT246" s="129"/>
      <c r="DU246" s="129"/>
      <c r="DV246" s="129"/>
      <c r="DW246" s="129"/>
      <c r="DX246" s="129"/>
      <c r="DY246" s="129"/>
      <c r="DZ246" s="129"/>
      <c r="EA246" s="129"/>
      <c r="EB246" s="129"/>
      <c r="EC246" s="129"/>
      <c r="ED246" s="129"/>
      <c r="EE246" s="129"/>
      <c r="EF246" s="129"/>
      <c r="EG246" s="129"/>
      <c r="EH246" s="129"/>
      <c r="EI246" s="129"/>
      <c r="EJ246" s="129"/>
      <c r="EK246" s="129"/>
      <c r="EL246" s="129"/>
      <c r="EM246" s="129"/>
      <c r="EN246" s="129"/>
      <c r="EO246" s="129"/>
      <c r="EP246" s="129"/>
      <c r="EQ246" s="129"/>
      <c r="ER246" s="129"/>
      <c r="ES246" s="129"/>
      <c r="ET246" s="129"/>
      <c r="EU246" s="129"/>
      <c r="EV246" s="129"/>
      <c r="EW246" s="129"/>
      <c r="EX246" s="129"/>
      <c r="EY246" s="129"/>
      <c r="EZ246" s="129"/>
      <c r="FA246" s="129"/>
      <c r="FB246" s="129"/>
      <c r="FC246" s="129"/>
      <c r="FD246" s="129"/>
      <c r="FE246" s="129"/>
      <c r="FF246" s="129"/>
      <c r="FG246" s="129"/>
      <c r="FH246" s="129"/>
      <c r="FI246" s="129"/>
      <c r="FJ246" s="129"/>
      <c r="FK246" s="129"/>
      <c r="FL246" s="129"/>
      <c r="FM246" s="129"/>
      <c r="FN246" s="129"/>
      <c r="FO246" s="129"/>
      <c r="FP246" s="129"/>
      <c r="FQ246" s="129"/>
      <c r="FR246" s="129"/>
      <c r="FS246" s="129"/>
      <c r="FT246" s="129"/>
      <c r="FU246" s="129"/>
      <c r="FV246" s="129"/>
      <c r="FW246" s="129"/>
      <c r="FX246" s="129"/>
      <c r="FY246" s="129"/>
      <c r="FZ246" s="129"/>
      <c r="GA246" s="129"/>
      <c r="GB246" s="129"/>
      <c r="GC246" s="129"/>
      <c r="GD246" s="129"/>
      <c r="GE246" s="129"/>
      <c r="GF246" s="129"/>
      <c r="GG246" s="129"/>
      <c r="GH246" s="129"/>
      <c r="GI246" s="129"/>
      <c r="GJ246" s="129"/>
      <c r="GK246" s="129"/>
      <c r="GL246" s="129"/>
      <c r="GM246" s="129"/>
      <c r="GN246" s="129"/>
      <c r="GO246" s="129"/>
      <c r="GP246" s="129"/>
      <c r="GQ246" s="129"/>
      <c r="GR246" s="129"/>
      <c r="GS246" s="129"/>
      <c r="GT246" s="129"/>
      <c r="GU246" s="129"/>
      <c r="GV246" s="129"/>
      <c r="GW246" s="129"/>
      <c r="GX246" s="129"/>
      <c r="GY246" s="129"/>
      <c r="GZ246" s="129"/>
      <c r="HA246" s="129"/>
      <c r="HB246" s="129"/>
      <c r="HC246" s="129"/>
      <c r="HD246" s="129"/>
      <c r="HE246" s="129"/>
      <c r="HF246" s="129"/>
      <c r="HG246" s="129"/>
      <c r="HH246" s="129"/>
      <c r="HI246" s="129"/>
      <c r="HJ246" s="129"/>
      <c r="HK246" s="129"/>
      <c r="HL246" s="129"/>
      <c r="HM246" s="129"/>
      <c r="HN246" s="129"/>
      <c r="HO246" s="129"/>
      <c r="HP246" s="129"/>
    </row>
    <row r="247" spans="1:256" s="1" customFormat="1">
      <c r="A247" s="92"/>
      <c r="B247" s="92"/>
      <c r="C247" s="132" t="s">
        <v>17</v>
      </c>
      <c r="D247" s="94" t="s">
        <v>198</v>
      </c>
      <c r="E247" s="85"/>
      <c r="F247" s="85"/>
      <c r="G247" s="85"/>
      <c r="H247" s="85"/>
      <c r="I247" s="85"/>
      <c r="J247" s="85"/>
      <c r="K247" s="85"/>
      <c r="L247" s="85"/>
      <c r="M247" s="85"/>
    </row>
    <row r="248" spans="1:256" s="129" customFormat="1">
      <c r="A248" s="92"/>
      <c r="B248" s="95"/>
      <c r="C248" s="96" t="s">
        <v>9</v>
      </c>
      <c r="D248" s="94"/>
      <c r="E248" s="85"/>
      <c r="F248" s="85"/>
      <c r="G248" s="85"/>
      <c r="H248" s="85"/>
      <c r="I248" s="85"/>
      <c r="J248" s="85"/>
      <c r="K248" s="85"/>
      <c r="L248" s="85"/>
      <c r="M248" s="85"/>
    </row>
    <row r="249" spans="1:256" s="133" customFormat="1">
      <c r="A249" s="97"/>
      <c r="B249" s="95"/>
      <c r="C249" s="98" t="s">
        <v>18</v>
      </c>
      <c r="D249" s="94" t="s">
        <v>198</v>
      </c>
      <c r="E249" s="85"/>
      <c r="F249" s="85"/>
      <c r="G249" s="85"/>
      <c r="H249" s="85"/>
      <c r="I249" s="85"/>
      <c r="J249" s="85"/>
      <c r="K249" s="85"/>
      <c r="L249" s="85"/>
      <c r="M249" s="85"/>
    </row>
    <row r="250" spans="1:256" s="133" customFormat="1">
      <c r="A250" s="97"/>
      <c r="B250" s="92"/>
      <c r="C250" s="96" t="s">
        <v>9</v>
      </c>
      <c r="D250" s="94"/>
      <c r="E250" s="85"/>
      <c r="F250" s="85"/>
      <c r="G250" s="85"/>
      <c r="H250" s="85"/>
      <c r="I250" s="85"/>
      <c r="J250" s="85"/>
      <c r="K250" s="85"/>
      <c r="L250" s="85"/>
      <c r="M250" s="85"/>
    </row>
    <row r="251" spans="1:256" s="133" customFormat="1">
      <c r="A251" s="97"/>
      <c r="B251" s="92"/>
      <c r="C251" s="98" t="s">
        <v>19</v>
      </c>
      <c r="D251" s="94" t="s">
        <v>198</v>
      </c>
      <c r="E251" s="85"/>
      <c r="F251" s="85"/>
      <c r="G251" s="85"/>
      <c r="H251" s="85"/>
      <c r="I251" s="85"/>
      <c r="J251" s="85"/>
      <c r="K251" s="85"/>
      <c r="L251" s="85"/>
      <c r="M251" s="85"/>
    </row>
    <row r="252" spans="1:256" s="101" customFormat="1">
      <c r="A252" s="89"/>
      <c r="B252" s="99"/>
      <c r="C252" s="96" t="s">
        <v>9</v>
      </c>
      <c r="D252" s="100"/>
      <c r="E252" s="91"/>
      <c r="F252" s="91"/>
      <c r="G252" s="91"/>
      <c r="H252" s="91"/>
      <c r="I252" s="91"/>
      <c r="J252" s="91"/>
      <c r="K252" s="91"/>
      <c r="L252" s="91"/>
      <c r="M252" s="85"/>
    </row>
    <row r="253" spans="1:256" s="133" customFormat="1">
      <c r="A253" s="97"/>
      <c r="B253" s="95"/>
      <c r="C253" s="98" t="s">
        <v>20</v>
      </c>
      <c r="D253" s="94">
        <v>0.03</v>
      </c>
      <c r="E253" s="85"/>
      <c r="F253" s="85"/>
      <c r="G253" s="85"/>
      <c r="H253" s="85"/>
      <c r="I253" s="85"/>
      <c r="J253" s="85"/>
      <c r="K253" s="85"/>
      <c r="L253" s="85"/>
      <c r="M253" s="85"/>
    </row>
    <row r="254" spans="1:256" s="133" customFormat="1">
      <c r="A254" s="97"/>
      <c r="B254" s="92"/>
      <c r="C254" s="96" t="s">
        <v>9</v>
      </c>
      <c r="D254" s="94"/>
      <c r="E254" s="85"/>
      <c r="F254" s="85"/>
      <c r="G254" s="85"/>
      <c r="H254" s="85"/>
      <c r="I254" s="85"/>
      <c r="J254" s="85"/>
      <c r="K254" s="85"/>
      <c r="L254" s="85"/>
      <c r="M254" s="85"/>
    </row>
    <row r="255" spans="1:256" s="133" customFormat="1">
      <c r="A255" s="97"/>
      <c r="B255" s="92"/>
      <c r="C255" s="141" t="s">
        <v>93</v>
      </c>
      <c r="D255" s="142">
        <v>0.02</v>
      </c>
      <c r="E255" s="85"/>
      <c r="F255" s="85"/>
      <c r="G255" s="85"/>
      <c r="H255" s="85"/>
      <c r="I255" s="85"/>
      <c r="J255" s="85"/>
      <c r="K255" s="85"/>
      <c r="L255" s="85"/>
      <c r="M255" s="85"/>
    </row>
    <row r="256" spans="1:256" s="133" customFormat="1">
      <c r="A256" s="97"/>
      <c r="B256" s="92"/>
      <c r="C256" s="143" t="s">
        <v>9</v>
      </c>
      <c r="D256" s="144"/>
      <c r="E256" s="85"/>
      <c r="F256" s="85"/>
      <c r="G256" s="85"/>
      <c r="H256" s="85"/>
      <c r="I256" s="85"/>
      <c r="J256" s="85"/>
      <c r="K256" s="85"/>
      <c r="L256" s="85"/>
      <c r="M256" s="85"/>
    </row>
    <row r="257" spans="1:14" s="133" customFormat="1">
      <c r="A257" s="97"/>
      <c r="B257" s="95"/>
      <c r="C257" s="98" t="s">
        <v>21</v>
      </c>
      <c r="D257" s="94">
        <v>0.18</v>
      </c>
      <c r="E257" s="85"/>
      <c r="F257" s="85"/>
      <c r="G257" s="85"/>
      <c r="H257" s="85"/>
      <c r="I257" s="85"/>
      <c r="J257" s="85"/>
      <c r="K257" s="85"/>
      <c r="L257" s="85"/>
      <c r="M257" s="85"/>
    </row>
    <row r="258" spans="1:14" s="133" customFormat="1">
      <c r="A258" s="97"/>
      <c r="B258" s="95"/>
      <c r="C258" s="98"/>
      <c r="D258" s="94"/>
      <c r="E258" s="85"/>
      <c r="F258" s="85"/>
      <c r="G258" s="85"/>
      <c r="H258" s="85"/>
      <c r="I258" s="85"/>
      <c r="J258" s="85"/>
      <c r="K258" s="85"/>
      <c r="L258" s="85"/>
      <c r="M258" s="85"/>
    </row>
    <row r="259" spans="1:14" s="133" customFormat="1">
      <c r="A259" s="97"/>
      <c r="B259" s="92"/>
      <c r="C259" s="90" t="s">
        <v>9</v>
      </c>
      <c r="D259" s="94"/>
      <c r="E259" s="85"/>
      <c r="F259" s="85"/>
      <c r="G259" s="85"/>
      <c r="H259" s="85"/>
      <c r="I259" s="85"/>
      <c r="J259" s="85"/>
      <c r="K259" s="85"/>
      <c r="L259" s="85"/>
      <c r="M259" s="91"/>
      <c r="N259" s="133">
        <v>210000</v>
      </c>
    </row>
    <row r="260" spans="1:14" s="129" customFormat="1">
      <c r="A260" s="8"/>
      <c r="B260" s="131"/>
      <c r="C260" s="138"/>
      <c r="D260" s="131"/>
      <c r="E260" s="131"/>
      <c r="F260" s="131"/>
      <c r="G260" s="131"/>
      <c r="H260" s="136"/>
      <c r="I260" s="131"/>
      <c r="J260" s="136"/>
      <c r="K260" s="131"/>
      <c r="L260" s="136"/>
    </row>
    <row r="261" spans="1:14" s="129" customFormat="1">
      <c r="A261" s="8"/>
      <c r="B261" s="131"/>
      <c r="C261" s="134" t="s">
        <v>13</v>
      </c>
      <c r="D261" s="135"/>
      <c r="E261" s="9" t="s">
        <v>14</v>
      </c>
      <c r="F261" s="9"/>
      <c r="G261" s="131"/>
      <c r="H261" s="136"/>
      <c r="I261" s="131"/>
      <c r="J261" s="136"/>
      <c r="K261" s="131"/>
      <c r="L261" s="136"/>
      <c r="M261" s="145"/>
      <c r="N261" s="137">
        <f>N259-M259</f>
        <v>210000</v>
      </c>
    </row>
    <row r="262" spans="1:14" s="129" customFormat="1">
      <c r="A262" s="8"/>
      <c r="B262" s="131"/>
      <c r="C262" s="134"/>
      <c r="D262" s="135"/>
      <c r="E262" s="9"/>
      <c r="F262" s="9"/>
      <c r="G262" s="131"/>
      <c r="H262" s="136"/>
      <c r="I262" s="131"/>
      <c r="J262" s="136"/>
      <c r="K262" s="131"/>
      <c r="L262" s="136"/>
    </row>
    <row r="263" spans="1:14" s="129" customFormat="1">
      <c r="A263" s="8"/>
      <c r="B263" s="131"/>
      <c r="C263" s="134" t="s">
        <v>15</v>
      </c>
      <c r="D263" s="135"/>
      <c r="E263" s="9" t="s">
        <v>16</v>
      </c>
      <c r="F263" s="9"/>
      <c r="G263" s="131"/>
      <c r="H263" s="136"/>
      <c r="I263" s="131"/>
      <c r="J263" s="136"/>
      <c r="K263" s="131"/>
      <c r="L263" s="136"/>
      <c r="M263" s="145"/>
    </row>
    <row r="264" spans="1:14">
      <c r="E264" s="126"/>
      <c r="F264" s="126"/>
    </row>
    <row r="265" spans="1:14">
      <c r="E265" s="126"/>
      <c r="F265" s="126"/>
    </row>
    <row r="266" spans="1:14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</row>
    <row r="267" spans="1:14" s="127" customFormat="1"/>
    <row r="268" spans="1:14" s="127" customFormat="1"/>
    <row r="269" spans="1:14" s="127" customFormat="1"/>
    <row r="270" spans="1:14" s="127" customFormat="1"/>
    <row r="271" spans="1:14" s="127" customFormat="1"/>
    <row r="272" spans="1:14" s="127" customFormat="1"/>
    <row r="273" s="127" customFormat="1"/>
    <row r="274" s="127" customFormat="1"/>
    <row r="275" s="127" customFormat="1"/>
    <row r="276" s="127" customFormat="1"/>
    <row r="277" s="127" customFormat="1"/>
    <row r="278" s="74" customFormat="1"/>
    <row r="279" s="127" customFormat="1"/>
    <row r="280" s="127" customFormat="1"/>
    <row r="281" s="127" customFormat="1"/>
    <row r="282" s="74" customFormat="1"/>
    <row r="283" s="127" customFormat="1"/>
    <row r="284" s="127" customFormat="1"/>
    <row r="285" s="127" customFormat="1"/>
    <row r="286" s="75" customFormat="1"/>
    <row r="287" s="127" customFormat="1"/>
    <row r="288" s="127" customFormat="1"/>
    <row r="289" s="127" customFormat="1"/>
    <row r="290" s="127" customFormat="1"/>
    <row r="291" s="127" customFormat="1"/>
    <row r="292" s="127" customFormat="1"/>
    <row r="293" s="127" customFormat="1"/>
    <row r="294" s="127" customFormat="1"/>
    <row r="295" s="127" customFormat="1"/>
    <row r="296" s="75" customFormat="1"/>
    <row r="297" s="127" customFormat="1"/>
    <row r="298" s="127" customFormat="1"/>
  </sheetData>
  <protectedRanges>
    <protectedRange sqref="E22:E24" name="Range1_1_1_2_1_1_1_1"/>
    <protectedRange sqref="E95:E96 N95:N96 N129:N134" name="Range1_1_1_2_4_2"/>
    <protectedRange sqref="E129:E130" name="Range1_1_1_2_2_1_1_3_1_2_1_1"/>
    <protectedRange sqref="E125" name="Range1_1_1_2_1_1_1_1_1_1"/>
    <protectedRange sqref="E126:E128" name="Range1_1_1_2_1_1_2_1"/>
    <protectedRange sqref="E206" name="Range1_1_1_2_1_1_1_1_1_1_2"/>
    <protectedRange sqref="E198:E199" name="Range1_1_1_2_2_3_1"/>
    <protectedRange sqref="E215 E210" name="Range1_1_1_2_2_1_1"/>
    <protectedRange sqref="N217:N224 N228:N229" name="Range1_1_1_2_2_3_1_1"/>
    <protectedRange sqref="F225 N217:N224 E217:E224 N228:N229 E228:E229" name="Range1_1_1_2_2_1_2_1_1_1"/>
    <protectedRange sqref="E207:E209" name="Range1_1_1_2_1_1_2_2"/>
    <protectedRange sqref="E198:E202" name="Range1_1_1_2_4_1_1"/>
    <protectedRange sqref="E183" name="Range1_1_1_2_2_1_1_3_1_2_1_1_1_1"/>
    <protectedRange sqref="E182" name="Range1_1_1_2_1_1_2_1_1"/>
    <protectedRange sqref="AA189:AA197 G189:G197" name="Range1_1_1_2_1"/>
    <protectedRange sqref="E180:E181" name="Range1_1_1_2_1_1_2_1_1_1"/>
    <protectedRange sqref="E179" name="Range1_1_1_2_1_1_1_1_1_2"/>
    <protectedRange sqref="E40" name="Range1_1_1_2_1_1_1_2"/>
    <protectedRange sqref="E37" name="Range1_1_1_2_1_1_1_1_1_1_1"/>
    <protectedRange sqref="E38:E39" name="Range1_1_1_2_1_1_2_1_1_2"/>
    <protectedRange sqref="E244" name="Range1_1_1_2_2_3_1_2"/>
    <protectedRange sqref="E235" name="Range1_1_1_2_2_1_1_1"/>
    <protectedRange sqref="E240:E241" name="Range1_1_1_2_2_1_2_1_1_1_1"/>
    <protectedRange sqref="N236:N238 N242:N243" name="Range1_1_1_2_2_1_2"/>
    <protectedRange sqref="N242:N243 E236:E238 N236:N238 E242:E243" name="Range1_1_1_2_2_1_1_1_1"/>
    <protectedRange sqref="E239" name="Range1_1_1_2_2_1_2_1_1_2_1"/>
  </protectedRanges>
  <autoFilter ref="A1:M94"/>
  <mergeCells count="14">
    <mergeCell ref="N19:O19"/>
    <mergeCell ref="A3:M3"/>
    <mergeCell ref="K5:L5"/>
    <mergeCell ref="G6:H6"/>
    <mergeCell ref="I6:J6"/>
    <mergeCell ref="B6:B7"/>
    <mergeCell ref="A6:A7"/>
    <mergeCell ref="M6:M7"/>
    <mergeCell ref="C6:C7"/>
    <mergeCell ref="D6:D7"/>
    <mergeCell ref="E6:F6"/>
    <mergeCell ref="K6:L6"/>
    <mergeCell ref="A2:M2"/>
    <mergeCell ref="A95:D95"/>
  </mergeCells>
  <pageMargins left="0.25" right="0.25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ინსპ</vt:lpstr>
      <vt:lpstr>ინსპ!Print_Area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2020-08-24T13:23:58Z</dcterms:modified>
</cp:coreProperties>
</file>