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26" activeTab="0"/>
  </bookViews>
  <sheets>
    <sheet name="nakrebi lari" sheetId="1" r:id="rId1"/>
    <sheet name="dakvalva" sheetId="2" r:id="rId2"/>
    <sheet name="x.a.1" sheetId="3" r:id="rId3"/>
    <sheet name="x.a.2" sheetId="4" r:id="rId4"/>
    <sheet name="x.a.3" sheetId="5" r:id="rId5"/>
    <sheet name="x.a.4" sheetId="6" r:id="rId6"/>
    <sheet name="x.a.5" sheetId="7" r:id="rId7"/>
    <sheet name="x.a.6" sheetId="8" r:id="rId8"/>
  </sheets>
  <definedNames>
    <definedName name="_xlnm.Print_Area" localSheetId="1">'dakvalva'!$A$1:$L$14</definedName>
    <definedName name="_xlnm.Print_Area" localSheetId="0">'nakrebi lari'!$A$1:$N$48</definedName>
    <definedName name="_xlnm.Print_Area" localSheetId="2">'x.a.1'!$A$1:$L$90</definedName>
    <definedName name="_xlnm.Print_Area" localSheetId="3">'x.a.2'!$A$1:$L$93</definedName>
    <definedName name="_xlnm.Print_Area" localSheetId="4">'x.a.3'!$A$1:$L$88</definedName>
    <definedName name="_xlnm.Print_Area" localSheetId="5">'x.a.4'!$A$1:$L$73</definedName>
    <definedName name="_xlnm.Print_Area" localSheetId="6">'x.a.5'!$A$1:$L$26</definedName>
    <definedName name="_xlnm.Print_Area" localSheetId="7">'x.a.6'!$A:$L</definedName>
    <definedName name="_xlnm.Print_Titles" localSheetId="1">'dakvalva'!$12:$12</definedName>
    <definedName name="_xlnm.Print_Titles" localSheetId="0">'nakrebi lari'!$13:$13</definedName>
    <definedName name="_xlnm.Print_Titles" localSheetId="2">'x.a.1'!$11:$11</definedName>
    <definedName name="_xlnm.Print_Titles" localSheetId="3">'x.a.2'!$11:$11</definedName>
    <definedName name="_xlnm.Print_Titles" localSheetId="4">'x.a.3'!$11:$11</definedName>
    <definedName name="_xlnm.Print_Titles" localSheetId="5">'x.a.4'!$11:$11</definedName>
    <definedName name="_xlnm.Print_Titles" localSheetId="6">'x.a.5'!$8:$8</definedName>
  </definedNames>
  <calcPr fullCalcOnLoad="1"/>
</workbook>
</file>

<file path=xl/sharedStrings.xml><?xml version="1.0" encoding="utf-8"?>
<sst xmlns="http://schemas.openxmlformats.org/spreadsheetml/2006/main" count="900" uniqueCount="173">
  <si>
    <t>#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</si>
  <si>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</si>
  <si>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</si>
  <si>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</si>
  <si>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</si>
  <si>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</si>
  <si>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</si>
  <si>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</si>
  <si>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</si>
  <si>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</si>
  <si>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</si>
  <si>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</si>
  <si>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samuSaoebis, resursebis   dasaxeleba</t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</si>
  <si>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</si>
  <si>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</si>
  <si>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</si>
  <si>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</si>
  <si>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</si>
  <si>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</si>
  <si>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</si>
  <si>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g.m.</t>
  </si>
  <si>
    <t>sxva manqanebi</t>
  </si>
  <si>
    <t>sxva masalebi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</si>
  <si>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</si>
  <si>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</si>
  <si>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</si>
  <si>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</si>
  <si>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</si>
  <si>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saxarjTaRricxvo Rirebuleba  aT.lari</t>
  </si>
  <si>
    <t>samSeneblo samuSaoe-bis</t>
  </si>
  <si>
    <t>samontaJo samu-Saoebis</t>
  </si>
  <si>
    <t>mowyobilo-bebis, inven-taris</t>
  </si>
  <si>
    <t>sxva dana-xarjebis</t>
  </si>
  <si>
    <t>x.a.#1</t>
  </si>
  <si>
    <t>sul Tavi I</t>
  </si>
  <si>
    <t>x.a.#2</t>
  </si>
  <si>
    <t>gauTvaliswinebeli xarjebi 3%</t>
  </si>
  <si>
    <t>dRg 18%</t>
  </si>
  <si>
    <t>sul mSeneblobis Rirebulebis nakrebi saxarjTaRrivxvo angariSiT</t>
  </si>
  <si>
    <t>satkepni sagzao TviTmavali gluvi 5t</t>
  </si>
  <si>
    <t>igive, 10t</t>
  </si>
  <si>
    <t>x.a.#3</t>
  </si>
  <si>
    <t xml:space="preserve"> lokaluri  xarjTaRricxva # 1</t>
  </si>
  <si>
    <t>proeqtiT</t>
  </si>
  <si>
    <t>sxva masala</t>
  </si>
  <si>
    <t>buldozeri 79 kvt</t>
  </si>
  <si>
    <t>avtogudronatori 3500 l</t>
  </si>
  <si>
    <t>asfaltobetonis damgebi</t>
  </si>
  <si>
    <t>Tavi I</t>
  </si>
  <si>
    <t>mSeneblobis teritoriis momzadeba</t>
  </si>
  <si>
    <t>sagzao samosi</t>
  </si>
  <si>
    <t>sul Tavi III</t>
  </si>
  <si>
    <t>Tavi III</t>
  </si>
  <si>
    <t>eqskavatori</t>
  </si>
  <si>
    <t>qviSa-xreSovani narevi</t>
  </si>
  <si>
    <t>buldozeri 79kvt</t>
  </si>
  <si>
    <t>manqanebi</t>
  </si>
  <si>
    <t>x.a.#4</t>
  </si>
  <si>
    <t>x.a.#5</t>
  </si>
  <si>
    <t>betoni</t>
  </si>
  <si>
    <t>Tavi IV</t>
  </si>
  <si>
    <t>sul Tavi IV</t>
  </si>
  <si>
    <t>avtogreideri saSualo tipis 79kvt</t>
  </si>
  <si>
    <t xml:space="preserve">nayarSi muSaoba </t>
  </si>
  <si>
    <t>satkepni sagzao TviTmavali pnevmosvlaze 18t</t>
  </si>
  <si>
    <t xml:space="preserve"> lokaluri  xarjTaRricxva # 2</t>
  </si>
  <si>
    <t>gzis kuTvnileba da mowyobiloba</t>
  </si>
  <si>
    <t xml:space="preserve">mosamzadebeli samuSaoebis mowyoba </t>
  </si>
  <si>
    <t>nawiburebis CaWra xerxiT</t>
  </si>
  <si>
    <t>Txevadi bitumis mosxma nawiburebze 0,35 l/g.m.</t>
  </si>
  <si>
    <t xml:space="preserve">  Txevadi bitumi </t>
  </si>
  <si>
    <t>satkepni sagzao TviTmavali pnevmosvlaze 18 t</t>
  </si>
  <si>
    <t>wvrilmarcvlovani asfaltobetoni</t>
  </si>
  <si>
    <t>kg</t>
  </si>
  <si>
    <t>Txevadi bitumis mosxma safuZvlis zeda fenaze 0,7 l/m2-ze</t>
  </si>
  <si>
    <t>c</t>
  </si>
  <si>
    <t>sagzao niSnebis mowyoba</t>
  </si>
  <si>
    <t xml:space="preserve">  sagzao niSnebis dayeneba liTonis dgarebze sigrZiT  3,50 m  dabetonebiT, miwis samuSaoebisa da dgarebis SeRebvis gaTvaliswinebiT</t>
  </si>
  <si>
    <t xml:space="preserve">avtoamwe saburRi mowyobilobiT </t>
  </si>
  <si>
    <t>amwe saavtomobilo svlaze  3 t</t>
  </si>
  <si>
    <t>prioritetis</t>
  </si>
  <si>
    <t xml:space="preserve">samkuTxa </t>
  </si>
  <si>
    <t>trasis aRdgena da damagreba</t>
  </si>
  <si>
    <t>Tavi II</t>
  </si>
  <si>
    <t>miwis vakisi</t>
  </si>
  <si>
    <t>miwis samuSaoebis mowyoba</t>
  </si>
  <si>
    <t>sul Tavi II</t>
  </si>
  <si>
    <t>RorRi 0-40 mm</t>
  </si>
  <si>
    <t>Txevadi bitumis mosxma safuZvlis fenaze 0,7 l/m2-ze</t>
  </si>
  <si>
    <t>safaris fenis mowyoba wvrilmarcvlovani a/betoniT sisqiT 5 sm</t>
  </si>
  <si>
    <t>transportireba 5 km manZilze nayarSi</t>
  </si>
  <si>
    <t>safuZvlis zeda fenis mowyoba fraqciuli RorRiT 0-40 mm, sisqiT 15sm.</t>
  </si>
  <si>
    <t>III kat. Ggruntis moxsna meqanizmebiT, farTis 90%-ze, saS. sisqiT 40 sm-ze datvirTva a/TviTmclelebze da zidva nayarSi 5 km-mde</t>
  </si>
  <si>
    <t>III kat. Ggruntis moxsna xeliT, farTis 10%-ze, saS. sisqiT 40 sm-ze datvirTva a/TviTmclelebze da zidva nayarSi 5 km-mde</t>
  </si>
  <si>
    <t>III kategoriis gruntis moxsna meqanizmebiT farTis 90%-ze, datvirTva a/TviTmclelebze da zidva nayarSi 5 km-mde</t>
  </si>
  <si>
    <t>III kategoriis gruntis moxsna xeliT farTis 10%-ze, datvirTva a/TviTmclelebze da zidva nayarSi 5 km-mde</t>
  </si>
  <si>
    <t>3</t>
  </si>
  <si>
    <t>4</t>
  </si>
  <si>
    <t>mierTebebis mowyoba a/betonis safariT</t>
  </si>
  <si>
    <t>ezoebSi Sesasvlebis mowyoba a/betonis safariT</t>
  </si>
  <si>
    <t>xelovnuri nagebobebi</t>
  </si>
  <si>
    <t xml:space="preserve"> lokaluri  xarjTaRricxva # 4</t>
  </si>
  <si>
    <t xml:space="preserve"> lokaluri  xarjTaRricxva # 6</t>
  </si>
  <si>
    <t>km</t>
  </si>
  <si>
    <t xml:space="preserve">SromiTi danaxarji </t>
  </si>
  <si>
    <t>k/sT</t>
  </si>
  <si>
    <t>წყალი  (არასაყოფაცხოვრებო)</t>
  </si>
  <si>
    <t>nakerebis damWreli</t>
  </si>
  <si>
    <r>
      <t>m</t>
    </r>
    <r>
      <rPr>
        <b/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</si>
  <si>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</si>
  <si>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2</t>
    </r>
  </si>
  <si>
    <t>liTonis dgari sigrZiT 3,50 m  Ǿ76 mm</t>
  </si>
  <si>
    <t xml:space="preserve"> lokaluri  xarjTaRricxva # 7</t>
  </si>
  <si>
    <t>saerTo   saxajTaR-ricxvo   Rirebuleba,   lari</t>
  </si>
  <si>
    <t>wyali (arasayofacxovrebo)</t>
  </si>
  <si>
    <t xml:space="preserve">Semasworebeli fenis mowyoba qviSa-xreSovani nareviT 0-70mm, saS. sisqiT 10 sm </t>
  </si>
  <si>
    <t>safuZvlis fenis mowyoba fraqciuli RorRis 0-40mm. nareviT, sisqiT 15 sm</t>
  </si>
  <si>
    <r>
      <t>betoni</t>
    </r>
    <r>
      <rPr>
        <sz val="11"/>
        <rFont val="Calibri"/>
        <family val="2"/>
      </rPr>
      <t xml:space="preserve"> B22,5  F200  W6  </t>
    </r>
  </si>
  <si>
    <t>9</t>
  </si>
  <si>
    <t>III kat. Ggruntis moxsna meqanizmebiT, farTis 90%-ze, saS. sisqiT 20 sm-ze datvirTva a/TviTmclelebze da zidva nayarSi 5 km-mde</t>
  </si>
  <si>
    <t>III kat. Ggruntis moxsna xeliT, farTis 10%-ze, saS. sisqiT 20 sm-ze datvirTva a/TviTmclelebze da zidva nayarSi 5 km-mde</t>
  </si>
  <si>
    <t>III kategoriis gruntis damuSaveba meqanizmebiT saproeqto rk/betonis kiuvetis tranSeaSi, datvirTva a/TviTmclelebze da zidva nayarSi 5 km-mde</t>
  </si>
  <si>
    <t>III kategoriis gruntis damuSaveba xeliT saproeqto rk/betonis kiuvetis tranSeaSi a/TviTmclelebze datvirTviT</t>
  </si>
  <si>
    <t xml:space="preserve">  transportireba 5 km manZilze nayarSi</t>
  </si>
  <si>
    <t>qvesagebi fenis mowyoba qviSa-xreSovani nareviT, sisqiT 10 sm</t>
  </si>
  <si>
    <t>qviSa-xreSis narevi</t>
  </si>
  <si>
    <t>11</t>
  </si>
  <si>
    <r>
      <t>monoliTuri rkina-betonis kiuvetis mowyoba</t>
    </r>
    <r>
      <rPr>
        <b/>
        <sz val="11"/>
        <rFont val="Cambria"/>
        <family val="1"/>
      </rPr>
      <t xml:space="preserve"> B30 F200 W6</t>
    </r>
  </si>
  <si>
    <r>
      <t xml:space="preserve">armatura </t>
    </r>
    <r>
      <rPr>
        <sz val="11"/>
        <rFont val="Calibri"/>
        <family val="2"/>
      </rPr>
      <t>AI</t>
    </r>
    <r>
      <rPr>
        <sz val="11"/>
        <rFont val="AcadNusx"/>
        <family val="0"/>
      </rPr>
      <t xml:space="preserve"> Ǿ8</t>
    </r>
  </si>
  <si>
    <t xml:space="preserve">Zeli </t>
  </si>
  <si>
    <r>
      <t>ficari Camoganuli III xarisxis,</t>
    </r>
    <r>
      <rPr>
        <sz val="11"/>
        <rFont val="Calibri"/>
        <family val="2"/>
      </rPr>
      <t xml:space="preserve">        40 </t>
    </r>
    <r>
      <rPr>
        <sz val="11"/>
        <rFont val="AcadNusx"/>
        <family val="0"/>
      </rPr>
      <t xml:space="preserve">mm </t>
    </r>
  </si>
  <si>
    <r>
      <t xml:space="preserve">ficari Camoganuli III xarisxis,  </t>
    </r>
    <r>
      <rPr>
        <sz val="11"/>
        <rFont val="Calibri"/>
        <family val="2"/>
      </rPr>
      <t xml:space="preserve">      25-32 </t>
    </r>
    <r>
      <rPr>
        <sz val="11"/>
        <rFont val="AcadNusx"/>
        <family val="0"/>
      </rPr>
      <t xml:space="preserve">mm </t>
    </r>
  </si>
  <si>
    <t>Txrilis Sevseba qviSAa-xreSovani nareviT eqskavatoriT</t>
  </si>
  <si>
    <t>qviSAa-xreSovani narevi</t>
  </si>
  <si>
    <t>qviSa-xreSovani narevis gaSla da datkepna vibraciuli satkepniT fenebad   6-jer gavliT fenis, sisqiT 20 sm</t>
  </si>
  <si>
    <t>vibraciuli satkepni</t>
  </si>
  <si>
    <t>traqtori 79kvt</t>
  </si>
  <si>
    <t>kuTxovana 100X63X6</t>
  </si>
  <si>
    <t>WanWiki</t>
  </si>
  <si>
    <t>eleqtrodi</t>
  </si>
  <si>
    <t xml:space="preserve">koleri </t>
  </si>
  <si>
    <t>pigmenti</t>
  </si>
  <si>
    <t>olifa</t>
  </si>
  <si>
    <t>cxauris mowyoba kuTxovaniT 100X63X6, saerTo sigrZiT 49m</t>
  </si>
  <si>
    <t>sul Tavi I_IV</t>
  </si>
  <si>
    <t>x.a.#6</t>
  </si>
  <si>
    <t>asfaltbetonis safaris mowyoba saval nawilze</t>
  </si>
  <si>
    <t>miwis vakisis yrilis mowyoba qviSa-xreSovani nareviT</t>
  </si>
  <si>
    <r>
      <t>m</t>
    </r>
    <r>
      <rPr>
        <b/>
        <vertAlign val="superscript"/>
        <sz val="11"/>
        <rFont val="Arachveulebrivi Thin"/>
        <family val="2"/>
      </rPr>
      <t>3</t>
    </r>
  </si>
  <si>
    <r>
      <t>m</t>
    </r>
    <r>
      <rPr>
        <vertAlign val="superscript"/>
        <sz val="11"/>
        <rFont val="Arachveulebrivi Thin"/>
        <family val="2"/>
      </rPr>
      <t>3</t>
    </r>
  </si>
  <si>
    <t>wyali</t>
  </si>
  <si>
    <t>monoliTuri rk/betonis kiuvetis mowyoba sigrZiT 78 m</t>
  </si>
  <si>
    <t>liTonis cxauris  mowyoba  sigrZiT 33 m</t>
  </si>
  <si>
    <t xml:space="preserve">safuZvlis qveda fenis mowyoba qviSa-xreSovani nareviT 0-70mm, sisqiT 10sm </t>
  </si>
  <si>
    <t>safaris qveda fenis mowyoba msxvilmarcvlovani a/betoniT sisqiT 6 sm</t>
  </si>
  <si>
    <t>msxvilmarcvlovani asfaltobetoni</t>
  </si>
  <si>
    <t>Txevadi bitumis mosxma safaris qveda fenaze 0,35 l/m2-ze</t>
  </si>
  <si>
    <t>safaris zeda fenis mowyoba wvrilmarcvlovani a/betoniT sisqiT 4 sm</t>
  </si>
  <si>
    <t>misayreli gverdulebis mowyoba qviSa-xreSovani nareviT 0-70mm</t>
  </si>
  <si>
    <t xml:space="preserve"> lokaluri  xarjTaRricxva #7</t>
  </si>
  <si>
    <t>liTonis moajiris mowyoba</t>
  </si>
  <si>
    <t>amwe muxluxa svlaze 16 t</t>
  </si>
  <si>
    <t>sworkuTxa kveTis profili 120X80X5 mm</t>
  </si>
  <si>
    <t>sworkuTxa kveTis profili 80X40X3 mm</t>
  </si>
  <si>
    <t>moajirebis SeRebva antikoroziuli saRebaviT</t>
  </si>
  <si>
    <r>
      <t>m</t>
    </r>
    <r>
      <rPr>
        <b/>
        <vertAlign val="superscript"/>
        <sz val="11"/>
        <rFont val="Arachveulebrivi Thin"/>
        <family val="2"/>
      </rPr>
      <t>2</t>
    </r>
  </si>
  <si>
    <t>liTonis moajiris mowyoba sigrZiT 18 m</t>
  </si>
  <si>
    <t>SeduRebis nakeri 1,5%</t>
  </si>
  <si>
    <t>სიღნაღის მუნიციპალიტეტის სოფ. ვაქირში ხევისუბნის გზის სარეაბილიტაციო სამუშაოები</t>
  </si>
  <si>
    <t>satransporto xarjebi masalebze</t>
  </si>
  <si>
    <t>zednadebi xarjebi</t>
  </si>
  <si>
    <t>gegmiuri mogeba</t>
  </si>
  <si>
    <t xml:space="preserve">zednadebi xarjebi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</si>
</sst>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\ &quot;Lari&quot;;\-#,##0\ &quot;Lari&quot;"/>
    <numFmt numFmtId="177" formatCode="#,##0\ &quot;Lari&quot;;[Red]\-#,##0\ &quot;Lari&quot;"/>
    <numFmt numFmtId="178" formatCode="#,##0.00\ &quot;Lari&quot;;\-#,##0.00\ &quot;Lari&quot;"/>
    <numFmt numFmtId="179" formatCode="#,##0.00\ &quot;Lari&quot;;[Red]\-#,##0.00\ &quot;Lari&quot;"/>
    <numFmt numFmtId="180" formatCode="_-* #,##0\ &quot;Lari&quot;_-;\-* #,##0\ &quot;Lari&quot;_-;_-* &quot;-&quot;\ &quot;Lari&quot;_-;_-@_-"/>
    <numFmt numFmtId="181" formatCode="_-* #,##0\ _L_a_r_i_-;\-* #,##0\ _L_a_r_i_-;_-* &quot;-&quot;\ _L_a_r_i_-;_-@_-"/>
    <numFmt numFmtId="182" formatCode="_-* #,##0.00\ &quot;Lari&quot;_-;\-* #,##0.00\ &quot;Lari&quot;_-;_-* &quot;-&quot;??\ &quot;Lari&quot;_-;_-@_-"/>
    <numFmt numFmtId="183" formatCode="_-* #,##0.00\ _L_a_r_i_-;\-* #,##0.00\ _L_a_r_i_-;_-* &quot;-&quot;??\ _L_a_r_i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</numFmts>
  <fonts count="6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cadNusx"/>
      <family val="0"/>
    </font>
    <font>
      <sz val="10"/>
      <name val="AcadNusx"/>
      <family val="0"/>
    </font>
    <font>
      <b/>
      <sz val="14"/>
      <name val="AcadNusx"/>
      <family val="0"/>
    </font>
    <font>
      <sz val="12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4"/>
      <name val="AcadNusx"/>
      <family val="0"/>
    </font>
    <font>
      <sz val="9"/>
      <name val="AcadNusx"/>
      <family val="0"/>
    </font>
    <font>
      <sz val="14"/>
      <color indexed="10"/>
      <name val="AcadNusx"/>
      <family val="0"/>
    </font>
    <font>
      <sz val="11"/>
      <color indexed="10"/>
      <name val="AcadNusx"/>
      <family val="0"/>
    </font>
    <font>
      <b/>
      <sz val="11"/>
      <color indexed="10"/>
      <name val="AcadNusx"/>
      <family val="0"/>
    </font>
    <font>
      <u val="single"/>
      <sz val="11"/>
      <name val="AcadNusx"/>
      <family val="0"/>
    </font>
    <font>
      <b/>
      <vertAlign val="superscript"/>
      <sz val="11"/>
      <name val="AcadNusx"/>
      <family val="0"/>
    </font>
    <font>
      <b/>
      <u val="single"/>
      <sz val="11"/>
      <name val="AcadNusx"/>
      <family val="0"/>
    </font>
    <font>
      <vertAlign val="superscript"/>
      <sz val="11"/>
      <name val="AcadNusx"/>
      <family val="0"/>
    </font>
    <font>
      <b/>
      <i/>
      <sz val="11"/>
      <name val="AcadNusx"/>
      <family val="0"/>
    </font>
    <font>
      <sz val="11"/>
      <name val="Arachveulebrivi Thin"/>
      <family val="2"/>
    </font>
    <font>
      <sz val="11"/>
      <name val="Calibri"/>
      <family val="2"/>
    </font>
    <font>
      <b/>
      <i/>
      <u val="single"/>
      <sz val="11"/>
      <name val="AcadNusx"/>
      <family val="0"/>
    </font>
    <font>
      <b/>
      <sz val="11"/>
      <name val="Cambria"/>
      <family val="1"/>
    </font>
    <font>
      <b/>
      <sz val="11"/>
      <name val="Arachveulebrivi Thin"/>
      <family val="2"/>
    </font>
    <font>
      <b/>
      <vertAlign val="superscript"/>
      <sz val="11"/>
      <name val="Arachveulebrivi Thin"/>
      <family val="2"/>
    </font>
    <font>
      <b/>
      <u val="single"/>
      <sz val="11"/>
      <name val="Arachveulebrivi Thin"/>
      <family val="2"/>
    </font>
    <font>
      <vertAlign val="superscript"/>
      <sz val="11"/>
      <name val="Arachveulebrivi Thin"/>
      <family val="2"/>
    </font>
    <font>
      <sz val="9"/>
      <name val="Arachveulebrivi Thin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Cambria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49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2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2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2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15" xfId="64" applyNumberFormat="1" applyFont="1" applyFill="1" applyBorder="1" applyAlignment="1">
      <alignment horizontal="center" vertical="center"/>
      <protection/>
    </xf>
    <xf numFmtId="2" fontId="8" fillId="32" borderId="16" xfId="64" applyNumberFormat="1" applyFont="1" applyFill="1" applyBorder="1" applyAlignment="1">
      <alignment horizontal="center" vertical="center"/>
      <protection/>
    </xf>
    <xf numFmtId="2" fontId="8" fillId="32" borderId="14" xfId="64" applyNumberFormat="1" applyFont="1" applyFill="1" applyBorder="1" applyAlignment="1">
      <alignment horizontal="center" vertical="center"/>
      <protection/>
    </xf>
    <xf numFmtId="2" fontId="8" fillId="32" borderId="17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 wrapText="1"/>
    </xf>
    <xf numFmtId="2" fontId="8" fillId="32" borderId="0" xfId="64" applyNumberFormat="1" applyFont="1" applyFill="1" applyBorder="1" applyAlignment="1">
      <alignment horizontal="center" vertical="center"/>
      <protection/>
    </xf>
    <xf numFmtId="0" fontId="8" fillId="32" borderId="0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2" fontId="8" fillId="32" borderId="17" xfId="64" applyNumberFormat="1" applyFont="1" applyFill="1" applyBorder="1" applyAlignment="1">
      <alignment horizontal="center" vertical="center"/>
      <protection/>
    </xf>
    <xf numFmtId="2" fontId="8" fillId="32" borderId="14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0" fontId="8" fillId="32" borderId="16" xfId="64" applyFont="1" applyFill="1" applyBorder="1" applyAlignment="1">
      <alignment horizontal="center" vertical="center"/>
      <protection/>
    </xf>
    <xf numFmtId="2" fontId="8" fillId="32" borderId="0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7" xfId="0" applyFont="1" applyFill="1" applyBorder="1" applyAlignment="1">
      <alignment/>
    </xf>
    <xf numFmtId="0" fontId="8" fillId="32" borderId="17" xfId="0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55" applyFont="1" applyFill="1" applyBorder="1" applyAlignment="1">
      <alignment horizontal="center"/>
      <protection/>
    </xf>
    <xf numFmtId="9" fontId="8" fillId="32" borderId="14" xfId="68" applyFont="1" applyFill="1" applyBorder="1" applyAlignment="1">
      <alignment horizontal="center" vertical="center"/>
    </xf>
    <xf numFmtId="0" fontId="8" fillId="32" borderId="14" xfId="55" applyFont="1" applyFill="1" applyBorder="1" applyAlignment="1">
      <alignment horizontal="center" vertical="center" wrapText="1"/>
      <protection/>
    </xf>
    <xf numFmtId="49" fontId="8" fillId="32" borderId="14" xfId="55" applyNumberFormat="1" applyFont="1" applyFill="1" applyBorder="1" applyAlignment="1">
      <alignment horizontal="center" wrapText="1"/>
      <protection/>
    </xf>
    <xf numFmtId="0" fontId="8" fillId="32" borderId="14" xfId="55" applyFont="1" applyFill="1" applyBorder="1" applyAlignment="1">
      <alignment horizontal="center" wrapText="1"/>
      <protection/>
    </xf>
    <xf numFmtId="2" fontId="8" fillId="32" borderId="14" xfId="55" applyNumberFormat="1" applyFont="1" applyFill="1" applyBorder="1" applyAlignment="1">
      <alignment horizontal="center" vertical="center" wrapText="1"/>
      <protection/>
    </xf>
    <xf numFmtId="199" fontId="8" fillId="32" borderId="14" xfId="55" applyNumberFormat="1" applyFont="1" applyFill="1" applyBorder="1" applyAlignment="1">
      <alignment horizontal="center" wrapText="1"/>
      <protection/>
    </xf>
    <xf numFmtId="2" fontId="8" fillId="32" borderId="14" xfId="55" applyNumberFormat="1" applyFont="1" applyFill="1" applyBorder="1" applyAlignment="1">
      <alignment horizontal="center" wrapText="1"/>
      <protection/>
    </xf>
    <xf numFmtId="49" fontId="8" fillId="32" borderId="14" xfId="55" applyNumberFormat="1" applyFont="1" applyFill="1" applyBorder="1" applyAlignment="1">
      <alignment horizontal="center"/>
      <protection/>
    </xf>
    <xf numFmtId="2" fontId="8" fillId="32" borderId="14" xfId="55" applyNumberFormat="1" applyFont="1" applyFill="1" applyBorder="1" applyAlignment="1">
      <alignment horizontal="center" vertical="center"/>
      <protection/>
    </xf>
    <xf numFmtId="199" fontId="8" fillId="32" borderId="14" xfId="55" applyNumberFormat="1" applyFont="1" applyFill="1" applyBorder="1" applyAlignment="1">
      <alignment horizontal="center" vertical="center" wrapText="1"/>
      <protection/>
    </xf>
    <xf numFmtId="49" fontId="8" fillId="32" borderId="17" xfId="55" applyNumberFormat="1" applyFont="1" applyFill="1" applyBorder="1" applyAlignment="1">
      <alignment horizontal="center"/>
      <protection/>
    </xf>
    <xf numFmtId="9" fontId="8" fillId="32" borderId="17" xfId="68" applyFont="1" applyFill="1" applyBorder="1" applyAlignment="1">
      <alignment horizontal="center" vertical="center"/>
    </xf>
    <xf numFmtId="0" fontId="8" fillId="32" borderId="17" xfId="55" applyFont="1" applyFill="1" applyBorder="1" applyAlignment="1">
      <alignment horizontal="center"/>
      <protection/>
    </xf>
    <xf numFmtId="2" fontId="8" fillId="32" borderId="17" xfId="55" applyNumberFormat="1" applyFont="1" applyFill="1" applyBorder="1" applyAlignment="1">
      <alignment horizontal="center"/>
      <protection/>
    </xf>
    <xf numFmtId="2" fontId="9" fillId="32" borderId="17" xfId="55" applyNumberFormat="1" applyFont="1" applyFill="1" applyBorder="1" applyAlignment="1">
      <alignment horizontal="center"/>
      <protection/>
    </xf>
    <xf numFmtId="0" fontId="8" fillId="32" borderId="0" xfId="0" applyFont="1" applyFill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wrapText="1"/>
    </xf>
    <xf numFmtId="2" fontId="17" fillId="32" borderId="18" xfId="0" applyNumberFormat="1" applyFont="1" applyFill="1" applyBorder="1" applyAlignment="1">
      <alignment horizontal="center" vertical="center"/>
    </xf>
    <xf numFmtId="2" fontId="8" fillId="32" borderId="18" xfId="0" applyNumberFormat="1" applyFont="1" applyFill="1" applyBorder="1" applyAlignment="1">
      <alignment horizontal="center" vertical="center"/>
    </xf>
    <xf numFmtId="0" fontId="8" fillId="32" borderId="18" xfId="55" applyFont="1" applyFill="1" applyBorder="1" applyAlignment="1">
      <alignment horizontal="center"/>
      <protection/>
    </xf>
    <xf numFmtId="0" fontId="8" fillId="32" borderId="18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 wrapText="1"/>
    </xf>
    <xf numFmtId="0" fontId="8" fillId="32" borderId="10" xfId="64" applyFont="1" applyFill="1" applyBorder="1" applyAlignment="1">
      <alignment horizontal="center" vertical="center"/>
      <protection/>
    </xf>
    <xf numFmtId="0" fontId="8" fillId="32" borderId="13" xfId="64" applyFont="1" applyFill="1" applyBorder="1" applyAlignment="1">
      <alignment horizontal="center" vertical="center" wrapText="1"/>
      <protection/>
    </xf>
    <xf numFmtId="1" fontId="8" fillId="32" borderId="18" xfId="0" applyNumberFormat="1" applyFont="1" applyFill="1" applyBorder="1" applyAlignment="1">
      <alignment horizontal="center" vertical="center"/>
    </xf>
    <xf numFmtId="1" fontId="8" fillId="32" borderId="18" xfId="64" applyNumberFormat="1" applyFont="1" applyFill="1" applyBorder="1" applyAlignment="1">
      <alignment horizontal="center" vertical="center"/>
      <protection/>
    </xf>
    <xf numFmtId="2" fontId="8" fillId="32" borderId="18" xfId="64" applyNumberFormat="1" applyFont="1" applyFill="1" applyBorder="1" applyAlignment="1">
      <alignment horizontal="center" vertical="center"/>
      <protection/>
    </xf>
    <xf numFmtId="0" fontId="5" fillId="32" borderId="0" xfId="0" applyFont="1" applyFill="1" applyAlignment="1">
      <alignment/>
    </xf>
    <xf numFmtId="200" fontId="8" fillId="32" borderId="18" xfId="0" applyNumberFormat="1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2" fontId="8" fillId="0" borderId="20" xfId="64" applyNumberFormat="1" applyFont="1" applyFill="1" applyBorder="1" applyAlignment="1">
      <alignment horizontal="center" vertical="center"/>
      <protection/>
    </xf>
    <xf numFmtId="2" fontId="8" fillId="0" borderId="21" xfId="64" applyNumberFormat="1" applyFont="1" applyFill="1" applyBorder="1" applyAlignment="1">
      <alignment horizontal="center" vertical="center"/>
      <protection/>
    </xf>
    <xf numFmtId="2" fontId="8" fillId="0" borderId="22" xfId="64" applyNumberFormat="1" applyFont="1" applyFill="1" applyBorder="1" applyAlignment="1">
      <alignment horizontal="center" vertical="center"/>
      <protection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8" xfId="64" applyNumberFormat="1" applyFont="1" applyFill="1" applyBorder="1" applyAlignment="1">
      <alignment horizontal="center" vertical="center"/>
      <protection/>
    </xf>
    <xf numFmtId="2" fontId="8" fillId="0" borderId="14" xfId="64" applyNumberFormat="1" applyFont="1" applyFill="1" applyBorder="1" applyAlignment="1">
      <alignment horizontal="center" vertical="center"/>
      <protection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8" fillId="0" borderId="17" xfId="64" applyNumberFormat="1" applyFont="1" applyFill="1" applyBorder="1" applyAlignment="1">
      <alignment horizontal="center" vertical="center"/>
      <protection/>
    </xf>
    <xf numFmtId="2" fontId="8" fillId="0" borderId="17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left" vertical="center"/>
    </xf>
    <xf numFmtId="199" fontId="9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24" xfId="64" applyNumberFormat="1" applyFont="1" applyFill="1" applyBorder="1" applyAlignment="1">
      <alignment horizontal="center" vertical="center"/>
      <protection/>
    </xf>
    <xf numFmtId="1" fontId="9" fillId="0" borderId="18" xfId="0" applyNumberFormat="1" applyFont="1" applyFill="1" applyBorder="1" applyAlignment="1">
      <alignment horizontal="center" vertical="center"/>
    </xf>
    <xf numFmtId="1" fontId="8" fillId="0" borderId="18" xfId="64" applyNumberFormat="1" applyFont="1" applyFill="1" applyBorder="1" applyAlignment="1">
      <alignment horizontal="center" vertical="center"/>
      <protection/>
    </xf>
    <xf numFmtId="1" fontId="8" fillId="0" borderId="18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2" fontId="9" fillId="0" borderId="14" xfId="64" applyNumberFormat="1" applyFont="1" applyFill="1" applyBorder="1" applyAlignment="1">
      <alignment horizontal="center" vertical="center"/>
      <protection/>
    </xf>
    <xf numFmtId="2" fontId="17" fillId="0" borderId="15" xfId="64" applyNumberFormat="1" applyFont="1" applyFill="1" applyBorder="1" applyAlignment="1">
      <alignment horizontal="center" vertical="center"/>
      <protection/>
    </xf>
    <xf numFmtId="1" fontId="8" fillId="0" borderId="14" xfId="64" applyNumberFormat="1" applyFont="1" applyFill="1" applyBorder="1" applyAlignment="1">
      <alignment horizontal="center" vertical="center"/>
      <protection/>
    </xf>
    <xf numFmtId="1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2" fontId="8" fillId="0" borderId="14" xfId="64" applyNumberFormat="1" applyFont="1" applyFill="1" applyBorder="1" applyAlignment="1">
      <alignment horizontal="center"/>
      <protection/>
    </xf>
    <xf numFmtId="2" fontId="8" fillId="0" borderId="15" xfId="64" applyNumberFormat="1" applyFont="1" applyFill="1" applyBorder="1" applyAlignment="1">
      <alignment horizontal="center" vertical="center"/>
      <protection/>
    </xf>
    <xf numFmtId="2" fontId="8" fillId="0" borderId="0" xfId="64" applyNumberFormat="1" applyFont="1" applyFill="1" applyBorder="1" applyAlignment="1">
      <alignment horizontal="center" vertical="center"/>
      <protection/>
    </xf>
    <xf numFmtId="2" fontId="8" fillId="0" borderId="16" xfId="64" applyNumberFormat="1" applyFont="1" applyFill="1" applyBorder="1" applyAlignment="1">
      <alignment horizontal="center" vertical="center"/>
      <protection/>
    </xf>
    <xf numFmtId="199" fontId="8" fillId="0" borderId="14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199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/>
    </xf>
    <xf numFmtId="0" fontId="9" fillId="0" borderId="16" xfId="64" applyFont="1" applyFill="1" applyBorder="1" applyAlignment="1">
      <alignment horizontal="center" vertical="center"/>
      <protection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0" xfId="64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14" xfId="55" applyFont="1" applyFill="1" applyBorder="1" applyAlignment="1">
      <alignment horizontal="center"/>
      <protection/>
    </xf>
    <xf numFmtId="9" fontId="8" fillId="0" borderId="14" xfId="68" applyFont="1" applyFill="1" applyBorder="1" applyAlignment="1">
      <alignment horizontal="center" vertical="center"/>
    </xf>
    <xf numFmtId="0" fontId="8" fillId="0" borderId="14" xfId="55" applyFont="1" applyFill="1" applyBorder="1" applyAlignment="1">
      <alignment horizontal="center" vertical="center" wrapText="1"/>
      <protection/>
    </xf>
    <xf numFmtId="49" fontId="8" fillId="0" borderId="14" xfId="55" applyNumberFormat="1" applyFont="1" applyFill="1" applyBorder="1" applyAlignment="1">
      <alignment horizontal="center" wrapText="1"/>
      <protection/>
    </xf>
    <xf numFmtId="0" fontId="8" fillId="0" borderId="14" xfId="55" applyFont="1" applyFill="1" applyBorder="1" applyAlignment="1">
      <alignment horizontal="center" wrapText="1"/>
      <protection/>
    </xf>
    <xf numFmtId="2" fontId="8" fillId="0" borderId="14" xfId="55" applyNumberFormat="1" applyFont="1" applyFill="1" applyBorder="1" applyAlignment="1">
      <alignment horizontal="center" vertical="center" wrapText="1"/>
      <protection/>
    </xf>
    <xf numFmtId="199" fontId="8" fillId="0" borderId="14" xfId="55" applyNumberFormat="1" applyFont="1" applyFill="1" applyBorder="1" applyAlignment="1">
      <alignment horizontal="center" wrapText="1"/>
      <protection/>
    </xf>
    <xf numFmtId="2" fontId="8" fillId="0" borderId="14" xfId="55" applyNumberFormat="1" applyFont="1" applyFill="1" applyBorder="1" applyAlignment="1">
      <alignment horizontal="center" wrapText="1"/>
      <protection/>
    </xf>
    <xf numFmtId="49" fontId="8" fillId="0" borderId="14" xfId="55" applyNumberFormat="1" applyFont="1" applyFill="1" applyBorder="1" applyAlignment="1">
      <alignment horizontal="center"/>
      <protection/>
    </xf>
    <xf numFmtId="2" fontId="8" fillId="0" borderId="14" xfId="55" applyNumberFormat="1" applyFont="1" applyFill="1" applyBorder="1" applyAlignment="1">
      <alignment horizontal="center" vertical="center"/>
      <protection/>
    </xf>
    <xf numFmtId="199" fontId="8" fillId="0" borderId="14" xfId="55" applyNumberFormat="1" applyFont="1" applyFill="1" applyBorder="1" applyAlignment="1">
      <alignment horizontal="center" vertical="center" wrapText="1"/>
      <protection/>
    </xf>
    <xf numFmtId="49" fontId="8" fillId="0" borderId="17" xfId="55" applyNumberFormat="1" applyFont="1" applyFill="1" applyBorder="1" applyAlignment="1">
      <alignment horizontal="center"/>
      <protection/>
    </xf>
    <xf numFmtId="9" fontId="8" fillId="0" borderId="17" xfId="68" applyFont="1" applyFill="1" applyBorder="1" applyAlignment="1">
      <alignment horizontal="center" vertical="center"/>
    </xf>
    <xf numFmtId="0" fontId="8" fillId="0" borderId="17" xfId="55" applyFont="1" applyFill="1" applyBorder="1" applyAlignment="1">
      <alignment horizontal="center"/>
      <protection/>
    </xf>
    <xf numFmtId="2" fontId="8" fillId="0" borderId="17" xfId="55" applyNumberFormat="1" applyFont="1" applyFill="1" applyBorder="1" applyAlignment="1">
      <alignment horizontal="center"/>
      <protection/>
    </xf>
    <xf numFmtId="2" fontId="9" fillId="0" borderId="17" xfId="55" applyNumberFormat="1" applyFont="1" applyFill="1" applyBorder="1" applyAlignment="1">
      <alignment horizontal="center"/>
      <protection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14" xfId="64" applyNumberFormat="1" applyFont="1" applyFill="1" applyBorder="1" applyAlignment="1">
      <alignment horizontal="center" vertical="center"/>
      <protection/>
    </xf>
    <xf numFmtId="2" fontId="17" fillId="0" borderId="14" xfId="64" applyNumberFormat="1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/>
    </xf>
    <xf numFmtId="2" fontId="17" fillId="0" borderId="14" xfId="0" applyNumberFormat="1" applyFont="1" applyFill="1" applyBorder="1" applyAlignment="1">
      <alignment horizontal="center" vertical="center"/>
    </xf>
    <xf numFmtId="200" fontId="8" fillId="0" borderId="14" xfId="0" applyNumberFormat="1" applyFont="1" applyFill="1" applyBorder="1" applyAlignment="1">
      <alignment horizontal="center" vertical="center"/>
    </xf>
    <xf numFmtId="201" fontId="8" fillId="0" borderId="1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0" fontId="8" fillId="0" borderId="18" xfId="55" applyFont="1" applyFill="1" applyBorder="1" applyAlignment="1">
      <alignment horizontal="center"/>
      <protection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/>
    </xf>
    <xf numFmtId="0" fontId="8" fillId="0" borderId="17" xfId="64" applyFont="1" applyFill="1" applyBorder="1" applyAlignment="1">
      <alignment horizontal="center" vertical="center" wrapText="1"/>
      <protection/>
    </xf>
    <xf numFmtId="199" fontId="8" fillId="0" borderId="17" xfId="64" applyNumberFormat="1" applyFont="1" applyFill="1" applyBorder="1" applyAlignment="1">
      <alignment horizontal="center" vertical="center"/>
      <protection/>
    </xf>
    <xf numFmtId="199" fontId="8" fillId="0" borderId="14" xfId="64" applyNumberFormat="1" applyFont="1" applyFill="1" applyBorder="1" applyAlignment="1">
      <alignment horizontal="center" vertical="center"/>
      <protection/>
    </xf>
    <xf numFmtId="199" fontId="17" fillId="0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 wrapText="1"/>
    </xf>
    <xf numFmtId="199" fontId="8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99" fontId="8" fillId="0" borderId="20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4" xfId="64" applyNumberFormat="1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/>
      <protection/>
    </xf>
    <xf numFmtId="49" fontId="7" fillId="0" borderId="14" xfId="0" applyNumberFormat="1" applyFont="1" applyFill="1" applyBorder="1" applyAlignment="1">
      <alignment horizontal="center"/>
    </xf>
    <xf numFmtId="0" fontId="7" fillId="0" borderId="14" xfId="55" applyFont="1" applyFill="1" applyBorder="1" applyAlignment="1">
      <alignment horizontal="center" vertical="center" wrapText="1"/>
      <protection/>
    </xf>
    <xf numFmtId="9" fontId="7" fillId="0" borderId="14" xfId="68" applyFont="1" applyFill="1" applyBorder="1" applyAlignment="1">
      <alignment horizontal="center" vertical="center"/>
    </xf>
    <xf numFmtId="49" fontId="7" fillId="0" borderId="14" xfId="55" applyNumberFormat="1" applyFont="1" applyFill="1" applyBorder="1" applyAlignment="1">
      <alignment horizontal="center" wrapText="1"/>
      <protection/>
    </xf>
    <xf numFmtId="0" fontId="7" fillId="0" borderId="14" xfId="55" applyFont="1" applyFill="1" applyBorder="1" applyAlignment="1">
      <alignment horizontal="center" wrapText="1"/>
      <protection/>
    </xf>
    <xf numFmtId="2" fontId="7" fillId="0" borderId="14" xfId="55" applyNumberFormat="1" applyFont="1" applyFill="1" applyBorder="1" applyAlignment="1">
      <alignment horizontal="center" vertical="center" wrapText="1"/>
      <protection/>
    </xf>
    <xf numFmtId="199" fontId="7" fillId="0" borderId="14" xfId="55" applyNumberFormat="1" applyFont="1" applyFill="1" applyBorder="1" applyAlignment="1">
      <alignment horizontal="center" wrapText="1"/>
      <protection/>
    </xf>
    <xf numFmtId="2" fontId="7" fillId="0" borderId="14" xfId="55" applyNumberFormat="1" applyFont="1" applyFill="1" applyBorder="1" applyAlignment="1">
      <alignment horizontal="center" wrapText="1"/>
      <protection/>
    </xf>
    <xf numFmtId="49" fontId="7" fillId="0" borderId="14" xfId="55" applyNumberFormat="1" applyFont="1" applyFill="1" applyBorder="1" applyAlignment="1">
      <alignment horizontal="center"/>
      <protection/>
    </xf>
    <xf numFmtId="2" fontId="7" fillId="0" borderId="14" xfId="55" applyNumberFormat="1" applyFont="1" applyFill="1" applyBorder="1" applyAlignment="1">
      <alignment horizontal="center" vertical="center"/>
      <protection/>
    </xf>
    <xf numFmtId="199" fontId="7" fillId="0" borderId="14" xfId="55" applyNumberFormat="1" applyFont="1" applyFill="1" applyBorder="1" applyAlignment="1">
      <alignment horizontal="center" vertical="center" wrapText="1"/>
      <protection/>
    </xf>
    <xf numFmtId="49" fontId="7" fillId="0" borderId="17" xfId="55" applyNumberFormat="1" applyFont="1" applyFill="1" applyBorder="1" applyAlignment="1">
      <alignment horizontal="center"/>
      <protection/>
    </xf>
    <xf numFmtId="0" fontId="7" fillId="0" borderId="17" xfId="55" applyFont="1" applyFill="1" applyBorder="1" applyAlignment="1">
      <alignment horizontal="center"/>
      <protection/>
    </xf>
    <xf numFmtId="9" fontId="7" fillId="0" borderId="17" xfId="68" applyFont="1" applyFill="1" applyBorder="1" applyAlignment="1">
      <alignment horizontal="center" vertical="center"/>
    </xf>
    <xf numFmtId="2" fontId="7" fillId="0" borderId="17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8" fillId="0" borderId="14" xfId="64" applyFont="1" applyFill="1" applyBorder="1" applyAlignment="1">
      <alignment horizontal="center" wrapText="1"/>
      <protection/>
    </xf>
    <xf numFmtId="0" fontId="8" fillId="0" borderId="17" xfId="64" applyFont="1" applyFill="1" applyBorder="1" applyAlignment="1">
      <alignment horizontal="center" wrapText="1"/>
      <protection/>
    </xf>
    <xf numFmtId="0" fontId="9" fillId="0" borderId="18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2" fontId="8" fillId="0" borderId="17" xfId="0" applyNumberFormat="1" applyFont="1" applyFill="1" applyBorder="1" applyAlignment="1">
      <alignment horizontal="center" vertical="center" wrapText="1"/>
    </xf>
    <xf numFmtId="199" fontId="9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199" fontId="8" fillId="0" borderId="15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 wrapText="1"/>
    </xf>
    <xf numFmtId="0" fontId="9" fillId="0" borderId="18" xfId="55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199" fontId="8" fillId="0" borderId="14" xfId="0" applyNumberFormat="1" applyFont="1" applyBorder="1" applyAlignment="1">
      <alignment horizontal="center" vertical="center"/>
    </xf>
    <xf numFmtId="200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199" fontId="8" fillId="0" borderId="1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99" fontId="17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horizontal="center" vertical="center" wrapText="1"/>
    </xf>
    <xf numFmtId="2" fontId="20" fillId="32" borderId="0" xfId="0" applyNumberFormat="1" applyFont="1" applyFill="1" applyAlignment="1">
      <alignment horizontal="center" vertical="center" wrapText="1"/>
    </xf>
    <xf numFmtId="2" fontId="20" fillId="32" borderId="14" xfId="64" applyNumberFormat="1" applyFont="1" applyFill="1" applyBorder="1" applyAlignment="1">
      <alignment horizontal="center" vertical="center"/>
      <protection/>
    </xf>
    <xf numFmtId="2" fontId="20" fillId="32" borderId="17" xfId="64" applyNumberFormat="1" applyFont="1" applyFill="1" applyBorder="1" applyAlignment="1">
      <alignment horizontal="center" vertical="center"/>
      <protection/>
    </xf>
    <xf numFmtId="0" fontId="20" fillId="32" borderId="13" xfId="64" applyFont="1" applyFill="1" applyBorder="1" applyAlignment="1">
      <alignment horizontal="center" vertical="center" wrapText="1"/>
      <protection/>
    </xf>
    <xf numFmtId="0" fontId="24" fillId="32" borderId="16" xfId="64" applyFont="1" applyFill="1" applyBorder="1" applyAlignment="1">
      <alignment horizontal="center" vertical="center"/>
      <protection/>
    </xf>
    <xf numFmtId="0" fontId="24" fillId="32" borderId="15" xfId="64" applyFont="1" applyFill="1" applyBorder="1" applyAlignment="1">
      <alignment horizontal="center" vertical="center" wrapText="1"/>
      <protection/>
    </xf>
    <xf numFmtId="2" fontId="24" fillId="32" borderId="16" xfId="64" applyNumberFormat="1" applyFont="1" applyFill="1" applyBorder="1" applyAlignment="1">
      <alignment horizontal="center" vertical="center"/>
      <protection/>
    </xf>
    <xf numFmtId="2" fontId="24" fillId="32" borderId="14" xfId="64" applyNumberFormat="1" applyFont="1" applyFill="1" applyBorder="1" applyAlignment="1">
      <alignment horizontal="center" vertical="center"/>
      <protection/>
    </xf>
    <xf numFmtId="2" fontId="26" fillId="32" borderId="15" xfId="64" applyNumberFormat="1" applyFont="1" applyFill="1" applyBorder="1" applyAlignment="1">
      <alignment horizontal="center" vertical="center"/>
      <protection/>
    </xf>
    <xf numFmtId="2" fontId="20" fillId="32" borderId="0" xfId="64" applyNumberFormat="1" applyFont="1" applyFill="1" applyAlignment="1">
      <alignment horizontal="center" vertical="center"/>
      <protection/>
    </xf>
    <xf numFmtId="2" fontId="20" fillId="32" borderId="16" xfId="64" applyNumberFormat="1" applyFont="1" applyFill="1" applyBorder="1" applyAlignment="1">
      <alignment horizontal="center" vertical="center"/>
      <protection/>
    </xf>
    <xf numFmtId="0" fontId="8" fillId="32" borderId="0" xfId="0" applyFont="1" applyFill="1" applyAlignment="1">
      <alignment/>
    </xf>
    <xf numFmtId="0" fontId="20" fillId="32" borderId="16" xfId="64" applyFont="1" applyFill="1" applyBorder="1" applyAlignment="1">
      <alignment horizontal="center" vertical="center"/>
      <protection/>
    </xf>
    <xf numFmtId="49" fontId="20" fillId="32" borderId="14" xfId="0" applyNumberFormat="1" applyFont="1" applyFill="1" applyBorder="1" applyAlignment="1">
      <alignment horizontal="center" vertical="center" wrapText="1"/>
    </xf>
    <xf numFmtId="2" fontId="20" fillId="32" borderId="14" xfId="0" applyNumberFormat="1" applyFont="1" applyFill="1" applyBorder="1" applyAlignment="1">
      <alignment horizontal="center" vertical="center"/>
    </xf>
    <xf numFmtId="2" fontId="20" fillId="32" borderId="15" xfId="64" applyNumberFormat="1" applyFont="1" applyFill="1" applyBorder="1" applyAlignment="1">
      <alignment horizontal="center" vertical="center"/>
      <protection/>
    </xf>
    <xf numFmtId="0" fontId="20" fillId="32" borderId="15" xfId="64" applyFont="1" applyFill="1" applyBorder="1" applyAlignment="1">
      <alignment horizontal="center" vertical="center" wrapText="1"/>
      <protection/>
    </xf>
    <xf numFmtId="2" fontId="20" fillId="32" borderId="16" xfId="0" applyNumberFormat="1" applyFont="1" applyFill="1" applyBorder="1" applyAlignment="1">
      <alignment horizontal="center" vertical="center"/>
    </xf>
    <xf numFmtId="2" fontId="28" fillId="32" borderId="14" xfId="64" applyNumberFormat="1" applyFont="1" applyFill="1" applyBorder="1" applyAlignment="1">
      <alignment horizontal="center" vertical="center"/>
      <protection/>
    </xf>
    <xf numFmtId="199" fontId="20" fillId="32" borderId="15" xfId="64" applyNumberFormat="1" applyFont="1" applyFill="1" applyBorder="1" applyAlignment="1">
      <alignment horizontal="center" vertical="center"/>
      <protection/>
    </xf>
    <xf numFmtId="0" fontId="20" fillId="32" borderId="20" xfId="64" applyFont="1" applyFill="1" applyBorder="1" applyAlignment="1">
      <alignment horizontal="center" vertical="center"/>
      <protection/>
    </xf>
    <xf numFmtId="0" fontId="20" fillId="32" borderId="22" xfId="64" applyFont="1" applyFill="1" applyBorder="1" applyAlignment="1">
      <alignment horizontal="center" vertical="center" wrapText="1"/>
      <protection/>
    </xf>
    <xf numFmtId="2" fontId="20" fillId="32" borderId="20" xfId="64" applyNumberFormat="1" applyFont="1" applyFill="1" applyBorder="1" applyAlignment="1">
      <alignment horizontal="center" vertical="center"/>
      <protection/>
    </xf>
    <xf numFmtId="2" fontId="20" fillId="32" borderId="22" xfId="64" applyNumberFormat="1" applyFont="1" applyFill="1" applyBorder="1" applyAlignment="1">
      <alignment horizontal="center" vertical="center"/>
      <protection/>
    </xf>
    <xf numFmtId="2" fontId="20" fillId="32" borderId="21" xfId="64" applyNumberFormat="1" applyFont="1" applyFill="1" applyBorder="1" applyAlignment="1">
      <alignment horizontal="center" vertical="center"/>
      <protection/>
    </xf>
    <xf numFmtId="200" fontId="20" fillId="32" borderId="14" xfId="64" applyNumberFormat="1" applyFont="1" applyFill="1" applyBorder="1" applyAlignment="1">
      <alignment horizontal="center" vertical="center"/>
      <protection/>
    </xf>
    <xf numFmtId="199" fontId="20" fillId="32" borderId="16" xfId="64" applyNumberFormat="1" applyFont="1" applyFill="1" applyBorder="1" applyAlignment="1">
      <alignment horizontal="center" vertical="center"/>
      <protection/>
    </xf>
    <xf numFmtId="199" fontId="20" fillId="32" borderId="14" xfId="64" applyNumberFormat="1" applyFont="1" applyFill="1" applyBorder="1" applyAlignment="1">
      <alignment horizontal="center" vertical="center"/>
      <protection/>
    </xf>
    <xf numFmtId="199" fontId="20" fillId="32" borderId="17" xfId="64" applyNumberFormat="1" applyFont="1" applyFill="1" applyBorder="1" applyAlignment="1">
      <alignment horizontal="center" vertical="center"/>
      <protection/>
    </xf>
    <xf numFmtId="1" fontId="20" fillId="32" borderId="14" xfId="0" applyNumberFormat="1" applyFont="1" applyFill="1" applyBorder="1" applyAlignment="1">
      <alignment horizontal="center" vertical="center"/>
    </xf>
    <xf numFmtId="1" fontId="20" fillId="32" borderId="14" xfId="64" applyNumberFormat="1" applyFont="1" applyFill="1" applyBorder="1" applyAlignment="1">
      <alignment horizontal="center" vertical="center"/>
      <protection/>
    </xf>
    <xf numFmtId="0" fontId="20" fillId="32" borderId="14" xfId="55" applyFont="1" applyFill="1" applyBorder="1" applyAlignment="1">
      <alignment horizontal="center"/>
      <protection/>
    </xf>
    <xf numFmtId="49" fontId="20" fillId="32" borderId="14" xfId="0" applyNumberFormat="1" applyFont="1" applyFill="1" applyBorder="1" applyAlignment="1">
      <alignment horizontal="center"/>
    </xf>
    <xf numFmtId="0" fontId="20" fillId="32" borderId="14" xfId="55" applyFont="1" applyFill="1" applyBorder="1" applyAlignment="1">
      <alignment horizontal="center" vertical="center" wrapText="1"/>
      <protection/>
    </xf>
    <xf numFmtId="9" fontId="20" fillId="32" borderId="14" xfId="68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49" fontId="20" fillId="32" borderId="14" xfId="55" applyNumberFormat="1" applyFont="1" applyFill="1" applyBorder="1" applyAlignment="1">
      <alignment horizontal="center" wrapText="1"/>
      <protection/>
    </xf>
    <xf numFmtId="0" fontId="20" fillId="32" borderId="14" xfId="55" applyFont="1" applyFill="1" applyBorder="1" applyAlignment="1">
      <alignment horizontal="center" wrapText="1"/>
      <protection/>
    </xf>
    <xf numFmtId="2" fontId="20" fillId="32" borderId="14" xfId="55" applyNumberFormat="1" applyFont="1" applyFill="1" applyBorder="1" applyAlignment="1">
      <alignment horizontal="center" vertical="center" wrapText="1"/>
      <protection/>
    </xf>
    <xf numFmtId="199" fontId="20" fillId="32" borderId="14" xfId="55" applyNumberFormat="1" applyFont="1" applyFill="1" applyBorder="1" applyAlignment="1">
      <alignment horizontal="center" wrapText="1"/>
      <protection/>
    </xf>
    <xf numFmtId="2" fontId="20" fillId="32" borderId="14" xfId="55" applyNumberFormat="1" applyFont="1" applyFill="1" applyBorder="1" applyAlignment="1">
      <alignment horizontal="center" wrapText="1"/>
      <protection/>
    </xf>
    <xf numFmtId="49" fontId="20" fillId="32" borderId="14" xfId="55" applyNumberFormat="1" applyFont="1" applyFill="1" applyBorder="1" applyAlignment="1">
      <alignment horizontal="center"/>
      <protection/>
    </xf>
    <xf numFmtId="2" fontId="20" fillId="32" borderId="14" xfId="55" applyNumberFormat="1" applyFont="1" applyFill="1" applyBorder="1" applyAlignment="1">
      <alignment horizontal="center" vertical="center"/>
      <protection/>
    </xf>
    <xf numFmtId="199" fontId="20" fillId="32" borderId="14" xfId="55" applyNumberFormat="1" applyFont="1" applyFill="1" applyBorder="1" applyAlignment="1">
      <alignment horizontal="center" vertical="center" wrapText="1"/>
      <protection/>
    </xf>
    <xf numFmtId="49" fontId="20" fillId="32" borderId="17" xfId="55" applyNumberFormat="1" applyFont="1" applyFill="1" applyBorder="1" applyAlignment="1">
      <alignment horizontal="center"/>
      <protection/>
    </xf>
    <xf numFmtId="0" fontId="20" fillId="32" borderId="17" xfId="55" applyFont="1" applyFill="1" applyBorder="1" applyAlignment="1">
      <alignment horizontal="center"/>
      <protection/>
    </xf>
    <xf numFmtId="9" fontId="20" fillId="32" borderId="17" xfId="68" applyFont="1" applyFill="1" applyBorder="1" applyAlignment="1">
      <alignment horizontal="center" vertical="center"/>
    </xf>
    <xf numFmtId="2" fontId="20" fillId="32" borderId="17" xfId="55" applyNumberFormat="1" applyFont="1" applyFill="1" applyBorder="1" applyAlignment="1">
      <alignment horizontal="center"/>
      <protection/>
    </xf>
    <xf numFmtId="0" fontId="20" fillId="32" borderId="0" xfId="0" applyFont="1" applyFill="1" applyAlignment="1">
      <alignment horizontal="center" vertical="center"/>
    </xf>
    <xf numFmtId="2" fontId="20" fillId="32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/>
    </xf>
    <xf numFmtId="201" fontId="24" fillId="0" borderId="14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2" fontId="20" fillId="0" borderId="14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32" borderId="0" xfId="0" applyFont="1" applyFill="1" applyAlignment="1">
      <alignment horizontal="left" vertical="center" wrapText="1"/>
    </xf>
    <xf numFmtId="0" fontId="20" fillId="32" borderId="11" xfId="64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2" fontId="9" fillId="0" borderId="18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25" xfId="64" applyNumberFormat="1" applyFont="1" applyFill="1" applyBorder="1" applyAlignment="1">
      <alignment horizontal="center" vertical="center"/>
      <protection/>
    </xf>
    <xf numFmtId="2" fontId="8" fillId="0" borderId="26" xfId="64" applyNumberFormat="1" applyFont="1" applyFill="1" applyBorder="1" applyAlignment="1">
      <alignment horizontal="center" vertical="center"/>
      <protection/>
    </xf>
    <xf numFmtId="2" fontId="8" fillId="0" borderId="19" xfId="64" applyNumberFormat="1" applyFont="1" applyFill="1" applyBorder="1" applyAlignment="1">
      <alignment horizontal="center" vertical="center"/>
      <protection/>
    </xf>
    <xf numFmtId="2" fontId="8" fillId="0" borderId="20" xfId="64" applyNumberFormat="1" applyFont="1" applyFill="1" applyBorder="1" applyAlignment="1">
      <alignment horizontal="center" vertical="center"/>
      <protection/>
    </xf>
    <xf numFmtId="2" fontId="8" fillId="0" borderId="21" xfId="64" applyNumberFormat="1" applyFont="1" applyFill="1" applyBorder="1" applyAlignment="1">
      <alignment horizontal="center" vertical="center"/>
      <protection/>
    </xf>
    <xf numFmtId="2" fontId="8" fillId="0" borderId="22" xfId="64" applyNumberFormat="1" applyFont="1" applyFill="1" applyBorder="1" applyAlignment="1">
      <alignment horizontal="center" vertical="center"/>
      <protection/>
    </xf>
    <xf numFmtId="2" fontId="8" fillId="0" borderId="18" xfId="64" applyNumberFormat="1" applyFont="1" applyFill="1" applyBorder="1" applyAlignment="1">
      <alignment horizontal="center" vertical="center"/>
      <protection/>
    </xf>
    <xf numFmtId="2" fontId="8" fillId="0" borderId="17" xfId="64" applyNumberFormat="1" applyFont="1" applyFill="1" applyBorder="1" applyAlignment="1">
      <alignment horizontal="center" vertical="center"/>
      <protection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8" fillId="32" borderId="25" xfId="64" applyNumberFormat="1" applyFont="1" applyFill="1" applyBorder="1" applyAlignment="1">
      <alignment horizontal="center" vertical="center"/>
      <protection/>
    </xf>
    <xf numFmtId="2" fontId="8" fillId="32" borderId="19" xfId="0" applyNumberFormat="1" applyFont="1" applyFill="1" applyBorder="1" applyAlignment="1">
      <alignment horizontal="center" vertical="center"/>
    </xf>
    <xf numFmtId="2" fontId="8" fillId="32" borderId="20" xfId="0" applyNumberFormat="1" applyFont="1" applyFill="1" applyBorder="1" applyAlignment="1">
      <alignment horizontal="center" vertical="center"/>
    </xf>
    <xf numFmtId="2" fontId="8" fillId="32" borderId="22" xfId="0" applyNumberFormat="1" applyFont="1" applyFill="1" applyBorder="1" applyAlignment="1">
      <alignment horizontal="center" vertical="center"/>
    </xf>
    <xf numFmtId="2" fontId="8" fillId="32" borderId="26" xfId="0" applyNumberFormat="1" applyFont="1" applyFill="1" applyBorder="1" applyAlignment="1">
      <alignment horizontal="center" vertical="center"/>
    </xf>
    <xf numFmtId="2" fontId="8" fillId="32" borderId="21" xfId="0" applyNumberFormat="1" applyFont="1" applyFill="1" applyBorder="1" applyAlignment="1">
      <alignment horizontal="center" vertical="center"/>
    </xf>
    <xf numFmtId="2" fontId="8" fillId="32" borderId="19" xfId="64" applyNumberFormat="1" applyFont="1" applyFill="1" applyBorder="1" applyAlignment="1">
      <alignment horizontal="center" vertical="center"/>
      <protection/>
    </xf>
    <xf numFmtId="2" fontId="8" fillId="32" borderId="15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17" xfId="0" applyNumberFormat="1" applyFont="1" applyFill="1" applyBorder="1" applyAlignment="1">
      <alignment horizontal="center" vertical="center"/>
    </xf>
    <xf numFmtId="2" fontId="8" fillId="32" borderId="20" xfId="64" applyNumberFormat="1" applyFont="1" applyFill="1" applyBorder="1" applyAlignment="1">
      <alignment horizontal="center" vertical="center"/>
      <protection/>
    </xf>
    <xf numFmtId="0" fontId="9" fillId="32" borderId="0" xfId="0" applyFont="1" applyFill="1" applyBorder="1" applyAlignment="1">
      <alignment horizontal="center" vertical="center" wrapText="1"/>
    </xf>
    <xf numFmtId="2" fontId="8" fillId="32" borderId="18" xfId="64" applyNumberFormat="1" applyFont="1" applyFill="1" applyBorder="1" applyAlignment="1">
      <alignment horizontal="center" vertical="center"/>
      <protection/>
    </xf>
    <xf numFmtId="2" fontId="8" fillId="32" borderId="17" xfId="64" applyNumberFormat="1" applyFont="1" applyFill="1" applyBorder="1" applyAlignment="1">
      <alignment horizontal="center" vertical="center"/>
      <protection/>
    </xf>
    <xf numFmtId="0" fontId="9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 wrapText="1"/>
    </xf>
    <xf numFmtId="0" fontId="8" fillId="32" borderId="18" xfId="64" applyFont="1" applyFill="1" applyBorder="1" applyAlignment="1">
      <alignment horizontal="center" vertical="center"/>
      <protection/>
    </xf>
    <xf numFmtId="0" fontId="8" fillId="32" borderId="14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2" fontId="8" fillId="32" borderId="26" xfId="64" applyNumberFormat="1" applyFont="1" applyFill="1" applyBorder="1" applyAlignment="1">
      <alignment horizontal="center" vertical="center"/>
      <protection/>
    </xf>
    <xf numFmtId="2" fontId="8" fillId="32" borderId="21" xfId="64" applyNumberFormat="1" applyFont="1" applyFill="1" applyBorder="1" applyAlignment="1">
      <alignment horizontal="center" vertical="center"/>
      <protection/>
    </xf>
    <xf numFmtId="2" fontId="8" fillId="32" borderId="22" xfId="64" applyNumberFormat="1" applyFont="1" applyFill="1" applyBorder="1" applyAlignment="1">
      <alignment horizontal="center" vertical="center"/>
      <protection/>
    </xf>
    <xf numFmtId="0" fontId="24" fillId="32" borderId="0" xfId="0" applyFont="1" applyFill="1" applyAlignment="1">
      <alignment horizontal="center" vertical="center"/>
    </xf>
    <xf numFmtId="2" fontId="20" fillId="32" borderId="0" xfId="0" applyNumberFormat="1" applyFont="1" applyFill="1" applyAlignment="1">
      <alignment horizontal="center" vertical="center" wrapText="1"/>
    </xf>
    <xf numFmtId="0" fontId="20" fillId="32" borderId="18" xfId="64" applyFont="1" applyFill="1" applyBorder="1" applyAlignment="1">
      <alignment horizontal="center" vertical="center"/>
      <protection/>
    </xf>
    <xf numFmtId="0" fontId="20" fillId="32" borderId="14" xfId="0" applyFont="1" applyFill="1" applyBorder="1" applyAlignment="1">
      <alignment horizontal="center" vertical="center"/>
    </xf>
    <xf numFmtId="0" fontId="20" fillId="32" borderId="17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2" fontId="20" fillId="32" borderId="25" xfId="64" applyNumberFormat="1" applyFont="1" applyFill="1" applyBorder="1" applyAlignment="1">
      <alignment horizontal="center" vertical="center"/>
      <protection/>
    </xf>
    <xf numFmtId="2" fontId="20" fillId="32" borderId="26" xfId="64" applyNumberFormat="1" applyFont="1" applyFill="1" applyBorder="1" applyAlignment="1">
      <alignment horizontal="center" vertical="center"/>
      <protection/>
    </xf>
    <xf numFmtId="2" fontId="20" fillId="32" borderId="19" xfId="64" applyNumberFormat="1" applyFont="1" applyFill="1" applyBorder="1" applyAlignment="1">
      <alignment horizontal="center" vertical="center"/>
      <protection/>
    </xf>
    <xf numFmtId="2" fontId="20" fillId="32" borderId="20" xfId="64" applyNumberFormat="1" applyFont="1" applyFill="1" applyBorder="1" applyAlignment="1">
      <alignment horizontal="center" vertical="center"/>
      <protection/>
    </xf>
    <xf numFmtId="2" fontId="20" fillId="32" borderId="21" xfId="64" applyNumberFormat="1" applyFont="1" applyFill="1" applyBorder="1" applyAlignment="1">
      <alignment horizontal="center" vertical="center"/>
      <protection/>
    </xf>
    <xf numFmtId="2" fontId="20" fillId="32" borderId="22" xfId="64" applyNumberFormat="1" applyFont="1" applyFill="1" applyBorder="1" applyAlignment="1">
      <alignment horizontal="center" vertical="center"/>
      <protection/>
    </xf>
    <xf numFmtId="2" fontId="20" fillId="32" borderId="19" xfId="0" applyNumberFormat="1" applyFont="1" applyFill="1" applyBorder="1" applyAlignment="1">
      <alignment horizontal="center" vertical="center"/>
    </xf>
    <xf numFmtId="2" fontId="20" fillId="32" borderId="20" xfId="0" applyNumberFormat="1" applyFont="1" applyFill="1" applyBorder="1" applyAlignment="1">
      <alignment horizontal="center" vertical="center"/>
    </xf>
    <xf numFmtId="2" fontId="20" fillId="32" borderId="22" xfId="0" applyNumberFormat="1" applyFont="1" applyFill="1" applyBorder="1" applyAlignment="1">
      <alignment horizontal="center" vertical="center"/>
    </xf>
    <xf numFmtId="2" fontId="20" fillId="32" borderId="26" xfId="0" applyNumberFormat="1" applyFont="1" applyFill="1" applyBorder="1" applyAlignment="1">
      <alignment horizontal="center" vertical="center"/>
    </xf>
    <xf numFmtId="2" fontId="20" fillId="32" borderId="21" xfId="0" applyNumberFormat="1" applyFont="1" applyFill="1" applyBorder="1" applyAlignment="1">
      <alignment horizontal="center" vertical="center"/>
    </xf>
    <xf numFmtId="2" fontId="20" fillId="32" borderId="15" xfId="0" applyNumberFormat="1" applyFont="1" applyFill="1" applyBorder="1" applyAlignment="1">
      <alignment horizontal="center" vertical="center"/>
    </xf>
    <xf numFmtId="2" fontId="20" fillId="32" borderId="14" xfId="0" applyNumberFormat="1" applyFont="1" applyFill="1" applyBorder="1" applyAlignment="1">
      <alignment horizontal="center" vertical="center"/>
    </xf>
    <xf numFmtId="2" fontId="20" fillId="32" borderId="17" xfId="0" applyNumberFormat="1" applyFont="1" applyFill="1" applyBorder="1" applyAlignment="1">
      <alignment horizontal="center" vertical="center"/>
    </xf>
    <xf numFmtId="2" fontId="20" fillId="32" borderId="18" xfId="64" applyNumberFormat="1" applyFont="1" applyFill="1" applyBorder="1" applyAlignment="1">
      <alignment horizontal="center" vertical="center"/>
      <protection/>
    </xf>
    <xf numFmtId="2" fontId="20" fillId="32" borderId="17" xfId="64" applyNumberFormat="1" applyFont="1" applyFill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 4" xfId="63"/>
    <cellStyle name="Normal_gare wyalsadfenigagarini 2_SMSH2008-IIkv .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Обычный 10" xfId="72"/>
    <cellStyle name="Обычный 4" xfId="7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5.28125" style="2" customWidth="1"/>
    <col min="2" max="2" width="14.8515625" style="2" customWidth="1"/>
    <col min="3" max="3" width="84.8515625" style="3" customWidth="1"/>
    <col min="4" max="4" width="8.57421875" style="2" hidden="1" customWidth="1"/>
    <col min="5" max="5" width="8.7109375" style="2" hidden="1" customWidth="1"/>
    <col min="6" max="6" width="8.57421875" style="2" hidden="1" customWidth="1"/>
    <col min="7" max="7" width="9.57421875" style="2" hidden="1" customWidth="1"/>
    <col min="8" max="8" width="3.28125" style="2" hidden="1" customWidth="1"/>
    <col min="9" max="9" width="0.13671875" style="2" hidden="1" customWidth="1"/>
    <col min="10" max="10" width="20.140625" style="2" customWidth="1"/>
    <col min="11" max="11" width="12.00390625" style="2" customWidth="1"/>
    <col min="12" max="12" width="12.7109375" style="55" customWidth="1"/>
    <col min="13" max="13" width="16.140625" style="2" customWidth="1"/>
    <col min="14" max="14" width="20.7109375" style="2" customWidth="1"/>
    <col min="15" max="15" width="9.140625" style="2" customWidth="1"/>
    <col min="16" max="16" width="13.140625" style="2" bestFit="1" customWidth="1"/>
    <col min="17" max="16384" width="9.140625" style="2" customWidth="1"/>
  </cols>
  <sheetData>
    <row r="1" spans="1:15" ht="21">
      <c r="A1" s="411" t="s">
        <v>23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1"/>
    </row>
    <row r="2" spans="1:15" ht="34.5" customHeight="1">
      <c r="A2" s="411" t="s">
        <v>24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1"/>
    </row>
    <row r="3" spans="1:15" ht="21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4"/>
    </row>
    <row r="4" spans="1:15" ht="34.5" customHeight="1">
      <c r="A4" s="375" t="s">
        <v>168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1"/>
    </row>
    <row r="5" spans="1:15" ht="17.25" customHeight="1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1"/>
    </row>
    <row r="6" spans="1:14" ht="21">
      <c r="A6" s="394" t="s">
        <v>25</v>
      </c>
      <c r="B6" s="397" t="s">
        <v>26</v>
      </c>
      <c r="C6" s="400" t="s">
        <v>27</v>
      </c>
      <c r="D6" s="401"/>
      <c r="E6" s="401"/>
      <c r="F6" s="401"/>
      <c r="G6" s="401"/>
      <c r="H6" s="401"/>
      <c r="I6" s="402"/>
      <c r="J6" s="400" t="s">
        <v>28</v>
      </c>
      <c r="K6" s="401"/>
      <c r="L6" s="401"/>
      <c r="M6" s="402"/>
      <c r="N6" s="397" t="s">
        <v>113</v>
      </c>
    </row>
    <row r="7" spans="1:14" ht="21">
      <c r="A7" s="395"/>
      <c r="B7" s="398"/>
      <c r="C7" s="403"/>
      <c r="D7" s="379"/>
      <c r="E7" s="379"/>
      <c r="F7" s="379"/>
      <c r="G7" s="379"/>
      <c r="H7" s="379"/>
      <c r="I7" s="404"/>
      <c r="J7" s="405"/>
      <c r="K7" s="406"/>
      <c r="L7" s="406"/>
      <c r="M7" s="407"/>
      <c r="N7" s="398"/>
    </row>
    <row r="8" spans="1:14" ht="21">
      <c r="A8" s="395"/>
      <c r="B8" s="398"/>
      <c r="C8" s="403"/>
      <c r="D8" s="379"/>
      <c r="E8" s="379"/>
      <c r="F8" s="379"/>
      <c r="G8" s="379"/>
      <c r="H8" s="379"/>
      <c r="I8" s="404"/>
      <c r="J8" s="397" t="s">
        <v>29</v>
      </c>
      <c r="K8" s="397" t="s">
        <v>30</v>
      </c>
      <c r="L8" s="408" t="s">
        <v>31</v>
      </c>
      <c r="M8" s="397" t="s">
        <v>32</v>
      </c>
      <c r="N8" s="398"/>
    </row>
    <row r="9" spans="1:14" ht="21">
      <c r="A9" s="395"/>
      <c r="B9" s="398"/>
      <c r="C9" s="403"/>
      <c r="D9" s="379"/>
      <c r="E9" s="379"/>
      <c r="F9" s="379"/>
      <c r="G9" s="379"/>
      <c r="H9" s="379"/>
      <c r="I9" s="404"/>
      <c r="J9" s="398"/>
      <c r="K9" s="398"/>
      <c r="L9" s="409"/>
      <c r="M9" s="398"/>
      <c r="N9" s="398"/>
    </row>
    <row r="10" spans="1:14" ht="21">
      <c r="A10" s="395"/>
      <c r="B10" s="398"/>
      <c r="C10" s="403"/>
      <c r="D10" s="379"/>
      <c r="E10" s="379"/>
      <c r="F10" s="379"/>
      <c r="G10" s="379"/>
      <c r="H10" s="379"/>
      <c r="I10" s="404"/>
      <c r="J10" s="398"/>
      <c r="K10" s="398"/>
      <c r="L10" s="409"/>
      <c r="M10" s="398"/>
      <c r="N10" s="398"/>
    </row>
    <row r="11" spans="1:14" ht="21">
      <c r="A11" s="395"/>
      <c r="B11" s="398"/>
      <c r="C11" s="403"/>
      <c r="D11" s="379"/>
      <c r="E11" s="379"/>
      <c r="F11" s="379"/>
      <c r="G11" s="379"/>
      <c r="H11" s="379"/>
      <c r="I11" s="404"/>
      <c r="J11" s="398"/>
      <c r="K11" s="398"/>
      <c r="L11" s="409"/>
      <c r="M11" s="398"/>
      <c r="N11" s="398"/>
    </row>
    <row r="12" spans="1:14" ht="21">
      <c r="A12" s="396"/>
      <c r="B12" s="399"/>
      <c r="C12" s="405"/>
      <c r="D12" s="406"/>
      <c r="E12" s="406"/>
      <c r="F12" s="406"/>
      <c r="G12" s="406"/>
      <c r="H12" s="406"/>
      <c r="I12" s="407"/>
      <c r="J12" s="399"/>
      <c r="K12" s="399"/>
      <c r="L12" s="410"/>
      <c r="M12" s="399"/>
      <c r="N12" s="399"/>
    </row>
    <row r="13" spans="1:14" ht="21">
      <c r="A13" s="5">
        <v>1</v>
      </c>
      <c r="B13" s="6">
        <v>2</v>
      </c>
      <c r="C13" s="380">
        <v>3</v>
      </c>
      <c r="D13" s="381"/>
      <c r="E13" s="381"/>
      <c r="F13" s="381"/>
      <c r="G13" s="381"/>
      <c r="H13" s="381"/>
      <c r="I13" s="382"/>
      <c r="J13" s="6">
        <v>4</v>
      </c>
      <c r="K13" s="9">
        <v>5</v>
      </c>
      <c r="L13" s="10">
        <v>6</v>
      </c>
      <c r="M13" s="9">
        <v>7</v>
      </c>
      <c r="N13" s="6">
        <v>8</v>
      </c>
    </row>
    <row r="14" spans="1:14" ht="21">
      <c r="A14" s="11"/>
      <c r="B14" s="12"/>
      <c r="C14" s="13" t="s">
        <v>48</v>
      </c>
      <c r="D14" s="14"/>
      <c r="E14" s="14"/>
      <c r="F14" s="14"/>
      <c r="G14" s="14"/>
      <c r="H14" s="14"/>
      <c r="I14" s="15"/>
      <c r="J14" s="12"/>
      <c r="K14" s="16"/>
      <c r="L14" s="17"/>
      <c r="M14" s="16"/>
      <c r="N14" s="12"/>
    </row>
    <row r="15" spans="1:14" ht="21">
      <c r="A15" s="11"/>
      <c r="B15" s="12"/>
      <c r="C15" s="13" t="s">
        <v>49</v>
      </c>
      <c r="D15" s="14"/>
      <c r="E15" s="14"/>
      <c r="F15" s="14"/>
      <c r="G15" s="14"/>
      <c r="H15" s="14"/>
      <c r="I15" s="15"/>
      <c r="J15" s="12"/>
      <c r="K15" s="16"/>
      <c r="L15" s="17"/>
      <c r="M15" s="16"/>
      <c r="N15" s="12"/>
    </row>
    <row r="16" spans="1:14" ht="21">
      <c r="A16" s="5">
        <v>1</v>
      </c>
      <c r="B16" s="18"/>
      <c r="C16" s="5" t="s">
        <v>82</v>
      </c>
      <c r="D16" s="7"/>
      <c r="E16" s="7"/>
      <c r="F16" s="7"/>
      <c r="G16" s="7"/>
      <c r="H16" s="7"/>
      <c r="I16" s="8"/>
      <c r="J16" s="6"/>
      <c r="K16" s="9"/>
      <c r="L16" s="10"/>
      <c r="M16" s="19"/>
      <c r="N16" s="20"/>
    </row>
    <row r="17" spans="1:14" s="24" customFormat="1" ht="21">
      <c r="A17" s="11"/>
      <c r="B17" s="12"/>
      <c r="C17" s="13"/>
      <c r="D17" s="14"/>
      <c r="E17" s="14"/>
      <c r="F17" s="14"/>
      <c r="G17" s="14"/>
      <c r="H17" s="14"/>
      <c r="I17" s="15"/>
      <c r="J17" s="25"/>
      <c r="K17" s="26"/>
      <c r="L17" s="27"/>
      <c r="M17" s="28"/>
      <c r="N17" s="25"/>
    </row>
    <row r="18" spans="1:14" s="24" customFormat="1" ht="21">
      <c r="A18" s="11"/>
      <c r="B18" s="12"/>
      <c r="C18" s="13" t="s">
        <v>48</v>
      </c>
      <c r="D18" s="14"/>
      <c r="E18" s="14"/>
      <c r="F18" s="14"/>
      <c r="G18" s="14"/>
      <c r="H18" s="14"/>
      <c r="I18" s="15"/>
      <c r="J18" s="25"/>
      <c r="K18" s="26"/>
      <c r="L18" s="27"/>
      <c r="M18" s="28"/>
      <c r="N18" s="25"/>
    </row>
    <row r="19" spans="1:14" s="24" customFormat="1" ht="21">
      <c r="A19" s="11"/>
      <c r="B19" s="12"/>
      <c r="C19" s="13" t="s">
        <v>84</v>
      </c>
      <c r="D19" s="14"/>
      <c r="E19" s="14"/>
      <c r="F19" s="14"/>
      <c r="G19" s="14"/>
      <c r="H19" s="14"/>
      <c r="I19" s="15"/>
      <c r="J19" s="25"/>
      <c r="K19" s="26"/>
      <c r="L19" s="27"/>
      <c r="M19" s="28"/>
      <c r="N19" s="25"/>
    </row>
    <row r="20" spans="1:14" s="24" customFormat="1" ht="21">
      <c r="A20" s="11">
        <v>2</v>
      </c>
      <c r="B20" s="12" t="s">
        <v>33</v>
      </c>
      <c r="C20" s="11" t="s">
        <v>85</v>
      </c>
      <c r="D20" s="14"/>
      <c r="E20" s="14"/>
      <c r="F20" s="14"/>
      <c r="G20" s="14"/>
      <c r="H20" s="14"/>
      <c r="I20" s="15"/>
      <c r="J20" s="23"/>
      <c r="K20" s="26"/>
      <c r="L20" s="27"/>
      <c r="M20" s="28"/>
      <c r="N20" s="23"/>
    </row>
    <row r="21" spans="1:14" s="24" customFormat="1" ht="21">
      <c r="A21" s="11"/>
      <c r="B21" s="12"/>
      <c r="C21" s="13" t="s">
        <v>34</v>
      </c>
      <c r="D21" s="14"/>
      <c r="E21" s="14"/>
      <c r="F21" s="14"/>
      <c r="G21" s="14"/>
      <c r="H21" s="14"/>
      <c r="I21" s="15"/>
      <c r="J21" s="25"/>
      <c r="K21" s="26"/>
      <c r="L21" s="27"/>
      <c r="M21" s="28"/>
      <c r="N21" s="25"/>
    </row>
    <row r="22" spans="1:14" s="24" customFormat="1" ht="21">
      <c r="A22" s="11"/>
      <c r="B22" s="12"/>
      <c r="C22" s="13"/>
      <c r="D22" s="14"/>
      <c r="E22" s="14"/>
      <c r="F22" s="14"/>
      <c r="G22" s="14"/>
      <c r="H22" s="14"/>
      <c r="I22" s="15"/>
      <c r="J22" s="25"/>
      <c r="K22" s="26"/>
      <c r="L22" s="27"/>
      <c r="M22" s="28"/>
      <c r="N22" s="25"/>
    </row>
    <row r="23" spans="1:14" s="24" customFormat="1" ht="21">
      <c r="A23" s="11"/>
      <c r="B23" s="12"/>
      <c r="C23" s="13"/>
      <c r="D23" s="14"/>
      <c r="E23" s="14"/>
      <c r="F23" s="14"/>
      <c r="G23" s="14"/>
      <c r="H23" s="14"/>
      <c r="I23" s="15"/>
      <c r="J23" s="25"/>
      <c r="K23" s="26"/>
      <c r="L23" s="27"/>
      <c r="M23" s="28"/>
      <c r="N23" s="25"/>
    </row>
    <row r="24" spans="1:14" s="24" customFormat="1" ht="21">
      <c r="A24" s="11"/>
      <c r="B24" s="12"/>
      <c r="C24" s="13" t="s">
        <v>83</v>
      </c>
      <c r="D24" s="14"/>
      <c r="E24" s="14"/>
      <c r="F24" s="14"/>
      <c r="G24" s="14"/>
      <c r="H24" s="14"/>
      <c r="I24" s="15"/>
      <c r="J24" s="23"/>
      <c r="K24" s="16"/>
      <c r="L24" s="17"/>
      <c r="M24" s="22"/>
      <c r="N24" s="23"/>
    </row>
    <row r="25" spans="1:14" s="24" customFormat="1" ht="21">
      <c r="A25" s="11"/>
      <c r="B25" s="12"/>
      <c r="C25" s="13" t="s">
        <v>50</v>
      </c>
      <c r="D25" s="14"/>
      <c r="E25" s="14"/>
      <c r="F25" s="14"/>
      <c r="G25" s="14"/>
      <c r="H25" s="14"/>
      <c r="I25" s="15"/>
      <c r="J25" s="23"/>
      <c r="K25" s="16"/>
      <c r="L25" s="17"/>
      <c r="M25" s="22"/>
      <c r="N25" s="23"/>
    </row>
    <row r="26" spans="1:14" s="24" customFormat="1" ht="21">
      <c r="A26" s="11">
        <v>3</v>
      </c>
      <c r="B26" s="12" t="s">
        <v>35</v>
      </c>
      <c r="C26" s="11" t="s">
        <v>146</v>
      </c>
      <c r="D26" s="14"/>
      <c r="E26" s="14"/>
      <c r="F26" s="14"/>
      <c r="G26" s="14"/>
      <c r="H26" s="14"/>
      <c r="I26" s="15"/>
      <c r="J26" s="23"/>
      <c r="K26" s="16"/>
      <c r="L26" s="17"/>
      <c r="M26" s="22"/>
      <c r="N26" s="23"/>
    </row>
    <row r="27" spans="1:14" s="24" customFormat="1" ht="21">
      <c r="A27" s="29"/>
      <c r="B27" s="30"/>
      <c r="C27" s="13" t="s">
        <v>86</v>
      </c>
      <c r="D27" s="14"/>
      <c r="E27" s="14"/>
      <c r="F27" s="14"/>
      <c r="G27" s="14"/>
      <c r="H27" s="14"/>
      <c r="I27" s="15"/>
      <c r="J27" s="25"/>
      <c r="K27" s="26"/>
      <c r="L27" s="27"/>
      <c r="M27" s="28"/>
      <c r="N27" s="25"/>
    </row>
    <row r="28" spans="1:14" s="24" customFormat="1" ht="21">
      <c r="A28" s="29"/>
      <c r="B28" s="30"/>
      <c r="C28" s="13"/>
      <c r="D28" s="14"/>
      <c r="E28" s="14"/>
      <c r="F28" s="14"/>
      <c r="G28" s="14"/>
      <c r="H28" s="14"/>
      <c r="I28" s="15"/>
      <c r="J28" s="25"/>
      <c r="K28" s="26"/>
      <c r="L28" s="27"/>
      <c r="M28" s="28"/>
      <c r="N28" s="25"/>
    </row>
    <row r="29" spans="1:14" s="24" customFormat="1" ht="21">
      <c r="A29" s="11"/>
      <c r="B29" s="12"/>
      <c r="C29" s="13" t="s">
        <v>52</v>
      </c>
      <c r="D29" s="14"/>
      <c r="E29" s="14"/>
      <c r="F29" s="14"/>
      <c r="G29" s="14"/>
      <c r="H29" s="14"/>
      <c r="I29" s="15"/>
      <c r="J29" s="23"/>
      <c r="K29" s="16"/>
      <c r="L29" s="17"/>
      <c r="M29" s="22"/>
      <c r="N29" s="23"/>
    </row>
    <row r="30" spans="1:14" s="24" customFormat="1" ht="21">
      <c r="A30" s="11"/>
      <c r="B30" s="12"/>
      <c r="C30" s="13" t="s">
        <v>66</v>
      </c>
      <c r="D30" s="14"/>
      <c r="E30" s="14"/>
      <c r="F30" s="14"/>
      <c r="G30" s="14"/>
      <c r="H30" s="14"/>
      <c r="I30" s="15"/>
      <c r="J30" s="23"/>
      <c r="K30" s="16"/>
      <c r="L30" s="17"/>
      <c r="M30" s="22"/>
      <c r="N30" s="23"/>
    </row>
    <row r="31" spans="1:14" s="24" customFormat="1" ht="21">
      <c r="A31" s="11">
        <v>4</v>
      </c>
      <c r="B31" s="6" t="s">
        <v>41</v>
      </c>
      <c r="C31" s="11" t="s">
        <v>98</v>
      </c>
      <c r="D31" s="14"/>
      <c r="E31" s="14"/>
      <c r="F31" s="14"/>
      <c r="G31" s="14"/>
      <c r="H31" s="14"/>
      <c r="I31" s="15"/>
      <c r="J31" s="23"/>
      <c r="K31" s="16"/>
      <c r="L31" s="17"/>
      <c r="M31" s="22"/>
      <c r="N31" s="23"/>
    </row>
    <row r="32" spans="1:14" s="24" customFormat="1" ht="21">
      <c r="A32" s="11">
        <v>5</v>
      </c>
      <c r="B32" s="6" t="s">
        <v>57</v>
      </c>
      <c r="C32" s="11" t="s">
        <v>99</v>
      </c>
      <c r="D32" s="14"/>
      <c r="E32" s="14"/>
      <c r="F32" s="14"/>
      <c r="G32" s="14"/>
      <c r="H32" s="14"/>
      <c r="I32" s="15"/>
      <c r="J32" s="23"/>
      <c r="K32" s="16"/>
      <c r="L32" s="17"/>
      <c r="M32" s="22"/>
      <c r="N32" s="23"/>
    </row>
    <row r="33" spans="1:14" s="24" customFormat="1" ht="21">
      <c r="A33" s="11">
        <v>6</v>
      </c>
      <c r="B33" s="6" t="s">
        <v>58</v>
      </c>
      <c r="C33" s="11" t="s">
        <v>76</v>
      </c>
      <c r="D33" s="14"/>
      <c r="E33" s="14"/>
      <c r="F33" s="14"/>
      <c r="G33" s="14"/>
      <c r="H33" s="14"/>
      <c r="I33" s="15"/>
      <c r="J33" s="23"/>
      <c r="K33" s="16"/>
      <c r="L33" s="17"/>
      <c r="M33" s="22"/>
      <c r="N33" s="23"/>
    </row>
    <row r="34" spans="1:14" s="24" customFormat="1" ht="21">
      <c r="A34" s="11"/>
      <c r="B34" s="12"/>
      <c r="C34" s="13" t="s">
        <v>51</v>
      </c>
      <c r="D34" s="14"/>
      <c r="E34" s="14"/>
      <c r="F34" s="14"/>
      <c r="G34" s="14"/>
      <c r="H34" s="14"/>
      <c r="I34" s="15"/>
      <c r="J34" s="25"/>
      <c r="K34" s="26"/>
      <c r="L34" s="27"/>
      <c r="M34" s="28"/>
      <c r="N34" s="25"/>
    </row>
    <row r="35" spans="1:14" s="24" customFormat="1" ht="21">
      <c r="A35" s="11"/>
      <c r="B35" s="12"/>
      <c r="C35" s="13"/>
      <c r="D35" s="14"/>
      <c r="E35" s="14"/>
      <c r="F35" s="14"/>
      <c r="G35" s="14"/>
      <c r="H35" s="14"/>
      <c r="I35" s="15"/>
      <c r="J35" s="25"/>
      <c r="K35" s="26"/>
      <c r="L35" s="27"/>
      <c r="M35" s="28"/>
      <c r="N35" s="25"/>
    </row>
    <row r="36" spans="1:14" s="24" customFormat="1" ht="21">
      <c r="A36" s="11"/>
      <c r="B36" s="12"/>
      <c r="C36" s="13" t="s">
        <v>60</v>
      </c>
      <c r="D36" s="14"/>
      <c r="E36" s="14"/>
      <c r="F36" s="14"/>
      <c r="G36" s="14"/>
      <c r="H36" s="14"/>
      <c r="I36" s="15"/>
      <c r="J36" s="25"/>
      <c r="K36" s="26"/>
      <c r="L36" s="27"/>
      <c r="M36" s="28"/>
      <c r="N36" s="25"/>
    </row>
    <row r="37" spans="1:14" s="24" customFormat="1" ht="21">
      <c r="A37" s="31"/>
      <c r="B37" s="31"/>
      <c r="C37" s="13" t="s">
        <v>100</v>
      </c>
      <c r="D37" s="14"/>
      <c r="E37" s="14"/>
      <c r="F37" s="14"/>
      <c r="G37" s="14"/>
      <c r="H37" s="14"/>
      <c r="I37" s="15"/>
      <c r="J37" s="21"/>
      <c r="K37" s="16"/>
      <c r="L37" s="17"/>
      <c r="M37" s="16"/>
      <c r="N37" s="21"/>
    </row>
    <row r="38" spans="1:14" s="24" customFormat="1" ht="21">
      <c r="A38" s="31">
        <v>7</v>
      </c>
      <c r="B38" s="6" t="s">
        <v>145</v>
      </c>
      <c r="C38" s="32" t="s">
        <v>160</v>
      </c>
      <c r="D38" s="14"/>
      <c r="E38" s="14"/>
      <c r="F38" s="14"/>
      <c r="G38" s="14"/>
      <c r="H38" s="14"/>
      <c r="I38" s="15"/>
      <c r="J38" s="21"/>
      <c r="K38" s="16"/>
      <c r="L38" s="17"/>
      <c r="M38" s="16"/>
      <c r="N38" s="21"/>
    </row>
    <row r="39" spans="1:14" s="24" customFormat="1" ht="21">
      <c r="A39" s="31"/>
      <c r="B39" s="31"/>
      <c r="C39" s="13" t="s">
        <v>61</v>
      </c>
      <c r="D39" s="14"/>
      <c r="E39" s="14"/>
      <c r="F39" s="14"/>
      <c r="G39" s="14"/>
      <c r="H39" s="14"/>
      <c r="I39" s="15"/>
      <c r="J39" s="20"/>
      <c r="K39" s="26"/>
      <c r="L39" s="27"/>
      <c r="M39" s="26"/>
      <c r="N39" s="20"/>
    </row>
    <row r="40" spans="1:14" s="24" customFormat="1" ht="21">
      <c r="A40" s="33"/>
      <c r="B40" s="33"/>
      <c r="C40" s="34"/>
      <c r="D40" s="35"/>
      <c r="E40" s="35"/>
      <c r="F40" s="35"/>
      <c r="G40" s="35"/>
      <c r="H40" s="35"/>
      <c r="I40" s="36"/>
      <c r="J40" s="37"/>
      <c r="K40" s="38"/>
      <c r="L40" s="39"/>
      <c r="M40" s="38"/>
      <c r="N40" s="37"/>
    </row>
    <row r="41" spans="1:14" s="24" customFormat="1" ht="21">
      <c r="A41" s="40"/>
      <c r="B41" s="40"/>
      <c r="C41" s="41" t="s">
        <v>144</v>
      </c>
      <c r="D41" s="9"/>
      <c r="E41" s="9"/>
      <c r="F41" s="9"/>
      <c r="G41" s="9"/>
      <c r="H41" s="9"/>
      <c r="I41" s="42"/>
      <c r="J41" s="20"/>
      <c r="K41" s="20"/>
      <c r="L41" s="20"/>
      <c r="M41" s="20"/>
      <c r="N41" s="20"/>
    </row>
    <row r="42" spans="1:14" s="24" customFormat="1" ht="21">
      <c r="A42" s="29"/>
      <c r="B42" s="30"/>
      <c r="C42" s="34"/>
      <c r="D42" s="35"/>
      <c r="E42" s="35"/>
      <c r="F42" s="35"/>
      <c r="G42" s="35"/>
      <c r="H42" s="35"/>
      <c r="I42" s="36"/>
      <c r="J42" s="43"/>
      <c r="K42" s="44"/>
      <c r="L42" s="45"/>
      <c r="M42" s="46"/>
      <c r="N42" s="43"/>
    </row>
    <row r="43" spans="1:14" s="24" customFormat="1" ht="21">
      <c r="A43" s="6">
        <v>8</v>
      </c>
      <c r="B43" s="47"/>
      <c r="C43" s="31" t="s">
        <v>36</v>
      </c>
      <c r="D43" s="6"/>
      <c r="E43" s="6"/>
      <c r="F43" s="6"/>
      <c r="G43" s="6"/>
      <c r="H43" s="6"/>
      <c r="I43" s="6"/>
      <c r="J43" s="21"/>
      <c r="K43" s="21"/>
      <c r="L43" s="21"/>
      <c r="M43" s="21"/>
      <c r="N43" s="21"/>
    </row>
    <row r="44" spans="1:14" s="24" customFormat="1" ht="21">
      <c r="A44" s="6"/>
      <c r="B44" s="47"/>
      <c r="C44" s="383" t="s">
        <v>9</v>
      </c>
      <c r="D44" s="383"/>
      <c r="E44" s="383"/>
      <c r="F44" s="383"/>
      <c r="G44" s="383"/>
      <c r="H44" s="383"/>
      <c r="I44" s="383"/>
      <c r="J44" s="20"/>
      <c r="K44" s="20"/>
      <c r="L44" s="20"/>
      <c r="M44" s="20"/>
      <c r="N44" s="20"/>
    </row>
    <row r="45" spans="1:14" s="24" customFormat="1" ht="21">
      <c r="A45" s="6"/>
      <c r="B45" s="47"/>
      <c r="C45" s="48"/>
      <c r="D45" s="48"/>
      <c r="E45" s="48"/>
      <c r="F45" s="48"/>
      <c r="G45" s="48"/>
      <c r="H45" s="48"/>
      <c r="I45" s="48"/>
      <c r="J45" s="20"/>
      <c r="K45" s="20"/>
      <c r="L45" s="20"/>
      <c r="M45" s="20"/>
      <c r="N45" s="20"/>
    </row>
    <row r="46" spans="1:14" s="24" customFormat="1" ht="21">
      <c r="A46" s="6">
        <v>9</v>
      </c>
      <c r="B46" s="47"/>
      <c r="C46" s="31" t="s">
        <v>37</v>
      </c>
      <c r="D46" s="6"/>
      <c r="E46" s="6"/>
      <c r="F46" s="6"/>
      <c r="G46" s="6"/>
      <c r="H46" s="6"/>
      <c r="I46" s="6"/>
      <c r="J46" s="21"/>
      <c r="K46" s="21"/>
      <c r="L46" s="21"/>
      <c r="M46" s="21"/>
      <c r="N46" s="21"/>
    </row>
    <row r="47" spans="1:14" s="24" customFormat="1" ht="21">
      <c r="A47" s="384"/>
      <c r="B47" s="384"/>
      <c r="C47" s="386" t="s">
        <v>38</v>
      </c>
      <c r="D47" s="387"/>
      <c r="E47" s="387"/>
      <c r="F47" s="387"/>
      <c r="G47" s="387"/>
      <c r="H47" s="387"/>
      <c r="I47" s="388"/>
      <c r="J47" s="392"/>
      <c r="K47" s="373"/>
      <c r="L47" s="373"/>
      <c r="M47" s="373"/>
      <c r="N47" s="377"/>
    </row>
    <row r="48" spans="1:16" s="24" customFormat="1" ht="21">
      <c r="A48" s="385"/>
      <c r="B48" s="385"/>
      <c r="C48" s="389"/>
      <c r="D48" s="390"/>
      <c r="E48" s="390"/>
      <c r="F48" s="390"/>
      <c r="G48" s="390"/>
      <c r="H48" s="390"/>
      <c r="I48" s="391"/>
      <c r="J48" s="393"/>
      <c r="K48" s="374"/>
      <c r="L48" s="374"/>
      <c r="M48" s="374"/>
      <c r="N48" s="378"/>
      <c r="P48" s="70"/>
    </row>
    <row r="49" spans="1:14" ht="21">
      <c r="A49" s="49"/>
      <c r="B49" s="50"/>
      <c r="C49" s="51"/>
      <c r="D49" s="52"/>
      <c r="E49" s="52"/>
      <c r="F49" s="52"/>
      <c r="G49" s="52"/>
      <c r="H49" s="52"/>
      <c r="I49" s="52"/>
      <c r="J49" s="53"/>
      <c r="K49" s="52"/>
      <c r="L49" s="52"/>
      <c r="M49" s="53"/>
      <c r="N49" s="53"/>
    </row>
    <row r="50" spans="1:14" ht="21">
      <c r="A50" s="372"/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</row>
    <row r="51" spans="1:14" ht="21">
      <c r="A51" s="379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</row>
    <row r="52" spans="1:14" ht="21">
      <c r="A52" s="54"/>
      <c r="B52" s="54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54"/>
    </row>
    <row r="53" spans="1:14" ht="21">
      <c r="A53" s="375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</row>
    <row r="54" spans="1:15" ht="21">
      <c r="A54" s="372"/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55"/>
    </row>
    <row r="55" spans="1:14" ht="21">
      <c r="A55" s="56"/>
      <c r="B55" s="5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57"/>
    </row>
    <row r="56" spans="1:14" ht="21">
      <c r="A56" s="375"/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</row>
    <row r="57" spans="1:14" ht="21">
      <c r="A57" s="58"/>
      <c r="B57" s="58"/>
      <c r="C57" s="59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60"/>
    </row>
    <row r="58" spans="1:14" ht="21">
      <c r="A58" s="58"/>
      <c r="B58" s="58"/>
      <c r="C58" s="59"/>
      <c r="D58" s="58"/>
      <c r="E58" s="58"/>
      <c r="F58" s="58"/>
      <c r="G58" s="58"/>
      <c r="H58" s="58"/>
      <c r="I58" s="58"/>
      <c r="J58" s="58"/>
      <c r="K58" s="58"/>
      <c r="L58" s="60"/>
      <c r="M58" s="58"/>
      <c r="N58" s="60"/>
    </row>
    <row r="59" spans="1:14" ht="21">
      <c r="A59" s="58"/>
      <c r="B59" s="58"/>
      <c r="C59" s="59"/>
      <c r="D59" s="58"/>
      <c r="E59" s="58"/>
      <c r="F59" s="58"/>
      <c r="G59" s="58"/>
      <c r="H59" s="58"/>
      <c r="I59" s="58"/>
      <c r="J59" s="58"/>
      <c r="K59" s="58"/>
      <c r="L59" s="60"/>
      <c r="M59" s="58"/>
      <c r="N59" s="58"/>
    </row>
    <row r="60" spans="1:14" ht="21">
      <c r="A60" s="58"/>
      <c r="B60" s="58"/>
      <c r="C60" s="59"/>
      <c r="D60" s="58"/>
      <c r="E60" s="58"/>
      <c r="F60" s="58"/>
      <c r="G60" s="58"/>
      <c r="H60" s="58"/>
      <c r="I60" s="58"/>
      <c r="J60" s="58"/>
      <c r="K60" s="58"/>
      <c r="L60" s="60"/>
      <c r="M60" s="60"/>
      <c r="N60" s="58"/>
    </row>
    <row r="61" spans="1:14" ht="21">
      <c r="A61" s="58"/>
      <c r="B61" s="58"/>
      <c r="C61" s="59"/>
      <c r="D61" s="58"/>
      <c r="E61" s="58"/>
      <c r="F61" s="58"/>
      <c r="G61" s="58"/>
      <c r="H61" s="58"/>
      <c r="I61" s="58"/>
      <c r="J61" s="58"/>
      <c r="K61" s="58"/>
      <c r="L61" s="60"/>
      <c r="M61" s="58"/>
      <c r="N61" s="58"/>
    </row>
  </sheetData>
  <sheetProtection/>
  <mergeCells count="31">
    <mergeCell ref="A1:N1"/>
    <mergeCell ref="A2:N2"/>
    <mergeCell ref="A3:N3"/>
    <mergeCell ref="A4:N4"/>
    <mergeCell ref="A5:N5"/>
    <mergeCell ref="A6:A12"/>
    <mergeCell ref="B6:B12"/>
    <mergeCell ref="C6:I12"/>
    <mergeCell ref="J6:M7"/>
    <mergeCell ref="N6:N12"/>
    <mergeCell ref="J8:J12"/>
    <mergeCell ref="K8:K12"/>
    <mergeCell ref="L8:L12"/>
    <mergeCell ref="M8:M12"/>
    <mergeCell ref="A51:N51"/>
    <mergeCell ref="C13:I13"/>
    <mergeCell ref="C44:I44"/>
    <mergeCell ref="A47:A48"/>
    <mergeCell ref="B47:B48"/>
    <mergeCell ref="C47:I48"/>
    <mergeCell ref="J47:J48"/>
    <mergeCell ref="C52:M52"/>
    <mergeCell ref="K47:K48"/>
    <mergeCell ref="A53:N53"/>
    <mergeCell ref="A54:N54"/>
    <mergeCell ref="C55:M55"/>
    <mergeCell ref="A56:N56"/>
    <mergeCell ref="L47:L48"/>
    <mergeCell ref="M47:M48"/>
    <mergeCell ref="N47:N48"/>
    <mergeCell ref="A50:N50"/>
  </mergeCells>
  <printOptions horizontalCentered="1"/>
  <pageMargins left="0.3937007874015748" right="0.1968503937007874" top="0.1968503937007874" bottom="0.1968503937007874" header="0.5118110236220472" footer="0.5118110236220472"/>
  <pageSetup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view="pageBreakPreview" zoomScale="85" zoomScaleNormal="80" zoomScaleSheetLayoutView="85" zoomScalePageLayoutView="0" workbookViewId="0" topLeftCell="A1">
      <selection activeCell="A1" sqref="A1:L1"/>
    </sheetView>
  </sheetViews>
  <sheetFormatPr defaultColWidth="9.00390625" defaultRowHeight="12.75"/>
  <cols>
    <col min="1" max="1" width="3.8515625" style="120" customWidth="1"/>
    <col min="2" max="2" width="73.421875" style="121" customWidth="1"/>
    <col min="3" max="3" width="10.00390625" style="167" customWidth="1"/>
    <col min="4" max="4" width="9.140625" style="167" bestFit="1" customWidth="1"/>
    <col min="5" max="5" width="11.7109375" style="167" customWidth="1"/>
    <col min="6" max="6" width="7.7109375" style="167" customWidth="1"/>
    <col min="7" max="7" width="12.57421875" style="167" customWidth="1"/>
    <col min="8" max="8" width="9.00390625" style="167" customWidth="1"/>
    <col min="9" max="9" width="11.7109375" style="167" customWidth="1"/>
    <col min="10" max="10" width="10.140625" style="167" customWidth="1"/>
    <col min="11" max="11" width="13.00390625" style="167" customWidth="1"/>
    <col min="12" max="12" width="15.28125" style="167" customWidth="1"/>
    <col min="13" max="13" width="9.00390625" style="119" customWidth="1"/>
    <col min="14" max="14" width="9.8515625" style="119" bestFit="1" customWidth="1"/>
    <col min="15" max="15" width="9.140625" style="119" bestFit="1" customWidth="1"/>
    <col min="16" max="16384" width="9.00390625" style="119" customWidth="1"/>
  </cols>
  <sheetData>
    <row r="1" spans="1:13" ht="39" customHeight="1">
      <c r="A1" s="412" t="str">
        <f>'nakrebi lari'!A4:N4</f>
        <v>სიღნაღის მუნიციპალიტეტის სოფ. ვაქირში ხევისუბნის გზის სარეაბილიტაციო სამუშაოები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118"/>
    </row>
    <row r="2" spans="1:13" ht="16.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2" ht="16.5">
      <c r="A3" s="413" t="s">
        <v>42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ht="16.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</row>
    <row r="5" spans="1:12" ht="16.5">
      <c r="A5" s="414" t="s">
        <v>67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12" ht="15.75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5.75">
      <c r="A7" s="121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15.75">
      <c r="A8" s="416" t="s">
        <v>0</v>
      </c>
      <c r="B8" s="419" t="s">
        <v>12</v>
      </c>
      <c r="C8" s="422" t="s">
        <v>1</v>
      </c>
      <c r="D8" s="423"/>
      <c r="E8" s="424"/>
      <c r="F8" s="422" t="s">
        <v>2</v>
      </c>
      <c r="G8" s="430"/>
      <c r="H8" s="422" t="s">
        <v>3</v>
      </c>
      <c r="I8" s="433"/>
      <c r="J8" s="422" t="s">
        <v>4</v>
      </c>
      <c r="K8" s="430"/>
      <c r="L8" s="424" t="s">
        <v>5</v>
      </c>
    </row>
    <row r="9" spans="1:12" ht="15.75">
      <c r="A9" s="417"/>
      <c r="B9" s="420"/>
      <c r="C9" s="425"/>
      <c r="D9" s="426"/>
      <c r="E9" s="427"/>
      <c r="F9" s="431"/>
      <c r="G9" s="432"/>
      <c r="H9" s="431"/>
      <c r="I9" s="434"/>
      <c r="J9" s="425" t="s">
        <v>6</v>
      </c>
      <c r="K9" s="432"/>
      <c r="L9" s="435"/>
    </row>
    <row r="10" spans="1:12" ht="15.75">
      <c r="A10" s="417"/>
      <c r="B10" s="420"/>
      <c r="C10" s="428" t="s">
        <v>7</v>
      </c>
      <c r="D10" s="428" t="s">
        <v>8</v>
      </c>
      <c r="E10" s="428" t="s">
        <v>9</v>
      </c>
      <c r="F10" s="134" t="s">
        <v>8</v>
      </c>
      <c r="G10" s="428" t="s">
        <v>9</v>
      </c>
      <c r="H10" s="134" t="s">
        <v>8</v>
      </c>
      <c r="I10" s="428" t="s">
        <v>9</v>
      </c>
      <c r="J10" s="134" t="s">
        <v>8</v>
      </c>
      <c r="K10" s="428" t="s">
        <v>9</v>
      </c>
      <c r="L10" s="436"/>
    </row>
    <row r="11" spans="1:12" ht="15.75">
      <c r="A11" s="418"/>
      <c r="B11" s="421"/>
      <c r="C11" s="429"/>
      <c r="D11" s="429"/>
      <c r="E11" s="429"/>
      <c r="F11" s="137" t="s">
        <v>10</v>
      </c>
      <c r="G11" s="429"/>
      <c r="H11" s="137" t="s">
        <v>10</v>
      </c>
      <c r="I11" s="429"/>
      <c r="J11" s="137" t="s">
        <v>10</v>
      </c>
      <c r="K11" s="429"/>
      <c r="L11" s="437"/>
    </row>
    <row r="12" spans="1:12" ht="15.75">
      <c r="A12" s="139">
        <v>1</v>
      </c>
      <c r="B12" s="139">
        <v>2</v>
      </c>
      <c r="C12" s="139">
        <v>3</v>
      </c>
      <c r="D12" s="139">
        <v>4</v>
      </c>
      <c r="E12" s="139">
        <v>5</v>
      </c>
      <c r="F12" s="139">
        <v>6</v>
      </c>
      <c r="G12" s="139">
        <v>7</v>
      </c>
      <c r="H12" s="139">
        <v>8</v>
      </c>
      <c r="I12" s="139">
        <v>9</v>
      </c>
      <c r="J12" s="139">
        <v>10</v>
      </c>
      <c r="K12" s="139">
        <v>11</v>
      </c>
      <c r="L12" s="139">
        <v>12</v>
      </c>
    </row>
    <row r="13" spans="1:12" ht="55.5" customHeight="1">
      <c r="A13" s="140">
        <v>1</v>
      </c>
      <c r="B13" s="141" t="s">
        <v>82</v>
      </c>
      <c r="C13" s="141" t="s">
        <v>103</v>
      </c>
      <c r="D13" s="142"/>
      <c r="E13" s="143">
        <v>0.115</v>
      </c>
      <c r="F13" s="144"/>
      <c r="G13" s="145"/>
      <c r="H13" s="145"/>
      <c r="I13" s="145"/>
      <c r="J13" s="145"/>
      <c r="K13" s="146"/>
      <c r="L13" s="147"/>
    </row>
    <row r="14" spans="1:12" ht="22.5" customHeight="1">
      <c r="A14" s="140"/>
      <c r="B14" s="260" t="s">
        <v>104</v>
      </c>
      <c r="C14" s="148" t="s">
        <v>105</v>
      </c>
      <c r="D14" s="148">
        <v>93.22</v>
      </c>
      <c r="E14" s="148">
        <f>D14*E13</f>
        <v>10.7203</v>
      </c>
      <c r="F14" s="148"/>
      <c r="G14" s="148"/>
      <c r="H14" s="133"/>
      <c r="I14" s="133"/>
      <c r="J14" s="133"/>
      <c r="K14" s="133"/>
      <c r="L14" s="149"/>
    </row>
    <row r="18" spans="2:11" ht="16.5">
      <c r="B18" s="412"/>
      <c r="C18" s="412"/>
      <c r="D18" s="412"/>
      <c r="E18" s="412"/>
      <c r="F18" s="412"/>
      <c r="G18" s="412"/>
      <c r="H18" s="412"/>
      <c r="I18" s="412"/>
      <c r="J18" s="412"/>
      <c r="K18" s="412"/>
    </row>
    <row r="19" spans="2:11" ht="16.5">
      <c r="B19" s="117"/>
      <c r="C19" s="201"/>
      <c r="D19" s="201"/>
      <c r="E19" s="201"/>
      <c r="F19" s="201"/>
      <c r="G19" s="201"/>
      <c r="H19" s="201"/>
      <c r="I19" s="201"/>
      <c r="J19" s="201"/>
      <c r="K19" s="201"/>
    </row>
    <row r="20" spans="2:11" ht="16.5">
      <c r="B20" s="117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2:11" ht="16.5">
      <c r="B21" s="412"/>
      <c r="C21" s="412"/>
      <c r="D21" s="412"/>
      <c r="E21" s="412"/>
      <c r="F21" s="412"/>
      <c r="G21" s="412"/>
      <c r="H21" s="412"/>
      <c r="I21" s="412"/>
      <c r="J21" s="412"/>
      <c r="K21" s="412"/>
    </row>
    <row r="22" spans="2:11" ht="16.5">
      <c r="B22" s="117"/>
      <c r="C22" s="201"/>
      <c r="D22" s="201"/>
      <c r="E22" s="201"/>
      <c r="F22" s="201"/>
      <c r="G22" s="201"/>
      <c r="H22" s="201"/>
      <c r="I22" s="201"/>
      <c r="J22" s="201"/>
      <c r="K22" s="201"/>
    </row>
  </sheetData>
  <sheetProtection/>
  <mergeCells count="21">
    <mergeCell ref="K10:K11"/>
    <mergeCell ref="A1:L1"/>
    <mergeCell ref="A8:A11"/>
    <mergeCell ref="B8:B11"/>
    <mergeCell ref="C8:E9"/>
    <mergeCell ref="C10:C11"/>
    <mergeCell ref="D10:D11"/>
    <mergeCell ref="E10:E11"/>
    <mergeCell ref="F8:G9"/>
    <mergeCell ref="H8:I9"/>
    <mergeCell ref="J8:K8"/>
    <mergeCell ref="B18:K18"/>
    <mergeCell ref="B21:K21"/>
    <mergeCell ref="A3:L3"/>
    <mergeCell ref="A4:L4"/>
    <mergeCell ref="A5:L5"/>
    <mergeCell ref="A6:L6"/>
    <mergeCell ref="L8:L11"/>
    <mergeCell ref="J9:K9"/>
    <mergeCell ref="G10:G11"/>
    <mergeCell ref="I10:I11"/>
  </mergeCells>
  <conditionalFormatting sqref="C14">
    <cfRule type="cellIs" priority="1" dxfId="3" operator="equal" stopIfTrue="1">
      <formula>8223.307275</formula>
    </cfRule>
  </conditionalFormatting>
  <printOptions/>
  <pageMargins left="0.3937007874015748" right="0.1968503937007874" top="0.1968503937007874" bottom="0.1968503937007874" header="0.5118110236220472" footer="0.5118110236220472"/>
  <pageSetup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90"/>
  <sheetViews>
    <sheetView view="pageBreakPreview" zoomScaleNormal="85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.8515625" style="120" customWidth="1"/>
    <col min="2" max="2" width="68.28125" style="121" customWidth="1"/>
    <col min="3" max="3" width="10.7109375" style="167" customWidth="1"/>
    <col min="4" max="4" width="11.28125" style="167" customWidth="1"/>
    <col min="5" max="5" width="13.421875" style="167" customWidth="1"/>
    <col min="6" max="6" width="7.7109375" style="167" customWidth="1"/>
    <col min="7" max="7" width="13.00390625" style="167" customWidth="1"/>
    <col min="8" max="8" width="9.00390625" style="167" customWidth="1"/>
    <col min="9" max="9" width="13.57421875" style="167" customWidth="1"/>
    <col min="10" max="10" width="9.421875" style="167" customWidth="1"/>
    <col min="11" max="11" width="13.57421875" style="167" customWidth="1"/>
    <col min="12" max="12" width="17.00390625" style="167" customWidth="1"/>
    <col min="13" max="13" width="6.140625" style="119" customWidth="1"/>
    <col min="14" max="16384" width="9.00390625" style="119" customWidth="1"/>
  </cols>
  <sheetData>
    <row r="1" spans="1:13" ht="24" customHeight="1">
      <c r="A1" s="412" t="str">
        <f>dakvalva!A1</f>
        <v>სიღნაღის მუნიციპალიტეტის სოფ. ვაქირში ხევისუბნის გზის სარეაბილიტაციო სამუშაოები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118"/>
    </row>
    <row r="2" spans="1:13" ht="16.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2" ht="16.5">
      <c r="A3" s="413" t="s">
        <v>42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ht="16.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</row>
    <row r="5" spans="1:12" ht="16.5">
      <c r="A5" s="414" t="s">
        <v>85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12" ht="15.75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5.75">
      <c r="A7" s="416" t="s">
        <v>0</v>
      </c>
      <c r="B7" s="419" t="s">
        <v>12</v>
      </c>
      <c r="C7" s="422" t="s">
        <v>1</v>
      </c>
      <c r="D7" s="423"/>
      <c r="E7" s="424"/>
      <c r="F7" s="422" t="s">
        <v>2</v>
      </c>
      <c r="G7" s="430"/>
      <c r="H7" s="422" t="s">
        <v>3</v>
      </c>
      <c r="I7" s="433"/>
      <c r="J7" s="422" t="s">
        <v>4</v>
      </c>
      <c r="K7" s="430"/>
      <c r="L7" s="424" t="s">
        <v>5</v>
      </c>
    </row>
    <row r="8" spans="1:12" ht="15.75">
      <c r="A8" s="417"/>
      <c r="B8" s="420"/>
      <c r="C8" s="425"/>
      <c r="D8" s="426"/>
      <c r="E8" s="427"/>
      <c r="F8" s="431"/>
      <c r="G8" s="432"/>
      <c r="H8" s="431"/>
      <c r="I8" s="434"/>
      <c r="J8" s="425" t="s">
        <v>6</v>
      </c>
      <c r="K8" s="432"/>
      <c r="L8" s="435"/>
    </row>
    <row r="9" spans="1:12" ht="15.75">
      <c r="A9" s="417"/>
      <c r="B9" s="420"/>
      <c r="C9" s="428" t="s">
        <v>7</v>
      </c>
      <c r="D9" s="428" t="s">
        <v>8</v>
      </c>
      <c r="E9" s="428" t="s">
        <v>9</v>
      </c>
      <c r="F9" s="134" t="s">
        <v>8</v>
      </c>
      <c r="G9" s="428" t="s">
        <v>9</v>
      </c>
      <c r="H9" s="134" t="s">
        <v>8</v>
      </c>
      <c r="I9" s="428" t="s">
        <v>9</v>
      </c>
      <c r="J9" s="134" t="s">
        <v>8</v>
      </c>
      <c r="K9" s="428" t="s">
        <v>9</v>
      </c>
      <c r="L9" s="436"/>
    </row>
    <row r="10" spans="1:12" ht="15.75">
      <c r="A10" s="418"/>
      <c r="B10" s="421"/>
      <c r="C10" s="429"/>
      <c r="D10" s="429"/>
      <c r="E10" s="429"/>
      <c r="F10" s="137" t="s">
        <v>10</v>
      </c>
      <c r="G10" s="429"/>
      <c r="H10" s="137" t="s">
        <v>10</v>
      </c>
      <c r="I10" s="429"/>
      <c r="J10" s="137" t="s">
        <v>10</v>
      </c>
      <c r="K10" s="429"/>
      <c r="L10" s="437"/>
    </row>
    <row r="11" spans="1:12" ht="15.75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</row>
    <row r="12" spans="1:12" ht="49.5">
      <c r="A12" s="140">
        <v>1</v>
      </c>
      <c r="B12" s="153" t="s">
        <v>94</v>
      </c>
      <c r="C12" s="202" t="s">
        <v>108</v>
      </c>
      <c r="D12" s="202"/>
      <c r="E12" s="203">
        <v>109</v>
      </c>
      <c r="F12" s="156"/>
      <c r="G12" s="156"/>
      <c r="H12" s="156"/>
      <c r="I12" s="156"/>
      <c r="J12" s="156"/>
      <c r="K12" s="156"/>
      <c r="L12" s="157"/>
    </row>
    <row r="13" spans="1:12" ht="15.75">
      <c r="A13" s="181"/>
      <c r="B13" s="165" t="s">
        <v>13</v>
      </c>
      <c r="C13" s="135" t="s">
        <v>14</v>
      </c>
      <c r="D13" s="163">
        <f>20/1000</f>
        <v>0.02</v>
      </c>
      <c r="E13" s="135">
        <f>D13*E12</f>
        <v>2.18</v>
      </c>
      <c r="F13" s="135"/>
      <c r="G13" s="135"/>
      <c r="H13" s="134"/>
      <c r="I13" s="134"/>
      <c r="J13" s="134"/>
      <c r="K13" s="134"/>
      <c r="L13" s="134"/>
    </row>
    <row r="14" spans="1:12" ht="15.75">
      <c r="A14" s="181"/>
      <c r="B14" s="165" t="s">
        <v>53</v>
      </c>
      <c r="C14" s="135" t="s">
        <v>15</v>
      </c>
      <c r="D14" s="163">
        <f>44.8/1000</f>
        <v>0.0448</v>
      </c>
      <c r="E14" s="135">
        <f>D14*E12</f>
        <v>4.8831999999999995</v>
      </c>
      <c r="F14" s="135"/>
      <c r="G14" s="135"/>
      <c r="H14" s="134"/>
      <c r="I14" s="161"/>
      <c r="J14" s="354"/>
      <c r="K14" s="162"/>
      <c r="L14" s="134"/>
    </row>
    <row r="15" spans="1:12" ht="15.75">
      <c r="A15" s="181"/>
      <c r="B15" s="165" t="s">
        <v>16</v>
      </c>
      <c r="C15" s="135" t="s">
        <v>14</v>
      </c>
      <c r="D15" s="135"/>
      <c r="E15" s="166">
        <f>E14</f>
        <v>4.8831999999999995</v>
      </c>
      <c r="F15" s="135"/>
      <c r="G15" s="135"/>
      <c r="H15" s="134"/>
      <c r="I15" s="161"/>
      <c r="J15" s="134"/>
      <c r="K15" s="162"/>
      <c r="L15" s="134"/>
    </row>
    <row r="16" spans="1:12" ht="15.75">
      <c r="A16" s="181"/>
      <c r="B16" s="165" t="s">
        <v>21</v>
      </c>
      <c r="C16" s="135" t="s">
        <v>18</v>
      </c>
      <c r="D16" s="163">
        <f>2.1/1000</f>
        <v>0.0021000000000000003</v>
      </c>
      <c r="E16" s="166">
        <f>D16*E12</f>
        <v>0.22890000000000002</v>
      </c>
      <c r="F16" s="135"/>
      <c r="G16" s="135"/>
      <c r="H16" s="135"/>
      <c r="I16" s="135"/>
      <c r="J16" s="135"/>
      <c r="K16" s="135"/>
      <c r="L16" s="135"/>
    </row>
    <row r="17" spans="1:12" ht="15.75">
      <c r="A17" s="204"/>
      <c r="B17" s="205" t="s">
        <v>90</v>
      </c>
      <c r="C17" s="126" t="s">
        <v>19</v>
      </c>
      <c r="D17" s="137"/>
      <c r="E17" s="128">
        <f>E12*1.8</f>
        <v>196.20000000000002</v>
      </c>
      <c r="F17" s="127"/>
      <c r="G17" s="126"/>
      <c r="H17" s="137"/>
      <c r="I17" s="127"/>
      <c r="J17" s="137"/>
      <c r="K17" s="126"/>
      <c r="L17" s="137"/>
    </row>
    <row r="18" spans="1:12" ht="33">
      <c r="A18" s="150">
        <v>2</v>
      </c>
      <c r="B18" s="153" t="s">
        <v>95</v>
      </c>
      <c r="C18" s="202" t="s">
        <v>108</v>
      </c>
      <c r="D18" s="202"/>
      <c r="E18" s="203">
        <v>12</v>
      </c>
      <c r="F18" s="156"/>
      <c r="G18" s="156"/>
      <c r="H18" s="156"/>
      <c r="I18" s="156"/>
      <c r="J18" s="156"/>
      <c r="K18" s="156"/>
      <c r="L18" s="157"/>
    </row>
    <row r="19" spans="1:12" ht="15.75">
      <c r="A19" s="157"/>
      <c r="B19" s="165" t="s">
        <v>13</v>
      </c>
      <c r="C19" s="135" t="s">
        <v>14</v>
      </c>
      <c r="D19" s="135">
        <f>2.06+0.87</f>
        <v>2.93</v>
      </c>
      <c r="E19" s="135">
        <f>D19*E18</f>
        <v>35.160000000000004</v>
      </c>
      <c r="F19" s="135"/>
      <c r="G19" s="135"/>
      <c r="H19" s="134"/>
      <c r="I19" s="134"/>
      <c r="J19" s="134"/>
      <c r="K19" s="134"/>
      <c r="L19" s="134"/>
    </row>
    <row r="20" spans="1:12" ht="15.75">
      <c r="A20" s="204"/>
      <c r="B20" s="205" t="s">
        <v>90</v>
      </c>
      <c r="C20" s="126" t="s">
        <v>19</v>
      </c>
      <c r="D20" s="137"/>
      <c r="E20" s="128">
        <f>E18*1.8</f>
        <v>21.6</v>
      </c>
      <c r="F20" s="127"/>
      <c r="G20" s="126"/>
      <c r="H20" s="137"/>
      <c r="I20" s="127"/>
      <c r="J20" s="137"/>
      <c r="K20" s="126"/>
      <c r="L20" s="137"/>
    </row>
    <row r="21" spans="1:12" ht="18.75">
      <c r="A21" s="150">
        <v>3</v>
      </c>
      <c r="B21" s="207" t="s">
        <v>63</v>
      </c>
      <c r="C21" s="169" t="s">
        <v>108</v>
      </c>
      <c r="D21" s="208"/>
      <c r="E21" s="209">
        <f>E18+E12</f>
        <v>121</v>
      </c>
      <c r="F21" s="170"/>
      <c r="G21" s="170"/>
      <c r="H21" s="170"/>
      <c r="I21" s="170"/>
      <c r="J21" s="170"/>
      <c r="K21" s="170"/>
      <c r="L21" s="170"/>
    </row>
    <row r="22" spans="1:12" ht="15.75">
      <c r="A22" s="157"/>
      <c r="B22" s="165" t="s">
        <v>13</v>
      </c>
      <c r="C22" s="135" t="s">
        <v>14</v>
      </c>
      <c r="D22" s="163">
        <f>3.23/1000</f>
        <v>0.00323</v>
      </c>
      <c r="E22" s="135">
        <f>D22*E21</f>
        <v>0.39082999999999996</v>
      </c>
      <c r="F22" s="172"/>
      <c r="G22" s="172"/>
      <c r="H22" s="171"/>
      <c r="I22" s="171"/>
      <c r="J22" s="171"/>
      <c r="K22" s="171"/>
      <c r="L22" s="172"/>
    </row>
    <row r="23" spans="1:12" ht="15.75">
      <c r="A23" s="157"/>
      <c r="B23" s="165" t="s">
        <v>45</v>
      </c>
      <c r="C23" s="135" t="s">
        <v>15</v>
      </c>
      <c r="D23" s="210">
        <f>3.62/1000</f>
        <v>0.00362</v>
      </c>
      <c r="E23" s="135">
        <f>D23*E21</f>
        <v>0.43802</v>
      </c>
      <c r="F23" s="135"/>
      <c r="G23" s="135"/>
      <c r="H23" s="135"/>
      <c r="I23" s="135"/>
      <c r="J23" s="354"/>
      <c r="K23" s="135"/>
      <c r="L23" s="135"/>
    </row>
    <row r="24" spans="1:12" ht="15.75">
      <c r="A24" s="157"/>
      <c r="B24" s="165" t="s">
        <v>16</v>
      </c>
      <c r="C24" s="135" t="s">
        <v>14</v>
      </c>
      <c r="D24" s="135"/>
      <c r="E24" s="135">
        <f>E23</f>
        <v>0.43802</v>
      </c>
      <c r="F24" s="135"/>
      <c r="G24" s="135"/>
      <c r="H24" s="135"/>
      <c r="I24" s="135"/>
      <c r="J24" s="124"/>
      <c r="K24" s="124"/>
      <c r="L24" s="135"/>
    </row>
    <row r="25" spans="1:12" ht="15.75">
      <c r="A25" s="168"/>
      <c r="B25" s="174" t="s">
        <v>21</v>
      </c>
      <c r="C25" s="173" t="s">
        <v>18</v>
      </c>
      <c r="D25" s="211">
        <f>0.18/1000</f>
        <v>0.00017999999999999998</v>
      </c>
      <c r="E25" s="138">
        <f>D25*E21</f>
        <v>0.021779999999999997</v>
      </c>
      <c r="F25" s="173"/>
      <c r="G25" s="173"/>
      <c r="H25" s="173"/>
      <c r="I25" s="173"/>
      <c r="J25" s="176"/>
      <c r="K25" s="138"/>
      <c r="L25" s="138"/>
    </row>
    <row r="26" spans="1:14" s="281" customFormat="1" ht="54.75" customHeight="1">
      <c r="A26" s="355">
        <v>4</v>
      </c>
      <c r="B26" s="356" t="s">
        <v>147</v>
      </c>
      <c r="C26" s="357" t="s">
        <v>148</v>
      </c>
      <c r="D26" s="358"/>
      <c r="E26" s="359">
        <v>5</v>
      </c>
      <c r="F26" s="360"/>
      <c r="G26" s="360"/>
      <c r="H26" s="360"/>
      <c r="I26" s="360"/>
      <c r="J26" s="361"/>
      <c r="K26" s="362"/>
      <c r="L26" s="362"/>
      <c r="N26" s="282"/>
    </row>
    <row r="27" spans="1:14" s="281" customFormat="1" ht="15.75">
      <c r="A27" s="363"/>
      <c r="B27" s="364" t="s">
        <v>13</v>
      </c>
      <c r="C27" s="362" t="s">
        <v>14</v>
      </c>
      <c r="D27" s="362">
        <f>0.15*1.15</f>
        <v>0.1725</v>
      </c>
      <c r="E27" s="362">
        <f>D27*E26</f>
        <v>0.8624999999999999</v>
      </c>
      <c r="F27" s="362"/>
      <c r="G27" s="362"/>
      <c r="H27" s="365"/>
      <c r="I27" s="365"/>
      <c r="J27" s="365"/>
      <c r="K27" s="365"/>
      <c r="L27" s="362"/>
      <c r="N27" s="282"/>
    </row>
    <row r="28" spans="1:14" s="281" customFormat="1" ht="15.75">
      <c r="A28" s="363"/>
      <c r="B28" s="364" t="s">
        <v>62</v>
      </c>
      <c r="C28" s="362" t="s">
        <v>15</v>
      </c>
      <c r="D28" s="362">
        <f>2.16/100*1.15</f>
        <v>0.02484</v>
      </c>
      <c r="E28" s="362">
        <f>D28*E26</f>
        <v>0.1242</v>
      </c>
      <c r="F28" s="362"/>
      <c r="G28" s="365"/>
      <c r="H28" s="365"/>
      <c r="I28" s="365"/>
      <c r="J28" s="362"/>
      <c r="K28" s="362"/>
      <c r="L28" s="362"/>
      <c r="N28" s="282"/>
    </row>
    <row r="29" spans="1:14" s="281" customFormat="1" ht="15.75">
      <c r="A29" s="363"/>
      <c r="B29" s="364" t="s">
        <v>16</v>
      </c>
      <c r="C29" s="362" t="s">
        <v>14</v>
      </c>
      <c r="D29" s="362"/>
      <c r="E29" s="362">
        <f>E28</f>
        <v>0.1242</v>
      </c>
      <c r="F29" s="362"/>
      <c r="G29" s="362"/>
      <c r="H29" s="365"/>
      <c r="I29" s="365"/>
      <c r="J29" s="365"/>
      <c r="K29" s="362"/>
      <c r="L29" s="362"/>
      <c r="N29" s="282"/>
    </row>
    <row r="30" spans="1:14" s="281" customFormat="1" ht="15.75">
      <c r="A30" s="363"/>
      <c r="B30" s="364" t="s">
        <v>71</v>
      </c>
      <c r="C30" s="362" t="s">
        <v>15</v>
      </c>
      <c r="D30" s="362">
        <f>2.73/100*1.15</f>
        <v>0.031395</v>
      </c>
      <c r="E30" s="362">
        <f>D30*E26</f>
        <v>0.156975</v>
      </c>
      <c r="F30" s="362"/>
      <c r="G30" s="362"/>
      <c r="H30" s="365"/>
      <c r="I30" s="365"/>
      <c r="J30" s="362"/>
      <c r="K30" s="362"/>
      <c r="L30" s="362"/>
      <c r="N30" s="282"/>
    </row>
    <row r="31" spans="1:14" s="281" customFormat="1" ht="15.75">
      <c r="A31" s="363"/>
      <c r="B31" s="364" t="s">
        <v>16</v>
      </c>
      <c r="C31" s="362" t="s">
        <v>14</v>
      </c>
      <c r="D31" s="362"/>
      <c r="E31" s="362">
        <f>E30</f>
        <v>0.156975</v>
      </c>
      <c r="F31" s="362"/>
      <c r="G31" s="362"/>
      <c r="H31" s="365"/>
      <c r="I31" s="365"/>
      <c r="J31" s="365"/>
      <c r="K31" s="362"/>
      <c r="L31" s="362"/>
      <c r="N31" s="282"/>
    </row>
    <row r="32" spans="1:14" s="281" customFormat="1" ht="15.75">
      <c r="A32" s="363"/>
      <c r="B32" s="364" t="s">
        <v>17</v>
      </c>
      <c r="C32" s="362" t="s">
        <v>15</v>
      </c>
      <c r="D32" s="362">
        <f>0.97/100*1.15</f>
        <v>0.011155</v>
      </c>
      <c r="E32" s="362">
        <f>D32*E26</f>
        <v>0.055775</v>
      </c>
      <c r="F32" s="362"/>
      <c r="G32" s="362"/>
      <c r="H32" s="365"/>
      <c r="I32" s="365"/>
      <c r="J32" s="362"/>
      <c r="K32" s="362"/>
      <c r="L32" s="362"/>
      <c r="N32" s="282"/>
    </row>
    <row r="33" spans="1:14" s="281" customFormat="1" ht="15.75">
      <c r="A33" s="363"/>
      <c r="B33" s="364" t="s">
        <v>16</v>
      </c>
      <c r="C33" s="362" t="s">
        <v>14</v>
      </c>
      <c r="D33" s="362"/>
      <c r="E33" s="362">
        <f>E32</f>
        <v>0.055775</v>
      </c>
      <c r="F33" s="362"/>
      <c r="G33" s="362"/>
      <c r="H33" s="365"/>
      <c r="I33" s="365"/>
      <c r="J33" s="365"/>
      <c r="K33" s="362"/>
      <c r="L33" s="362"/>
      <c r="N33" s="282"/>
    </row>
    <row r="34" spans="1:14" s="281" customFormat="1" ht="18.75">
      <c r="A34" s="363"/>
      <c r="B34" s="364" t="s">
        <v>54</v>
      </c>
      <c r="C34" s="362" t="s">
        <v>149</v>
      </c>
      <c r="D34" s="362">
        <v>1.22</v>
      </c>
      <c r="E34" s="362">
        <f>D34*E26</f>
        <v>6.1</v>
      </c>
      <c r="F34" s="362"/>
      <c r="G34" s="362"/>
      <c r="H34" s="362"/>
      <c r="I34" s="362"/>
      <c r="J34" s="365"/>
      <c r="K34" s="362"/>
      <c r="L34" s="362"/>
      <c r="N34" s="282"/>
    </row>
    <row r="35" spans="1:14" s="281" customFormat="1" ht="18.75">
      <c r="A35" s="366"/>
      <c r="B35" s="367" t="s">
        <v>150</v>
      </c>
      <c r="C35" s="368" t="s">
        <v>149</v>
      </c>
      <c r="D35" s="368">
        <f>7/100</f>
        <v>0.07</v>
      </c>
      <c r="E35" s="368">
        <f>D35*E26</f>
        <v>0.35000000000000003</v>
      </c>
      <c r="F35" s="368"/>
      <c r="G35" s="368"/>
      <c r="H35" s="368"/>
      <c r="I35" s="368"/>
      <c r="J35" s="369"/>
      <c r="K35" s="368"/>
      <c r="L35" s="368"/>
      <c r="N35" s="282"/>
    </row>
    <row r="36" spans="1:12" ht="40.5" customHeight="1">
      <c r="A36" s="438" t="s">
        <v>151</v>
      </c>
      <c r="B36" s="439"/>
      <c r="C36" s="145"/>
      <c r="D36" s="145"/>
      <c r="E36" s="145"/>
      <c r="F36" s="145"/>
      <c r="G36" s="145"/>
      <c r="H36" s="145"/>
      <c r="I36" s="145"/>
      <c r="J36" s="146"/>
      <c r="K36" s="145"/>
      <c r="L36" s="145"/>
    </row>
    <row r="37" spans="1:12" ht="49.5">
      <c r="A37" s="140">
        <v>5</v>
      </c>
      <c r="B37" s="153" t="s">
        <v>121</v>
      </c>
      <c r="C37" s="202" t="s">
        <v>108</v>
      </c>
      <c r="D37" s="202"/>
      <c r="E37" s="203">
        <v>30</v>
      </c>
      <c r="F37" s="156"/>
      <c r="G37" s="156"/>
      <c r="H37" s="156"/>
      <c r="I37" s="156"/>
      <c r="J37" s="156"/>
      <c r="K37" s="156"/>
      <c r="L37" s="157"/>
    </row>
    <row r="38" spans="1:12" ht="15.75">
      <c r="A38" s="181"/>
      <c r="B38" s="165" t="s">
        <v>13</v>
      </c>
      <c r="C38" s="135" t="s">
        <v>14</v>
      </c>
      <c r="D38" s="163">
        <f>20/1000</f>
        <v>0.02</v>
      </c>
      <c r="E38" s="135">
        <f>D38*E37</f>
        <v>0.6</v>
      </c>
      <c r="F38" s="135"/>
      <c r="G38" s="135"/>
      <c r="H38" s="134"/>
      <c r="I38" s="134"/>
      <c r="J38" s="134"/>
      <c r="K38" s="134"/>
      <c r="L38" s="134"/>
    </row>
    <row r="39" spans="1:12" ht="15.75">
      <c r="A39" s="181"/>
      <c r="B39" s="165" t="s">
        <v>53</v>
      </c>
      <c r="C39" s="135" t="s">
        <v>15</v>
      </c>
      <c r="D39" s="163">
        <f>44.8/1000</f>
        <v>0.0448</v>
      </c>
      <c r="E39" s="135">
        <f>D39*E37</f>
        <v>1.344</v>
      </c>
      <c r="F39" s="135"/>
      <c r="G39" s="135"/>
      <c r="H39" s="134"/>
      <c r="I39" s="161"/>
      <c r="J39" s="354"/>
      <c r="K39" s="162"/>
      <c r="L39" s="134"/>
    </row>
    <row r="40" spans="1:12" ht="15.75">
      <c r="A40" s="181"/>
      <c r="B40" s="165" t="s">
        <v>16</v>
      </c>
      <c r="C40" s="135" t="s">
        <v>14</v>
      </c>
      <c r="D40" s="135"/>
      <c r="E40" s="166">
        <f>E39</f>
        <v>1.344</v>
      </c>
      <c r="F40" s="135"/>
      <c r="G40" s="135"/>
      <c r="H40" s="134"/>
      <c r="I40" s="161"/>
      <c r="J40" s="134"/>
      <c r="K40" s="162"/>
      <c r="L40" s="134"/>
    </row>
    <row r="41" spans="1:12" ht="15.75">
      <c r="A41" s="181"/>
      <c r="B41" s="165" t="s">
        <v>21</v>
      </c>
      <c r="C41" s="135" t="s">
        <v>18</v>
      </c>
      <c r="D41" s="163">
        <f>2.1/1000</f>
        <v>0.0021000000000000003</v>
      </c>
      <c r="E41" s="166">
        <f>D41*E37</f>
        <v>0.06300000000000001</v>
      </c>
      <c r="F41" s="135"/>
      <c r="G41" s="135"/>
      <c r="H41" s="135"/>
      <c r="I41" s="135"/>
      <c r="J41" s="135"/>
      <c r="K41" s="135"/>
      <c r="L41" s="135"/>
    </row>
    <row r="42" spans="1:12" ht="15.75">
      <c r="A42" s="204"/>
      <c r="B42" s="205" t="s">
        <v>90</v>
      </c>
      <c r="C42" s="126" t="s">
        <v>19</v>
      </c>
      <c r="D42" s="137"/>
      <c r="E42" s="128">
        <f>E37*1.8</f>
        <v>54</v>
      </c>
      <c r="F42" s="127"/>
      <c r="G42" s="126"/>
      <c r="H42" s="137"/>
      <c r="I42" s="127"/>
      <c r="J42" s="137"/>
      <c r="K42" s="126"/>
      <c r="L42" s="137"/>
    </row>
    <row r="43" spans="1:12" ht="49.5">
      <c r="A43" s="140">
        <v>6</v>
      </c>
      <c r="B43" s="153" t="s">
        <v>122</v>
      </c>
      <c r="C43" s="202" t="s">
        <v>108</v>
      </c>
      <c r="D43" s="202"/>
      <c r="E43" s="203">
        <v>7.5</v>
      </c>
      <c r="F43" s="202"/>
      <c r="G43" s="156"/>
      <c r="H43" s="156"/>
      <c r="I43" s="156"/>
      <c r="J43" s="156"/>
      <c r="K43" s="156"/>
      <c r="L43" s="157"/>
    </row>
    <row r="44" spans="1:12" ht="15.75">
      <c r="A44" s="181"/>
      <c r="B44" s="165" t="s">
        <v>13</v>
      </c>
      <c r="C44" s="135" t="s">
        <v>14</v>
      </c>
      <c r="D44" s="163">
        <f>1.54+0.64</f>
        <v>2.18</v>
      </c>
      <c r="E44" s="135">
        <f>D44*E43</f>
        <v>16.35</v>
      </c>
      <c r="F44" s="135"/>
      <c r="G44" s="135"/>
      <c r="H44" s="134"/>
      <c r="I44" s="134"/>
      <c r="J44" s="134"/>
      <c r="K44" s="134"/>
      <c r="L44" s="134"/>
    </row>
    <row r="45" spans="1:12" ht="15.75">
      <c r="A45" s="204"/>
      <c r="B45" s="205" t="s">
        <v>123</v>
      </c>
      <c r="C45" s="126" t="s">
        <v>19</v>
      </c>
      <c r="D45" s="137"/>
      <c r="E45" s="128">
        <f>E43*1.75</f>
        <v>13.125</v>
      </c>
      <c r="F45" s="127"/>
      <c r="G45" s="126"/>
      <c r="H45" s="137"/>
      <c r="I45" s="127"/>
      <c r="J45" s="137"/>
      <c r="K45" s="126"/>
      <c r="L45" s="137"/>
    </row>
    <row r="46" spans="1:12" ht="18.75">
      <c r="A46" s="150">
        <v>7</v>
      </c>
      <c r="B46" s="207" t="s">
        <v>63</v>
      </c>
      <c r="C46" s="169" t="s">
        <v>108</v>
      </c>
      <c r="D46" s="208"/>
      <c r="E46" s="209">
        <f>E43+E37</f>
        <v>37.5</v>
      </c>
      <c r="F46" s="170"/>
      <c r="G46" s="170"/>
      <c r="H46" s="170"/>
      <c r="I46" s="170"/>
      <c r="J46" s="170"/>
      <c r="K46" s="170"/>
      <c r="L46" s="170"/>
    </row>
    <row r="47" spans="1:12" ht="15.75">
      <c r="A47" s="157"/>
      <c r="B47" s="165" t="s">
        <v>13</v>
      </c>
      <c r="C47" s="135" t="s">
        <v>14</v>
      </c>
      <c r="D47" s="163">
        <f>3.23/1000</f>
        <v>0.00323</v>
      </c>
      <c r="E47" s="135">
        <f>D47*E46</f>
        <v>0.121125</v>
      </c>
      <c r="F47" s="172"/>
      <c r="G47" s="172"/>
      <c r="H47" s="171"/>
      <c r="I47" s="171"/>
      <c r="J47" s="171"/>
      <c r="K47" s="171"/>
      <c r="L47" s="172"/>
    </row>
    <row r="48" spans="1:12" ht="15.75">
      <c r="A48" s="157"/>
      <c r="B48" s="165" t="s">
        <v>45</v>
      </c>
      <c r="C48" s="135" t="s">
        <v>15</v>
      </c>
      <c r="D48" s="210">
        <f>3.62/1000</f>
        <v>0.00362</v>
      </c>
      <c r="E48" s="135">
        <f>D48*E46</f>
        <v>0.13575</v>
      </c>
      <c r="F48" s="135"/>
      <c r="G48" s="135"/>
      <c r="H48" s="135"/>
      <c r="I48" s="135"/>
      <c r="J48" s="354"/>
      <c r="K48" s="135"/>
      <c r="L48" s="135"/>
    </row>
    <row r="49" spans="1:12" ht="15.75">
      <c r="A49" s="157"/>
      <c r="B49" s="165" t="s">
        <v>16</v>
      </c>
      <c r="C49" s="135" t="s">
        <v>14</v>
      </c>
      <c r="D49" s="135"/>
      <c r="E49" s="135">
        <f>E48</f>
        <v>0.13575</v>
      </c>
      <c r="F49" s="135"/>
      <c r="G49" s="135"/>
      <c r="H49" s="135"/>
      <c r="I49" s="135"/>
      <c r="J49" s="124"/>
      <c r="K49" s="124"/>
      <c r="L49" s="135"/>
    </row>
    <row r="50" spans="1:12" ht="15.75">
      <c r="A50" s="168"/>
      <c r="B50" s="174" t="s">
        <v>21</v>
      </c>
      <c r="C50" s="173" t="s">
        <v>18</v>
      </c>
      <c r="D50" s="211">
        <f>0.18/1000</f>
        <v>0.00017999999999999998</v>
      </c>
      <c r="E50" s="138">
        <f>D50*E46</f>
        <v>0.006749999999999999</v>
      </c>
      <c r="F50" s="173"/>
      <c r="G50" s="173"/>
      <c r="H50" s="173"/>
      <c r="I50" s="173"/>
      <c r="J50" s="176"/>
      <c r="K50" s="138"/>
      <c r="L50" s="138"/>
    </row>
    <row r="51" spans="1:12" ht="33">
      <c r="A51" s="177">
        <v>8</v>
      </c>
      <c r="B51" s="179" t="s">
        <v>124</v>
      </c>
      <c r="C51" s="177" t="s">
        <v>108</v>
      </c>
      <c r="D51" s="180"/>
      <c r="E51" s="155">
        <v>4.68</v>
      </c>
      <c r="F51" s="161"/>
      <c r="G51" s="162"/>
      <c r="H51" s="134"/>
      <c r="I51" s="161"/>
      <c r="J51" s="134"/>
      <c r="K51" s="162"/>
      <c r="L51" s="134"/>
    </row>
    <row r="52" spans="1:12" ht="15.75">
      <c r="A52" s="261"/>
      <c r="B52" s="165" t="s">
        <v>13</v>
      </c>
      <c r="C52" s="135" t="s">
        <v>14</v>
      </c>
      <c r="D52" s="134">
        <v>2.12</v>
      </c>
      <c r="E52" s="134">
        <f>D52*E51</f>
        <v>9.9216</v>
      </c>
      <c r="F52" s="134"/>
      <c r="G52" s="162"/>
      <c r="H52" s="134"/>
      <c r="I52" s="161"/>
      <c r="J52" s="134"/>
      <c r="K52" s="162"/>
      <c r="L52" s="134"/>
    </row>
    <row r="53" spans="1:12" ht="15.75">
      <c r="A53" s="261"/>
      <c r="B53" s="122" t="s">
        <v>21</v>
      </c>
      <c r="C53" s="166" t="s">
        <v>18</v>
      </c>
      <c r="D53" s="163">
        <v>0.101</v>
      </c>
      <c r="E53" s="135">
        <f>D53*E51</f>
        <v>0.47268</v>
      </c>
      <c r="F53" s="135"/>
      <c r="G53" s="166"/>
      <c r="H53" s="135"/>
      <c r="J53" s="135"/>
      <c r="K53" s="166"/>
      <c r="L53" s="135"/>
    </row>
    <row r="54" spans="1:12" ht="18">
      <c r="A54" s="262"/>
      <c r="B54" s="263" t="s">
        <v>125</v>
      </c>
      <c r="C54" s="204" t="s">
        <v>109</v>
      </c>
      <c r="D54" s="138">
        <v>1.1</v>
      </c>
      <c r="E54" s="138">
        <f>D54*E51</f>
        <v>5.148</v>
      </c>
      <c r="F54" s="138"/>
      <c r="G54" s="129"/>
      <c r="H54" s="138"/>
      <c r="I54" s="131"/>
      <c r="J54" s="136"/>
      <c r="K54" s="138"/>
      <c r="L54" s="138"/>
    </row>
    <row r="55" spans="1:12" ht="18">
      <c r="A55" s="264" t="s">
        <v>118</v>
      </c>
      <c r="B55" s="265" t="s">
        <v>127</v>
      </c>
      <c r="C55" s="135" t="s">
        <v>109</v>
      </c>
      <c r="D55" s="163"/>
      <c r="E55" s="266">
        <v>10.92</v>
      </c>
      <c r="F55" s="172"/>
      <c r="G55" s="172"/>
      <c r="H55" s="172"/>
      <c r="I55" s="172"/>
      <c r="J55" s="172"/>
      <c r="K55" s="172"/>
      <c r="L55" s="172"/>
    </row>
    <row r="56" spans="1:12" ht="15.75">
      <c r="A56" s="261"/>
      <c r="B56" s="125" t="s">
        <v>13</v>
      </c>
      <c r="C56" s="135" t="s">
        <v>14</v>
      </c>
      <c r="D56" s="159">
        <v>11.2</v>
      </c>
      <c r="E56" s="134">
        <f>D56*E55</f>
        <v>122.30399999999999</v>
      </c>
      <c r="F56" s="159"/>
      <c r="G56" s="159"/>
      <c r="H56" s="159"/>
      <c r="I56" s="159"/>
      <c r="J56" s="159"/>
      <c r="K56" s="159"/>
      <c r="L56" s="159"/>
    </row>
    <row r="57" spans="1:12" ht="15.75">
      <c r="A57" s="261"/>
      <c r="B57" s="171" t="s">
        <v>56</v>
      </c>
      <c r="C57" s="124" t="s">
        <v>18</v>
      </c>
      <c r="D57" s="171">
        <v>0.79</v>
      </c>
      <c r="E57" s="135">
        <f>D57*E55</f>
        <v>8.626800000000001</v>
      </c>
      <c r="F57" s="172"/>
      <c r="G57" s="172"/>
      <c r="H57" s="172"/>
      <c r="I57" s="172"/>
      <c r="J57" s="172"/>
      <c r="K57" s="172"/>
      <c r="L57" s="172"/>
    </row>
    <row r="58" spans="1:12" ht="18">
      <c r="A58" s="261"/>
      <c r="B58" s="171" t="s">
        <v>59</v>
      </c>
      <c r="C58" s="215" t="s">
        <v>109</v>
      </c>
      <c r="D58" s="171">
        <v>1.015</v>
      </c>
      <c r="E58" s="135">
        <f>D58*E55</f>
        <v>11.083799999999998</v>
      </c>
      <c r="F58" s="172"/>
      <c r="G58" s="172"/>
      <c r="H58" s="194"/>
      <c r="I58" s="172"/>
      <c r="J58" s="172"/>
      <c r="K58" s="172"/>
      <c r="L58" s="172"/>
    </row>
    <row r="59" spans="1:12" ht="15.75">
      <c r="A59" s="261"/>
      <c r="B59" s="171" t="s">
        <v>128</v>
      </c>
      <c r="C59" s="215" t="s">
        <v>19</v>
      </c>
      <c r="D59" s="267" t="s">
        <v>43</v>
      </c>
      <c r="E59" s="135">
        <v>0.49452</v>
      </c>
      <c r="F59" s="172"/>
      <c r="G59" s="172"/>
      <c r="H59" s="159"/>
      <c r="I59" s="172"/>
      <c r="J59" s="172"/>
      <c r="K59" s="172"/>
      <c r="L59" s="172"/>
    </row>
    <row r="60" spans="1:12" ht="18">
      <c r="A60" s="261"/>
      <c r="B60" s="268" t="s">
        <v>129</v>
      </c>
      <c r="C60" s="215" t="s">
        <v>109</v>
      </c>
      <c r="D60" s="171">
        <v>0.0045</v>
      </c>
      <c r="E60" s="135">
        <f>D60*E55</f>
        <v>0.049139999999999996</v>
      </c>
      <c r="F60" s="172"/>
      <c r="G60" s="172"/>
      <c r="H60" s="134"/>
      <c r="I60" s="172"/>
      <c r="J60" s="172"/>
      <c r="K60" s="172"/>
      <c r="L60" s="172"/>
    </row>
    <row r="61" spans="1:12" ht="18">
      <c r="A61" s="261"/>
      <c r="B61" s="216" t="s">
        <v>130</v>
      </c>
      <c r="C61" s="215" t="s">
        <v>109</v>
      </c>
      <c r="D61" s="210">
        <v>0.0488</v>
      </c>
      <c r="E61" s="135">
        <f>D61*E55</f>
        <v>0.532896</v>
      </c>
      <c r="F61" s="172"/>
      <c r="G61" s="172"/>
      <c r="H61" s="134"/>
      <c r="I61" s="135"/>
      <c r="J61" s="135"/>
      <c r="K61" s="135"/>
      <c r="L61" s="135"/>
    </row>
    <row r="62" spans="1:12" ht="18">
      <c r="A62" s="261"/>
      <c r="B62" s="216" t="s">
        <v>131</v>
      </c>
      <c r="C62" s="215" t="s">
        <v>109</v>
      </c>
      <c r="D62" s="210">
        <v>0.0616</v>
      </c>
      <c r="E62" s="135">
        <f>D62*E55</f>
        <v>0.672672</v>
      </c>
      <c r="F62" s="172"/>
      <c r="G62" s="172"/>
      <c r="H62" s="134"/>
      <c r="I62" s="135"/>
      <c r="J62" s="135"/>
      <c r="K62" s="135"/>
      <c r="L62" s="135"/>
    </row>
    <row r="63" spans="1:12" ht="15.75">
      <c r="A63" s="261"/>
      <c r="B63" s="269" t="s">
        <v>22</v>
      </c>
      <c r="C63" s="217" t="s">
        <v>18</v>
      </c>
      <c r="D63" s="174">
        <v>2.28</v>
      </c>
      <c r="E63" s="138">
        <f>D63*E55</f>
        <v>24.897599999999997</v>
      </c>
      <c r="F63" s="176"/>
      <c r="G63" s="176"/>
      <c r="H63" s="176"/>
      <c r="I63" s="176"/>
      <c r="J63" s="176"/>
      <c r="K63" s="176"/>
      <c r="L63" s="176"/>
    </row>
    <row r="64" spans="1:12" ht="18.75">
      <c r="A64" s="270">
        <v>10</v>
      </c>
      <c r="B64" s="271" t="s">
        <v>132</v>
      </c>
      <c r="C64" s="177" t="s">
        <v>108</v>
      </c>
      <c r="D64" s="154"/>
      <c r="E64" s="155">
        <v>9.36</v>
      </c>
      <c r="F64" s="161"/>
      <c r="G64" s="162"/>
      <c r="H64" s="134"/>
      <c r="I64" s="161"/>
      <c r="J64" s="133"/>
      <c r="K64" s="161"/>
      <c r="L64" s="134"/>
    </row>
    <row r="65" spans="1:12" ht="15.75">
      <c r="A65" s="215"/>
      <c r="B65" s="165" t="s">
        <v>13</v>
      </c>
      <c r="C65" s="135" t="s">
        <v>14</v>
      </c>
      <c r="D65" s="163">
        <f>16.5/1000</f>
        <v>0.0165</v>
      </c>
      <c r="E65" s="135">
        <f>D65*E64</f>
        <v>0.15444</v>
      </c>
      <c r="F65" s="135"/>
      <c r="G65" s="135"/>
      <c r="H65" s="134"/>
      <c r="I65" s="162"/>
      <c r="J65" s="134"/>
      <c r="K65" s="160"/>
      <c r="L65" s="134"/>
    </row>
    <row r="66" spans="1:12" ht="15.75">
      <c r="A66" s="215"/>
      <c r="B66" s="165" t="s">
        <v>53</v>
      </c>
      <c r="C66" s="135" t="s">
        <v>15</v>
      </c>
      <c r="D66" s="163">
        <f>37/1000</f>
        <v>0.037</v>
      </c>
      <c r="E66" s="135">
        <f>D66*E64</f>
        <v>0.34631999999999996</v>
      </c>
      <c r="F66" s="135"/>
      <c r="G66" s="135"/>
      <c r="H66" s="134"/>
      <c r="I66" s="161"/>
      <c r="J66" s="135"/>
      <c r="K66" s="161"/>
      <c r="L66" s="134"/>
    </row>
    <row r="67" spans="1:12" ht="15.75">
      <c r="A67" s="215"/>
      <c r="B67" s="165" t="s">
        <v>16</v>
      </c>
      <c r="C67" s="135" t="s">
        <v>14</v>
      </c>
      <c r="D67" s="135"/>
      <c r="E67" s="135">
        <f>E66</f>
        <v>0.34631999999999996</v>
      </c>
      <c r="F67" s="135"/>
      <c r="G67" s="135"/>
      <c r="H67" s="134"/>
      <c r="I67" s="161"/>
      <c r="J67" s="134"/>
      <c r="K67" s="161"/>
      <c r="L67" s="134"/>
    </row>
    <row r="68" spans="1:12" ht="18">
      <c r="A68" s="217"/>
      <c r="B68" s="272" t="s">
        <v>133</v>
      </c>
      <c r="C68" s="217" t="s">
        <v>109</v>
      </c>
      <c r="D68" s="138">
        <v>1.22</v>
      </c>
      <c r="E68" s="138">
        <f>D68*E64</f>
        <v>11.419199999999998</v>
      </c>
      <c r="F68" s="138"/>
      <c r="G68" s="138"/>
      <c r="H68" s="137"/>
      <c r="I68" s="126"/>
      <c r="J68" s="138"/>
      <c r="K68" s="130"/>
      <c r="L68" s="138"/>
    </row>
    <row r="69" spans="1:12" s="218" customFormat="1" ht="66" customHeight="1">
      <c r="A69" s="212" t="s">
        <v>126</v>
      </c>
      <c r="B69" s="265" t="s">
        <v>134</v>
      </c>
      <c r="C69" s="180" t="s">
        <v>108</v>
      </c>
      <c r="D69" s="214"/>
      <c r="E69" s="209">
        <f>E64</f>
        <v>9.36</v>
      </c>
      <c r="F69" s="135"/>
      <c r="G69" s="135"/>
      <c r="H69" s="135"/>
      <c r="I69" s="135"/>
      <c r="J69" s="124"/>
      <c r="K69" s="135"/>
      <c r="L69" s="135"/>
    </row>
    <row r="70" spans="1:12" s="218" customFormat="1" ht="15.75">
      <c r="A70" s="181"/>
      <c r="B70" s="165" t="s">
        <v>135</v>
      </c>
      <c r="C70" s="135" t="s">
        <v>15</v>
      </c>
      <c r="D70" s="210">
        <f>(1.85+0.21*2)*6/1000</f>
        <v>0.01362</v>
      </c>
      <c r="E70" s="135">
        <f>D70*E69</f>
        <v>0.1274832</v>
      </c>
      <c r="F70" s="135"/>
      <c r="G70" s="135"/>
      <c r="H70" s="135"/>
      <c r="I70" s="135"/>
      <c r="J70" s="135"/>
      <c r="K70" s="135"/>
      <c r="L70" s="135"/>
    </row>
    <row r="71" spans="1:12" s="218" customFormat="1" ht="15.75">
      <c r="A71" s="181"/>
      <c r="B71" s="165" t="s">
        <v>16</v>
      </c>
      <c r="C71" s="135" t="s">
        <v>14</v>
      </c>
      <c r="D71" s="135"/>
      <c r="E71" s="135">
        <f>E70</f>
        <v>0.1274832</v>
      </c>
      <c r="F71" s="135"/>
      <c r="G71" s="135"/>
      <c r="H71" s="135"/>
      <c r="I71" s="135"/>
      <c r="J71" s="124"/>
      <c r="K71" s="135"/>
      <c r="L71" s="135"/>
    </row>
    <row r="72" spans="1:12" s="218" customFormat="1" ht="15.75">
      <c r="A72" s="181"/>
      <c r="B72" s="165" t="s">
        <v>55</v>
      </c>
      <c r="C72" s="135" t="s">
        <v>15</v>
      </c>
      <c r="D72" s="163">
        <f>(10.5+1.02*2)*6/1000</f>
        <v>0.07524</v>
      </c>
      <c r="E72" s="135">
        <f>D72*E69</f>
        <v>0.7042463999999999</v>
      </c>
      <c r="F72" s="135"/>
      <c r="G72" s="135"/>
      <c r="H72" s="135"/>
      <c r="I72" s="135"/>
      <c r="J72" s="135"/>
      <c r="K72" s="135"/>
      <c r="L72" s="135"/>
    </row>
    <row r="73" spans="1:12" s="218" customFormat="1" ht="15.75">
      <c r="A73" s="181"/>
      <c r="B73" s="165" t="s">
        <v>16</v>
      </c>
      <c r="C73" s="135" t="s">
        <v>14</v>
      </c>
      <c r="D73" s="135"/>
      <c r="E73" s="135">
        <f>E72</f>
        <v>0.7042463999999999</v>
      </c>
      <c r="F73" s="135"/>
      <c r="G73" s="135"/>
      <c r="H73" s="135"/>
      <c r="I73" s="135"/>
      <c r="J73" s="124"/>
      <c r="K73" s="135"/>
      <c r="L73" s="135"/>
    </row>
    <row r="74" spans="1:12" s="218" customFormat="1" ht="15.75">
      <c r="A74" s="181"/>
      <c r="B74" s="165" t="s">
        <v>136</v>
      </c>
      <c r="C74" s="135" t="s">
        <v>15</v>
      </c>
      <c r="D74" s="210">
        <f>(1.85+0.21*2)*6/1000</f>
        <v>0.01362</v>
      </c>
      <c r="E74" s="135">
        <f>D74*E69</f>
        <v>0.1274832</v>
      </c>
      <c r="F74" s="135"/>
      <c r="G74" s="135"/>
      <c r="H74" s="135"/>
      <c r="I74" s="135"/>
      <c r="J74" s="135"/>
      <c r="K74" s="135"/>
      <c r="L74" s="135"/>
    </row>
    <row r="75" spans="1:12" s="218" customFormat="1" ht="15.75">
      <c r="A75" s="182"/>
      <c r="B75" s="272" t="s">
        <v>16</v>
      </c>
      <c r="C75" s="138" t="s">
        <v>14</v>
      </c>
      <c r="D75" s="138"/>
      <c r="E75" s="138">
        <f>E74</f>
        <v>0.1274832</v>
      </c>
      <c r="F75" s="138"/>
      <c r="G75" s="138"/>
      <c r="H75" s="138"/>
      <c r="I75" s="138"/>
      <c r="J75" s="136"/>
      <c r="K75" s="138"/>
      <c r="L75" s="138"/>
    </row>
    <row r="76" spans="1:12" ht="40.5" customHeight="1">
      <c r="A76" s="438" t="s">
        <v>152</v>
      </c>
      <c r="B76" s="439"/>
      <c r="C76" s="145"/>
      <c r="D76" s="145"/>
      <c r="E76" s="145"/>
      <c r="F76" s="145"/>
      <c r="G76" s="145"/>
      <c r="H76" s="145"/>
      <c r="I76" s="145"/>
      <c r="J76" s="146"/>
      <c r="K76" s="145"/>
      <c r="L76" s="145"/>
    </row>
    <row r="77" spans="1:12" ht="33">
      <c r="A77" s="277">
        <v>12</v>
      </c>
      <c r="B77" s="178" t="s">
        <v>143</v>
      </c>
      <c r="C77" s="214" t="s">
        <v>19</v>
      </c>
      <c r="D77" s="273"/>
      <c r="E77" s="230">
        <v>1.61</v>
      </c>
      <c r="F77" s="194"/>
      <c r="G77" s="194"/>
      <c r="H77" s="194"/>
      <c r="I77" s="194"/>
      <c r="J77" s="194"/>
      <c r="K77" s="194"/>
      <c r="L77" s="194"/>
    </row>
    <row r="78" spans="1:12" ht="15.75">
      <c r="A78" s="181"/>
      <c r="B78" s="165" t="s">
        <v>13</v>
      </c>
      <c r="C78" s="135" t="s">
        <v>14</v>
      </c>
      <c r="D78" s="135">
        <v>34.9</v>
      </c>
      <c r="E78" s="132">
        <f>D78*E77</f>
        <v>56.189</v>
      </c>
      <c r="G78" s="166"/>
      <c r="H78" s="135"/>
      <c r="J78" s="124"/>
      <c r="K78" s="166"/>
      <c r="L78" s="135"/>
    </row>
    <row r="79" spans="1:12" ht="15.75">
      <c r="A79" s="181"/>
      <c r="B79" s="274" t="s">
        <v>56</v>
      </c>
      <c r="C79" s="166" t="s">
        <v>18</v>
      </c>
      <c r="D79" s="135">
        <v>4.07</v>
      </c>
      <c r="E79" s="132">
        <f>D79*E77</f>
        <v>6.552700000000001</v>
      </c>
      <c r="G79" s="166"/>
      <c r="H79" s="135"/>
      <c r="J79" s="135"/>
      <c r="K79" s="166"/>
      <c r="L79" s="135"/>
    </row>
    <row r="80" spans="1:12" ht="15.75">
      <c r="A80" s="181"/>
      <c r="B80" s="274" t="s">
        <v>137</v>
      </c>
      <c r="C80" s="166" t="s">
        <v>19</v>
      </c>
      <c r="D80" s="134" t="s">
        <v>43</v>
      </c>
      <c r="E80" s="275">
        <f>E77</f>
        <v>1.61</v>
      </c>
      <c r="G80" s="166"/>
      <c r="H80" s="135"/>
      <c r="I80" s="135"/>
      <c r="J80" s="124"/>
      <c r="K80" s="166"/>
      <c r="L80" s="135"/>
    </row>
    <row r="81" spans="1:12" ht="15.75">
      <c r="A81" s="181"/>
      <c r="B81" s="274" t="s">
        <v>138</v>
      </c>
      <c r="C81" s="166" t="s">
        <v>73</v>
      </c>
      <c r="D81" s="135">
        <v>3.3</v>
      </c>
      <c r="E81" s="132">
        <f>D81*E77</f>
        <v>5.313</v>
      </c>
      <c r="G81" s="166"/>
      <c r="H81" s="135"/>
      <c r="I81" s="135"/>
      <c r="J81" s="124"/>
      <c r="K81" s="166"/>
      <c r="L81" s="135"/>
    </row>
    <row r="82" spans="1:12" ht="15.75">
      <c r="A82" s="181"/>
      <c r="B82" s="274" t="s">
        <v>139</v>
      </c>
      <c r="C82" s="166" t="s">
        <v>73</v>
      </c>
      <c r="D82" s="135">
        <v>15.2</v>
      </c>
      <c r="E82" s="132">
        <f>D82*E77</f>
        <v>24.472</v>
      </c>
      <c r="G82" s="166"/>
      <c r="H82" s="135"/>
      <c r="I82" s="135"/>
      <c r="J82" s="124"/>
      <c r="K82" s="166"/>
      <c r="L82" s="135"/>
    </row>
    <row r="83" spans="1:12" ht="15.75">
      <c r="A83" s="182"/>
      <c r="B83" s="276" t="s">
        <v>44</v>
      </c>
      <c r="C83" s="138" t="s">
        <v>18</v>
      </c>
      <c r="D83" s="138">
        <v>2.78</v>
      </c>
      <c r="E83" s="130">
        <f>D83*E77</f>
        <v>4.4758</v>
      </c>
      <c r="F83" s="131"/>
      <c r="G83" s="129"/>
      <c r="H83" s="138"/>
      <c r="I83" s="138"/>
      <c r="J83" s="136"/>
      <c r="K83" s="129"/>
      <c r="L83" s="138"/>
    </row>
    <row r="84" spans="1:12" ht="15.75">
      <c r="A84" s="152"/>
      <c r="B84" s="219" t="s">
        <v>9</v>
      </c>
      <c r="C84" s="151" t="s">
        <v>18</v>
      </c>
      <c r="D84" s="151"/>
      <c r="E84" s="151"/>
      <c r="F84" s="151"/>
      <c r="G84" s="148"/>
      <c r="H84" s="148"/>
      <c r="I84" s="148"/>
      <c r="J84" s="148"/>
      <c r="K84" s="148"/>
      <c r="L84" s="148"/>
    </row>
    <row r="85" spans="1:12" ht="15.75">
      <c r="A85" s="184"/>
      <c r="B85" s="187" t="s">
        <v>169</v>
      </c>
      <c r="C85" s="186" t="s">
        <v>18</v>
      </c>
      <c r="D85" s="135"/>
      <c r="E85" s="135"/>
      <c r="F85" s="135"/>
      <c r="G85" s="135"/>
      <c r="H85" s="135"/>
      <c r="I85" s="135"/>
      <c r="J85" s="124"/>
      <c r="K85" s="135"/>
      <c r="L85" s="135"/>
    </row>
    <row r="86" spans="1:12" ht="15.75">
      <c r="A86" s="184"/>
      <c r="B86" s="185" t="s">
        <v>9</v>
      </c>
      <c r="C86" s="186" t="s">
        <v>18</v>
      </c>
      <c r="D86" s="135"/>
      <c r="E86" s="135"/>
      <c r="F86" s="135"/>
      <c r="G86" s="135"/>
      <c r="H86" s="135"/>
      <c r="I86" s="135"/>
      <c r="J86" s="124"/>
      <c r="K86" s="135"/>
      <c r="L86" s="135"/>
    </row>
    <row r="87" spans="1:12" ht="15.75">
      <c r="A87" s="188"/>
      <c r="B87" s="189" t="s">
        <v>170</v>
      </c>
      <c r="C87" s="186" t="s">
        <v>18</v>
      </c>
      <c r="D87" s="190"/>
      <c r="E87" s="191"/>
      <c r="F87" s="192"/>
      <c r="G87" s="190"/>
      <c r="H87" s="190"/>
      <c r="I87" s="190"/>
      <c r="J87" s="190"/>
      <c r="K87" s="190"/>
      <c r="L87" s="190"/>
    </row>
    <row r="88" spans="1:12" ht="15.75">
      <c r="A88" s="193"/>
      <c r="B88" s="185" t="s">
        <v>9</v>
      </c>
      <c r="C88" s="186" t="s">
        <v>18</v>
      </c>
      <c r="D88" s="194"/>
      <c r="E88" s="185"/>
      <c r="F88" s="185"/>
      <c r="G88" s="194"/>
      <c r="H88" s="194"/>
      <c r="I88" s="194"/>
      <c r="J88" s="194"/>
      <c r="K88" s="194"/>
      <c r="L88" s="194"/>
    </row>
    <row r="89" spans="1:12" ht="15.75">
      <c r="A89" s="188"/>
      <c r="B89" s="187" t="s">
        <v>171</v>
      </c>
      <c r="C89" s="186" t="s">
        <v>18</v>
      </c>
      <c r="D89" s="190"/>
      <c r="E89" s="195"/>
      <c r="F89" s="190"/>
      <c r="G89" s="190"/>
      <c r="H89" s="190"/>
      <c r="I89" s="190"/>
      <c r="J89" s="190"/>
      <c r="K89" s="190"/>
      <c r="L89" s="190"/>
    </row>
    <row r="90" spans="1:12" ht="16.5">
      <c r="A90" s="196"/>
      <c r="B90" s="198" t="s">
        <v>9</v>
      </c>
      <c r="C90" s="197" t="s">
        <v>18</v>
      </c>
      <c r="D90" s="198"/>
      <c r="E90" s="198"/>
      <c r="F90" s="198"/>
      <c r="G90" s="199"/>
      <c r="H90" s="199"/>
      <c r="I90" s="199"/>
      <c r="J90" s="199"/>
      <c r="K90" s="199"/>
      <c r="L90" s="200"/>
    </row>
  </sheetData>
  <sheetProtection/>
  <mergeCells count="21">
    <mergeCell ref="A1:L1"/>
    <mergeCell ref="A3:L3"/>
    <mergeCell ref="A4:L4"/>
    <mergeCell ref="A5:L5"/>
    <mergeCell ref="A6:L6"/>
    <mergeCell ref="B7:B10"/>
    <mergeCell ref="C7:E8"/>
    <mergeCell ref="C9:C10"/>
    <mergeCell ref="D9:D10"/>
    <mergeCell ref="E9:E10"/>
    <mergeCell ref="A76:B76"/>
    <mergeCell ref="F7:G8"/>
    <mergeCell ref="A36:B36"/>
    <mergeCell ref="H7:I8"/>
    <mergeCell ref="J7:K7"/>
    <mergeCell ref="L7:L10"/>
    <mergeCell ref="J8:K8"/>
    <mergeCell ref="G9:G10"/>
    <mergeCell ref="I9:I10"/>
    <mergeCell ref="K9:K10"/>
    <mergeCell ref="A7:A10"/>
  </mergeCells>
  <printOptions/>
  <pageMargins left="0.3937007874015748" right="0.1968503937007874" top="0.1968503937007874" bottom="0.1968503937007874" header="0.5118110236220472" footer="0.5118110236220472"/>
  <pageSetup orientation="portrait" paperSize="9" scale="49" r:id="rId1"/>
  <rowBreaks count="1" manualBreakCount="1">
    <brk id="9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93"/>
  <sheetViews>
    <sheetView view="pageBreakPreview" zoomScale="86" zoomScaleNormal="75" zoomScaleSheetLayoutView="86" zoomScalePageLayoutView="0" workbookViewId="0" topLeftCell="A1">
      <selection activeCell="A1" sqref="A1:L1"/>
    </sheetView>
  </sheetViews>
  <sheetFormatPr defaultColWidth="9.00390625" defaultRowHeight="12.75"/>
  <cols>
    <col min="1" max="1" width="3.8515625" style="120" customWidth="1"/>
    <col min="2" max="2" width="69.8515625" style="121" customWidth="1"/>
    <col min="3" max="3" width="10.57421875" style="167" customWidth="1"/>
    <col min="4" max="4" width="8.140625" style="167" customWidth="1"/>
    <col min="5" max="5" width="11.421875" style="167" customWidth="1"/>
    <col min="6" max="6" width="8.57421875" style="167" customWidth="1"/>
    <col min="7" max="7" width="11.140625" style="167" customWidth="1"/>
    <col min="8" max="8" width="8.8515625" style="167" customWidth="1"/>
    <col min="9" max="9" width="14.8515625" style="167" customWidth="1"/>
    <col min="10" max="10" width="8.8515625" style="167" customWidth="1"/>
    <col min="11" max="11" width="15.28125" style="167" customWidth="1"/>
    <col min="12" max="12" width="16.421875" style="167" customWidth="1"/>
    <col min="13" max="16384" width="9.00390625" style="119" customWidth="1"/>
  </cols>
  <sheetData>
    <row r="1" spans="1:13" ht="22.5" customHeight="1">
      <c r="A1" s="440" t="str">
        <f>'nakrebi lari'!A4:N4</f>
        <v>სიღნაღის მუნიციპალიტეტის სოფ. ვაქირში ხევისუბნის გზის სარეაბილიტაციო სამუშაოები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223"/>
    </row>
    <row r="2" spans="1:13" ht="16.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2" ht="16.5">
      <c r="A3" s="413" t="s">
        <v>65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ht="16.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</row>
    <row r="5" spans="1:12" ht="16.5">
      <c r="A5" s="414" t="s">
        <v>146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12" ht="15.75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5.75">
      <c r="A7" s="416" t="s">
        <v>0</v>
      </c>
      <c r="B7" s="419" t="s">
        <v>12</v>
      </c>
      <c r="C7" s="422" t="s">
        <v>1</v>
      </c>
      <c r="D7" s="423"/>
      <c r="E7" s="424"/>
      <c r="F7" s="422" t="s">
        <v>2</v>
      </c>
      <c r="G7" s="430"/>
      <c r="H7" s="422" t="s">
        <v>3</v>
      </c>
      <c r="I7" s="433"/>
      <c r="J7" s="422" t="s">
        <v>4</v>
      </c>
      <c r="K7" s="430"/>
      <c r="L7" s="424" t="s">
        <v>5</v>
      </c>
    </row>
    <row r="8" spans="1:12" ht="15.75">
      <c r="A8" s="417"/>
      <c r="B8" s="420"/>
      <c r="C8" s="425"/>
      <c r="D8" s="426"/>
      <c r="E8" s="427"/>
      <c r="F8" s="431"/>
      <c r="G8" s="432"/>
      <c r="H8" s="431"/>
      <c r="I8" s="434"/>
      <c r="J8" s="425" t="s">
        <v>6</v>
      </c>
      <c r="K8" s="432"/>
      <c r="L8" s="435"/>
    </row>
    <row r="9" spans="1:12" ht="15.75">
      <c r="A9" s="417"/>
      <c r="B9" s="420"/>
      <c r="C9" s="428" t="s">
        <v>7</v>
      </c>
      <c r="D9" s="428" t="s">
        <v>8</v>
      </c>
      <c r="E9" s="428" t="s">
        <v>9</v>
      </c>
      <c r="F9" s="134" t="s">
        <v>8</v>
      </c>
      <c r="G9" s="428" t="s">
        <v>9</v>
      </c>
      <c r="H9" s="134" t="s">
        <v>8</v>
      </c>
      <c r="I9" s="428" t="s">
        <v>9</v>
      </c>
      <c r="J9" s="134" t="s">
        <v>8</v>
      </c>
      <c r="K9" s="428" t="s">
        <v>9</v>
      </c>
      <c r="L9" s="436"/>
    </row>
    <row r="10" spans="1:12" ht="15.75">
      <c r="A10" s="418"/>
      <c r="B10" s="421"/>
      <c r="C10" s="429"/>
      <c r="D10" s="429"/>
      <c r="E10" s="429"/>
      <c r="F10" s="137" t="s">
        <v>10</v>
      </c>
      <c r="G10" s="429"/>
      <c r="H10" s="137" t="s">
        <v>10</v>
      </c>
      <c r="I10" s="429"/>
      <c r="J10" s="137" t="s">
        <v>10</v>
      </c>
      <c r="K10" s="429"/>
      <c r="L10" s="437"/>
    </row>
    <row r="11" spans="1:12" ht="15.75">
      <c r="A11" s="224" t="s">
        <v>11</v>
      </c>
      <c r="B11" s="224">
        <v>2</v>
      </c>
      <c r="C11" s="224">
        <v>3</v>
      </c>
      <c r="D11" s="224">
        <v>4</v>
      </c>
      <c r="E11" s="224">
        <v>5</v>
      </c>
      <c r="F11" s="224">
        <v>6</v>
      </c>
      <c r="G11" s="224">
        <v>7</v>
      </c>
      <c r="H11" s="224">
        <v>8</v>
      </c>
      <c r="I11" s="224">
        <v>9</v>
      </c>
      <c r="J11" s="224">
        <v>10</v>
      </c>
      <c r="K11" s="224">
        <v>11</v>
      </c>
      <c r="L11" s="224">
        <v>12</v>
      </c>
    </row>
    <row r="12" spans="1:13" ht="16.5">
      <c r="A12" s="206">
        <v>1</v>
      </c>
      <c r="B12" s="213" t="s">
        <v>68</v>
      </c>
      <c r="C12" s="154" t="s">
        <v>20</v>
      </c>
      <c r="D12" s="214"/>
      <c r="E12" s="209">
        <v>10</v>
      </c>
      <c r="F12" s="135"/>
      <c r="G12" s="135"/>
      <c r="H12" s="135"/>
      <c r="I12" s="135"/>
      <c r="J12" s="135"/>
      <c r="K12" s="135"/>
      <c r="L12" s="135"/>
      <c r="M12" s="226"/>
    </row>
    <row r="13" spans="1:12" ht="15.75">
      <c r="A13" s="181"/>
      <c r="B13" s="158" t="s">
        <v>13</v>
      </c>
      <c r="C13" s="135" t="s">
        <v>14</v>
      </c>
      <c r="D13" s="163">
        <f>7.7/100</f>
        <v>0.077</v>
      </c>
      <c r="E13" s="135">
        <f>D13*E12</f>
        <v>0.77</v>
      </c>
      <c r="F13" s="135"/>
      <c r="G13" s="135"/>
      <c r="H13" s="124"/>
      <c r="I13" s="124"/>
      <c r="J13" s="124"/>
      <c r="K13" s="124"/>
      <c r="L13" s="135"/>
    </row>
    <row r="14" spans="1:12" ht="15.75">
      <c r="A14" s="217"/>
      <c r="B14" s="227" t="s">
        <v>56</v>
      </c>
      <c r="C14" s="137" t="s">
        <v>18</v>
      </c>
      <c r="D14" s="228">
        <f>6.37/100</f>
        <v>0.0637</v>
      </c>
      <c r="E14" s="137">
        <f>D14*E12</f>
        <v>0.637</v>
      </c>
      <c r="F14" s="137"/>
      <c r="G14" s="137"/>
      <c r="H14" s="137"/>
      <c r="I14" s="137"/>
      <c r="J14" s="137"/>
      <c r="K14" s="137"/>
      <c r="L14" s="137"/>
    </row>
    <row r="15" spans="1:12" ht="15.75">
      <c r="A15" s="215"/>
      <c r="B15" s="216" t="s">
        <v>107</v>
      </c>
      <c r="C15" s="135" t="s">
        <v>15</v>
      </c>
      <c r="D15" s="229">
        <f>19.4/100</f>
        <v>0.19399999999999998</v>
      </c>
      <c r="E15" s="134">
        <f>D15*E12</f>
        <v>1.9399999999999997</v>
      </c>
      <c r="F15" s="134"/>
      <c r="G15" s="134"/>
      <c r="H15" s="134"/>
      <c r="I15" s="134"/>
      <c r="J15" s="134"/>
      <c r="K15" s="134"/>
      <c r="L15" s="134"/>
    </row>
    <row r="16" spans="1:12" ht="18">
      <c r="A16" s="217"/>
      <c r="B16" s="183" t="s">
        <v>114</v>
      </c>
      <c r="C16" s="138" t="s">
        <v>109</v>
      </c>
      <c r="D16" s="228">
        <f>6.2/100</f>
        <v>0.062</v>
      </c>
      <c r="E16" s="138">
        <f>D16*E12</f>
        <v>0.62</v>
      </c>
      <c r="F16" s="138"/>
      <c r="G16" s="138"/>
      <c r="H16" s="138"/>
      <c r="I16" s="138"/>
      <c r="J16" s="136"/>
      <c r="K16" s="138"/>
      <c r="L16" s="138"/>
    </row>
    <row r="17" spans="1:13" ht="16.5">
      <c r="A17" s="118">
        <v>2</v>
      </c>
      <c r="B17" s="213" t="s">
        <v>69</v>
      </c>
      <c r="C17" s="214" t="s">
        <v>19</v>
      </c>
      <c r="D17" s="214"/>
      <c r="E17" s="230">
        <v>0.004</v>
      </c>
      <c r="F17" s="135"/>
      <c r="G17" s="135"/>
      <c r="H17" s="135"/>
      <c r="I17" s="135"/>
      <c r="J17" s="135"/>
      <c r="K17" s="135"/>
      <c r="L17" s="135"/>
      <c r="M17" s="226"/>
    </row>
    <row r="18" spans="1:12" ht="15.75">
      <c r="A18" s="181"/>
      <c r="B18" s="158" t="s">
        <v>46</v>
      </c>
      <c r="C18" s="135" t="s">
        <v>15</v>
      </c>
      <c r="D18" s="135">
        <v>0.3</v>
      </c>
      <c r="E18" s="135">
        <f>D18*E17</f>
        <v>0.0012</v>
      </c>
      <c r="F18" s="135"/>
      <c r="G18" s="124"/>
      <c r="H18" s="124"/>
      <c r="I18" s="124"/>
      <c r="J18" s="135"/>
      <c r="K18" s="135"/>
      <c r="L18" s="135"/>
    </row>
    <row r="19" spans="1:12" ht="15.75">
      <c r="A19" s="181"/>
      <c r="B19" s="158" t="s">
        <v>16</v>
      </c>
      <c r="C19" s="135" t="s">
        <v>14</v>
      </c>
      <c r="D19" s="135"/>
      <c r="E19" s="135">
        <f>E18</f>
        <v>0.0012</v>
      </c>
      <c r="F19" s="135"/>
      <c r="G19" s="135"/>
      <c r="H19" s="124"/>
      <c r="I19" s="124"/>
      <c r="J19" s="124"/>
      <c r="K19" s="135"/>
      <c r="L19" s="135"/>
    </row>
    <row r="20" spans="1:12" ht="15.75">
      <c r="A20" s="182"/>
      <c r="B20" s="183" t="s">
        <v>70</v>
      </c>
      <c r="C20" s="138" t="s">
        <v>19</v>
      </c>
      <c r="D20" s="138">
        <v>1.03</v>
      </c>
      <c r="E20" s="138">
        <f>D20*E17</f>
        <v>0.00412</v>
      </c>
      <c r="F20" s="138"/>
      <c r="G20" s="136"/>
      <c r="H20" s="138"/>
      <c r="I20" s="138"/>
      <c r="J20" s="136"/>
      <c r="K20" s="138"/>
      <c r="L20" s="138"/>
    </row>
    <row r="21" spans="1:12" ht="33">
      <c r="A21" s="212" t="s">
        <v>96</v>
      </c>
      <c r="B21" s="178" t="s">
        <v>153</v>
      </c>
      <c r="C21" s="214" t="s">
        <v>108</v>
      </c>
      <c r="D21" s="214"/>
      <c r="E21" s="209">
        <v>54</v>
      </c>
      <c r="F21" s="231"/>
      <c r="G21" s="124"/>
      <c r="H21" s="232"/>
      <c r="I21" s="232"/>
      <c r="J21" s="232"/>
      <c r="K21" s="232"/>
      <c r="L21" s="232"/>
    </row>
    <row r="22" spans="1:12" ht="15.75">
      <c r="A22" s="181"/>
      <c r="B22" s="158" t="s">
        <v>13</v>
      </c>
      <c r="C22" s="135" t="s">
        <v>14</v>
      </c>
      <c r="D22" s="135">
        <v>0.15</v>
      </c>
      <c r="E22" s="135">
        <f>D22*E21</f>
        <v>8.1</v>
      </c>
      <c r="F22" s="135"/>
      <c r="G22" s="135"/>
      <c r="H22" s="124"/>
      <c r="I22" s="124"/>
      <c r="J22" s="124"/>
      <c r="K22" s="124"/>
      <c r="L22" s="135"/>
    </row>
    <row r="23" spans="1:12" ht="15.75">
      <c r="A23" s="181"/>
      <c r="B23" s="158" t="s">
        <v>62</v>
      </c>
      <c r="C23" s="135" t="s">
        <v>15</v>
      </c>
      <c r="D23" s="135">
        <f>2.16/100</f>
        <v>0.0216</v>
      </c>
      <c r="E23" s="135">
        <f>D23*E21</f>
        <v>1.1664</v>
      </c>
      <c r="F23" s="135"/>
      <c r="G23" s="124"/>
      <c r="H23" s="124"/>
      <c r="I23" s="124"/>
      <c r="J23" s="135"/>
      <c r="K23" s="135"/>
      <c r="L23" s="135"/>
    </row>
    <row r="24" spans="1:12" ht="15.75">
      <c r="A24" s="181"/>
      <c r="B24" s="158" t="s">
        <v>16</v>
      </c>
      <c r="C24" s="135" t="s">
        <v>14</v>
      </c>
      <c r="D24" s="135"/>
      <c r="E24" s="135">
        <f>E23</f>
        <v>1.1664</v>
      </c>
      <c r="F24" s="135"/>
      <c r="G24" s="135"/>
      <c r="H24" s="124"/>
      <c r="I24" s="124"/>
      <c r="J24" s="124"/>
      <c r="K24" s="135"/>
      <c r="L24" s="135"/>
    </row>
    <row r="25" spans="1:12" ht="15.75">
      <c r="A25" s="181"/>
      <c r="B25" s="158" t="s">
        <v>71</v>
      </c>
      <c r="C25" s="135" t="s">
        <v>15</v>
      </c>
      <c r="D25" s="135">
        <f>2.73/100</f>
        <v>0.0273</v>
      </c>
      <c r="E25" s="135">
        <f>D25*E21</f>
        <v>1.4742000000000002</v>
      </c>
      <c r="F25" s="135"/>
      <c r="G25" s="135"/>
      <c r="H25" s="124"/>
      <c r="I25" s="124"/>
      <c r="J25" s="135"/>
      <c r="K25" s="135"/>
      <c r="L25" s="135"/>
    </row>
    <row r="26" spans="1:12" ht="15.75">
      <c r="A26" s="181"/>
      <c r="B26" s="158" t="s">
        <v>16</v>
      </c>
      <c r="C26" s="135" t="s">
        <v>14</v>
      </c>
      <c r="D26" s="135"/>
      <c r="E26" s="135">
        <f>E25</f>
        <v>1.4742000000000002</v>
      </c>
      <c r="F26" s="135"/>
      <c r="G26" s="135"/>
      <c r="H26" s="124"/>
      <c r="I26" s="124"/>
      <c r="J26" s="124"/>
      <c r="K26" s="135"/>
      <c r="L26" s="135"/>
    </row>
    <row r="27" spans="1:12" ht="15.75">
      <c r="A27" s="181"/>
      <c r="B27" s="158" t="s">
        <v>17</v>
      </c>
      <c r="C27" s="135" t="s">
        <v>15</v>
      </c>
      <c r="D27" s="135">
        <f>0.97/100</f>
        <v>0.0097</v>
      </c>
      <c r="E27" s="135">
        <f>D27*E21</f>
        <v>0.5238</v>
      </c>
      <c r="F27" s="135"/>
      <c r="G27" s="135"/>
      <c r="H27" s="124"/>
      <c r="I27" s="124"/>
      <c r="J27" s="135"/>
      <c r="K27" s="135"/>
      <c r="L27" s="135"/>
    </row>
    <row r="28" spans="1:12" ht="15.75">
      <c r="A28" s="181"/>
      <c r="B28" s="158" t="s">
        <v>16</v>
      </c>
      <c r="C28" s="135" t="s">
        <v>14</v>
      </c>
      <c r="D28" s="135"/>
      <c r="E28" s="135">
        <f>E27</f>
        <v>0.5238</v>
      </c>
      <c r="F28" s="135"/>
      <c r="G28" s="135"/>
      <c r="H28" s="124"/>
      <c r="I28" s="124"/>
      <c r="J28" s="124"/>
      <c r="K28" s="135"/>
      <c r="L28" s="135"/>
    </row>
    <row r="29" spans="1:12" ht="18">
      <c r="A29" s="181"/>
      <c r="B29" s="158" t="s">
        <v>54</v>
      </c>
      <c r="C29" s="135" t="s">
        <v>109</v>
      </c>
      <c r="D29" s="135">
        <v>1.22</v>
      </c>
      <c r="E29" s="135">
        <f>D29*E21</f>
        <v>65.88</v>
      </c>
      <c r="F29" s="135"/>
      <c r="G29" s="135"/>
      <c r="H29" s="135"/>
      <c r="I29" s="135"/>
      <c r="J29" s="124"/>
      <c r="K29" s="135"/>
      <c r="L29" s="135"/>
    </row>
    <row r="30" spans="1:12" ht="18">
      <c r="A30" s="182"/>
      <c r="B30" s="183" t="s">
        <v>114</v>
      </c>
      <c r="C30" s="138" t="s">
        <v>109</v>
      </c>
      <c r="D30" s="138">
        <f>7/100</f>
        <v>0.07</v>
      </c>
      <c r="E30" s="138">
        <f>D30*E21</f>
        <v>3.7800000000000002</v>
      </c>
      <c r="F30" s="138"/>
      <c r="G30" s="138"/>
      <c r="H30" s="138"/>
      <c r="I30" s="138"/>
      <c r="J30" s="136"/>
      <c r="K30" s="138"/>
      <c r="L30" s="138"/>
    </row>
    <row r="31" spans="1:13" ht="33">
      <c r="A31" s="233">
        <v>4</v>
      </c>
      <c r="B31" s="234" t="s">
        <v>91</v>
      </c>
      <c r="C31" s="169" t="s">
        <v>108</v>
      </c>
      <c r="D31" s="235"/>
      <c r="E31" s="236">
        <f>591*0.15</f>
        <v>88.64999999999999</v>
      </c>
      <c r="F31" s="123"/>
      <c r="G31" s="148"/>
      <c r="H31" s="148"/>
      <c r="I31" s="148"/>
      <c r="J31" s="148"/>
      <c r="K31" s="148"/>
      <c r="L31" s="148"/>
      <c r="M31" s="226"/>
    </row>
    <row r="32" spans="1:12" ht="15.75">
      <c r="A32" s="181"/>
      <c r="B32" s="158" t="s">
        <v>13</v>
      </c>
      <c r="C32" s="135" t="s">
        <v>14</v>
      </c>
      <c r="D32" s="237">
        <f>21.6/100</f>
        <v>0.21600000000000003</v>
      </c>
      <c r="E32" s="135">
        <f>D32*E31</f>
        <v>19.1484</v>
      </c>
      <c r="F32" s="132"/>
      <c r="G32" s="135"/>
      <c r="H32" s="124"/>
      <c r="I32" s="124"/>
      <c r="J32" s="124"/>
      <c r="K32" s="124"/>
      <c r="L32" s="135"/>
    </row>
    <row r="33" spans="1:12" ht="15.75">
      <c r="A33" s="181"/>
      <c r="B33" s="158" t="s">
        <v>62</v>
      </c>
      <c r="C33" s="135" t="s">
        <v>15</v>
      </c>
      <c r="D33" s="237">
        <f>1.24/100</f>
        <v>0.0124</v>
      </c>
      <c r="E33" s="135">
        <f>D33*E31</f>
        <v>1.09926</v>
      </c>
      <c r="F33" s="132"/>
      <c r="G33" s="124"/>
      <c r="H33" s="124"/>
      <c r="I33" s="124"/>
      <c r="J33" s="135"/>
      <c r="K33" s="135"/>
      <c r="L33" s="135"/>
    </row>
    <row r="34" spans="1:12" ht="15.75">
      <c r="A34" s="181"/>
      <c r="B34" s="158" t="s">
        <v>16</v>
      </c>
      <c r="C34" s="135" t="s">
        <v>14</v>
      </c>
      <c r="D34" s="166"/>
      <c r="E34" s="135">
        <f>E33</f>
        <v>1.09926</v>
      </c>
      <c r="F34" s="132"/>
      <c r="G34" s="135"/>
      <c r="H34" s="135"/>
      <c r="I34" s="135"/>
      <c r="J34" s="135"/>
      <c r="K34" s="135"/>
      <c r="L34" s="135"/>
    </row>
    <row r="35" spans="1:12" ht="15.75">
      <c r="A35" s="181"/>
      <c r="B35" s="158" t="s">
        <v>55</v>
      </c>
      <c r="C35" s="135" t="s">
        <v>15</v>
      </c>
      <c r="D35" s="237">
        <f>2.58/100</f>
        <v>0.0258</v>
      </c>
      <c r="E35" s="135">
        <f>D35*E31</f>
        <v>2.2871699999999997</v>
      </c>
      <c r="F35" s="132"/>
      <c r="G35" s="135"/>
      <c r="H35" s="135"/>
      <c r="I35" s="135"/>
      <c r="J35" s="135"/>
      <c r="K35" s="135"/>
      <c r="L35" s="135"/>
    </row>
    <row r="36" spans="1:12" ht="15.75">
      <c r="A36" s="181"/>
      <c r="B36" s="158" t="s">
        <v>16</v>
      </c>
      <c r="C36" s="135" t="s">
        <v>14</v>
      </c>
      <c r="D36" s="166"/>
      <c r="E36" s="135">
        <f>E35</f>
        <v>2.2871699999999997</v>
      </c>
      <c r="F36" s="132"/>
      <c r="G36" s="135"/>
      <c r="H36" s="135"/>
      <c r="I36" s="135"/>
      <c r="J36" s="135"/>
      <c r="K36" s="135"/>
      <c r="L36" s="135"/>
    </row>
    <row r="37" spans="1:12" ht="15.75">
      <c r="A37" s="181"/>
      <c r="B37" s="158" t="s">
        <v>64</v>
      </c>
      <c r="C37" s="135" t="s">
        <v>15</v>
      </c>
      <c r="D37" s="237">
        <f>0.41/100</f>
        <v>0.0040999999999999995</v>
      </c>
      <c r="E37" s="163">
        <f>D37*E31</f>
        <v>0.3634649999999999</v>
      </c>
      <c r="F37" s="132"/>
      <c r="G37" s="135"/>
      <c r="H37" s="135"/>
      <c r="I37" s="135"/>
      <c r="J37" s="135"/>
      <c r="K37" s="135"/>
      <c r="L37" s="135"/>
    </row>
    <row r="38" spans="1:12" ht="15.75">
      <c r="A38" s="181"/>
      <c r="B38" s="158" t="s">
        <v>16</v>
      </c>
      <c r="C38" s="135" t="s">
        <v>14</v>
      </c>
      <c r="D38" s="166"/>
      <c r="E38" s="163">
        <f>E37</f>
        <v>0.3634649999999999</v>
      </c>
      <c r="F38" s="132"/>
      <c r="G38" s="135"/>
      <c r="H38" s="135"/>
      <c r="I38" s="135"/>
      <c r="J38" s="135"/>
      <c r="K38" s="135"/>
      <c r="L38" s="135"/>
    </row>
    <row r="39" spans="1:12" ht="15.75">
      <c r="A39" s="181"/>
      <c r="B39" s="158" t="s">
        <v>39</v>
      </c>
      <c r="C39" s="135" t="s">
        <v>15</v>
      </c>
      <c r="D39" s="237">
        <f>7.6/100</f>
        <v>0.076</v>
      </c>
      <c r="E39" s="135">
        <f>D39*E31</f>
        <v>6.737399999999999</v>
      </c>
      <c r="F39" s="132"/>
      <c r="G39" s="135"/>
      <c r="H39" s="135"/>
      <c r="I39" s="135"/>
      <c r="J39" s="135"/>
      <c r="K39" s="135"/>
      <c r="L39" s="135"/>
    </row>
    <row r="40" spans="1:12" ht="15.75">
      <c r="A40" s="181"/>
      <c r="B40" s="158" t="s">
        <v>16</v>
      </c>
      <c r="C40" s="135" t="s">
        <v>14</v>
      </c>
      <c r="D40" s="166"/>
      <c r="E40" s="135">
        <f>E39</f>
        <v>6.737399999999999</v>
      </c>
      <c r="F40" s="132"/>
      <c r="G40" s="135"/>
      <c r="H40" s="135"/>
      <c r="I40" s="135"/>
      <c r="J40" s="135"/>
      <c r="K40" s="135"/>
      <c r="L40" s="135"/>
    </row>
    <row r="41" spans="1:12" ht="15.75">
      <c r="A41" s="181"/>
      <c r="B41" s="158" t="s">
        <v>40</v>
      </c>
      <c r="C41" s="135" t="s">
        <v>15</v>
      </c>
      <c r="D41" s="237">
        <f>15.1/100</f>
        <v>0.151</v>
      </c>
      <c r="E41" s="135">
        <f>D41*E31</f>
        <v>13.386149999999999</v>
      </c>
      <c r="F41" s="132"/>
      <c r="G41" s="135"/>
      <c r="H41" s="135"/>
      <c r="I41" s="135"/>
      <c r="J41" s="135"/>
      <c r="K41" s="135"/>
      <c r="L41" s="135"/>
    </row>
    <row r="42" spans="1:12" ht="15.75">
      <c r="A42" s="181"/>
      <c r="B42" s="158" t="s">
        <v>16</v>
      </c>
      <c r="C42" s="135" t="s">
        <v>14</v>
      </c>
      <c r="D42" s="166"/>
      <c r="E42" s="135">
        <f>E41</f>
        <v>13.386149999999999</v>
      </c>
      <c r="F42" s="132"/>
      <c r="G42" s="135"/>
      <c r="H42" s="135"/>
      <c r="I42" s="135"/>
      <c r="J42" s="135"/>
      <c r="K42" s="135"/>
      <c r="L42" s="135"/>
    </row>
    <row r="43" spans="1:12" ht="15.75">
      <c r="A43" s="181"/>
      <c r="B43" s="158" t="s">
        <v>17</v>
      </c>
      <c r="C43" s="135" t="s">
        <v>15</v>
      </c>
      <c r="D43" s="237">
        <f>0.97/100</f>
        <v>0.0097</v>
      </c>
      <c r="E43" s="135">
        <f>D43*E31</f>
        <v>0.8599049999999999</v>
      </c>
      <c r="F43" s="132"/>
      <c r="G43" s="135"/>
      <c r="H43" s="135"/>
      <c r="I43" s="135"/>
      <c r="J43" s="135"/>
      <c r="K43" s="135"/>
      <c r="L43" s="135"/>
    </row>
    <row r="44" spans="1:12" ht="15.75">
      <c r="A44" s="181"/>
      <c r="B44" s="158" t="s">
        <v>16</v>
      </c>
      <c r="C44" s="135" t="s">
        <v>14</v>
      </c>
      <c r="D44" s="166"/>
      <c r="E44" s="135">
        <f>E43</f>
        <v>0.8599049999999999</v>
      </c>
      <c r="F44" s="132"/>
      <c r="G44" s="135"/>
      <c r="H44" s="135"/>
      <c r="I44" s="135"/>
      <c r="J44" s="135"/>
      <c r="K44" s="135"/>
      <c r="L44" s="135"/>
    </row>
    <row r="45" spans="1:12" ht="18">
      <c r="A45" s="181"/>
      <c r="B45" s="352" t="s">
        <v>87</v>
      </c>
      <c r="C45" s="135" t="s">
        <v>109</v>
      </c>
      <c r="D45" s="166">
        <v>1.26</v>
      </c>
      <c r="E45" s="135">
        <f>D45*E31</f>
        <v>111.69899999999998</v>
      </c>
      <c r="F45" s="132"/>
      <c r="G45" s="135"/>
      <c r="H45" s="135"/>
      <c r="I45" s="135"/>
      <c r="J45" s="135"/>
      <c r="K45" s="135"/>
      <c r="L45" s="135"/>
    </row>
    <row r="46" spans="1:12" ht="18">
      <c r="A46" s="262"/>
      <c r="B46" s="353" t="s">
        <v>106</v>
      </c>
      <c r="C46" s="138" t="s">
        <v>109</v>
      </c>
      <c r="D46" s="239">
        <f>7/100</f>
        <v>0.07</v>
      </c>
      <c r="E46" s="138">
        <f>D46*E31</f>
        <v>6.2055</v>
      </c>
      <c r="F46" s="130"/>
      <c r="G46" s="138"/>
      <c r="H46" s="138"/>
      <c r="I46" s="138"/>
      <c r="J46" s="138"/>
      <c r="K46" s="138"/>
      <c r="L46" s="138"/>
    </row>
    <row r="47" spans="1:13" ht="16.5">
      <c r="A47" s="118">
        <v>5</v>
      </c>
      <c r="B47" s="213" t="s">
        <v>74</v>
      </c>
      <c r="C47" s="214" t="s">
        <v>19</v>
      </c>
      <c r="D47" s="214"/>
      <c r="E47" s="230">
        <v>0.38</v>
      </c>
      <c r="F47" s="135"/>
      <c r="G47" s="135"/>
      <c r="H47" s="135"/>
      <c r="I47" s="135"/>
      <c r="J47" s="135"/>
      <c r="K47" s="135"/>
      <c r="L47" s="135"/>
      <c r="M47" s="226"/>
    </row>
    <row r="48" spans="1:12" ht="15.75">
      <c r="A48" s="181"/>
      <c r="B48" s="158" t="s">
        <v>46</v>
      </c>
      <c r="C48" s="135" t="s">
        <v>15</v>
      </c>
      <c r="D48" s="135">
        <v>0.3</v>
      </c>
      <c r="E48" s="135">
        <f>D48*E47</f>
        <v>0.11399999999999999</v>
      </c>
      <c r="F48" s="135"/>
      <c r="G48" s="124"/>
      <c r="H48" s="124"/>
      <c r="I48" s="124"/>
      <c r="J48" s="135"/>
      <c r="K48" s="135"/>
      <c r="L48" s="135"/>
    </row>
    <row r="49" spans="1:12" ht="15.75">
      <c r="A49" s="181"/>
      <c r="B49" s="158" t="s">
        <v>16</v>
      </c>
      <c r="C49" s="135" t="s">
        <v>14</v>
      </c>
      <c r="D49" s="135"/>
      <c r="E49" s="135">
        <f>E48</f>
        <v>0.11399999999999999</v>
      </c>
      <c r="F49" s="135"/>
      <c r="G49" s="135"/>
      <c r="H49" s="124"/>
      <c r="I49" s="124"/>
      <c r="J49" s="124"/>
      <c r="K49" s="135"/>
      <c r="L49" s="135"/>
    </row>
    <row r="50" spans="1:12" ht="15.75">
      <c r="A50" s="182"/>
      <c r="B50" s="183" t="s">
        <v>70</v>
      </c>
      <c r="C50" s="138" t="s">
        <v>19</v>
      </c>
      <c r="D50" s="138">
        <v>1.03</v>
      </c>
      <c r="E50" s="138">
        <f>D50*E47</f>
        <v>0.3914</v>
      </c>
      <c r="F50" s="138"/>
      <c r="G50" s="136"/>
      <c r="H50" s="138"/>
      <c r="I50" s="138"/>
      <c r="J50" s="136"/>
      <c r="K50" s="138"/>
      <c r="L50" s="138"/>
    </row>
    <row r="51" spans="1:13" s="288" customFormat="1" ht="33">
      <c r="A51" s="283">
        <v>6</v>
      </c>
      <c r="B51" s="278" t="s">
        <v>154</v>
      </c>
      <c r="C51" s="284" t="s">
        <v>110</v>
      </c>
      <c r="D51" s="284"/>
      <c r="E51" s="285">
        <v>538</v>
      </c>
      <c r="F51" s="286"/>
      <c r="G51" s="286"/>
      <c r="H51" s="286"/>
      <c r="I51" s="286"/>
      <c r="J51" s="286"/>
      <c r="K51" s="286"/>
      <c r="L51" s="286"/>
      <c r="M51" s="287"/>
    </row>
    <row r="52" spans="1:12" s="288" customFormat="1" ht="15.75">
      <c r="A52" s="289"/>
      <c r="B52" s="290" t="s">
        <v>13</v>
      </c>
      <c r="C52" s="286" t="s">
        <v>14</v>
      </c>
      <c r="D52" s="291">
        <f>(3.75+0.007*4)/100</f>
        <v>0.03778</v>
      </c>
      <c r="E52" s="286">
        <f>D52*E51</f>
        <v>20.32564</v>
      </c>
      <c r="F52" s="286"/>
      <c r="G52" s="286"/>
      <c r="H52" s="286"/>
      <c r="I52" s="286"/>
      <c r="J52" s="286"/>
      <c r="K52" s="286"/>
      <c r="L52" s="286"/>
    </row>
    <row r="53" spans="1:12" s="288" customFormat="1" ht="15.75">
      <c r="A53" s="289"/>
      <c r="B53" s="290" t="s">
        <v>47</v>
      </c>
      <c r="C53" s="286" t="s">
        <v>15</v>
      </c>
      <c r="D53" s="291">
        <f>0.3/100</f>
        <v>0.003</v>
      </c>
      <c r="E53" s="286">
        <f>D53*E51</f>
        <v>1.614</v>
      </c>
      <c r="F53" s="286"/>
      <c r="G53" s="286"/>
      <c r="H53" s="286"/>
      <c r="I53" s="286"/>
      <c r="J53" s="286"/>
      <c r="K53" s="286"/>
      <c r="L53" s="286"/>
    </row>
    <row r="54" spans="1:12" s="288" customFormat="1" ht="15.75">
      <c r="A54" s="289"/>
      <c r="B54" s="290" t="s">
        <v>16</v>
      </c>
      <c r="C54" s="286" t="s">
        <v>14</v>
      </c>
      <c r="D54" s="286"/>
      <c r="E54" s="286">
        <f>E53</f>
        <v>1.614</v>
      </c>
      <c r="F54" s="286"/>
      <c r="G54" s="286"/>
      <c r="H54" s="286"/>
      <c r="I54" s="286"/>
      <c r="J54" s="286"/>
      <c r="K54" s="286"/>
      <c r="L54" s="286"/>
    </row>
    <row r="55" spans="1:12" s="288" customFormat="1" ht="15.75">
      <c r="A55" s="289"/>
      <c r="B55" s="290" t="s">
        <v>39</v>
      </c>
      <c r="C55" s="286" t="s">
        <v>15</v>
      </c>
      <c r="D55" s="292">
        <f>0.37/100</f>
        <v>0.0037</v>
      </c>
      <c r="E55" s="286">
        <f>D55*E51</f>
        <v>1.9906000000000001</v>
      </c>
      <c r="F55" s="286"/>
      <c r="G55" s="286"/>
      <c r="H55" s="286"/>
      <c r="I55" s="286"/>
      <c r="J55" s="286"/>
      <c r="K55" s="286"/>
      <c r="L55" s="286"/>
    </row>
    <row r="56" spans="1:12" s="288" customFormat="1" ht="15.75">
      <c r="A56" s="289"/>
      <c r="B56" s="290" t="s">
        <v>16</v>
      </c>
      <c r="C56" s="286" t="s">
        <v>14</v>
      </c>
      <c r="D56" s="286"/>
      <c r="E56" s="286">
        <f>E55</f>
        <v>1.9906000000000001</v>
      </c>
      <c r="F56" s="286"/>
      <c r="G56" s="286"/>
      <c r="H56" s="286"/>
      <c r="I56" s="286"/>
      <c r="J56" s="286"/>
      <c r="K56" s="286"/>
      <c r="L56" s="286"/>
    </row>
    <row r="57" spans="1:12" s="288" customFormat="1" ht="15.75">
      <c r="A57" s="289"/>
      <c r="B57" s="290" t="s">
        <v>40</v>
      </c>
      <c r="C57" s="286" t="s">
        <v>15</v>
      </c>
      <c r="D57" s="291">
        <f>1.11/100</f>
        <v>0.0111</v>
      </c>
      <c r="E57" s="286">
        <f>D57*E51</f>
        <v>5.9718</v>
      </c>
      <c r="F57" s="286"/>
      <c r="G57" s="286"/>
      <c r="H57" s="286"/>
      <c r="I57" s="286"/>
      <c r="J57" s="286"/>
      <c r="K57" s="286"/>
      <c r="L57" s="286"/>
    </row>
    <row r="58" spans="1:12" s="288" customFormat="1" ht="15.75">
      <c r="A58" s="289"/>
      <c r="B58" s="290" t="s">
        <v>16</v>
      </c>
      <c r="C58" s="286" t="s">
        <v>14</v>
      </c>
      <c r="D58" s="286"/>
      <c r="E58" s="286">
        <f>E57</f>
        <v>5.9718</v>
      </c>
      <c r="F58" s="286"/>
      <c r="G58" s="286"/>
      <c r="H58" s="286"/>
      <c r="I58" s="286"/>
      <c r="J58" s="286"/>
      <c r="K58" s="286"/>
      <c r="L58" s="286"/>
    </row>
    <row r="59" spans="1:12" s="288" customFormat="1" ht="15.75">
      <c r="A59" s="289"/>
      <c r="B59" s="290" t="s">
        <v>21</v>
      </c>
      <c r="C59" s="286" t="s">
        <v>18</v>
      </c>
      <c r="D59" s="292">
        <f>0.23/100</f>
        <v>0.0023</v>
      </c>
      <c r="E59" s="286">
        <f>D59*E51</f>
        <v>1.2374</v>
      </c>
      <c r="F59" s="286"/>
      <c r="G59" s="286"/>
      <c r="H59" s="286"/>
      <c r="I59" s="286"/>
      <c r="J59" s="286"/>
      <c r="K59" s="286"/>
      <c r="L59" s="286"/>
    </row>
    <row r="60" spans="1:12" s="288" customFormat="1" ht="15.75">
      <c r="A60" s="289"/>
      <c r="B60" s="290" t="s">
        <v>155</v>
      </c>
      <c r="C60" s="286" t="s">
        <v>19</v>
      </c>
      <c r="D60" s="286">
        <f>(9.31+1.16*4)/100</f>
        <v>0.13949999999999999</v>
      </c>
      <c r="E60" s="286">
        <f>D60*E51</f>
        <v>75.05099999999999</v>
      </c>
      <c r="F60" s="286"/>
      <c r="G60" s="286"/>
      <c r="H60" s="286"/>
      <c r="I60" s="286"/>
      <c r="J60" s="286"/>
      <c r="K60" s="286"/>
      <c r="L60" s="286"/>
    </row>
    <row r="61" spans="1:12" s="288" customFormat="1" ht="15.75">
      <c r="A61" s="293"/>
      <c r="B61" s="294" t="s">
        <v>22</v>
      </c>
      <c r="C61" s="295" t="s">
        <v>18</v>
      </c>
      <c r="D61" s="296">
        <f>(1.45+0.02*4)/100</f>
        <v>0.015300000000000001</v>
      </c>
      <c r="E61" s="295">
        <f>D61*E51</f>
        <v>8.2314</v>
      </c>
      <c r="F61" s="295"/>
      <c r="G61" s="295"/>
      <c r="H61" s="295"/>
      <c r="I61" s="295"/>
      <c r="J61" s="295"/>
      <c r="K61" s="295"/>
      <c r="L61" s="295"/>
    </row>
    <row r="62" spans="1:13" s="288" customFormat="1" ht="16.5">
      <c r="A62" s="283">
        <v>7</v>
      </c>
      <c r="B62" s="297" t="s">
        <v>156</v>
      </c>
      <c r="C62" s="284" t="s">
        <v>19</v>
      </c>
      <c r="D62" s="284"/>
      <c r="E62" s="298">
        <v>0.19</v>
      </c>
      <c r="F62" s="286"/>
      <c r="G62" s="286"/>
      <c r="H62" s="286"/>
      <c r="I62" s="286"/>
      <c r="J62" s="286"/>
      <c r="K62" s="286"/>
      <c r="L62" s="286"/>
      <c r="M62" s="287"/>
    </row>
    <row r="63" spans="1:12" s="288" customFormat="1" ht="15.75">
      <c r="A63" s="289"/>
      <c r="B63" s="290" t="s">
        <v>46</v>
      </c>
      <c r="C63" s="286" t="s">
        <v>15</v>
      </c>
      <c r="D63" s="286">
        <v>0.3</v>
      </c>
      <c r="E63" s="286">
        <f>D63*E62</f>
        <v>0.056999999999999995</v>
      </c>
      <c r="F63" s="286"/>
      <c r="G63" s="279"/>
      <c r="H63" s="279"/>
      <c r="I63" s="279"/>
      <c r="J63" s="286"/>
      <c r="K63" s="286"/>
      <c r="L63" s="286"/>
    </row>
    <row r="64" spans="1:12" s="288" customFormat="1" ht="15.75">
      <c r="A64" s="289"/>
      <c r="B64" s="290" t="s">
        <v>16</v>
      </c>
      <c r="C64" s="286" t="s">
        <v>14</v>
      </c>
      <c r="D64" s="286"/>
      <c r="E64" s="286">
        <f>E63</f>
        <v>0.056999999999999995</v>
      </c>
      <c r="F64" s="286"/>
      <c r="G64" s="286"/>
      <c r="H64" s="279"/>
      <c r="I64" s="279"/>
      <c r="J64" s="279"/>
      <c r="K64" s="286"/>
      <c r="L64" s="286"/>
    </row>
    <row r="65" spans="1:12" s="288" customFormat="1" ht="15.75">
      <c r="A65" s="293"/>
      <c r="B65" s="294" t="s">
        <v>70</v>
      </c>
      <c r="C65" s="295" t="s">
        <v>19</v>
      </c>
      <c r="D65" s="295">
        <v>1.03</v>
      </c>
      <c r="E65" s="295">
        <f>D65*E62</f>
        <v>0.1957</v>
      </c>
      <c r="F65" s="295"/>
      <c r="G65" s="280"/>
      <c r="H65" s="295"/>
      <c r="I65" s="295"/>
      <c r="J65" s="280"/>
      <c r="K65" s="295"/>
      <c r="L65" s="295"/>
    </row>
    <row r="66" spans="1:13" s="288" customFormat="1" ht="35.25" customHeight="1">
      <c r="A66" s="283">
        <v>8</v>
      </c>
      <c r="B66" s="278" t="s">
        <v>157</v>
      </c>
      <c r="C66" s="284" t="s">
        <v>110</v>
      </c>
      <c r="D66" s="284"/>
      <c r="E66" s="285">
        <f>E51</f>
        <v>538</v>
      </c>
      <c r="F66" s="286"/>
      <c r="G66" s="286"/>
      <c r="H66" s="286"/>
      <c r="I66" s="286"/>
      <c r="J66" s="286"/>
      <c r="K66" s="286"/>
      <c r="L66" s="286"/>
      <c r="M66" s="287"/>
    </row>
    <row r="67" spans="1:12" s="288" customFormat="1" ht="15.75">
      <c r="A67" s="289"/>
      <c r="B67" s="290" t="s">
        <v>13</v>
      </c>
      <c r="C67" s="286" t="s">
        <v>14</v>
      </c>
      <c r="D67" s="291">
        <f>3.75/100</f>
        <v>0.0375</v>
      </c>
      <c r="E67" s="286">
        <f>D67*E66</f>
        <v>20.175</v>
      </c>
      <c r="F67" s="286"/>
      <c r="G67" s="286"/>
      <c r="H67" s="286"/>
      <c r="I67" s="286"/>
      <c r="J67" s="286"/>
      <c r="K67" s="286"/>
      <c r="L67" s="286"/>
    </row>
    <row r="68" spans="1:12" s="288" customFormat="1" ht="15.75">
      <c r="A68" s="289"/>
      <c r="B68" s="290" t="s">
        <v>47</v>
      </c>
      <c r="C68" s="286" t="s">
        <v>15</v>
      </c>
      <c r="D68" s="291">
        <f>0.302/100</f>
        <v>0.00302</v>
      </c>
      <c r="E68" s="286">
        <f>D68*E66</f>
        <v>1.62476</v>
      </c>
      <c r="F68" s="286"/>
      <c r="G68" s="286"/>
      <c r="H68" s="286"/>
      <c r="I68" s="286"/>
      <c r="J68" s="286"/>
      <c r="K68" s="286"/>
      <c r="L68" s="286"/>
    </row>
    <row r="69" spans="1:12" s="288" customFormat="1" ht="15.75">
      <c r="A69" s="289"/>
      <c r="B69" s="290" t="s">
        <v>16</v>
      </c>
      <c r="C69" s="286" t="s">
        <v>14</v>
      </c>
      <c r="D69" s="291"/>
      <c r="E69" s="286">
        <f>E68</f>
        <v>1.62476</v>
      </c>
      <c r="F69" s="286"/>
      <c r="G69" s="286"/>
      <c r="H69" s="286"/>
      <c r="I69" s="286"/>
      <c r="J69" s="286"/>
      <c r="K69" s="286"/>
      <c r="L69" s="286"/>
    </row>
    <row r="70" spans="1:12" s="288" customFormat="1" ht="15.75">
      <c r="A70" s="289"/>
      <c r="B70" s="290" t="s">
        <v>39</v>
      </c>
      <c r="C70" s="286" t="s">
        <v>15</v>
      </c>
      <c r="D70" s="291">
        <f>0.37/100</f>
        <v>0.0037</v>
      </c>
      <c r="E70" s="286">
        <f>D70*E66</f>
        <v>1.9906000000000001</v>
      </c>
      <c r="F70" s="286"/>
      <c r="G70" s="286"/>
      <c r="H70" s="286"/>
      <c r="I70" s="286"/>
      <c r="J70" s="286"/>
      <c r="K70" s="286"/>
      <c r="L70" s="286"/>
    </row>
    <row r="71" spans="1:12" s="288" customFormat="1" ht="15.75">
      <c r="A71" s="289"/>
      <c r="B71" s="290" t="s">
        <v>16</v>
      </c>
      <c r="C71" s="286" t="s">
        <v>14</v>
      </c>
      <c r="D71" s="291"/>
      <c r="E71" s="286">
        <f>E70</f>
        <v>1.9906000000000001</v>
      </c>
      <c r="F71" s="286"/>
      <c r="G71" s="286"/>
      <c r="H71" s="286"/>
      <c r="I71" s="286"/>
      <c r="J71" s="286"/>
      <c r="K71" s="286"/>
      <c r="L71" s="286"/>
    </row>
    <row r="72" spans="1:12" s="288" customFormat="1" ht="15.75">
      <c r="A72" s="289"/>
      <c r="B72" s="290" t="s">
        <v>40</v>
      </c>
      <c r="C72" s="286" t="s">
        <v>15</v>
      </c>
      <c r="D72" s="291">
        <f>1.11/100</f>
        <v>0.0111</v>
      </c>
      <c r="E72" s="286">
        <f>D72*E66</f>
        <v>5.9718</v>
      </c>
      <c r="F72" s="286"/>
      <c r="G72" s="286"/>
      <c r="H72" s="286"/>
      <c r="I72" s="286"/>
      <c r="J72" s="286"/>
      <c r="K72" s="286"/>
      <c r="L72" s="286"/>
    </row>
    <row r="73" spans="1:12" s="288" customFormat="1" ht="15.75">
      <c r="A73" s="289"/>
      <c r="B73" s="290" t="s">
        <v>16</v>
      </c>
      <c r="C73" s="286" t="s">
        <v>14</v>
      </c>
      <c r="D73" s="291"/>
      <c r="E73" s="286">
        <f>E72</f>
        <v>5.9718</v>
      </c>
      <c r="F73" s="286"/>
      <c r="G73" s="286"/>
      <c r="H73" s="286"/>
      <c r="I73" s="286"/>
      <c r="J73" s="286"/>
      <c r="K73" s="286"/>
      <c r="L73" s="286"/>
    </row>
    <row r="74" spans="1:12" s="288" customFormat="1" ht="15.75">
      <c r="A74" s="289"/>
      <c r="B74" s="290" t="s">
        <v>21</v>
      </c>
      <c r="C74" s="286" t="s">
        <v>18</v>
      </c>
      <c r="D74" s="291">
        <f>0.23/100</f>
        <v>0.0023</v>
      </c>
      <c r="E74" s="286">
        <f>D74*E66</f>
        <v>1.2374</v>
      </c>
      <c r="F74" s="286"/>
      <c r="G74" s="286"/>
      <c r="H74" s="286"/>
      <c r="I74" s="286"/>
      <c r="J74" s="286"/>
      <c r="K74" s="286"/>
      <c r="L74" s="286"/>
    </row>
    <row r="75" spans="1:12" s="288" customFormat="1" ht="15.75">
      <c r="A75" s="289"/>
      <c r="B75" s="290" t="s">
        <v>72</v>
      </c>
      <c r="C75" s="286" t="s">
        <v>19</v>
      </c>
      <c r="D75" s="291">
        <f>9.74/100</f>
        <v>0.0974</v>
      </c>
      <c r="E75" s="286">
        <f>D75*E66</f>
        <v>52.4012</v>
      </c>
      <c r="F75" s="286"/>
      <c r="G75" s="286"/>
      <c r="H75" s="286"/>
      <c r="I75" s="286"/>
      <c r="J75" s="286"/>
      <c r="K75" s="286"/>
      <c r="L75" s="286"/>
    </row>
    <row r="76" spans="1:12" s="288" customFormat="1" ht="15.75">
      <c r="A76" s="293"/>
      <c r="B76" s="294" t="s">
        <v>22</v>
      </c>
      <c r="C76" s="295" t="s">
        <v>18</v>
      </c>
      <c r="D76" s="296">
        <f>1.45/100</f>
        <v>0.014499999999999999</v>
      </c>
      <c r="E76" s="295">
        <f>D76*E66</f>
        <v>7.800999999999999</v>
      </c>
      <c r="F76" s="295"/>
      <c r="G76" s="295"/>
      <c r="H76" s="295"/>
      <c r="I76" s="295"/>
      <c r="J76" s="295"/>
      <c r="K76" s="295"/>
      <c r="L76" s="295"/>
    </row>
    <row r="77" spans="1:13" s="288" customFormat="1" ht="33">
      <c r="A77" s="283">
        <v>9</v>
      </c>
      <c r="B77" s="297" t="s">
        <v>158</v>
      </c>
      <c r="C77" s="284" t="s">
        <v>108</v>
      </c>
      <c r="D77" s="284"/>
      <c r="E77" s="285">
        <v>20</v>
      </c>
      <c r="F77" s="286"/>
      <c r="G77" s="286"/>
      <c r="H77" s="286"/>
      <c r="I77" s="286"/>
      <c r="J77" s="286"/>
      <c r="K77" s="286"/>
      <c r="L77" s="286"/>
      <c r="M77" s="287"/>
    </row>
    <row r="78" spans="1:12" s="288" customFormat="1" ht="15.75">
      <c r="A78" s="289"/>
      <c r="B78" s="290" t="s">
        <v>13</v>
      </c>
      <c r="C78" s="286" t="s">
        <v>14</v>
      </c>
      <c r="D78" s="286">
        <v>0.15</v>
      </c>
      <c r="E78" s="286">
        <f>D78*E77</f>
        <v>3</v>
      </c>
      <c r="F78" s="286"/>
      <c r="G78" s="286"/>
      <c r="H78" s="279"/>
      <c r="I78" s="279"/>
      <c r="J78" s="279"/>
      <c r="K78" s="279"/>
      <c r="L78" s="286"/>
    </row>
    <row r="79" spans="1:12" s="288" customFormat="1" ht="15.75">
      <c r="A79" s="289"/>
      <c r="B79" s="290" t="s">
        <v>62</v>
      </c>
      <c r="C79" s="286" t="s">
        <v>15</v>
      </c>
      <c r="D79" s="286">
        <f>2.16/100</f>
        <v>0.0216</v>
      </c>
      <c r="E79" s="286">
        <f>D79*E77</f>
        <v>0.43200000000000005</v>
      </c>
      <c r="F79" s="286"/>
      <c r="G79" s="279"/>
      <c r="H79" s="279"/>
      <c r="I79" s="279"/>
      <c r="J79" s="286"/>
      <c r="K79" s="286"/>
      <c r="L79" s="286"/>
    </row>
    <row r="80" spans="1:12" s="288" customFormat="1" ht="15.75">
      <c r="A80" s="289"/>
      <c r="B80" s="290" t="s">
        <v>16</v>
      </c>
      <c r="C80" s="286" t="s">
        <v>14</v>
      </c>
      <c r="D80" s="286"/>
      <c r="E80" s="286">
        <f>E79</f>
        <v>0.43200000000000005</v>
      </c>
      <c r="F80" s="286"/>
      <c r="G80" s="286"/>
      <c r="H80" s="279"/>
      <c r="I80" s="279"/>
      <c r="J80" s="279"/>
      <c r="K80" s="286"/>
      <c r="L80" s="286"/>
    </row>
    <row r="81" spans="1:12" s="288" customFormat="1" ht="15.75">
      <c r="A81" s="289"/>
      <c r="B81" s="290" t="s">
        <v>71</v>
      </c>
      <c r="C81" s="286" t="s">
        <v>15</v>
      </c>
      <c r="D81" s="286">
        <f>2.73/100</f>
        <v>0.0273</v>
      </c>
      <c r="E81" s="286">
        <f>D81*E77</f>
        <v>0.546</v>
      </c>
      <c r="F81" s="286"/>
      <c r="G81" s="286"/>
      <c r="H81" s="279"/>
      <c r="I81" s="279"/>
      <c r="J81" s="286"/>
      <c r="K81" s="286"/>
      <c r="L81" s="286"/>
    </row>
    <row r="82" spans="1:12" s="288" customFormat="1" ht="15.75">
      <c r="A82" s="289"/>
      <c r="B82" s="290" t="s">
        <v>16</v>
      </c>
      <c r="C82" s="286" t="s">
        <v>14</v>
      </c>
      <c r="D82" s="286"/>
      <c r="E82" s="286">
        <f>E81</f>
        <v>0.546</v>
      </c>
      <c r="F82" s="286"/>
      <c r="G82" s="286"/>
      <c r="H82" s="279"/>
      <c r="I82" s="279"/>
      <c r="J82" s="279"/>
      <c r="K82" s="286"/>
      <c r="L82" s="286"/>
    </row>
    <row r="83" spans="1:12" s="288" customFormat="1" ht="15.75">
      <c r="A83" s="289"/>
      <c r="B83" s="290" t="s">
        <v>17</v>
      </c>
      <c r="C83" s="286" t="s">
        <v>15</v>
      </c>
      <c r="D83" s="286">
        <f>0.97/100</f>
        <v>0.0097</v>
      </c>
      <c r="E83" s="286">
        <f>D83*E77</f>
        <v>0.194</v>
      </c>
      <c r="F83" s="286"/>
      <c r="G83" s="286"/>
      <c r="H83" s="279"/>
      <c r="I83" s="279"/>
      <c r="J83" s="286"/>
      <c r="K83" s="286"/>
      <c r="L83" s="286"/>
    </row>
    <row r="84" spans="1:12" s="288" customFormat="1" ht="15.75">
      <c r="A84" s="289"/>
      <c r="B84" s="290" t="s">
        <v>16</v>
      </c>
      <c r="C84" s="286" t="s">
        <v>14</v>
      </c>
      <c r="D84" s="286"/>
      <c r="E84" s="286">
        <f>E83</f>
        <v>0.194</v>
      </c>
      <c r="F84" s="286"/>
      <c r="G84" s="286"/>
      <c r="H84" s="279"/>
      <c r="I84" s="279"/>
      <c r="J84" s="279"/>
      <c r="K84" s="286"/>
      <c r="L84" s="286"/>
    </row>
    <row r="85" spans="1:12" s="288" customFormat="1" ht="18">
      <c r="A85" s="289"/>
      <c r="B85" s="290" t="s">
        <v>54</v>
      </c>
      <c r="C85" s="286" t="s">
        <v>109</v>
      </c>
      <c r="D85" s="286">
        <v>1.22</v>
      </c>
      <c r="E85" s="286">
        <f>D85*E77</f>
        <v>24.4</v>
      </c>
      <c r="F85" s="286"/>
      <c r="G85" s="286"/>
      <c r="H85" s="286"/>
      <c r="I85" s="286"/>
      <c r="J85" s="279"/>
      <c r="K85" s="286"/>
      <c r="L85" s="286"/>
    </row>
    <row r="86" spans="1:12" s="288" customFormat="1" ht="18">
      <c r="A86" s="289"/>
      <c r="B86" s="299" t="s">
        <v>106</v>
      </c>
      <c r="C86" s="286" t="s">
        <v>109</v>
      </c>
      <c r="D86" s="286">
        <f>7/100</f>
        <v>0.07</v>
      </c>
      <c r="E86" s="286">
        <f>D86*E77</f>
        <v>1.4000000000000001</v>
      </c>
      <c r="F86" s="286"/>
      <c r="G86" s="286"/>
      <c r="H86" s="286"/>
      <c r="I86" s="286"/>
      <c r="J86" s="279"/>
      <c r="K86" s="286"/>
      <c r="L86" s="286"/>
    </row>
    <row r="87" spans="1:12" ht="15.75">
      <c r="A87" s="152"/>
      <c r="B87" s="219" t="s">
        <v>9</v>
      </c>
      <c r="C87" s="151" t="s">
        <v>18</v>
      </c>
      <c r="D87" s="151"/>
      <c r="E87" s="151"/>
      <c r="F87" s="151"/>
      <c r="G87" s="148"/>
      <c r="H87" s="148"/>
      <c r="I87" s="148"/>
      <c r="J87" s="148"/>
      <c r="K87" s="148"/>
      <c r="L87" s="148"/>
    </row>
    <row r="88" spans="1:12" ht="15.75">
      <c r="A88" s="184"/>
      <c r="B88" s="187" t="s">
        <v>169</v>
      </c>
      <c r="C88" s="186" t="s">
        <v>18</v>
      </c>
      <c r="D88" s="135"/>
      <c r="E88" s="135"/>
      <c r="F88" s="135"/>
      <c r="G88" s="135"/>
      <c r="H88" s="135"/>
      <c r="I88" s="135"/>
      <c r="J88" s="124"/>
      <c r="K88" s="135"/>
      <c r="L88" s="135"/>
    </row>
    <row r="89" spans="1:12" ht="15.75">
      <c r="A89" s="184"/>
      <c r="B89" s="185" t="s">
        <v>9</v>
      </c>
      <c r="C89" s="186" t="s">
        <v>18</v>
      </c>
      <c r="D89" s="135"/>
      <c r="E89" s="135"/>
      <c r="F89" s="135"/>
      <c r="G89" s="135"/>
      <c r="H89" s="135"/>
      <c r="I89" s="135"/>
      <c r="J89" s="124"/>
      <c r="K89" s="135"/>
      <c r="L89" s="135"/>
    </row>
    <row r="90" spans="1:12" ht="15.75">
      <c r="A90" s="188"/>
      <c r="B90" s="189" t="s">
        <v>170</v>
      </c>
      <c r="C90" s="186" t="s">
        <v>18</v>
      </c>
      <c r="D90" s="190"/>
      <c r="E90" s="191"/>
      <c r="F90" s="192"/>
      <c r="G90" s="190"/>
      <c r="H90" s="190"/>
      <c r="I90" s="190"/>
      <c r="J90" s="190"/>
      <c r="K90" s="190"/>
      <c r="L90" s="190"/>
    </row>
    <row r="91" spans="1:12" ht="15.75">
      <c r="A91" s="193"/>
      <c r="B91" s="185" t="s">
        <v>9</v>
      </c>
      <c r="C91" s="186" t="s">
        <v>18</v>
      </c>
      <c r="D91" s="194"/>
      <c r="E91" s="185"/>
      <c r="F91" s="185"/>
      <c r="G91" s="194"/>
      <c r="H91" s="194"/>
      <c r="I91" s="194"/>
      <c r="J91" s="194"/>
      <c r="K91" s="194"/>
      <c r="L91" s="194"/>
    </row>
    <row r="92" spans="1:12" ht="15.75">
      <c r="A92" s="188"/>
      <c r="B92" s="187" t="s">
        <v>171</v>
      </c>
      <c r="C92" s="186" t="s">
        <v>18</v>
      </c>
      <c r="D92" s="190"/>
      <c r="E92" s="195"/>
      <c r="F92" s="190"/>
      <c r="G92" s="190"/>
      <c r="H92" s="190"/>
      <c r="I92" s="190"/>
      <c r="J92" s="190"/>
      <c r="K92" s="190"/>
      <c r="L92" s="190"/>
    </row>
    <row r="93" spans="1:12" ht="16.5">
      <c r="A93" s="196"/>
      <c r="B93" s="198" t="s">
        <v>9</v>
      </c>
      <c r="C93" s="197" t="s">
        <v>18</v>
      </c>
      <c r="D93" s="198"/>
      <c r="E93" s="198"/>
      <c r="F93" s="198"/>
      <c r="G93" s="199"/>
      <c r="H93" s="199"/>
      <c r="I93" s="199"/>
      <c r="J93" s="199"/>
      <c r="K93" s="199"/>
      <c r="L93" s="200"/>
    </row>
  </sheetData>
  <sheetProtection/>
  <mergeCells count="19">
    <mergeCell ref="A1:L1"/>
    <mergeCell ref="A3:L3"/>
    <mergeCell ref="A4:L4"/>
    <mergeCell ref="A5:L5"/>
    <mergeCell ref="A6:L6"/>
    <mergeCell ref="A7:A10"/>
    <mergeCell ref="B7:B10"/>
    <mergeCell ref="C7:E8"/>
    <mergeCell ref="C9:C10"/>
    <mergeCell ref="D9:D10"/>
    <mergeCell ref="E9:E10"/>
    <mergeCell ref="F7:G8"/>
    <mergeCell ref="H7:I8"/>
    <mergeCell ref="J7:K7"/>
    <mergeCell ref="L7:L10"/>
    <mergeCell ref="J8:K8"/>
    <mergeCell ref="G9:G10"/>
    <mergeCell ref="I9:I10"/>
    <mergeCell ref="K9:K10"/>
  </mergeCells>
  <conditionalFormatting sqref="B46 B86">
    <cfRule type="cellIs" priority="11" dxfId="0" operator="equal">
      <formula>0</formula>
    </cfRule>
  </conditionalFormatting>
  <printOptions horizontalCentered="1"/>
  <pageMargins left="0.3937007874015748" right="0.1968503937007874" top="0.1968503937007874" bottom="0.1968503937007874" header="0.5118110236220472" footer="0.5118110236220472"/>
  <pageSetup orientation="portrait" paperSize="9" scale="45" r:id="rId1"/>
  <rowBreaks count="1" manualBreakCount="1">
    <brk id="9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94"/>
  <sheetViews>
    <sheetView view="pageBreakPreview" zoomScale="85" zoomScaleNormal="87" zoomScaleSheetLayoutView="85" zoomScalePageLayoutView="0" workbookViewId="0" topLeftCell="A1">
      <selection activeCell="A1" sqref="A1:L1"/>
    </sheetView>
  </sheetViews>
  <sheetFormatPr defaultColWidth="9.00390625" defaultRowHeight="12.75"/>
  <cols>
    <col min="1" max="1" width="3.8515625" style="120" customWidth="1"/>
    <col min="2" max="2" width="68.57421875" style="121" customWidth="1"/>
    <col min="3" max="3" width="10.00390625" style="167" customWidth="1"/>
    <col min="4" max="4" width="11.140625" style="167" customWidth="1"/>
    <col min="5" max="5" width="11.8515625" style="167" customWidth="1"/>
    <col min="6" max="6" width="8.57421875" style="167" customWidth="1"/>
    <col min="7" max="7" width="11.8515625" style="167" customWidth="1"/>
    <col min="8" max="8" width="8.8515625" style="167" customWidth="1"/>
    <col min="9" max="9" width="13.57421875" style="167" customWidth="1"/>
    <col min="10" max="10" width="8.8515625" style="167" customWidth="1"/>
    <col min="11" max="11" width="12.57421875" style="167" customWidth="1"/>
    <col min="12" max="12" width="18.421875" style="167" customWidth="1"/>
    <col min="13" max="16384" width="9.00390625" style="119" customWidth="1"/>
  </cols>
  <sheetData>
    <row r="1" spans="1:13" ht="36" customHeight="1">
      <c r="A1" s="440" t="str">
        <f>'nakrebi lari'!A4:N4</f>
        <v>სიღნაღის მუნიციპალიტეტის სოფ. ვაქირში ხევისუბნის გზის სარეაბილიტაციო სამუშაოები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223"/>
    </row>
    <row r="2" spans="1:13" ht="16.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2" ht="16.5">
      <c r="A3" s="413" t="s">
        <v>101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ht="16.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</row>
    <row r="5" spans="1:12" ht="16.5">
      <c r="A5" s="414" t="s">
        <v>98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12" ht="15.75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5.75">
      <c r="A7" s="416" t="s">
        <v>0</v>
      </c>
      <c r="B7" s="419" t="s">
        <v>12</v>
      </c>
      <c r="C7" s="422" t="s">
        <v>1</v>
      </c>
      <c r="D7" s="423"/>
      <c r="E7" s="424"/>
      <c r="F7" s="422" t="s">
        <v>2</v>
      </c>
      <c r="G7" s="430"/>
      <c r="H7" s="422" t="s">
        <v>3</v>
      </c>
      <c r="I7" s="433"/>
      <c r="J7" s="422" t="s">
        <v>4</v>
      </c>
      <c r="K7" s="430"/>
      <c r="L7" s="424" t="s">
        <v>5</v>
      </c>
    </row>
    <row r="8" spans="1:12" ht="15.75">
      <c r="A8" s="417"/>
      <c r="B8" s="420"/>
      <c r="C8" s="425"/>
      <c r="D8" s="426"/>
      <c r="E8" s="427"/>
      <c r="F8" s="431"/>
      <c r="G8" s="432"/>
      <c r="H8" s="431"/>
      <c r="I8" s="434"/>
      <c r="J8" s="425" t="s">
        <v>6</v>
      </c>
      <c r="K8" s="432"/>
      <c r="L8" s="435"/>
    </row>
    <row r="9" spans="1:12" ht="15.75">
      <c r="A9" s="417"/>
      <c r="B9" s="420"/>
      <c r="C9" s="428" t="s">
        <v>7</v>
      </c>
      <c r="D9" s="428" t="s">
        <v>8</v>
      </c>
      <c r="E9" s="428" t="s">
        <v>9</v>
      </c>
      <c r="F9" s="134" t="s">
        <v>8</v>
      </c>
      <c r="G9" s="428" t="s">
        <v>9</v>
      </c>
      <c r="H9" s="134" t="s">
        <v>8</v>
      </c>
      <c r="I9" s="428" t="s">
        <v>9</v>
      </c>
      <c r="J9" s="134" t="s">
        <v>8</v>
      </c>
      <c r="K9" s="428" t="s">
        <v>9</v>
      </c>
      <c r="L9" s="436"/>
    </row>
    <row r="10" spans="1:12" ht="15.75">
      <c r="A10" s="418"/>
      <c r="B10" s="421"/>
      <c r="C10" s="429"/>
      <c r="D10" s="429"/>
      <c r="E10" s="429"/>
      <c r="F10" s="137" t="s">
        <v>10</v>
      </c>
      <c r="G10" s="429"/>
      <c r="H10" s="137" t="s">
        <v>10</v>
      </c>
      <c r="I10" s="429"/>
      <c r="J10" s="137" t="s">
        <v>10</v>
      </c>
      <c r="K10" s="429"/>
      <c r="L10" s="437"/>
    </row>
    <row r="11" spans="1:12" ht="15.75">
      <c r="A11" s="224" t="s">
        <v>11</v>
      </c>
      <c r="B11" s="225">
        <v>2</v>
      </c>
      <c r="C11" s="225">
        <v>3</v>
      </c>
      <c r="D11" s="225">
        <v>4</v>
      </c>
      <c r="E11" s="225">
        <v>5</v>
      </c>
      <c r="F11" s="225">
        <v>6</v>
      </c>
      <c r="G11" s="225">
        <v>7</v>
      </c>
      <c r="H11" s="225">
        <v>8</v>
      </c>
      <c r="I11" s="225">
        <v>9</v>
      </c>
      <c r="J11" s="225">
        <v>10</v>
      </c>
      <c r="K11" s="225">
        <v>11</v>
      </c>
      <c r="L11" s="225">
        <v>12</v>
      </c>
    </row>
    <row r="12" spans="1:12" ht="49.5">
      <c r="A12" s="140">
        <v>1</v>
      </c>
      <c r="B12" s="153" t="s">
        <v>92</v>
      </c>
      <c r="C12" s="202" t="s">
        <v>108</v>
      </c>
      <c r="D12" s="202"/>
      <c r="E12" s="203">
        <v>17.28</v>
      </c>
      <c r="F12" s="156"/>
      <c r="G12" s="156"/>
      <c r="H12" s="156"/>
      <c r="I12" s="156"/>
      <c r="J12" s="156"/>
      <c r="K12" s="156"/>
      <c r="L12" s="157"/>
    </row>
    <row r="13" spans="1:12" ht="15.75">
      <c r="A13" s="181"/>
      <c r="B13" s="165" t="s">
        <v>13</v>
      </c>
      <c r="C13" s="135" t="s">
        <v>14</v>
      </c>
      <c r="D13" s="163">
        <f>20/1000</f>
        <v>0.02</v>
      </c>
      <c r="E13" s="135">
        <f>D13*E12</f>
        <v>0.3456</v>
      </c>
      <c r="F13" s="135"/>
      <c r="G13" s="135"/>
      <c r="H13" s="134"/>
      <c r="I13" s="134"/>
      <c r="J13" s="134"/>
      <c r="K13" s="134"/>
      <c r="L13" s="134"/>
    </row>
    <row r="14" spans="1:12" ht="15.75">
      <c r="A14" s="181"/>
      <c r="B14" s="165" t="s">
        <v>53</v>
      </c>
      <c r="C14" s="135" t="s">
        <v>15</v>
      </c>
      <c r="D14" s="163">
        <f>44.8/1000</f>
        <v>0.0448</v>
      </c>
      <c r="E14" s="135">
        <f>D14*E12</f>
        <v>0.774144</v>
      </c>
      <c r="F14" s="135"/>
      <c r="G14" s="135"/>
      <c r="H14" s="134"/>
      <c r="I14" s="161"/>
      <c r="J14" s="354"/>
      <c r="K14" s="162"/>
      <c r="L14" s="134"/>
    </row>
    <row r="15" spans="1:12" ht="15.75">
      <c r="A15" s="181"/>
      <c r="B15" s="165" t="s">
        <v>16</v>
      </c>
      <c r="C15" s="135" t="s">
        <v>14</v>
      </c>
      <c r="D15" s="135"/>
      <c r="E15" s="166">
        <f>E14</f>
        <v>0.774144</v>
      </c>
      <c r="F15" s="135"/>
      <c r="G15" s="135"/>
      <c r="H15" s="134"/>
      <c r="I15" s="161"/>
      <c r="J15" s="134"/>
      <c r="K15" s="162"/>
      <c r="L15" s="134"/>
    </row>
    <row r="16" spans="1:12" ht="15.75">
      <c r="A16" s="181"/>
      <c r="B16" s="165" t="s">
        <v>21</v>
      </c>
      <c r="C16" s="135" t="s">
        <v>18</v>
      </c>
      <c r="D16" s="163">
        <f>2.1/1000</f>
        <v>0.0021000000000000003</v>
      </c>
      <c r="E16" s="166">
        <f>D16*E12</f>
        <v>0.03628800000000001</v>
      </c>
      <c r="F16" s="135"/>
      <c r="G16" s="135"/>
      <c r="H16" s="135"/>
      <c r="I16" s="135"/>
      <c r="J16" s="135"/>
      <c r="K16" s="135"/>
      <c r="L16" s="135"/>
    </row>
    <row r="17" spans="1:12" ht="15.75">
      <c r="A17" s="204"/>
      <c r="B17" s="205" t="s">
        <v>90</v>
      </c>
      <c r="C17" s="126" t="s">
        <v>19</v>
      </c>
      <c r="D17" s="137"/>
      <c r="E17" s="128">
        <f>E12*1.8</f>
        <v>31.104000000000003</v>
      </c>
      <c r="F17" s="127"/>
      <c r="G17" s="126"/>
      <c r="H17" s="137"/>
      <c r="I17" s="127"/>
      <c r="J17" s="137"/>
      <c r="K17" s="126"/>
      <c r="L17" s="137"/>
    </row>
    <row r="18" spans="1:12" ht="49.5">
      <c r="A18" s="150">
        <v>2</v>
      </c>
      <c r="B18" s="153" t="s">
        <v>93</v>
      </c>
      <c r="C18" s="202" t="s">
        <v>108</v>
      </c>
      <c r="D18" s="202"/>
      <c r="E18" s="203">
        <v>1.92</v>
      </c>
      <c r="F18" s="156"/>
      <c r="G18" s="156"/>
      <c r="H18" s="156"/>
      <c r="I18" s="156"/>
      <c r="J18" s="156"/>
      <c r="K18" s="156"/>
      <c r="L18" s="157"/>
    </row>
    <row r="19" spans="1:12" ht="15.75">
      <c r="A19" s="157"/>
      <c r="B19" s="165" t="s">
        <v>13</v>
      </c>
      <c r="C19" s="135" t="s">
        <v>14</v>
      </c>
      <c r="D19" s="135">
        <f>2.06+0.87</f>
        <v>2.93</v>
      </c>
      <c r="E19" s="135">
        <f>D19*E18</f>
        <v>5.6256</v>
      </c>
      <c r="F19" s="135"/>
      <c r="G19" s="135"/>
      <c r="H19" s="134"/>
      <c r="I19" s="134"/>
      <c r="J19" s="134"/>
      <c r="K19" s="134"/>
      <c r="L19" s="134"/>
    </row>
    <row r="20" spans="1:12" ht="15.75">
      <c r="A20" s="204"/>
      <c r="B20" s="205" t="s">
        <v>90</v>
      </c>
      <c r="C20" s="126" t="s">
        <v>19</v>
      </c>
      <c r="D20" s="137"/>
      <c r="E20" s="128">
        <f>E18*1.8</f>
        <v>3.456</v>
      </c>
      <c r="F20" s="127"/>
      <c r="G20" s="126"/>
      <c r="H20" s="137"/>
      <c r="I20" s="127"/>
      <c r="J20" s="137"/>
      <c r="K20" s="126"/>
      <c r="L20" s="137"/>
    </row>
    <row r="21" spans="1:12" ht="18.75">
      <c r="A21" s="150">
        <v>3</v>
      </c>
      <c r="B21" s="207" t="s">
        <v>63</v>
      </c>
      <c r="C21" s="169" t="s">
        <v>108</v>
      </c>
      <c r="D21" s="208"/>
      <c r="E21" s="209">
        <f>E18+E12</f>
        <v>19.200000000000003</v>
      </c>
      <c r="F21" s="170"/>
      <c r="G21" s="170"/>
      <c r="H21" s="170"/>
      <c r="I21" s="170"/>
      <c r="J21" s="170"/>
      <c r="K21" s="170"/>
      <c r="L21" s="170"/>
    </row>
    <row r="22" spans="1:12" ht="15.75">
      <c r="A22" s="157"/>
      <c r="B22" s="165" t="s">
        <v>13</v>
      </c>
      <c r="C22" s="135" t="s">
        <v>14</v>
      </c>
      <c r="D22" s="163">
        <f>3.23/1000</f>
        <v>0.00323</v>
      </c>
      <c r="E22" s="135">
        <f>D22*E21</f>
        <v>0.06201600000000001</v>
      </c>
      <c r="F22" s="172"/>
      <c r="G22" s="172"/>
      <c r="H22" s="171"/>
      <c r="I22" s="171"/>
      <c r="J22" s="171"/>
      <c r="K22" s="171"/>
      <c r="L22" s="172"/>
    </row>
    <row r="23" spans="1:12" ht="15.75">
      <c r="A23" s="157"/>
      <c r="B23" s="165" t="s">
        <v>45</v>
      </c>
      <c r="C23" s="135" t="s">
        <v>15</v>
      </c>
      <c r="D23" s="210">
        <f>3.62/1000</f>
        <v>0.00362</v>
      </c>
      <c r="E23" s="135">
        <f>D23*E21</f>
        <v>0.06950400000000001</v>
      </c>
      <c r="F23" s="135"/>
      <c r="G23" s="135"/>
      <c r="H23" s="135"/>
      <c r="I23" s="135"/>
      <c r="J23" s="354"/>
      <c r="K23" s="135"/>
      <c r="L23" s="135"/>
    </row>
    <row r="24" spans="1:12" ht="15.75">
      <c r="A24" s="157"/>
      <c r="B24" s="165" t="s">
        <v>16</v>
      </c>
      <c r="C24" s="135" t="s">
        <v>14</v>
      </c>
      <c r="D24" s="135"/>
      <c r="E24" s="135">
        <f>E23</f>
        <v>0.06950400000000001</v>
      </c>
      <c r="F24" s="135"/>
      <c r="G24" s="135"/>
      <c r="H24" s="135"/>
      <c r="I24" s="135"/>
      <c r="J24" s="124"/>
      <c r="K24" s="124"/>
      <c r="L24" s="135"/>
    </row>
    <row r="25" spans="1:12" ht="15.75">
      <c r="A25" s="168"/>
      <c r="B25" s="174" t="s">
        <v>21</v>
      </c>
      <c r="C25" s="173" t="s">
        <v>18</v>
      </c>
      <c r="D25" s="211">
        <f>0.18/1000</f>
        <v>0.00017999999999999998</v>
      </c>
      <c r="E25" s="138">
        <f>D25*E21</f>
        <v>0.0034560000000000003</v>
      </c>
      <c r="F25" s="173"/>
      <c r="G25" s="173"/>
      <c r="H25" s="173"/>
      <c r="I25" s="173"/>
      <c r="J25" s="176"/>
      <c r="K25" s="138"/>
      <c r="L25" s="138"/>
    </row>
    <row r="26" spans="1:12" ht="33">
      <c r="A26" s="212" t="s">
        <v>97</v>
      </c>
      <c r="B26" s="178" t="s">
        <v>153</v>
      </c>
      <c r="C26" s="214" t="s">
        <v>108</v>
      </c>
      <c r="D26" s="214"/>
      <c r="E26" s="209">
        <v>10.18</v>
      </c>
      <c r="F26" s="231"/>
      <c r="G26" s="124"/>
      <c r="H26" s="232"/>
      <c r="I26" s="232"/>
      <c r="J26" s="232"/>
      <c r="K26" s="232"/>
      <c r="L26" s="232"/>
    </row>
    <row r="27" spans="1:12" ht="15.75">
      <c r="A27" s="181"/>
      <c r="B27" s="158" t="s">
        <v>13</v>
      </c>
      <c r="C27" s="135" t="s">
        <v>14</v>
      </c>
      <c r="D27" s="135">
        <v>0.15</v>
      </c>
      <c r="E27" s="135">
        <f>D27*E26</f>
        <v>1.527</v>
      </c>
      <c r="F27" s="135"/>
      <c r="G27" s="135"/>
      <c r="H27" s="124"/>
      <c r="I27" s="124"/>
      <c r="J27" s="124"/>
      <c r="K27" s="124"/>
      <c r="L27" s="135"/>
    </row>
    <row r="28" spans="1:12" ht="15.75">
      <c r="A28" s="181"/>
      <c r="B28" s="158" t="s">
        <v>62</v>
      </c>
      <c r="C28" s="135" t="s">
        <v>15</v>
      </c>
      <c r="D28" s="135">
        <f>2.16/100</f>
        <v>0.0216</v>
      </c>
      <c r="E28" s="135">
        <f>D28*E26</f>
        <v>0.219888</v>
      </c>
      <c r="F28" s="135"/>
      <c r="G28" s="124"/>
      <c r="H28" s="124"/>
      <c r="I28" s="124"/>
      <c r="J28" s="135"/>
      <c r="K28" s="135"/>
      <c r="L28" s="135"/>
    </row>
    <row r="29" spans="1:12" ht="15.75">
      <c r="A29" s="181"/>
      <c r="B29" s="158" t="s">
        <v>16</v>
      </c>
      <c r="C29" s="135" t="s">
        <v>14</v>
      </c>
      <c r="D29" s="135"/>
      <c r="E29" s="135">
        <f>E28</f>
        <v>0.219888</v>
      </c>
      <c r="F29" s="135"/>
      <c r="G29" s="135"/>
      <c r="H29" s="124"/>
      <c r="I29" s="124"/>
      <c r="J29" s="124"/>
      <c r="K29" s="135"/>
      <c r="L29" s="135"/>
    </row>
    <row r="30" spans="1:12" ht="15.75">
      <c r="A30" s="181"/>
      <c r="B30" s="158" t="s">
        <v>71</v>
      </c>
      <c r="C30" s="135" t="s">
        <v>15</v>
      </c>
      <c r="D30" s="135">
        <f>2.73/100</f>
        <v>0.0273</v>
      </c>
      <c r="E30" s="135">
        <f>D30*E26</f>
        <v>0.277914</v>
      </c>
      <c r="F30" s="135"/>
      <c r="G30" s="135"/>
      <c r="H30" s="124"/>
      <c r="I30" s="124"/>
      <c r="J30" s="135"/>
      <c r="K30" s="135"/>
      <c r="L30" s="135"/>
    </row>
    <row r="31" spans="1:12" ht="15.75">
      <c r="A31" s="181"/>
      <c r="B31" s="158" t="s">
        <v>16</v>
      </c>
      <c r="C31" s="135" t="s">
        <v>14</v>
      </c>
      <c r="D31" s="135"/>
      <c r="E31" s="135">
        <f>E30</f>
        <v>0.277914</v>
      </c>
      <c r="F31" s="135"/>
      <c r="G31" s="135"/>
      <c r="H31" s="124"/>
      <c r="I31" s="124"/>
      <c r="J31" s="124"/>
      <c r="K31" s="135"/>
      <c r="L31" s="135"/>
    </row>
    <row r="32" spans="1:12" ht="15.75">
      <c r="A32" s="181"/>
      <c r="B32" s="158" t="s">
        <v>17</v>
      </c>
      <c r="C32" s="135" t="s">
        <v>15</v>
      </c>
      <c r="D32" s="135">
        <f>0.97/100</f>
        <v>0.0097</v>
      </c>
      <c r="E32" s="135">
        <f>D32*E26</f>
        <v>0.098746</v>
      </c>
      <c r="F32" s="135"/>
      <c r="G32" s="135"/>
      <c r="H32" s="124"/>
      <c r="I32" s="124"/>
      <c r="J32" s="135"/>
      <c r="K32" s="135"/>
      <c r="L32" s="135"/>
    </row>
    <row r="33" spans="1:12" ht="15.75">
      <c r="A33" s="181"/>
      <c r="B33" s="158" t="s">
        <v>16</v>
      </c>
      <c r="C33" s="135" t="s">
        <v>14</v>
      </c>
      <c r="D33" s="135"/>
      <c r="E33" s="135">
        <f>E32</f>
        <v>0.098746</v>
      </c>
      <c r="F33" s="135"/>
      <c r="G33" s="135"/>
      <c r="H33" s="124"/>
      <c r="I33" s="124"/>
      <c r="J33" s="124"/>
      <c r="K33" s="135"/>
      <c r="L33" s="135"/>
    </row>
    <row r="34" spans="1:12" ht="18">
      <c r="A34" s="181"/>
      <c r="B34" s="158" t="s">
        <v>54</v>
      </c>
      <c r="C34" s="135" t="s">
        <v>109</v>
      </c>
      <c r="D34" s="135">
        <v>1.22</v>
      </c>
      <c r="E34" s="135">
        <f>D34*E26</f>
        <v>12.419599999999999</v>
      </c>
      <c r="F34" s="135"/>
      <c r="G34" s="135"/>
      <c r="H34" s="135"/>
      <c r="I34" s="135"/>
      <c r="J34" s="124"/>
      <c r="K34" s="135"/>
      <c r="L34" s="135"/>
    </row>
    <row r="35" spans="1:12" ht="18">
      <c r="A35" s="182"/>
      <c r="B35" s="183" t="s">
        <v>114</v>
      </c>
      <c r="C35" s="138" t="s">
        <v>109</v>
      </c>
      <c r="D35" s="138">
        <f>7/100</f>
        <v>0.07</v>
      </c>
      <c r="E35" s="138">
        <f>D35*E26</f>
        <v>0.7126</v>
      </c>
      <c r="F35" s="138"/>
      <c r="G35" s="138"/>
      <c r="H35" s="138"/>
      <c r="I35" s="138"/>
      <c r="J35" s="136"/>
      <c r="K35" s="138"/>
      <c r="L35" s="138"/>
    </row>
    <row r="36" spans="1:13" ht="33">
      <c r="A36" s="233">
        <v>5</v>
      </c>
      <c r="B36" s="234" t="s">
        <v>91</v>
      </c>
      <c r="C36" s="169" t="s">
        <v>108</v>
      </c>
      <c r="D36" s="235"/>
      <c r="E36" s="236">
        <f>50.4*0.15</f>
        <v>7.56</v>
      </c>
      <c r="F36" s="123"/>
      <c r="G36" s="148"/>
      <c r="H36" s="148"/>
      <c r="I36" s="148"/>
      <c r="J36" s="148"/>
      <c r="K36" s="148"/>
      <c r="L36" s="148"/>
      <c r="M36" s="226"/>
    </row>
    <row r="37" spans="1:12" ht="15.75">
      <c r="A37" s="181"/>
      <c r="B37" s="158" t="s">
        <v>13</v>
      </c>
      <c r="C37" s="135" t="s">
        <v>14</v>
      </c>
      <c r="D37" s="237">
        <f>21.6/100</f>
        <v>0.21600000000000003</v>
      </c>
      <c r="E37" s="135">
        <f>D37*E36</f>
        <v>1.6329600000000002</v>
      </c>
      <c r="F37" s="132"/>
      <c r="G37" s="135"/>
      <c r="H37" s="124"/>
      <c r="I37" s="124"/>
      <c r="J37" s="124"/>
      <c r="K37" s="124"/>
      <c r="L37" s="135"/>
    </row>
    <row r="38" spans="1:12" ht="15.75">
      <c r="A38" s="181"/>
      <c r="B38" s="158" t="s">
        <v>62</v>
      </c>
      <c r="C38" s="135" t="s">
        <v>15</v>
      </c>
      <c r="D38" s="237">
        <f>1.24/100</f>
        <v>0.0124</v>
      </c>
      <c r="E38" s="135">
        <f>D38*E36</f>
        <v>0.093744</v>
      </c>
      <c r="F38" s="132"/>
      <c r="G38" s="124"/>
      <c r="H38" s="124"/>
      <c r="I38" s="124"/>
      <c r="J38" s="135"/>
      <c r="K38" s="135"/>
      <c r="L38" s="135"/>
    </row>
    <row r="39" spans="1:12" ht="15.75">
      <c r="A39" s="181"/>
      <c r="B39" s="158" t="s">
        <v>16</v>
      </c>
      <c r="C39" s="135" t="s">
        <v>14</v>
      </c>
      <c r="D39" s="166"/>
      <c r="E39" s="135">
        <f>E38</f>
        <v>0.093744</v>
      </c>
      <c r="F39" s="132"/>
      <c r="G39" s="135"/>
      <c r="H39" s="135"/>
      <c r="I39" s="135"/>
      <c r="J39" s="135"/>
      <c r="K39" s="135"/>
      <c r="L39" s="135"/>
    </row>
    <row r="40" spans="1:12" ht="15.75">
      <c r="A40" s="181"/>
      <c r="B40" s="158" t="s">
        <v>55</v>
      </c>
      <c r="C40" s="135" t="s">
        <v>15</v>
      </c>
      <c r="D40" s="237">
        <f>2.58/100</f>
        <v>0.0258</v>
      </c>
      <c r="E40" s="135">
        <f>D40*E36</f>
        <v>0.195048</v>
      </c>
      <c r="F40" s="132"/>
      <c r="G40" s="135"/>
      <c r="H40" s="135"/>
      <c r="I40" s="135"/>
      <c r="J40" s="135"/>
      <c r="K40" s="135"/>
      <c r="L40" s="135"/>
    </row>
    <row r="41" spans="1:12" ht="15.75">
      <c r="A41" s="181"/>
      <c r="B41" s="158" t="s">
        <v>16</v>
      </c>
      <c r="C41" s="135" t="s">
        <v>14</v>
      </c>
      <c r="D41" s="166"/>
      <c r="E41" s="135">
        <f>E40</f>
        <v>0.195048</v>
      </c>
      <c r="F41" s="132"/>
      <c r="G41" s="135"/>
      <c r="H41" s="135"/>
      <c r="I41" s="135"/>
      <c r="J41" s="135"/>
      <c r="K41" s="135"/>
      <c r="L41" s="135"/>
    </row>
    <row r="42" spans="1:12" ht="15.75">
      <c r="A42" s="181"/>
      <c r="B42" s="158" t="s">
        <v>64</v>
      </c>
      <c r="C42" s="135" t="s">
        <v>15</v>
      </c>
      <c r="D42" s="237">
        <f>0.41/100</f>
        <v>0.0040999999999999995</v>
      </c>
      <c r="E42" s="163">
        <f>D42*E36</f>
        <v>0.030995999999999996</v>
      </c>
      <c r="F42" s="132"/>
      <c r="G42" s="135"/>
      <c r="H42" s="135"/>
      <c r="I42" s="135"/>
      <c r="J42" s="135"/>
      <c r="K42" s="135"/>
      <c r="L42" s="135"/>
    </row>
    <row r="43" spans="1:12" ht="15.75">
      <c r="A43" s="181"/>
      <c r="B43" s="158" t="s">
        <v>16</v>
      </c>
      <c r="C43" s="135" t="s">
        <v>14</v>
      </c>
      <c r="D43" s="166"/>
      <c r="E43" s="163">
        <f>E42</f>
        <v>0.030995999999999996</v>
      </c>
      <c r="F43" s="132"/>
      <c r="G43" s="135"/>
      <c r="H43" s="135"/>
      <c r="I43" s="135"/>
      <c r="J43" s="135"/>
      <c r="K43" s="135"/>
      <c r="L43" s="135"/>
    </row>
    <row r="44" spans="1:12" ht="15.75">
      <c r="A44" s="181"/>
      <c r="B44" s="158" t="s">
        <v>39</v>
      </c>
      <c r="C44" s="135" t="s">
        <v>15</v>
      </c>
      <c r="D44" s="237">
        <f>7.6/100</f>
        <v>0.076</v>
      </c>
      <c r="E44" s="135">
        <f>D44*E36</f>
        <v>0.57456</v>
      </c>
      <c r="F44" s="132"/>
      <c r="G44" s="135"/>
      <c r="H44" s="135"/>
      <c r="I44" s="135"/>
      <c r="J44" s="135"/>
      <c r="K44" s="135"/>
      <c r="L44" s="135"/>
    </row>
    <row r="45" spans="1:12" ht="15.75">
      <c r="A45" s="181"/>
      <c r="B45" s="158" t="s">
        <v>16</v>
      </c>
      <c r="C45" s="135" t="s">
        <v>14</v>
      </c>
      <c r="D45" s="166"/>
      <c r="E45" s="135">
        <f>E44</f>
        <v>0.57456</v>
      </c>
      <c r="F45" s="132"/>
      <c r="G45" s="135"/>
      <c r="H45" s="135"/>
      <c r="I45" s="135"/>
      <c r="J45" s="135"/>
      <c r="K45" s="135"/>
      <c r="L45" s="135"/>
    </row>
    <row r="46" spans="1:12" ht="15.75">
      <c r="A46" s="181"/>
      <c r="B46" s="158" t="s">
        <v>40</v>
      </c>
      <c r="C46" s="135" t="s">
        <v>15</v>
      </c>
      <c r="D46" s="237">
        <f>15.1/100</f>
        <v>0.151</v>
      </c>
      <c r="E46" s="135">
        <f>D46*E36</f>
        <v>1.14156</v>
      </c>
      <c r="F46" s="132"/>
      <c r="G46" s="135"/>
      <c r="H46" s="135"/>
      <c r="I46" s="135"/>
      <c r="J46" s="135"/>
      <c r="K46" s="135"/>
      <c r="L46" s="135"/>
    </row>
    <row r="47" spans="1:12" ht="15.75">
      <c r="A47" s="181"/>
      <c r="B47" s="158" t="s">
        <v>16</v>
      </c>
      <c r="C47" s="135" t="s">
        <v>14</v>
      </c>
      <c r="D47" s="166"/>
      <c r="E47" s="135">
        <f>E46</f>
        <v>1.14156</v>
      </c>
      <c r="F47" s="132"/>
      <c r="G47" s="135"/>
      <c r="H47" s="135"/>
      <c r="I47" s="135"/>
      <c r="J47" s="135"/>
      <c r="K47" s="135"/>
      <c r="L47" s="135"/>
    </row>
    <row r="48" spans="1:12" ht="15.75">
      <c r="A48" s="181"/>
      <c r="B48" s="158" t="s">
        <v>17</v>
      </c>
      <c r="C48" s="135" t="s">
        <v>15</v>
      </c>
      <c r="D48" s="237">
        <f>0.97/100</f>
        <v>0.0097</v>
      </c>
      <c r="E48" s="135">
        <f>D48*E36</f>
        <v>0.073332</v>
      </c>
      <c r="F48" s="132"/>
      <c r="G48" s="135"/>
      <c r="H48" s="135"/>
      <c r="I48" s="135"/>
      <c r="J48" s="135"/>
      <c r="K48" s="135"/>
      <c r="L48" s="135"/>
    </row>
    <row r="49" spans="1:12" ht="15.75">
      <c r="A49" s="181"/>
      <c r="B49" s="158" t="s">
        <v>16</v>
      </c>
      <c r="C49" s="135" t="s">
        <v>14</v>
      </c>
      <c r="D49" s="166"/>
      <c r="E49" s="135">
        <f>E48</f>
        <v>0.073332</v>
      </c>
      <c r="F49" s="132"/>
      <c r="G49" s="135"/>
      <c r="H49" s="135"/>
      <c r="I49" s="135"/>
      <c r="J49" s="135"/>
      <c r="K49" s="135"/>
      <c r="L49" s="135"/>
    </row>
    <row r="50" spans="1:12" ht="18">
      <c r="A50" s="181"/>
      <c r="B50" s="158" t="s">
        <v>87</v>
      </c>
      <c r="C50" s="135" t="s">
        <v>109</v>
      </c>
      <c r="D50" s="166">
        <v>1.26</v>
      </c>
      <c r="E50" s="135">
        <f>D50*E36</f>
        <v>9.525599999999999</v>
      </c>
      <c r="F50" s="132"/>
      <c r="G50" s="135"/>
      <c r="H50" s="135"/>
      <c r="I50" s="135"/>
      <c r="J50" s="135"/>
      <c r="K50" s="135"/>
      <c r="L50" s="135"/>
    </row>
    <row r="51" spans="1:12" ht="18">
      <c r="A51" s="182"/>
      <c r="B51" s="238" t="s">
        <v>106</v>
      </c>
      <c r="C51" s="138" t="s">
        <v>109</v>
      </c>
      <c r="D51" s="239">
        <f>7/100</f>
        <v>0.07</v>
      </c>
      <c r="E51" s="138">
        <f>D51*E36</f>
        <v>0.5292</v>
      </c>
      <c r="F51" s="130"/>
      <c r="G51" s="138"/>
      <c r="H51" s="138"/>
      <c r="I51" s="138"/>
      <c r="J51" s="138"/>
      <c r="K51" s="138"/>
      <c r="L51" s="138"/>
    </row>
    <row r="52" spans="1:13" ht="33">
      <c r="A52" s="118">
        <v>6</v>
      </c>
      <c r="B52" s="213" t="s">
        <v>74</v>
      </c>
      <c r="C52" s="214" t="s">
        <v>19</v>
      </c>
      <c r="D52" s="214"/>
      <c r="E52" s="230">
        <v>0.034</v>
      </c>
      <c r="F52" s="135"/>
      <c r="G52" s="135"/>
      <c r="H52" s="135"/>
      <c r="I52" s="135"/>
      <c r="J52" s="135"/>
      <c r="K52" s="135"/>
      <c r="L52" s="135"/>
      <c r="M52" s="226"/>
    </row>
    <row r="53" spans="1:12" ht="15.75">
      <c r="A53" s="181"/>
      <c r="B53" s="158" t="s">
        <v>46</v>
      </c>
      <c r="C53" s="135" t="s">
        <v>15</v>
      </c>
      <c r="D53" s="135">
        <v>0.3</v>
      </c>
      <c r="E53" s="135">
        <f>D53*E52</f>
        <v>0.0102</v>
      </c>
      <c r="F53" s="135"/>
      <c r="G53" s="124"/>
      <c r="H53" s="124"/>
      <c r="I53" s="124"/>
      <c r="J53" s="135"/>
      <c r="K53" s="135"/>
      <c r="L53" s="135"/>
    </row>
    <row r="54" spans="1:12" ht="15.75">
      <c r="A54" s="181"/>
      <c r="B54" s="158" t="s">
        <v>16</v>
      </c>
      <c r="C54" s="135" t="s">
        <v>14</v>
      </c>
      <c r="D54" s="135"/>
      <c r="E54" s="135">
        <f>E53</f>
        <v>0.0102</v>
      </c>
      <c r="F54" s="135"/>
      <c r="G54" s="135"/>
      <c r="H54" s="124"/>
      <c r="I54" s="124"/>
      <c r="J54" s="124"/>
      <c r="K54" s="135"/>
      <c r="L54" s="135"/>
    </row>
    <row r="55" spans="1:12" ht="15.75">
      <c r="A55" s="182"/>
      <c r="B55" s="183" t="s">
        <v>70</v>
      </c>
      <c r="C55" s="138" t="s">
        <v>19</v>
      </c>
      <c r="D55" s="138">
        <v>1.03</v>
      </c>
      <c r="E55" s="138">
        <f>D55*E52</f>
        <v>0.03502</v>
      </c>
      <c r="F55" s="138"/>
      <c r="G55" s="136"/>
      <c r="H55" s="138"/>
      <c r="I55" s="138"/>
      <c r="J55" s="136"/>
      <c r="K55" s="138"/>
      <c r="L55" s="138"/>
    </row>
    <row r="56" spans="1:13" s="288" customFormat="1" ht="33">
      <c r="A56" s="283">
        <v>9</v>
      </c>
      <c r="B56" s="278" t="s">
        <v>154</v>
      </c>
      <c r="C56" s="284" t="s">
        <v>110</v>
      </c>
      <c r="D56" s="284"/>
      <c r="E56" s="285">
        <v>48</v>
      </c>
      <c r="F56" s="286"/>
      <c r="G56" s="286"/>
      <c r="H56" s="286"/>
      <c r="I56" s="286"/>
      <c r="J56" s="286"/>
      <c r="K56" s="286"/>
      <c r="L56" s="286"/>
      <c r="M56" s="287"/>
    </row>
    <row r="57" spans="1:12" s="288" customFormat="1" ht="15.75">
      <c r="A57" s="289"/>
      <c r="B57" s="290" t="s">
        <v>13</v>
      </c>
      <c r="C57" s="286" t="s">
        <v>14</v>
      </c>
      <c r="D57" s="291">
        <f>(3.75+0.007*4)/100</f>
        <v>0.03778</v>
      </c>
      <c r="E57" s="286">
        <f>D57*E56</f>
        <v>1.81344</v>
      </c>
      <c r="F57" s="286"/>
      <c r="G57" s="286"/>
      <c r="H57" s="286"/>
      <c r="I57" s="286"/>
      <c r="J57" s="286"/>
      <c r="K57" s="286"/>
      <c r="L57" s="286"/>
    </row>
    <row r="58" spans="1:12" s="288" customFormat="1" ht="15.75">
      <c r="A58" s="289"/>
      <c r="B58" s="290" t="s">
        <v>47</v>
      </c>
      <c r="C58" s="286" t="s">
        <v>15</v>
      </c>
      <c r="D58" s="291">
        <f>0.3/100</f>
        <v>0.003</v>
      </c>
      <c r="E58" s="286">
        <f>D58*E56</f>
        <v>0.14400000000000002</v>
      </c>
      <c r="F58" s="286"/>
      <c r="G58" s="286"/>
      <c r="H58" s="286"/>
      <c r="I58" s="286"/>
      <c r="J58" s="286"/>
      <c r="K58" s="286"/>
      <c r="L58" s="286"/>
    </row>
    <row r="59" spans="1:12" s="288" customFormat="1" ht="15.75">
      <c r="A59" s="289"/>
      <c r="B59" s="290" t="s">
        <v>16</v>
      </c>
      <c r="C59" s="286" t="s">
        <v>14</v>
      </c>
      <c r="D59" s="286"/>
      <c r="E59" s="286">
        <f>E58</f>
        <v>0.14400000000000002</v>
      </c>
      <c r="F59" s="286"/>
      <c r="G59" s="286"/>
      <c r="H59" s="286"/>
      <c r="I59" s="286"/>
      <c r="J59" s="286"/>
      <c r="K59" s="286"/>
      <c r="L59" s="286"/>
    </row>
    <row r="60" spans="1:12" s="288" customFormat="1" ht="15.75">
      <c r="A60" s="289"/>
      <c r="B60" s="290" t="s">
        <v>39</v>
      </c>
      <c r="C60" s="286" t="s">
        <v>15</v>
      </c>
      <c r="D60" s="292">
        <f>0.37/100</f>
        <v>0.0037</v>
      </c>
      <c r="E60" s="286">
        <f>D60*E56</f>
        <v>0.1776</v>
      </c>
      <c r="F60" s="286"/>
      <c r="G60" s="286"/>
      <c r="H60" s="286"/>
      <c r="I60" s="286"/>
      <c r="J60" s="286"/>
      <c r="K60" s="286"/>
      <c r="L60" s="286"/>
    </row>
    <row r="61" spans="1:12" s="288" customFormat="1" ht="15.75">
      <c r="A61" s="289"/>
      <c r="B61" s="290" t="s">
        <v>16</v>
      </c>
      <c r="C61" s="286" t="s">
        <v>14</v>
      </c>
      <c r="D61" s="286"/>
      <c r="E61" s="286">
        <f>E60</f>
        <v>0.1776</v>
      </c>
      <c r="F61" s="286"/>
      <c r="G61" s="286"/>
      <c r="H61" s="286"/>
      <c r="I61" s="286"/>
      <c r="J61" s="286"/>
      <c r="K61" s="286"/>
      <c r="L61" s="286"/>
    </row>
    <row r="62" spans="1:12" s="288" customFormat="1" ht="15.75">
      <c r="A62" s="289"/>
      <c r="B62" s="290" t="s">
        <v>40</v>
      </c>
      <c r="C62" s="286" t="s">
        <v>15</v>
      </c>
      <c r="D62" s="291">
        <f>1.11/100</f>
        <v>0.0111</v>
      </c>
      <c r="E62" s="286">
        <f>D62*E56</f>
        <v>0.5328</v>
      </c>
      <c r="F62" s="286"/>
      <c r="G62" s="286"/>
      <c r="H62" s="286"/>
      <c r="I62" s="286"/>
      <c r="J62" s="286"/>
      <c r="K62" s="286"/>
      <c r="L62" s="286"/>
    </row>
    <row r="63" spans="1:12" s="288" customFormat="1" ht="15.75">
      <c r="A63" s="289"/>
      <c r="B63" s="290" t="s">
        <v>16</v>
      </c>
      <c r="C63" s="286" t="s">
        <v>14</v>
      </c>
      <c r="D63" s="286"/>
      <c r="E63" s="286">
        <f>E62</f>
        <v>0.5328</v>
      </c>
      <c r="F63" s="286"/>
      <c r="G63" s="286"/>
      <c r="H63" s="286"/>
      <c r="I63" s="286"/>
      <c r="J63" s="286"/>
      <c r="K63" s="286"/>
      <c r="L63" s="286"/>
    </row>
    <row r="64" spans="1:12" s="288" customFormat="1" ht="15.75">
      <c r="A64" s="289"/>
      <c r="B64" s="290" t="s">
        <v>21</v>
      </c>
      <c r="C64" s="286" t="s">
        <v>18</v>
      </c>
      <c r="D64" s="292">
        <f>0.23/100</f>
        <v>0.0023</v>
      </c>
      <c r="E64" s="286">
        <f>D64*E56</f>
        <v>0.1104</v>
      </c>
      <c r="F64" s="286"/>
      <c r="G64" s="286"/>
      <c r="H64" s="286"/>
      <c r="I64" s="286"/>
      <c r="J64" s="286"/>
      <c r="K64" s="286"/>
      <c r="L64" s="286"/>
    </row>
    <row r="65" spans="1:12" s="288" customFormat="1" ht="15.75">
      <c r="A65" s="289"/>
      <c r="B65" s="290" t="s">
        <v>155</v>
      </c>
      <c r="C65" s="286" t="s">
        <v>19</v>
      </c>
      <c r="D65" s="286">
        <f>(9.31+1.16*4)/100</f>
        <v>0.13949999999999999</v>
      </c>
      <c r="E65" s="286">
        <f>D65*E56</f>
        <v>6.696</v>
      </c>
      <c r="F65" s="286"/>
      <c r="G65" s="286"/>
      <c r="H65" s="286"/>
      <c r="I65" s="286"/>
      <c r="J65" s="286"/>
      <c r="K65" s="286"/>
      <c r="L65" s="286"/>
    </row>
    <row r="66" spans="1:12" s="288" customFormat="1" ht="15.75">
      <c r="A66" s="293"/>
      <c r="B66" s="294" t="s">
        <v>22</v>
      </c>
      <c r="C66" s="295" t="s">
        <v>18</v>
      </c>
      <c r="D66" s="296">
        <f>(1.45+0.02*4)/100</f>
        <v>0.015300000000000001</v>
      </c>
      <c r="E66" s="295">
        <f>D66*E56</f>
        <v>0.7344</v>
      </c>
      <c r="F66" s="295"/>
      <c r="G66" s="295"/>
      <c r="H66" s="295"/>
      <c r="I66" s="295"/>
      <c r="J66" s="295"/>
      <c r="K66" s="295"/>
      <c r="L66" s="295"/>
    </row>
    <row r="67" spans="1:13" s="288" customFormat="1" ht="47.25" customHeight="1">
      <c r="A67" s="283">
        <v>10</v>
      </c>
      <c r="B67" s="297" t="s">
        <v>156</v>
      </c>
      <c r="C67" s="284" t="s">
        <v>19</v>
      </c>
      <c r="D67" s="284"/>
      <c r="E67" s="298">
        <v>0.017</v>
      </c>
      <c r="F67" s="286"/>
      <c r="G67" s="286"/>
      <c r="H67" s="286"/>
      <c r="I67" s="286"/>
      <c r="J67" s="286"/>
      <c r="K67" s="286"/>
      <c r="L67" s="286"/>
      <c r="M67" s="287"/>
    </row>
    <row r="68" spans="1:12" s="288" customFormat="1" ht="15.75">
      <c r="A68" s="289"/>
      <c r="B68" s="290" t="s">
        <v>46</v>
      </c>
      <c r="C68" s="286" t="s">
        <v>15</v>
      </c>
      <c r="D68" s="286">
        <v>0.3</v>
      </c>
      <c r="E68" s="286">
        <f>D68*E67</f>
        <v>0.0051</v>
      </c>
      <c r="F68" s="286"/>
      <c r="G68" s="279"/>
      <c r="H68" s="279"/>
      <c r="I68" s="279"/>
      <c r="J68" s="286"/>
      <c r="K68" s="286"/>
      <c r="L68" s="286"/>
    </row>
    <row r="69" spans="1:12" s="288" customFormat="1" ht="15.75">
      <c r="A69" s="289"/>
      <c r="B69" s="290" t="s">
        <v>16</v>
      </c>
      <c r="C69" s="286" t="s">
        <v>14</v>
      </c>
      <c r="D69" s="286"/>
      <c r="E69" s="286">
        <f>E68</f>
        <v>0.0051</v>
      </c>
      <c r="F69" s="286"/>
      <c r="G69" s="286"/>
      <c r="H69" s="279"/>
      <c r="I69" s="279"/>
      <c r="J69" s="279"/>
      <c r="K69" s="286"/>
      <c r="L69" s="286"/>
    </row>
    <row r="70" spans="1:12" s="288" customFormat="1" ht="15.75">
      <c r="A70" s="293"/>
      <c r="B70" s="294" t="s">
        <v>70</v>
      </c>
      <c r="C70" s="295" t="s">
        <v>19</v>
      </c>
      <c r="D70" s="295">
        <v>1.03</v>
      </c>
      <c r="E70" s="295">
        <f>D70*E67</f>
        <v>0.01751</v>
      </c>
      <c r="F70" s="295"/>
      <c r="G70" s="280"/>
      <c r="H70" s="295"/>
      <c r="I70" s="295"/>
      <c r="J70" s="280"/>
      <c r="K70" s="295"/>
      <c r="L70" s="295"/>
    </row>
    <row r="71" spans="1:13" s="288" customFormat="1" ht="47.25" customHeight="1">
      <c r="A71" s="283">
        <v>11</v>
      </c>
      <c r="B71" s="278" t="s">
        <v>157</v>
      </c>
      <c r="C71" s="284" t="s">
        <v>110</v>
      </c>
      <c r="D71" s="284"/>
      <c r="E71" s="285">
        <f>E56</f>
        <v>48</v>
      </c>
      <c r="F71" s="286"/>
      <c r="G71" s="286"/>
      <c r="H71" s="286"/>
      <c r="I71" s="286"/>
      <c r="J71" s="286"/>
      <c r="K71" s="286"/>
      <c r="L71" s="286"/>
      <c r="M71" s="287"/>
    </row>
    <row r="72" spans="1:12" s="288" customFormat="1" ht="15.75">
      <c r="A72" s="289"/>
      <c r="B72" s="290" t="s">
        <v>13</v>
      </c>
      <c r="C72" s="286" t="s">
        <v>14</v>
      </c>
      <c r="D72" s="291">
        <f>3.75/100</f>
        <v>0.0375</v>
      </c>
      <c r="E72" s="286">
        <f>D72*E71</f>
        <v>1.7999999999999998</v>
      </c>
      <c r="F72" s="286"/>
      <c r="G72" s="286"/>
      <c r="H72" s="286"/>
      <c r="I72" s="286"/>
      <c r="J72" s="286"/>
      <c r="K72" s="286"/>
      <c r="L72" s="286"/>
    </row>
    <row r="73" spans="1:12" s="288" customFormat="1" ht="15.75">
      <c r="A73" s="289"/>
      <c r="B73" s="290" t="s">
        <v>47</v>
      </c>
      <c r="C73" s="286" t="s">
        <v>15</v>
      </c>
      <c r="D73" s="291">
        <f>0.302/100</f>
        <v>0.00302</v>
      </c>
      <c r="E73" s="286">
        <f>D73*E71</f>
        <v>0.14496</v>
      </c>
      <c r="F73" s="286"/>
      <c r="G73" s="286"/>
      <c r="H73" s="286"/>
      <c r="I73" s="286"/>
      <c r="J73" s="286"/>
      <c r="K73" s="286"/>
      <c r="L73" s="286"/>
    </row>
    <row r="74" spans="1:12" s="288" customFormat="1" ht="15.75">
      <c r="A74" s="289"/>
      <c r="B74" s="290" t="s">
        <v>16</v>
      </c>
      <c r="C74" s="286" t="s">
        <v>14</v>
      </c>
      <c r="D74" s="291"/>
      <c r="E74" s="286">
        <f>E73</f>
        <v>0.14496</v>
      </c>
      <c r="F74" s="286"/>
      <c r="G74" s="286"/>
      <c r="H74" s="286"/>
      <c r="I74" s="286"/>
      <c r="J74" s="286"/>
      <c r="K74" s="286"/>
      <c r="L74" s="286"/>
    </row>
    <row r="75" spans="1:12" s="288" customFormat="1" ht="15.75">
      <c r="A75" s="289"/>
      <c r="B75" s="290" t="s">
        <v>39</v>
      </c>
      <c r="C75" s="286" t="s">
        <v>15</v>
      </c>
      <c r="D75" s="291">
        <f>0.37/100</f>
        <v>0.0037</v>
      </c>
      <c r="E75" s="286">
        <f>D75*E71</f>
        <v>0.1776</v>
      </c>
      <c r="F75" s="286"/>
      <c r="G75" s="286"/>
      <c r="H75" s="286"/>
      <c r="I75" s="286"/>
      <c r="J75" s="286"/>
      <c r="K75" s="286"/>
      <c r="L75" s="286"/>
    </row>
    <row r="76" spans="1:12" s="288" customFormat="1" ht="15.75">
      <c r="A76" s="289"/>
      <c r="B76" s="290" t="s">
        <v>16</v>
      </c>
      <c r="C76" s="286" t="s">
        <v>14</v>
      </c>
      <c r="D76" s="291"/>
      <c r="E76" s="286">
        <f>E75</f>
        <v>0.1776</v>
      </c>
      <c r="F76" s="286"/>
      <c r="G76" s="286"/>
      <c r="H76" s="286"/>
      <c r="I76" s="286"/>
      <c r="J76" s="286"/>
      <c r="K76" s="286"/>
      <c r="L76" s="286"/>
    </row>
    <row r="77" spans="1:12" s="288" customFormat="1" ht="15.75">
      <c r="A77" s="289"/>
      <c r="B77" s="290" t="s">
        <v>40</v>
      </c>
      <c r="C77" s="286" t="s">
        <v>15</v>
      </c>
      <c r="D77" s="291">
        <f>1.11/100</f>
        <v>0.0111</v>
      </c>
      <c r="E77" s="286">
        <f>D77*E71</f>
        <v>0.5328</v>
      </c>
      <c r="F77" s="286"/>
      <c r="G77" s="286"/>
      <c r="H77" s="286"/>
      <c r="I77" s="286"/>
      <c r="J77" s="286"/>
      <c r="K77" s="286"/>
      <c r="L77" s="286"/>
    </row>
    <row r="78" spans="1:12" s="288" customFormat="1" ht="15.75">
      <c r="A78" s="289"/>
      <c r="B78" s="290" t="s">
        <v>16</v>
      </c>
      <c r="C78" s="286" t="s">
        <v>14</v>
      </c>
      <c r="D78" s="291"/>
      <c r="E78" s="286">
        <f>E77</f>
        <v>0.5328</v>
      </c>
      <c r="F78" s="286"/>
      <c r="G78" s="286"/>
      <c r="H78" s="286"/>
      <c r="I78" s="286"/>
      <c r="J78" s="286"/>
      <c r="K78" s="286"/>
      <c r="L78" s="286"/>
    </row>
    <row r="79" spans="1:12" s="288" customFormat="1" ht="15.75">
      <c r="A79" s="289"/>
      <c r="B79" s="290" t="s">
        <v>21</v>
      </c>
      <c r="C79" s="286" t="s">
        <v>18</v>
      </c>
      <c r="D79" s="291">
        <f>0.23/100</f>
        <v>0.0023</v>
      </c>
      <c r="E79" s="286">
        <f>D79*E71</f>
        <v>0.1104</v>
      </c>
      <c r="F79" s="286"/>
      <c r="G79" s="286"/>
      <c r="H79" s="286"/>
      <c r="I79" s="286"/>
      <c r="J79" s="286"/>
      <c r="K79" s="286"/>
      <c r="L79" s="286"/>
    </row>
    <row r="80" spans="1:12" s="288" customFormat="1" ht="15.75">
      <c r="A80" s="289"/>
      <c r="B80" s="290" t="s">
        <v>72</v>
      </c>
      <c r="C80" s="286" t="s">
        <v>19</v>
      </c>
      <c r="D80" s="291">
        <f>9.74/100</f>
        <v>0.0974</v>
      </c>
      <c r="E80" s="286">
        <f>D80*E71</f>
        <v>4.6752</v>
      </c>
      <c r="F80" s="286"/>
      <c r="G80" s="286"/>
      <c r="H80" s="286"/>
      <c r="I80" s="286"/>
      <c r="J80" s="286"/>
      <c r="K80" s="286"/>
      <c r="L80" s="286"/>
    </row>
    <row r="81" spans="1:12" s="288" customFormat="1" ht="15.75">
      <c r="A81" s="293"/>
      <c r="B81" s="294" t="s">
        <v>22</v>
      </c>
      <c r="C81" s="295" t="s">
        <v>18</v>
      </c>
      <c r="D81" s="296">
        <f>1.45/100</f>
        <v>0.014499999999999999</v>
      </c>
      <c r="E81" s="295">
        <f>D81*E71</f>
        <v>0.696</v>
      </c>
      <c r="F81" s="295"/>
      <c r="G81" s="295"/>
      <c r="H81" s="295"/>
      <c r="I81" s="295"/>
      <c r="J81" s="295"/>
      <c r="K81" s="295"/>
      <c r="L81" s="295"/>
    </row>
    <row r="82" spans="1:12" ht="16.5" customHeight="1">
      <c r="A82" s="157"/>
      <c r="B82" s="185" t="s">
        <v>9</v>
      </c>
      <c r="C82" s="156" t="s">
        <v>18</v>
      </c>
      <c r="D82" s="156"/>
      <c r="E82" s="156"/>
      <c r="F82" s="156"/>
      <c r="G82" s="135"/>
      <c r="H82" s="135"/>
      <c r="I82" s="135"/>
      <c r="J82" s="135"/>
      <c r="K82" s="135"/>
      <c r="L82" s="135"/>
    </row>
    <row r="83" spans="1:12" ht="16.5" customHeight="1">
      <c r="A83" s="184"/>
      <c r="B83" s="187" t="s">
        <v>169</v>
      </c>
      <c r="C83" s="186" t="s">
        <v>18</v>
      </c>
      <c r="D83" s="135"/>
      <c r="E83" s="135"/>
      <c r="F83" s="135"/>
      <c r="G83" s="135"/>
      <c r="H83" s="135"/>
      <c r="I83" s="135"/>
      <c r="J83" s="124"/>
      <c r="K83" s="135"/>
      <c r="L83" s="135"/>
    </row>
    <row r="84" spans="1:12" ht="16.5" customHeight="1">
      <c r="A84" s="184"/>
      <c r="B84" s="185" t="s">
        <v>9</v>
      </c>
      <c r="C84" s="186" t="s">
        <v>18</v>
      </c>
      <c r="D84" s="135"/>
      <c r="E84" s="135"/>
      <c r="F84" s="135"/>
      <c r="G84" s="135"/>
      <c r="H84" s="135"/>
      <c r="I84" s="135"/>
      <c r="J84" s="124"/>
      <c r="K84" s="135"/>
      <c r="L84" s="135"/>
    </row>
    <row r="85" spans="1:12" ht="16.5" customHeight="1">
      <c r="A85" s="188"/>
      <c r="B85" s="189" t="s">
        <v>170</v>
      </c>
      <c r="C85" s="186" t="s">
        <v>18</v>
      </c>
      <c r="D85" s="190"/>
      <c r="E85" s="191"/>
      <c r="F85" s="192"/>
      <c r="G85" s="190"/>
      <c r="H85" s="190"/>
      <c r="I85" s="190"/>
      <c r="J85" s="190"/>
      <c r="K85" s="190"/>
      <c r="L85" s="190"/>
    </row>
    <row r="86" spans="1:12" ht="16.5" customHeight="1">
      <c r="A86" s="193"/>
      <c r="B86" s="185" t="s">
        <v>9</v>
      </c>
      <c r="C86" s="186" t="s">
        <v>18</v>
      </c>
      <c r="D86" s="194"/>
      <c r="E86" s="185"/>
      <c r="F86" s="185"/>
      <c r="G86" s="194"/>
      <c r="H86" s="194"/>
      <c r="I86" s="194"/>
      <c r="J86" s="194"/>
      <c r="K86" s="194"/>
      <c r="L86" s="194"/>
    </row>
    <row r="87" spans="1:12" ht="16.5" customHeight="1">
      <c r="A87" s="188"/>
      <c r="B87" s="187" t="s">
        <v>171</v>
      </c>
      <c r="C87" s="186" t="s">
        <v>18</v>
      </c>
      <c r="D87" s="190"/>
      <c r="E87" s="195"/>
      <c r="F87" s="190"/>
      <c r="G87" s="190"/>
      <c r="H87" s="190"/>
      <c r="I87" s="190"/>
      <c r="J87" s="190"/>
      <c r="K87" s="190"/>
      <c r="L87" s="190"/>
    </row>
    <row r="88" spans="1:12" ht="16.5" customHeight="1">
      <c r="A88" s="196"/>
      <c r="B88" s="198" t="s">
        <v>9</v>
      </c>
      <c r="C88" s="197" t="s">
        <v>18</v>
      </c>
      <c r="D88" s="198"/>
      <c r="E88" s="198"/>
      <c r="F88" s="198"/>
      <c r="G88" s="199"/>
      <c r="H88" s="199"/>
      <c r="I88" s="199"/>
      <c r="J88" s="199"/>
      <c r="K88" s="199"/>
      <c r="L88" s="199"/>
    </row>
    <row r="91" spans="2:11" ht="16.5">
      <c r="B91" s="412"/>
      <c r="C91" s="412"/>
      <c r="D91" s="412"/>
      <c r="E91" s="412"/>
      <c r="F91" s="412"/>
      <c r="G91" s="412"/>
      <c r="H91" s="412"/>
      <c r="I91" s="412"/>
      <c r="J91" s="412"/>
      <c r="K91" s="412"/>
    </row>
    <row r="92" spans="2:11" ht="16.5">
      <c r="B92" s="117"/>
      <c r="C92" s="201"/>
      <c r="D92" s="201"/>
      <c r="E92" s="201"/>
      <c r="F92" s="201"/>
      <c r="G92" s="201"/>
      <c r="H92" s="201"/>
      <c r="I92" s="201"/>
      <c r="J92" s="201"/>
      <c r="K92" s="201"/>
    </row>
    <row r="93" spans="2:11" ht="16.5">
      <c r="B93" s="117"/>
      <c r="C93" s="201"/>
      <c r="D93" s="201"/>
      <c r="E93" s="201"/>
      <c r="F93" s="201"/>
      <c r="G93" s="201"/>
      <c r="H93" s="201"/>
      <c r="I93" s="201"/>
      <c r="J93" s="201"/>
      <c r="K93" s="201"/>
    </row>
    <row r="94" spans="1:12" ht="16.5">
      <c r="A94" s="119"/>
      <c r="B94" s="412"/>
      <c r="C94" s="412"/>
      <c r="D94" s="412"/>
      <c r="E94" s="412"/>
      <c r="F94" s="412"/>
      <c r="G94" s="412"/>
      <c r="H94" s="412"/>
      <c r="I94" s="412"/>
      <c r="J94" s="412"/>
      <c r="K94" s="412"/>
      <c r="L94" s="119"/>
    </row>
  </sheetData>
  <sheetProtection/>
  <mergeCells count="21">
    <mergeCell ref="A5:L5"/>
    <mergeCell ref="A6:L6"/>
    <mergeCell ref="D9:D10"/>
    <mergeCell ref="A3:L3"/>
    <mergeCell ref="I9:I10"/>
    <mergeCell ref="A7:A10"/>
    <mergeCell ref="K9:K10"/>
    <mergeCell ref="A1:L1"/>
    <mergeCell ref="H7:I8"/>
    <mergeCell ref="J7:K7"/>
    <mergeCell ref="L7:L10"/>
    <mergeCell ref="J8:K8"/>
    <mergeCell ref="A4:L4"/>
    <mergeCell ref="B94:K94"/>
    <mergeCell ref="C7:E8"/>
    <mergeCell ref="G9:G10"/>
    <mergeCell ref="F7:G8"/>
    <mergeCell ref="B7:B10"/>
    <mergeCell ref="B91:K91"/>
    <mergeCell ref="E9:E10"/>
    <mergeCell ref="C9:C10"/>
  </mergeCells>
  <conditionalFormatting sqref="B51">
    <cfRule type="cellIs" priority="2" dxfId="0" operator="equal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80"/>
  <sheetViews>
    <sheetView view="pageBreakPreview" zoomScale="85" zoomScaleNormal="87" zoomScaleSheetLayoutView="85" zoomScalePageLayoutView="0" workbookViewId="0" topLeftCell="A1">
      <selection activeCell="A1" sqref="A1:L1"/>
    </sheetView>
  </sheetViews>
  <sheetFormatPr defaultColWidth="9.00390625" defaultRowHeight="12.75"/>
  <cols>
    <col min="1" max="1" width="3.8515625" style="120" customWidth="1"/>
    <col min="2" max="2" width="60.7109375" style="121" customWidth="1"/>
    <col min="3" max="3" width="11.140625" style="167" customWidth="1"/>
    <col min="4" max="4" width="13.7109375" style="167" customWidth="1"/>
    <col min="5" max="5" width="12.57421875" style="167" customWidth="1"/>
    <col min="6" max="6" width="8.57421875" style="167" customWidth="1"/>
    <col min="7" max="8" width="12.28125" style="167" customWidth="1"/>
    <col min="9" max="9" width="14.7109375" style="167" customWidth="1"/>
    <col min="10" max="10" width="8.8515625" style="167" customWidth="1"/>
    <col min="11" max="11" width="13.57421875" style="167" customWidth="1"/>
    <col min="12" max="12" width="15.7109375" style="167" customWidth="1"/>
    <col min="13" max="16384" width="9.00390625" style="119" customWidth="1"/>
  </cols>
  <sheetData>
    <row r="1" spans="1:13" ht="16.5">
      <c r="A1" s="440" t="str">
        <f>'nakrebi lari'!A4:N4</f>
        <v>სიღნაღის მუნიციპალიტეტის სოფ. ვაქირში ხევისუბნის გზის სარეაბილიტაციო სამუშაოები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223"/>
    </row>
    <row r="2" spans="1:13" ht="16.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2" ht="16.5">
      <c r="A3" s="413" t="s">
        <v>102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ht="16.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</row>
    <row r="5" spans="1:12" ht="16.5">
      <c r="A5" s="414" t="s">
        <v>99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12" ht="15.75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5.75">
      <c r="A7" s="416" t="s">
        <v>0</v>
      </c>
      <c r="B7" s="419" t="s">
        <v>12</v>
      </c>
      <c r="C7" s="422" t="s">
        <v>1</v>
      </c>
      <c r="D7" s="423"/>
      <c r="E7" s="424"/>
      <c r="F7" s="422" t="s">
        <v>2</v>
      </c>
      <c r="G7" s="430"/>
      <c r="H7" s="422" t="s">
        <v>3</v>
      </c>
      <c r="I7" s="433"/>
      <c r="J7" s="422" t="s">
        <v>4</v>
      </c>
      <c r="K7" s="430"/>
      <c r="L7" s="424" t="s">
        <v>5</v>
      </c>
    </row>
    <row r="8" spans="1:12" ht="15.75">
      <c r="A8" s="417"/>
      <c r="B8" s="420"/>
      <c r="C8" s="425"/>
      <c r="D8" s="426"/>
      <c r="E8" s="427"/>
      <c r="F8" s="431"/>
      <c r="G8" s="432"/>
      <c r="H8" s="431"/>
      <c r="I8" s="434"/>
      <c r="J8" s="425" t="s">
        <v>6</v>
      </c>
      <c r="K8" s="432"/>
      <c r="L8" s="435"/>
    </row>
    <row r="9" spans="1:12" ht="15.75">
      <c r="A9" s="417"/>
      <c r="B9" s="420"/>
      <c r="C9" s="428" t="s">
        <v>7</v>
      </c>
      <c r="D9" s="428" t="s">
        <v>8</v>
      </c>
      <c r="E9" s="428" t="s">
        <v>9</v>
      </c>
      <c r="F9" s="134" t="s">
        <v>8</v>
      </c>
      <c r="G9" s="428" t="s">
        <v>9</v>
      </c>
      <c r="H9" s="134" t="s">
        <v>8</v>
      </c>
      <c r="I9" s="428" t="s">
        <v>9</v>
      </c>
      <c r="J9" s="134" t="s">
        <v>8</v>
      </c>
      <c r="K9" s="428" t="s">
        <v>9</v>
      </c>
      <c r="L9" s="436"/>
    </row>
    <row r="10" spans="1:12" ht="15.75">
      <c r="A10" s="418"/>
      <c r="B10" s="421"/>
      <c r="C10" s="429"/>
      <c r="D10" s="429"/>
      <c r="E10" s="429"/>
      <c r="F10" s="137" t="s">
        <v>10</v>
      </c>
      <c r="G10" s="429"/>
      <c r="H10" s="137" t="s">
        <v>10</v>
      </c>
      <c r="I10" s="429"/>
      <c r="J10" s="137" t="s">
        <v>10</v>
      </c>
      <c r="K10" s="429"/>
      <c r="L10" s="437"/>
    </row>
    <row r="11" spans="1:12" ht="15.75">
      <c r="A11" s="224" t="s">
        <v>11</v>
      </c>
      <c r="B11" s="225">
        <v>2</v>
      </c>
      <c r="C11" s="225">
        <v>3</v>
      </c>
      <c r="D11" s="225">
        <v>4</v>
      </c>
      <c r="E11" s="225">
        <v>5</v>
      </c>
      <c r="F11" s="225">
        <v>6</v>
      </c>
      <c r="G11" s="225">
        <v>7</v>
      </c>
      <c r="H11" s="225">
        <v>8</v>
      </c>
      <c r="I11" s="225">
        <v>9</v>
      </c>
      <c r="J11" s="225">
        <v>10</v>
      </c>
      <c r="K11" s="225">
        <v>11</v>
      </c>
      <c r="L11" s="225">
        <v>12</v>
      </c>
    </row>
    <row r="12" spans="1:12" ht="49.5">
      <c r="A12" s="140">
        <v>1</v>
      </c>
      <c r="B12" s="153" t="s">
        <v>119</v>
      </c>
      <c r="C12" s="202" t="s">
        <v>108</v>
      </c>
      <c r="D12" s="202"/>
      <c r="E12" s="203">
        <v>16.74</v>
      </c>
      <c r="F12" s="156"/>
      <c r="G12" s="156"/>
      <c r="H12" s="156"/>
      <c r="I12" s="156"/>
      <c r="J12" s="156"/>
      <c r="K12" s="156"/>
      <c r="L12" s="157"/>
    </row>
    <row r="13" spans="1:12" ht="15.75">
      <c r="A13" s="181"/>
      <c r="B13" s="165" t="s">
        <v>13</v>
      </c>
      <c r="C13" s="135" t="s">
        <v>14</v>
      </c>
      <c r="D13" s="163">
        <f>20/1000</f>
        <v>0.02</v>
      </c>
      <c r="E13" s="135">
        <f>D13*E12</f>
        <v>0.3348</v>
      </c>
      <c r="F13" s="135"/>
      <c r="G13" s="135"/>
      <c r="H13" s="134"/>
      <c r="I13" s="134"/>
      <c r="J13" s="134"/>
      <c r="K13" s="134"/>
      <c r="L13" s="134"/>
    </row>
    <row r="14" spans="1:12" ht="15.75">
      <c r="A14" s="181"/>
      <c r="B14" s="165" t="s">
        <v>53</v>
      </c>
      <c r="C14" s="135" t="s">
        <v>15</v>
      </c>
      <c r="D14" s="163">
        <f>44.8/1000</f>
        <v>0.0448</v>
      </c>
      <c r="E14" s="135">
        <f>D14*E12</f>
        <v>0.749952</v>
      </c>
      <c r="F14" s="135"/>
      <c r="G14" s="135"/>
      <c r="H14" s="134"/>
      <c r="I14" s="161"/>
      <c r="J14" s="164"/>
      <c r="K14" s="162"/>
      <c r="L14" s="134"/>
    </row>
    <row r="15" spans="1:12" ht="15.75">
      <c r="A15" s="181"/>
      <c r="B15" s="165" t="s">
        <v>16</v>
      </c>
      <c r="C15" s="135" t="s">
        <v>14</v>
      </c>
      <c r="D15" s="135"/>
      <c r="E15" s="166">
        <f>E14</f>
        <v>0.749952</v>
      </c>
      <c r="F15" s="135"/>
      <c r="G15" s="135"/>
      <c r="H15" s="134"/>
      <c r="I15" s="161"/>
      <c r="J15" s="134"/>
      <c r="K15" s="162"/>
      <c r="L15" s="134"/>
    </row>
    <row r="16" spans="1:12" ht="15.75">
      <c r="A16" s="181"/>
      <c r="B16" s="165" t="s">
        <v>21</v>
      </c>
      <c r="C16" s="135" t="s">
        <v>18</v>
      </c>
      <c r="D16" s="163">
        <f>2.1/1000</f>
        <v>0.0021000000000000003</v>
      </c>
      <c r="E16" s="166">
        <f>D16*E12</f>
        <v>0.035154000000000005</v>
      </c>
      <c r="F16" s="135"/>
      <c r="G16" s="135"/>
      <c r="H16" s="135"/>
      <c r="I16" s="135"/>
      <c r="J16" s="135"/>
      <c r="K16" s="135"/>
      <c r="L16" s="135"/>
    </row>
    <row r="17" spans="1:12" ht="15.75">
      <c r="A17" s="204"/>
      <c r="B17" s="205" t="s">
        <v>90</v>
      </c>
      <c r="C17" s="126" t="s">
        <v>19</v>
      </c>
      <c r="D17" s="137"/>
      <c r="E17" s="128">
        <f>E12*1.8</f>
        <v>30.131999999999998</v>
      </c>
      <c r="F17" s="127"/>
      <c r="G17" s="126"/>
      <c r="H17" s="137"/>
      <c r="I17" s="127"/>
      <c r="J17" s="137"/>
      <c r="K17" s="126"/>
      <c r="L17" s="137"/>
    </row>
    <row r="18" spans="1:12" ht="49.5">
      <c r="A18" s="150">
        <v>2</v>
      </c>
      <c r="B18" s="153" t="s">
        <v>120</v>
      </c>
      <c r="C18" s="202" t="s">
        <v>108</v>
      </c>
      <c r="D18" s="202"/>
      <c r="E18" s="203">
        <v>1.86</v>
      </c>
      <c r="F18" s="156"/>
      <c r="G18" s="156"/>
      <c r="H18" s="156"/>
      <c r="I18" s="156"/>
      <c r="J18" s="156"/>
      <c r="K18" s="156"/>
      <c r="L18" s="157"/>
    </row>
    <row r="19" spans="1:12" ht="15.75">
      <c r="A19" s="157"/>
      <c r="B19" s="165" t="s">
        <v>13</v>
      </c>
      <c r="C19" s="135" t="s">
        <v>14</v>
      </c>
      <c r="D19" s="135">
        <f>2.06+0.87</f>
        <v>2.93</v>
      </c>
      <c r="E19" s="135">
        <f>D19*E18</f>
        <v>5.449800000000001</v>
      </c>
      <c r="F19" s="135"/>
      <c r="G19" s="135"/>
      <c r="H19" s="134"/>
      <c r="I19" s="134"/>
      <c r="J19" s="134"/>
      <c r="K19" s="134"/>
      <c r="L19" s="134"/>
    </row>
    <row r="20" spans="1:12" ht="15.75">
      <c r="A20" s="204"/>
      <c r="B20" s="205" t="s">
        <v>90</v>
      </c>
      <c r="C20" s="126" t="s">
        <v>19</v>
      </c>
      <c r="D20" s="137"/>
      <c r="E20" s="128">
        <f>E18*1.8</f>
        <v>3.3480000000000003</v>
      </c>
      <c r="F20" s="127"/>
      <c r="G20" s="126"/>
      <c r="H20" s="137"/>
      <c r="I20" s="127"/>
      <c r="J20" s="137"/>
      <c r="K20" s="126"/>
      <c r="L20" s="137"/>
    </row>
    <row r="21" spans="1:12" ht="18.75">
      <c r="A21" s="150">
        <v>3</v>
      </c>
      <c r="B21" s="207" t="s">
        <v>63</v>
      </c>
      <c r="C21" s="169" t="s">
        <v>108</v>
      </c>
      <c r="D21" s="208"/>
      <c r="E21" s="209">
        <f>E18+E12</f>
        <v>18.599999999999998</v>
      </c>
      <c r="F21" s="170"/>
      <c r="G21" s="170"/>
      <c r="H21" s="170"/>
      <c r="I21" s="170"/>
      <c r="J21" s="170"/>
      <c r="K21" s="170"/>
      <c r="L21" s="170"/>
    </row>
    <row r="22" spans="1:12" ht="15.75">
      <c r="A22" s="157"/>
      <c r="B22" s="165" t="s">
        <v>13</v>
      </c>
      <c r="C22" s="135" t="s">
        <v>14</v>
      </c>
      <c r="D22" s="163">
        <f>3.23/1000</f>
        <v>0.00323</v>
      </c>
      <c r="E22" s="135">
        <f>D22*E21</f>
        <v>0.06007799999999999</v>
      </c>
      <c r="F22" s="172"/>
      <c r="G22" s="172"/>
      <c r="H22" s="171"/>
      <c r="I22" s="171"/>
      <c r="J22" s="171"/>
      <c r="K22" s="171"/>
      <c r="L22" s="172"/>
    </row>
    <row r="23" spans="1:12" ht="15.75">
      <c r="A23" s="157"/>
      <c r="B23" s="165" t="s">
        <v>45</v>
      </c>
      <c r="C23" s="135" t="s">
        <v>15</v>
      </c>
      <c r="D23" s="210">
        <f>3.62/1000</f>
        <v>0.00362</v>
      </c>
      <c r="E23" s="135">
        <f>D23*E21</f>
        <v>0.06733199999999999</v>
      </c>
      <c r="F23" s="135"/>
      <c r="G23" s="135"/>
      <c r="H23" s="135"/>
      <c r="I23" s="135"/>
      <c r="J23" s="164"/>
      <c r="K23" s="135"/>
      <c r="L23" s="135"/>
    </row>
    <row r="24" spans="1:12" ht="15.75">
      <c r="A24" s="157"/>
      <c r="B24" s="165" t="s">
        <v>16</v>
      </c>
      <c r="C24" s="135" t="s">
        <v>14</v>
      </c>
      <c r="D24" s="135"/>
      <c r="E24" s="135">
        <f>E23</f>
        <v>0.06733199999999999</v>
      </c>
      <c r="F24" s="135"/>
      <c r="G24" s="135"/>
      <c r="H24" s="135"/>
      <c r="I24" s="135"/>
      <c r="J24" s="124"/>
      <c r="K24" s="124"/>
      <c r="L24" s="135"/>
    </row>
    <row r="25" spans="1:12" ht="15.75">
      <c r="A25" s="168"/>
      <c r="B25" s="174" t="s">
        <v>21</v>
      </c>
      <c r="C25" s="173" t="s">
        <v>18</v>
      </c>
      <c r="D25" s="211">
        <f>0.18/1000</f>
        <v>0.00017999999999999998</v>
      </c>
      <c r="E25" s="138">
        <f>D25*E21</f>
        <v>0.0033479999999999994</v>
      </c>
      <c r="F25" s="173"/>
      <c r="G25" s="173"/>
      <c r="H25" s="173"/>
      <c r="I25" s="173"/>
      <c r="J25" s="176"/>
      <c r="K25" s="138"/>
      <c r="L25" s="138"/>
    </row>
    <row r="26" spans="1:12" ht="33">
      <c r="A26" s="212" t="s">
        <v>97</v>
      </c>
      <c r="B26" s="178" t="s">
        <v>115</v>
      </c>
      <c r="C26" s="214" t="s">
        <v>108</v>
      </c>
      <c r="D26" s="214"/>
      <c r="E26" s="209">
        <v>6.9</v>
      </c>
      <c r="F26" s="231"/>
      <c r="G26" s="124"/>
      <c r="H26" s="232"/>
      <c r="I26" s="232"/>
      <c r="J26" s="232"/>
      <c r="K26" s="232"/>
      <c r="L26" s="232"/>
    </row>
    <row r="27" spans="1:12" ht="15.75">
      <c r="A27" s="181"/>
      <c r="B27" s="158" t="s">
        <v>13</v>
      </c>
      <c r="C27" s="135" t="s">
        <v>14</v>
      </c>
      <c r="D27" s="135">
        <v>0.15</v>
      </c>
      <c r="E27" s="135">
        <f>D27*E26</f>
        <v>1.035</v>
      </c>
      <c r="F27" s="135"/>
      <c r="G27" s="135"/>
      <c r="H27" s="124"/>
      <c r="I27" s="124"/>
      <c r="J27" s="124"/>
      <c r="K27" s="124"/>
      <c r="L27" s="135"/>
    </row>
    <row r="28" spans="1:12" ht="15.75">
      <c r="A28" s="181"/>
      <c r="B28" s="158" t="s">
        <v>62</v>
      </c>
      <c r="C28" s="135" t="s">
        <v>15</v>
      </c>
      <c r="D28" s="135">
        <f>2.16/100</f>
        <v>0.0216</v>
      </c>
      <c r="E28" s="135">
        <f>D28*E26</f>
        <v>0.14904</v>
      </c>
      <c r="F28" s="135"/>
      <c r="G28" s="124"/>
      <c r="H28" s="124"/>
      <c r="I28" s="124"/>
      <c r="J28" s="135"/>
      <c r="K28" s="135"/>
      <c r="L28" s="135"/>
    </row>
    <row r="29" spans="1:12" ht="15.75">
      <c r="A29" s="181"/>
      <c r="B29" s="158" t="s">
        <v>16</v>
      </c>
      <c r="C29" s="135" t="s">
        <v>14</v>
      </c>
      <c r="D29" s="135"/>
      <c r="E29" s="135">
        <f>E28</f>
        <v>0.14904</v>
      </c>
      <c r="F29" s="135"/>
      <c r="G29" s="135"/>
      <c r="H29" s="124"/>
      <c r="I29" s="124"/>
      <c r="J29" s="124"/>
      <c r="K29" s="135"/>
      <c r="L29" s="135"/>
    </row>
    <row r="30" spans="1:12" ht="15.75">
      <c r="A30" s="181"/>
      <c r="B30" s="158" t="s">
        <v>71</v>
      </c>
      <c r="C30" s="135" t="s">
        <v>15</v>
      </c>
      <c r="D30" s="135">
        <f>2.73/100</f>
        <v>0.0273</v>
      </c>
      <c r="E30" s="135">
        <f>D30*E26</f>
        <v>0.18837</v>
      </c>
      <c r="F30" s="135"/>
      <c r="G30" s="135"/>
      <c r="H30" s="124"/>
      <c r="I30" s="124"/>
      <c r="J30" s="135"/>
      <c r="K30" s="135"/>
      <c r="L30" s="135"/>
    </row>
    <row r="31" spans="1:12" ht="15.75">
      <c r="A31" s="181"/>
      <c r="B31" s="158" t="s">
        <v>16</v>
      </c>
      <c r="C31" s="135" t="s">
        <v>14</v>
      </c>
      <c r="D31" s="135"/>
      <c r="E31" s="135">
        <f>E30</f>
        <v>0.18837</v>
      </c>
      <c r="F31" s="135"/>
      <c r="G31" s="135"/>
      <c r="H31" s="124"/>
      <c r="I31" s="124"/>
      <c r="J31" s="124"/>
      <c r="K31" s="135"/>
      <c r="L31" s="135"/>
    </row>
    <row r="32" spans="1:12" ht="15.75">
      <c r="A32" s="181"/>
      <c r="B32" s="158" t="s">
        <v>17</v>
      </c>
      <c r="C32" s="135" t="s">
        <v>15</v>
      </c>
      <c r="D32" s="135">
        <f>0.97/100</f>
        <v>0.0097</v>
      </c>
      <c r="E32" s="135">
        <f>D32*E26</f>
        <v>0.06693</v>
      </c>
      <c r="F32" s="135"/>
      <c r="G32" s="135"/>
      <c r="H32" s="124"/>
      <c r="I32" s="124"/>
      <c r="J32" s="135"/>
      <c r="K32" s="135"/>
      <c r="L32" s="135"/>
    </row>
    <row r="33" spans="1:12" ht="15.75">
      <c r="A33" s="181"/>
      <c r="B33" s="158" t="s">
        <v>16</v>
      </c>
      <c r="C33" s="135" t="s">
        <v>14</v>
      </c>
      <c r="D33" s="135"/>
      <c r="E33" s="135">
        <f>E32</f>
        <v>0.06693</v>
      </c>
      <c r="F33" s="135"/>
      <c r="G33" s="135"/>
      <c r="H33" s="124"/>
      <c r="I33" s="124"/>
      <c r="J33" s="124"/>
      <c r="K33" s="135"/>
      <c r="L33" s="135"/>
    </row>
    <row r="34" spans="1:12" ht="18">
      <c r="A34" s="181"/>
      <c r="B34" s="158" t="s">
        <v>54</v>
      </c>
      <c r="C34" s="135" t="s">
        <v>109</v>
      </c>
      <c r="D34" s="135">
        <v>1.22</v>
      </c>
      <c r="E34" s="135">
        <f>D34*E26</f>
        <v>8.418000000000001</v>
      </c>
      <c r="F34" s="135"/>
      <c r="G34" s="135"/>
      <c r="H34" s="135"/>
      <c r="I34" s="135"/>
      <c r="J34" s="124"/>
      <c r="K34" s="135"/>
      <c r="L34" s="135"/>
    </row>
    <row r="35" spans="1:12" ht="18">
      <c r="A35" s="182"/>
      <c r="B35" s="183" t="s">
        <v>114</v>
      </c>
      <c r="C35" s="138" t="s">
        <v>109</v>
      </c>
      <c r="D35" s="138">
        <f>7/100</f>
        <v>0.07</v>
      </c>
      <c r="E35" s="138">
        <f>D35*E26</f>
        <v>0.4830000000000001</v>
      </c>
      <c r="F35" s="138"/>
      <c r="G35" s="138"/>
      <c r="H35" s="138"/>
      <c r="I35" s="138"/>
      <c r="J35" s="136"/>
      <c r="K35" s="138"/>
      <c r="L35" s="138"/>
    </row>
    <row r="36" spans="1:13" ht="33">
      <c r="A36" s="233">
        <v>5</v>
      </c>
      <c r="B36" s="234" t="s">
        <v>116</v>
      </c>
      <c r="C36" s="169" t="s">
        <v>108</v>
      </c>
      <c r="D36" s="235"/>
      <c r="E36" s="236">
        <f>65.1*0.15</f>
        <v>9.764999999999999</v>
      </c>
      <c r="F36" s="123"/>
      <c r="G36" s="148"/>
      <c r="H36" s="148"/>
      <c r="I36" s="148"/>
      <c r="J36" s="148"/>
      <c r="K36" s="148"/>
      <c r="L36" s="148"/>
      <c r="M36" s="226"/>
    </row>
    <row r="37" spans="1:12" ht="15.75">
      <c r="A37" s="181"/>
      <c r="B37" s="158" t="s">
        <v>13</v>
      </c>
      <c r="C37" s="135" t="s">
        <v>14</v>
      </c>
      <c r="D37" s="237">
        <f>21.6/100</f>
        <v>0.21600000000000003</v>
      </c>
      <c r="E37" s="135">
        <f>D37*E36</f>
        <v>2.10924</v>
      </c>
      <c r="F37" s="132"/>
      <c r="G37" s="135"/>
      <c r="H37" s="124"/>
      <c r="I37" s="124"/>
      <c r="J37" s="124"/>
      <c r="K37" s="124"/>
      <c r="L37" s="135"/>
    </row>
    <row r="38" spans="1:12" ht="15.75">
      <c r="A38" s="181"/>
      <c r="B38" s="158" t="s">
        <v>62</v>
      </c>
      <c r="C38" s="135" t="s">
        <v>15</v>
      </c>
      <c r="D38" s="237">
        <f>1.24/100</f>
        <v>0.0124</v>
      </c>
      <c r="E38" s="135">
        <f>D38*E36</f>
        <v>0.12108599999999999</v>
      </c>
      <c r="F38" s="132"/>
      <c r="G38" s="124"/>
      <c r="H38" s="124"/>
      <c r="I38" s="124"/>
      <c r="J38" s="135"/>
      <c r="K38" s="135"/>
      <c r="L38" s="135"/>
    </row>
    <row r="39" spans="1:12" ht="15.75">
      <c r="A39" s="181"/>
      <c r="B39" s="158" t="s">
        <v>16</v>
      </c>
      <c r="C39" s="135" t="s">
        <v>14</v>
      </c>
      <c r="D39" s="166"/>
      <c r="E39" s="135">
        <f>E38</f>
        <v>0.12108599999999999</v>
      </c>
      <c r="F39" s="132"/>
      <c r="G39" s="135"/>
      <c r="H39" s="135"/>
      <c r="I39" s="135"/>
      <c r="J39" s="135"/>
      <c r="K39" s="135"/>
      <c r="L39" s="135"/>
    </row>
    <row r="40" spans="1:12" ht="15.75">
      <c r="A40" s="181"/>
      <c r="B40" s="158" t="s">
        <v>55</v>
      </c>
      <c r="C40" s="135" t="s">
        <v>15</v>
      </c>
      <c r="D40" s="237">
        <f>2.58/100</f>
        <v>0.0258</v>
      </c>
      <c r="E40" s="135">
        <f>D40*E36</f>
        <v>0.25193699999999997</v>
      </c>
      <c r="F40" s="132"/>
      <c r="G40" s="135"/>
      <c r="H40" s="135"/>
      <c r="I40" s="135"/>
      <c r="J40" s="135"/>
      <c r="K40" s="135"/>
      <c r="L40" s="135"/>
    </row>
    <row r="41" spans="1:12" ht="15.75">
      <c r="A41" s="181"/>
      <c r="B41" s="158" t="s">
        <v>16</v>
      </c>
      <c r="C41" s="135" t="s">
        <v>14</v>
      </c>
      <c r="D41" s="166"/>
      <c r="E41" s="135">
        <f>E40</f>
        <v>0.25193699999999997</v>
      </c>
      <c r="F41" s="132"/>
      <c r="G41" s="135"/>
      <c r="H41" s="135"/>
      <c r="I41" s="135"/>
      <c r="J41" s="135"/>
      <c r="K41" s="135"/>
      <c r="L41" s="135"/>
    </row>
    <row r="42" spans="1:12" ht="15.75">
      <c r="A42" s="181"/>
      <c r="B42" s="158" t="s">
        <v>64</v>
      </c>
      <c r="C42" s="135" t="s">
        <v>15</v>
      </c>
      <c r="D42" s="237">
        <f>0.41/100</f>
        <v>0.0040999999999999995</v>
      </c>
      <c r="E42" s="163">
        <f>D42*E36</f>
        <v>0.04003649999999999</v>
      </c>
      <c r="F42" s="132"/>
      <c r="G42" s="135"/>
      <c r="H42" s="135"/>
      <c r="I42" s="135"/>
      <c r="J42" s="135"/>
      <c r="K42" s="135"/>
      <c r="L42" s="135"/>
    </row>
    <row r="43" spans="1:12" ht="15.75">
      <c r="A43" s="181"/>
      <c r="B43" s="158" t="s">
        <v>16</v>
      </c>
      <c r="C43" s="135" t="s">
        <v>14</v>
      </c>
      <c r="D43" s="166"/>
      <c r="E43" s="163">
        <f>E42</f>
        <v>0.04003649999999999</v>
      </c>
      <c r="F43" s="132"/>
      <c r="G43" s="135"/>
      <c r="H43" s="135"/>
      <c r="I43" s="135"/>
      <c r="J43" s="135"/>
      <c r="K43" s="135"/>
      <c r="L43" s="135"/>
    </row>
    <row r="44" spans="1:12" ht="15.75">
      <c r="A44" s="181"/>
      <c r="B44" s="158" t="s">
        <v>39</v>
      </c>
      <c r="C44" s="135" t="s">
        <v>15</v>
      </c>
      <c r="D44" s="237">
        <f>7.6/100</f>
        <v>0.076</v>
      </c>
      <c r="E44" s="135">
        <f>D44*E36</f>
        <v>0.7421399999999999</v>
      </c>
      <c r="F44" s="132"/>
      <c r="G44" s="135"/>
      <c r="H44" s="135"/>
      <c r="I44" s="135"/>
      <c r="J44" s="135"/>
      <c r="K44" s="135"/>
      <c r="L44" s="135"/>
    </row>
    <row r="45" spans="1:12" ht="15.75">
      <c r="A45" s="181"/>
      <c r="B45" s="158" t="s">
        <v>16</v>
      </c>
      <c r="C45" s="135" t="s">
        <v>14</v>
      </c>
      <c r="D45" s="166"/>
      <c r="E45" s="135">
        <f>E44</f>
        <v>0.7421399999999999</v>
      </c>
      <c r="F45" s="132"/>
      <c r="G45" s="135"/>
      <c r="H45" s="135"/>
      <c r="I45" s="135"/>
      <c r="J45" s="135"/>
      <c r="K45" s="135"/>
      <c r="L45" s="135"/>
    </row>
    <row r="46" spans="1:12" ht="15.75">
      <c r="A46" s="181"/>
      <c r="B46" s="158" t="s">
        <v>40</v>
      </c>
      <c r="C46" s="135" t="s">
        <v>15</v>
      </c>
      <c r="D46" s="237">
        <f>15.1/100</f>
        <v>0.151</v>
      </c>
      <c r="E46" s="135">
        <f>D46*E36</f>
        <v>1.4745149999999998</v>
      </c>
      <c r="F46" s="132"/>
      <c r="G46" s="135"/>
      <c r="H46" s="135"/>
      <c r="I46" s="135"/>
      <c r="J46" s="135"/>
      <c r="K46" s="135"/>
      <c r="L46" s="135"/>
    </row>
    <row r="47" spans="1:12" ht="15.75">
      <c r="A47" s="181"/>
      <c r="B47" s="158" t="s">
        <v>16</v>
      </c>
      <c r="C47" s="135" t="s">
        <v>14</v>
      </c>
      <c r="D47" s="166"/>
      <c r="E47" s="135">
        <f>E46</f>
        <v>1.4745149999999998</v>
      </c>
      <c r="F47" s="132"/>
      <c r="G47" s="135"/>
      <c r="H47" s="135"/>
      <c r="I47" s="135"/>
      <c r="J47" s="135"/>
      <c r="K47" s="135"/>
      <c r="L47" s="135"/>
    </row>
    <row r="48" spans="1:12" ht="15.75">
      <c r="A48" s="181"/>
      <c r="B48" s="158" t="s">
        <v>17</v>
      </c>
      <c r="C48" s="135" t="s">
        <v>15</v>
      </c>
      <c r="D48" s="237">
        <f>0.97/100</f>
        <v>0.0097</v>
      </c>
      <c r="E48" s="135">
        <f>D48*E36</f>
        <v>0.09472049999999999</v>
      </c>
      <c r="F48" s="132"/>
      <c r="G48" s="135"/>
      <c r="H48" s="135"/>
      <c r="I48" s="135"/>
      <c r="J48" s="135"/>
      <c r="K48" s="135"/>
      <c r="L48" s="135"/>
    </row>
    <row r="49" spans="1:12" ht="15.75">
      <c r="A49" s="181"/>
      <c r="B49" s="158" t="s">
        <v>16</v>
      </c>
      <c r="C49" s="135" t="s">
        <v>14</v>
      </c>
      <c r="D49" s="166"/>
      <c r="E49" s="135">
        <f>E48</f>
        <v>0.09472049999999999</v>
      </c>
      <c r="F49" s="132"/>
      <c r="G49" s="135"/>
      <c r="H49" s="135"/>
      <c r="I49" s="135"/>
      <c r="J49" s="135"/>
      <c r="K49" s="135"/>
      <c r="L49" s="135"/>
    </row>
    <row r="50" spans="1:12" ht="18">
      <c r="A50" s="181"/>
      <c r="B50" s="158" t="s">
        <v>87</v>
      </c>
      <c r="C50" s="135" t="s">
        <v>109</v>
      </c>
      <c r="D50" s="166">
        <v>1.26</v>
      </c>
      <c r="E50" s="135">
        <f>D50*E36</f>
        <v>12.303899999999999</v>
      </c>
      <c r="F50" s="132"/>
      <c r="G50" s="135"/>
      <c r="H50" s="135"/>
      <c r="I50" s="135"/>
      <c r="J50" s="135"/>
      <c r="K50" s="135"/>
      <c r="L50" s="135"/>
    </row>
    <row r="51" spans="1:12" ht="18">
      <c r="A51" s="182"/>
      <c r="B51" s="238" t="s">
        <v>106</v>
      </c>
      <c r="C51" s="138" t="s">
        <v>109</v>
      </c>
      <c r="D51" s="239">
        <f>7/100</f>
        <v>0.07</v>
      </c>
      <c r="E51" s="138">
        <f>D51*E36</f>
        <v>0.68355</v>
      </c>
      <c r="F51" s="130"/>
      <c r="G51" s="138"/>
      <c r="H51" s="138"/>
      <c r="I51" s="138"/>
      <c r="J51" s="138"/>
      <c r="K51" s="138"/>
      <c r="L51" s="138"/>
    </row>
    <row r="52" spans="1:13" ht="33">
      <c r="A52" s="118">
        <v>6</v>
      </c>
      <c r="B52" s="213" t="s">
        <v>88</v>
      </c>
      <c r="C52" s="214" t="s">
        <v>19</v>
      </c>
      <c r="D52" s="214"/>
      <c r="E52" s="230">
        <v>0.04</v>
      </c>
      <c r="F52" s="135"/>
      <c r="G52" s="135"/>
      <c r="H52" s="135"/>
      <c r="I52" s="135"/>
      <c r="J52" s="135"/>
      <c r="K52" s="135"/>
      <c r="L52" s="135"/>
      <c r="M52" s="226"/>
    </row>
    <row r="53" spans="1:12" ht="15.75">
      <c r="A53" s="181"/>
      <c r="B53" s="158" t="s">
        <v>46</v>
      </c>
      <c r="C53" s="135" t="s">
        <v>15</v>
      </c>
      <c r="D53" s="135">
        <v>0.3</v>
      </c>
      <c r="E53" s="135">
        <f>D53*E52</f>
        <v>0.012</v>
      </c>
      <c r="F53" s="135"/>
      <c r="G53" s="124"/>
      <c r="H53" s="124"/>
      <c r="I53" s="124"/>
      <c r="J53" s="135"/>
      <c r="K53" s="135"/>
      <c r="L53" s="135"/>
    </row>
    <row r="54" spans="1:12" ht="15.75">
      <c r="A54" s="181"/>
      <c r="B54" s="158" t="s">
        <v>16</v>
      </c>
      <c r="C54" s="135" t="s">
        <v>14</v>
      </c>
      <c r="D54" s="135"/>
      <c r="E54" s="135">
        <f>E53</f>
        <v>0.012</v>
      </c>
      <c r="F54" s="135"/>
      <c r="G54" s="135"/>
      <c r="H54" s="124"/>
      <c r="I54" s="124"/>
      <c r="J54" s="124"/>
      <c r="K54" s="135"/>
      <c r="L54" s="135"/>
    </row>
    <row r="55" spans="1:12" ht="15.75">
      <c r="A55" s="182"/>
      <c r="B55" s="183" t="s">
        <v>70</v>
      </c>
      <c r="C55" s="138" t="s">
        <v>19</v>
      </c>
      <c r="D55" s="138">
        <v>1.03</v>
      </c>
      <c r="E55" s="138">
        <f>D55*E52</f>
        <v>0.0412</v>
      </c>
      <c r="F55" s="138"/>
      <c r="G55" s="136"/>
      <c r="H55" s="138"/>
      <c r="I55" s="138"/>
      <c r="J55" s="136"/>
      <c r="K55" s="138"/>
      <c r="L55" s="138"/>
    </row>
    <row r="56" spans="1:12" s="218" customFormat="1" ht="33">
      <c r="A56" s="118">
        <v>7</v>
      </c>
      <c r="B56" s="117" t="s">
        <v>89</v>
      </c>
      <c r="C56" s="214" t="s">
        <v>110</v>
      </c>
      <c r="D56" s="214"/>
      <c r="E56" s="209">
        <v>62</v>
      </c>
      <c r="F56" s="231"/>
      <c r="G56" s="232"/>
      <c r="H56" s="232"/>
      <c r="I56" s="232"/>
      <c r="J56" s="232"/>
      <c r="K56" s="232"/>
      <c r="L56" s="232"/>
    </row>
    <row r="57" spans="1:12" s="218" customFormat="1" ht="15.75">
      <c r="A57" s="181"/>
      <c r="B57" s="158" t="s">
        <v>13</v>
      </c>
      <c r="C57" s="135" t="s">
        <v>14</v>
      </c>
      <c r="D57" s="163">
        <f>3.75/100</f>
        <v>0.0375</v>
      </c>
      <c r="E57" s="135">
        <f>D57*E56</f>
        <v>2.3249999999999997</v>
      </c>
      <c r="F57" s="135"/>
      <c r="G57" s="135"/>
      <c r="H57" s="135"/>
      <c r="I57" s="135"/>
      <c r="J57" s="135"/>
      <c r="K57" s="135"/>
      <c r="L57" s="135"/>
    </row>
    <row r="58" spans="1:12" s="218" customFormat="1" ht="15.75">
      <c r="A58" s="181"/>
      <c r="B58" s="158" t="s">
        <v>47</v>
      </c>
      <c r="C58" s="135" t="s">
        <v>15</v>
      </c>
      <c r="D58" s="163">
        <f>0.302/100</f>
        <v>0.00302</v>
      </c>
      <c r="E58" s="135">
        <f>D58*E56</f>
        <v>0.18724000000000002</v>
      </c>
      <c r="F58" s="135"/>
      <c r="G58" s="135"/>
      <c r="H58" s="135"/>
      <c r="I58" s="135"/>
      <c r="J58" s="135"/>
      <c r="K58" s="135"/>
      <c r="L58" s="135"/>
    </row>
    <row r="59" spans="1:12" s="218" customFormat="1" ht="15.75">
      <c r="A59" s="181"/>
      <c r="B59" s="158" t="s">
        <v>16</v>
      </c>
      <c r="C59" s="135" t="s">
        <v>14</v>
      </c>
      <c r="D59" s="163"/>
      <c r="E59" s="135">
        <f>E58</f>
        <v>0.18724000000000002</v>
      </c>
      <c r="F59" s="135"/>
      <c r="G59" s="135"/>
      <c r="H59" s="135"/>
      <c r="I59" s="135"/>
      <c r="J59" s="135"/>
      <c r="K59" s="135"/>
      <c r="L59" s="135"/>
    </row>
    <row r="60" spans="1:12" s="218" customFormat="1" ht="15.75">
      <c r="A60" s="181"/>
      <c r="B60" s="158" t="s">
        <v>39</v>
      </c>
      <c r="C60" s="135" t="s">
        <v>15</v>
      </c>
      <c r="D60" s="163">
        <f>0.37/100</f>
        <v>0.0037</v>
      </c>
      <c r="E60" s="135">
        <f>D60*E56</f>
        <v>0.22940000000000002</v>
      </c>
      <c r="F60" s="135"/>
      <c r="G60" s="135"/>
      <c r="H60" s="135"/>
      <c r="I60" s="135"/>
      <c r="J60" s="135"/>
      <c r="K60" s="135"/>
      <c r="L60" s="135"/>
    </row>
    <row r="61" spans="1:12" s="218" customFormat="1" ht="15.75">
      <c r="A61" s="181"/>
      <c r="B61" s="158" t="s">
        <v>16</v>
      </c>
      <c r="C61" s="135" t="s">
        <v>14</v>
      </c>
      <c r="D61" s="163"/>
      <c r="E61" s="135">
        <f>E60</f>
        <v>0.22940000000000002</v>
      </c>
      <c r="F61" s="135"/>
      <c r="G61" s="135"/>
      <c r="H61" s="135"/>
      <c r="I61" s="135"/>
      <c r="J61" s="135"/>
      <c r="K61" s="135"/>
      <c r="L61" s="135"/>
    </row>
    <row r="62" spans="1:12" s="218" customFormat="1" ht="15.75">
      <c r="A62" s="181"/>
      <c r="B62" s="158" t="s">
        <v>40</v>
      </c>
      <c r="C62" s="135" t="s">
        <v>15</v>
      </c>
      <c r="D62" s="163">
        <f>1.11/100</f>
        <v>0.0111</v>
      </c>
      <c r="E62" s="135">
        <f>D62*E56</f>
        <v>0.6882</v>
      </c>
      <c r="F62" s="135"/>
      <c r="G62" s="135"/>
      <c r="H62" s="135"/>
      <c r="I62" s="135"/>
      <c r="J62" s="135"/>
      <c r="K62" s="135"/>
      <c r="L62" s="135"/>
    </row>
    <row r="63" spans="1:12" s="218" customFormat="1" ht="15.75">
      <c r="A63" s="181"/>
      <c r="B63" s="158" t="s">
        <v>16</v>
      </c>
      <c r="C63" s="135" t="s">
        <v>14</v>
      </c>
      <c r="D63" s="163"/>
      <c r="E63" s="135">
        <f>E62</f>
        <v>0.6882</v>
      </c>
      <c r="F63" s="135"/>
      <c r="G63" s="135"/>
      <c r="H63" s="135"/>
      <c r="I63" s="135"/>
      <c r="J63" s="135"/>
      <c r="K63" s="135"/>
      <c r="L63" s="135"/>
    </row>
    <row r="64" spans="1:12" s="218" customFormat="1" ht="15.75">
      <c r="A64" s="181"/>
      <c r="B64" s="158" t="s">
        <v>21</v>
      </c>
      <c r="C64" s="135" t="s">
        <v>18</v>
      </c>
      <c r="D64" s="163">
        <f>0.23/100</f>
        <v>0.0023</v>
      </c>
      <c r="E64" s="135">
        <f>D64*E56</f>
        <v>0.1426</v>
      </c>
      <c r="F64" s="135"/>
      <c r="G64" s="135"/>
      <c r="H64" s="135"/>
      <c r="I64" s="135"/>
      <c r="J64" s="135"/>
      <c r="K64" s="135"/>
      <c r="L64" s="135"/>
    </row>
    <row r="65" spans="1:12" s="218" customFormat="1" ht="15.75">
      <c r="A65" s="181"/>
      <c r="B65" s="158" t="s">
        <v>72</v>
      </c>
      <c r="C65" s="135" t="s">
        <v>19</v>
      </c>
      <c r="D65" s="163">
        <f>(9.74+1.21*2)/100</f>
        <v>0.1216</v>
      </c>
      <c r="E65" s="135">
        <f>D65*E56</f>
        <v>7.5392</v>
      </c>
      <c r="F65" s="135"/>
      <c r="G65" s="135"/>
      <c r="H65" s="135"/>
      <c r="I65" s="135"/>
      <c r="J65" s="135"/>
      <c r="K65" s="135"/>
      <c r="L65" s="135"/>
    </row>
    <row r="66" spans="1:12" s="218" customFormat="1" ht="15.75">
      <c r="A66" s="182"/>
      <c r="B66" s="183" t="s">
        <v>22</v>
      </c>
      <c r="C66" s="138" t="s">
        <v>18</v>
      </c>
      <c r="D66" s="175">
        <f>1.45/100</f>
        <v>0.014499999999999999</v>
      </c>
      <c r="E66" s="138">
        <f>D66*E56</f>
        <v>0.8989999999999999</v>
      </c>
      <c r="F66" s="138"/>
      <c r="G66" s="138"/>
      <c r="H66" s="138"/>
      <c r="I66" s="138"/>
      <c r="J66" s="138"/>
      <c r="K66" s="138"/>
      <c r="L66" s="138"/>
    </row>
    <row r="67" spans="1:12" ht="19.5" customHeight="1">
      <c r="A67" s="240"/>
      <c r="B67" s="242" t="s">
        <v>9</v>
      </c>
      <c r="C67" s="241" t="s">
        <v>18</v>
      </c>
      <c r="D67" s="241"/>
      <c r="E67" s="241"/>
      <c r="F67" s="241"/>
      <c r="G67" s="220"/>
      <c r="H67" s="220"/>
      <c r="I67" s="220"/>
      <c r="J67" s="220"/>
      <c r="K67" s="220"/>
      <c r="L67" s="220"/>
    </row>
    <row r="68" spans="1:12" ht="19.5" customHeight="1">
      <c r="A68" s="243"/>
      <c r="B68" s="244" t="s">
        <v>169</v>
      </c>
      <c r="C68" s="245" t="s">
        <v>18</v>
      </c>
      <c r="D68" s="220"/>
      <c r="E68" s="220"/>
      <c r="F68" s="220"/>
      <c r="G68" s="220"/>
      <c r="H68" s="220"/>
      <c r="I68" s="220"/>
      <c r="J68" s="221"/>
      <c r="K68" s="220"/>
      <c r="L68" s="220"/>
    </row>
    <row r="69" spans="1:12" ht="19.5" customHeight="1">
      <c r="A69" s="243"/>
      <c r="B69" s="242" t="s">
        <v>9</v>
      </c>
      <c r="C69" s="245" t="s">
        <v>18</v>
      </c>
      <c r="D69" s="220"/>
      <c r="E69" s="220"/>
      <c r="F69" s="220"/>
      <c r="G69" s="220"/>
      <c r="H69" s="220"/>
      <c r="I69" s="220"/>
      <c r="J69" s="221"/>
      <c r="K69" s="220"/>
      <c r="L69" s="220"/>
    </row>
    <row r="70" spans="1:12" ht="19.5" customHeight="1">
      <c r="A70" s="246"/>
      <c r="B70" s="247" t="s">
        <v>170</v>
      </c>
      <c r="C70" s="245" t="s">
        <v>18</v>
      </c>
      <c r="D70" s="248"/>
      <c r="E70" s="249"/>
      <c r="F70" s="250"/>
      <c r="G70" s="248"/>
      <c r="H70" s="248"/>
      <c r="I70" s="248"/>
      <c r="J70" s="248"/>
      <c r="K70" s="248"/>
      <c r="L70" s="248"/>
    </row>
    <row r="71" spans="1:12" ht="19.5" customHeight="1">
      <c r="A71" s="251"/>
      <c r="B71" s="242" t="s">
        <v>9</v>
      </c>
      <c r="C71" s="245" t="s">
        <v>18</v>
      </c>
      <c r="D71" s="252"/>
      <c r="E71" s="242"/>
      <c r="F71" s="242"/>
      <c r="G71" s="252"/>
      <c r="H71" s="252"/>
      <c r="I71" s="252"/>
      <c r="J71" s="252"/>
      <c r="K71" s="252"/>
      <c r="L71" s="252"/>
    </row>
    <row r="72" spans="1:12" ht="19.5" customHeight="1">
      <c r="A72" s="246"/>
      <c r="B72" s="244" t="s">
        <v>171</v>
      </c>
      <c r="C72" s="245" t="s">
        <v>18</v>
      </c>
      <c r="D72" s="248"/>
      <c r="E72" s="253"/>
      <c r="F72" s="248"/>
      <c r="G72" s="248"/>
      <c r="H72" s="248"/>
      <c r="I72" s="248"/>
      <c r="J72" s="248"/>
      <c r="K72" s="248"/>
      <c r="L72" s="248"/>
    </row>
    <row r="73" spans="1:12" ht="19.5" customHeight="1">
      <c r="A73" s="254"/>
      <c r="B73" s="255" t="s">
        <v>9</v>
      </c>
      <c r="C73" s="256" t="s">
        <v>18</v>
      </c>
      <c r="D73" s="255"/>
      <c r="E73" s="255"/>
      <c r="F73" s="255"/>
      <c r="G73" s="257"/>
      <c r="H73" s="257"/>
      <c r="I73" s="257"/>
      <c r="J73" s="257"/>
      <c r="K73" s="257"/>
      <c r="L73" s="258"/>
    </row>
    <row r="76" spans="2:11" ht="16.5">
      <c r="B76" s="412"/>
      <c r="C76" s="412"/>
      <c r="D76" s="412"/>
      <c r="E76" s="412"/>
      <c r="F76" s="412"/>
      <c r="G76" s="412"/>
      <c r="H76" s="412"/>
      <c r="I76" s="412"/>
      <c r="J76" s="412"/>
      <c r="K76" s="412"/>
    </row>
    <row r="77" spans="2:11" ht="16.5">
      <c r="B77" s="117"/>
      <c r="C77" s="201"/>
      <c r="D77" s="201"/>
      <c r="E77" s="201"/>
      <c r="F77" s="201"/>
      <c r="G77" s="201"/>
      <c r="H77" s="201"/>
      <c r="I77" s="201"/>
      <c r="J77" s="201"/>
      <c r="K77" s="201"/>
    </row>
    <row r="78" spans="2:11" ht="16.5">
      <c r="B78" s="117"/>
      <c r="C78" s="201"/>
      <c r="D78" s="201"/>
      <c r="E78" s="201"/>
      <c r="F78" s="201"/>
      <c r="G78" s="201"/>
      <c r="H78" s="201"/>
      <c r="I78" s="201"/>
      <c r="J78" s="201"/>
      <c r="K78" s="201"/>
    </row>
    <row r="79" spans="2:11" ht="16.5">
      <c r="B79" s="412"/>
      <c r="C79" s="412"/>
      <c r="D79" s="412"/>
      <c r="E79" s="412"/>
      <c r="F79" s="412"/>
      <c r="G79" s="412"/>
      <c r="H79" s="412"/>
      <c r="I79" s="412"/>
      <c r="J79" s="412"/>
      <c r="K79" s="412"/>
    </row>
    <row r="80" spans="2:11" ht="15.75">
      <c r="B80" s="259"/>
      <c r="C80" s="259"/>
      <c r="D80" s="259"/>
      <c r="E80" s="259"/>
      <c r="F80" s="259"/>
      <c r="G80" s="259"/>
      <c r="H80" s="259"/>
      <c r="I80" s="259"/>
      <c r="J80" s="259"/>
      <c r="K80" s="259"/>
    </row>
  </sheetData>
  <sheetProtection/>
  <mergeCells count="21">
    <mergeCell ref="H7:I8"/>
    <mergeCell ref="I9:I10"/>
    <mergeCell ref="K9:K10"/>
    <mergeCell ref="A1:L1"/>
    <mergeCell ref="A7:A10"/>
    <mergeCell ref="B7:B10"/>
    <mergeCell ref="C7:E8"/>
    <mergeCell ref="D9:D10"/>
    <mergeCell ref="L7:L10"/>
    <mergeCell ref="E9:E10"/>
    <mergeCell ref="F7:G8"/>
    <mergeCell ref="B76:K76"/>
    <mergeCell ref="B79:K79"/>
    <mergeCell ref="A6:L6"/>
    <mergeCell ref="J7:K7"/>
    <mergeCell ref="C9:C10"/>
    <mergeCell ref="A3:L3"/>
    <mergeCell ref="A4:L4"/>
    <mergeCell ref="A5:L5"/>
    <mergeCell ref="J8:K8"/>
    <mergeCell ref="G9:G10"/>
  </mergeCells>
  <conditionalFormatting sqref="B51">
    <cfRule type="cellIs" priority="2" dxfId="0" operator="equal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32"/>
  <sheetViews>
    <sheetView view="pageBreakPreview" zoomScale="86" zoomScaleNormal="82" zoomScaleSheetLayoutView="86" zoomScalePageLayoutView="0" workbookViewId="0" topLeftCell="A1">
      <selection activeCell="A1" sqref="A1:L1"/>
    </sheetView>
  </sheetViews>
  <sheetFormatPr defaultColWidth="9.00390625" defaultRowHeight="12.75"/>
  <cols>
    <col min="1" max="1" width="3.8515625" style="99" customWidth="1"/>
    <col min="2" max="2" width="68.57421875" style="72" customWidth="1"/>
    <col min="3" max="3" width="12.28125" style="77" customWidth="1"/>
    <col min="4" max="4" width="8.57421875" style="77" customWidth="1"/>
    <col min="5" max="6" width="9.140625" style="77" customWidth="1"/>
    <col min="7" max="7" width="11.28125" style="77" customWidth="1"/>
    <col min="8" max="8" width="11.7109375" style="77" customWidth="1"/>
    <col min="9" max="9" width="14.7109375" style="77" customWidth="1"/>
    <col min="10" max="10" width="8.8515625" style="77" customWidth="1"/>
    <col min="11" max="11" width="12.8515625" style="77" customWidth="1"/>
    <col min="12" max="12" width="16.421875" style="77" customWidth="1"/>
    <col min="13" max="16384" width="9.00390625" style="69" customWidth="1"/>
  </cols>
  <sheetData>
    <row r="1" spans="1:13" ht="37.5" customHeight="1">
      <c r="A1" s="457" t="str">
        <f>'nakrebi lari'!A4:N4</f>
        <v>სიღნაღის მუნიციპალიტეტის სოფ. ვაქირში ხევისუბნის გზის სარეაბილიტაციო სამუშაოები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107"/>
    </row>
    <row r="2" spans="1:12" ht="16.5">
      <c r="A2" s="455" t="s">
        <v>112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12" ht="27" customHeight="1">
      <c r="A3" s="456" t="s">
        <v>76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4" spans="1:12" ht="15.75">
      <c r="A4" s="458" t="s">
        <v>0</v>
      </c>
      <c r="B4" s="461" t="s">
        <v>12</v>
      </c>
      <c r="C4" s="441" t="s">
        <v>1</v>
      </c>
      <c r="D4" s="464"/>
      <c r="E4" s="447"/>
      <c r="F4" s="441" t="s">
        <v>2</v>
      </c>
      <c r="G4" s="442"/>
      <c r="H4" s="441" t="s">
        <v>3</v>
      </c>
      <c r="I4" s="445"/>
      <c r="J4" s="441" t="s">
        <v>4</v>
      </c>
      <c r="K4" s="442"/>
      <c r="L4" s="447" t="s">
        <v>5</v>
      </c>
    </row>
    <row r="5" spans="1:12" ht="15.75">
      <c r="A5" s="459"/>
      <c r="B5" s="462"/>
      <c r="C5" s="451"/>
      <c r="D5" s="465"/>
      <c r="E5" s="466"/>
      <c r="F5" s="443"/>
      <c r="G5" s="444"/>
      <c r="H5" s="443"/>
      <c r="I5" s="446"/>
      <c r="J5" s="451" t="s">
        <v>6</v>
      </c>
      <c r="K5" s="444"/>
      <c r="L5" s="448"/>
    </row>
    <row r="6" spans="1:12" ht="15.75">
      <c r="A6" s="459"/>
      <c r="B6" s="462"/>
      <c r="C6" s="453" t="s">
        <v>7</v>
      </c>
      <c r="D6" s="453" t="s">
        <v>8</v>
      </c>
      <c r="E6" s="453" t="s">
        <v>9</v>
      </c>
      <c r="F6" s="64" t="s">
        <v>8</v>
      </c>
      <c r="G6" s="453" t="s">
        <v>9</v>
      </c>
      <c r="H6" s="64" t="s">
        <v>8</v>
      </c>
      <c r="I6" s="453" t="s">
        <v>9</v>
      </c>
      <c r="J6" s="64" t="s">
        <v>8</v>
      </c>
      <c r="K6" s="453" t="s">
        <v>9</v>
      </c>
      <c r="L6" s="449"/>
    </row>
    <row r="7" spans="1:12" ht="15.75">
      <c r="A7" s="460"/>
      <c r="B7" s="463"/>
      <c r="C7" s="454"/>
      <c r="D7" s="454"/>
      <c r="E7" s="454"/>
      <c r="F7" s="73" t="s">
        <v>10</v>
      </c>
      <c r="G7" s="454"/>
      <c r="H7" s="73" t="s">
        <v>10</v>
      </c>
      <c r="I7" s="454"/>
      <c r="J7" s="73" t="s">
        <v>10</v>
      </c>
      <c r="K7" s="454"/>
      <c r="L7" s="450"/>
    </row>
    <row r="8" spans="1:12" ht="15.75">
      <c r="A8" s="108" t="s">
        <v>11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109">
        <v>10</v>
      </c>
      <c r="K8" s="109">
        <v>11</v>
      </c>
      <c r="L8" s="109">
        <v>12</v>
      </c>
    </row>
    <row r="9" spans="1:12" ht="49.5">
      <c r="A9" s="101">
        <v>1</v>
      </c>
      <c r="B9" s="102" t="s">
        <v>77</v>
      </c>
      <c r="C9" s="101" t="s">
        <v>75</v>
      </c>
      <c r="D9" s="101"/>
      <c r="E9" s="103">
        <v>2</v>
      </c>
      <c r="F9" s="106"/>
      <c r="G9" s="106"/>
      <c r="H9" s="106"/>
      <c r="I9" s="114"/>
      <c r="J9" s="106"/>
      <c r="K9" s="106"/>
      <c r="L9" s="106"/>
    </row>
    <row r="10" spans="1:12" ht="15.75">
      <c r="A10" s="78"/>
      <c r="B10" s="74" t="s">
        <v>13</v>
      </c>
      <c r="C10" s="61" t="s">
        <v>14</v>
      </c>
      <c r="D10" s="75">
        <v>3.23</v>
      </c>
      <c r="E10" s="75">
        <f>D10*E9</f>
        <v>6.46</v>
      </c>
      <c r="F10" s="61"/>
      <c r="G10" s="61"/>
      <c r="H10" s="61"/>
      <c r="I10" s="61"/>
      <c r="J10" s="61"/>
      <c r="K10" s="61"/>
      <c r="L10" s="61"/>
    </row>
    <row r="11" spans="1:12" ht="15.75">
      <c r="A11" s="78"/>
      <c r="B11" s="67" t="s">
        <v>78</v>
      </c>
      <c r="C11" s="61" t="s">
        <v>15</v>
      </c>
      <c r="D11" s="75">
        <v>0.15</v>
      </c>
      <c r="E11" s="61">
        <f>D11*E9</f>
        <v>0.3</v>
      </c>
      <c r="F11" s="61"/>
      <c r="G11" s="61"/>
      <c r="H11" s="61"/>
      <c r="I11" s="61"/>
      <c r="J11" s="92"/>
      <c r="K11" s="61"/>
      <c r="L11" s="61"/>
    </row>
    <row r="12" spans="1:12" ht="15.75">
      <c r="A12" s="78"/>
      <c r="B12" s="74" t="s">
        <v>16</v>
      </c>
      <c r="C12" s="61" t="s">
        <v>14</v>
      </c>
      <c r="D12" s="75"/>
      <c r="E12" s="61">
        <f>E11</f>
        <v>0.3</v>
      </c>
      <c r="F12" s="61"/>
      <c r="G12" s="61"/>
      <c r="H12" s="61"/>
      <c r="I12" s="61"/>
      <c r="J12" s="61"/>
      <c r="K12" s="61"/>
      <c r="L12" s="61"/>
    </row>
    <row r="13" spans="1:12" ht="15.75">
      <c r="A13" s="78"/>
      <c r="B13" s="74" t="s">
        <v>79</v>
      </c>
      <c r="C13" s="61" t="s">
        <v>15</v>
      </c>
      <c r="D13" s="75">
        <v>0.286</v>
      </c>
      <c r="E13" s="61">
        <f>D13*E9</f>
        <v>0.572</v>
      </c>
      <c r="F13" s="61"/>
      <c r="G13" s="61"/>
      <c r="H13" s="61"/>
      <c r="I13" s="61"/>
      <c r="J13" s="92"/>
      <c r="K13" s="61"/>
      <c r="L13" s="61"/>
    </row>
    <row r="14" spans="1:12" ht="15.75">
      <c r="A14" s="78"/>
      <c r="B14" s="74" t="s">
        <v>16</v>
      </c>
      <c r="C14" s="61" t="s">
        <v>14</v>
      </c>
      <c r="D14" s="75"/>
      <c r="E14" s="61">
        <f>E13</f>
        <v>0.572</v>
      </c>
      <c r="F14" s="92"/>
      <c r="G14" s="61"/>
      <c r="H14" s="61"/>
      <c r="I14" s="61"/>
      <c r="J14" s="61"/>
      <c r="K14" s="61"/>
      <c r="L14" s="61"/>
    </row>
    <row r="15" spans="1:12" ht="18">
      <c r="A15" s="78"/>
      <c r="B15" s="79" t="s">
        <v>117</v>
      </c>
      <c r="C15" s="75" t="s">
        <v>109</v>
      </c>
      <c r="D15" s="75">
        <v>0.064</v>
      </c>
      <c r="E15" s="61">
        <f>D15*E9</f>
        <v>0.128</v>
      </c>
      <c r="F15" s="61"/>
      <c r="G15" s="61"/>
      <c r="H15" s="64"/>
      <c r="I15" s="61"/>
      <c r="J15" s="61"/>
      <c r="K15" s="61"/>
      <c r="L15" s="61"/>
    </row>
    <row r="16" spans="1:12" ht="15.75">
      <c r="A16" s="78"/>
      <c r="B16" s="67" t="s">
        <v>111</v>
      </c>
      <c r="C16" s="75" t="s">
        <v>75</v>
      </c>
      <c r="D16" s="115" t="s">
        <v>43</v>
      </c>
      <c r="E16" s="61">
        <f>E9</f>
        <v>2</v>
      </c>
      <c r="F16" s="61"/>
      <c r="G16" s="61"/>
      <c r="H16" s="61"/>
      <c r="I16" s="61"/>
      <c r="J16" s="61"/>
      <c r="K16" s="61"/>
      <c r="L16" s="61"/>
    </row>
    <row r="17" spans="1:12" ht="15.75">
      <c r="A17" s="80"/>
      <c r="B17" s="81" t="s">
        <v>44</v>
      </c>
      <c r="C17" s="66" t="s">
        <v>18</v>
      </c>
      <c r="D17" s="66">
        <v>0.649</v>
      </c>
      <c r="E17" s="65">
        <f>D17*E9</f>
        <v>1.298</v>
      </c>
      <c r="F17" s="65"/>
      <c r="G17" s="65"/>
      <c r="H17" s="65"/>
      <c r="I17" s="65"/>
      <c r="J17" s="65"/>
      <c r="K17" s="65"/>
      <c r="L17" s="65"/>
    </row>
    <row r="18" spans="1:12" ht="16.5">
      <c r="A18" s="76"/>
      <c r="B18" s="116" t="s">
        <v>80</v>
      </c>
      <c r="C18" s="63"/>
      <c r="D18" s="64"/>
      <c r="E18" s="62"/>
      <c r="F18" s="68"/>
      <c r="G18" s="63"/>
      <c r="H18" s="64"/>
      <c r="I18" s="68"/>
      <c r="J18" s="64"/>
      <c r="K18" s="63"/>
      <c r="L18" s="64"/>
    </row>
    <row r="19" spans="1:12" ht="15.75">
      <c r="A19" s="76"/>
      <c r="B19" s="79" t="s">
        <v>81</v>
      </c>
      <c r="C19" s="63" t="s">
        <v>75</v>
      </c>
      <c r="D19" s="64"/>
      <c r="E19" s="62">
        <v>2</v>
      </c>
      <c r="F19" s="68"/>
      <c r="G19" s="63"/>
      <c r="H19" s="64"/>
      <c r="I19" s="68"/>
      <c r="J19" s="64"/>
      <c r="K19" s="63"/>
      <c r="L19" s="64"/>
    </row>
    <row r="20" spans="1:12" ht="17.25" customHeight="1">
      <c r="A20" s="110"/>
      <c r="B20" s="105" t="s">
        <v>9</v>
      </c>
      <c r="C20" s="111" t="s">
        <v>18</v>
      </c>
      <c r="D20" s="111"/>
      <c r="E20" s="111"/>
      <c r="F20" s="111"/>
      <c r="G20" s="104"/>
      <c r="H20" s="112"/>
      <c r="I20" s="104"/>
      <c r="J20" s="112"/>
      <c r="K20" s="104"/>
      <c r="L20" s="104"/>
    </row>
    <row r="21" spans="1:12" ht="17.25" customHeight="1">
      <c r="A21" s="82"/>
      <c r="B21" s="85" t="s">
        <v>169</v>
      </c>
      <c r="C21" s="84" t="s">
        <v>18</v>
      </c>
      <c r="D21" s="61"/>
      <c r="E21" s="61"/>
      <c r="F21" s="61"/>
      <c r="G21" s="61"/>
      <c r="H21" s="61"/>
      <c r="I21" s="61"/>
      <c r="J21" s="75"/>
      <c r="K21" s="61"/>
      <c r="L21" s="61"/>
    </row>
    <row r="22" spans="1:12" ht="17.25" customHeight="1">
      <c r="A22" s="82"/>
      <c r="B22" s="83" t="s">
        <v>9</v>
      </c>
      <c r="C22" s="84" t="s">
        <v>18</v>
      </c>
      <c r="D22" s="61"/>
      <c r="E22" s="61"/>
      <c r="F22" s="61"/>
      <c r="G22" s="61"/>
      <c r="H22" s="61"/>
      <c r="I22" s="61"/>
      <c r="J22" s="75"/>
      <c r="K22" s="61"/>
      <c r="L22" s="61"/>
    </row>
    <row r="23" spans="1:12" ht="17.25" customHeight="1">
      <c r="A23" s="86"/>
      <c r="B23" s="87" t="s">
        <v>172</v>
      </c>
      <c r="C23" s="84" t="s">
        <v>18</v>
      </c>
      <c r="D23" s="88"/>
      <c r="E23" s="89"/>
      <c r="F23" s="90"/>
      <c r="G23" s="88"/>
      <c r="H23" s="88"/>
      <c r="I23" s="88"/>
      <c r="J23" s="88"/>
      <c r="K23" s="88"/>
      <c r="L23" s="88"/>
    </row>
    <row r="24" spans="1:12" ht="17.25" customHeight="1">
      <c r="A24" s="91"/>
      <c r="B24" s="83" t="s">
        <v>9</v>
      </c>
      <c r="C24" s="84" t="s">
        <v>18</v>
      </c>
      <c r="D24" s="92"/>
      <c r="E24" s="83"/>
      <c r="F24" s="83"/>
      <c r="G24" s="92"/>
      <c r="H24" s="92"/>
      <c r="I24" s="92"/>
      <c r="J24" s="92"/>
      <c r="K24" s="92"/>
      <c r="L24" s="92"/>
    </row>
    <row r="25" spans="1:12" ht="17.25" customHeight="1">
      <c r="A25" s="86"/>
      <c r="B25" s="85" t="s">
        <v>171</v>
      </c>
      <c r="C25" s="84" t="s">
        <v>18</v>
      </c>
      <c r="D25" s="88"/>
      <c r="E25" s="93"/>
      <c r="F25" s="88"/>
      <c r="G25" s="88"/>
      <c r="H25" s="88"/>
      <c r="I25" s="88"/>
      <c r="J25" s="88"/>
      <c r="K25" s="88"/>
      <c r="L25" s="88"/>
    </row>
    <row r="26" spans="1:12" ht="17.25" customHeight="1">
      <c r="A26" s="94"/>
      <c r="B26" s="96" t="s">
        <v>9</v>
      </c>
      <c r="C26" s="95" t="s">
        <v>18</v>
      </c>
      <c r="D26" s="96"/>
      <c r="E26" s="96"/>
      <c r="F26" s="96"/>
      <c r="G26" s="97"/>
      <c r="H26" s="97"/>
      <c r="I26" s="97"/>
      <c r="J26" s="97"/>
      <c r="K26" s="97"/>
      <c r="L26" s="98"/>
    </row>
    <row r="29" spans="2:11" ht="16.5">
      <c r="B29" s="452"/>
      <c r="C29" s="452"/>
      <c r="D29" s="452"/>
      <c r="E29" s="452"/>
      <c r="F29" s="452"/>
      <c r="G29" s="452"/>
      <c r="H29" s="452"/>
      <c r="I29" s="452"/>
      <c r="J29" s="452"/>
      <c r="K29" s="452"/>
    </row>
    <row r="30" spans="2:11" ht="16.5">
      <c r="B30" s="71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 ht="16.5">
      <c r="B31" s="452"/>
      <c r="C31" s="452"/>
      <c r="D31" s="452"/>
      <c r="E31" s="452"/>
      <c r="F31" s="452"/>
      <c r="G31" s="452"/>
      <c r="H31" s="452"/>
      <c r="I31" s="452"/>
      <c r="J31" s="452"/>
      <c r="K31" s="452"/>
    </row>
    <row r="32" spans="2:11" ht="15.75"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</sheetData>
  <sheetProtection/>
  <mergeCells count="19">
    <mergeCell ref="A2:L2"/>
    <mergeCell ref="A3:L3"/>
    <mergeCell ref="A1:L1"/>
    <mergeCell ref="A4:A7"/>
    <mergeCell ref="B4:B7"/>
    <mergeCell ref="C4:E5"/>
    <mergeCell ref="C6:C7"/>
    <mergeCell ref="D6:D7"/>
    <mergeCell ref="E6:E7"/>
    <mergeCell ref="F4:G5"/>
    <mergeCell ref="H4:I5"/>
    <mergeCell ref="L4:L7"/>
    <mergeCell ref="J5:K5"/>
    <mergeCell ref="B29:K29"/>
    <mergeCell ref="B31:K31"/>
    <mergeCell ref="J4:K4"/>
    <mergeCell ref="G6:G7"/>
    <mergeCell ref="I6:I7"/>
    <mergeCell ref="K6:K7"/>
  </mergeCells>
  <printOptions/>
  <pageMargins left="0.3937007874015748" right="0.1968503937007874" top="0.1968503937007874" bottom="0.1968503937007874" header="0.5118110236220472" footer="0.5118110236220472"/>
  <pageSetup orientation="portrait" paperSize="9" scale="50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.8515625" style="350" customWidth="1"/>
    <col min="2" max="2" width="80.7109375" style="301" customWidth="1"/>
    <col min="3" max="3" width="9.8515625" style="351" customWidth="1"/>
    <col min="4" max="5" width="11.140625" style="351" customWidth="1"/>
    <col min="6" max="6" width="9.7109375" style="351" customWidth="1"/>
    <col min="7" max="7" width="9.140625" style="351" customWidth="1"/>
    <col min="8" max="8" width="11.28125" style="351" customWidth="1"/>
    <col min="9" max="9" width="10.8515625" style="351" customWidth="1"/>
    <col min="10" max="10" width="8.8515625" style="351" customWidth="1"/>
    <col min="11" max="11" width="9.140625" style="351" customWidth="1"/>
    <col min="12" max="12" width="12.8515625" style="351" customWidth="1"/>
    <col min="13" max="16384" width="9.00390625" style="300" customWidth="1"/>
  </cols>
  <sheetData>
    <row r="1" spans="1:12" ht="15.75">
      <c r="A1" s="467" t="s">
        <v>159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ht="15.75">
      <c r="A2" s="467" t="s">
        <v>166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</row>
    <row r="3" spans="1:12" ht="15.75">
      <c r="A3" s="301"/>
      <c r="B3" s="370"/>
      <c r="C3" s="302"/>
      <c r="D3" s="302"/>
      <c r="E3" s="468"/>
      <c r="F3" s="468"/>
      <c r="G3" s="468"/>
      <c r="H3" s="468"/>
      <c r="I3" s="302"/>
      <c r="J3" s="302"/>
      <c r="K3" s="302"/>
      <c r="L3" s="302"/>
    </row>
    <row r="4" spans="1:12" ht="15.75">
      <c r="A4" s="469" t="s">
        <v>0</v>
      </c>
      <c r="B4" s="472" t="s">
        <v>12</v>
      </c>
      <c r="C4" s="475" t="s">
        <v>1</v>
      </c>
      <c r="D4" s="476"/>
      <c r="E4" s="477"/>
      <c r="F4" s="475" t="s">
        <v>2</v>
      </c>
      <c r="G4" s="481"/>
      <c r="H4" s="475" t="s">
        <v>3</v>
      </c>
      <c r="I4" s="484"/>
      <c r="J4" s="475" t="s">
        <v>4</v>
      </c>
      <c r="K4" s="481"/>
      <c r="L4" s="477" t="s">
        <v>5</v>
      </c>
    </row>
    <row r="5" spans="1:12" ht="15.75">
      <c r="A5" s="470"/>
      <c r="B5" s="473"/>
      <c r="C5" s="478"/>
      <c r="D5" s="479"/>
      <c r="E5" s="480"/>
      <c r="F5" s="482"/>
      <c r="G5" s="483"/>
      <c r="H5" s="482"/>
      <c r="I5" s="485"/>
      <c r="J5" s="478" t="s">
        <v>6</v>
      </c>
      <c r="K5" s="483"/>
      <c r="L5" s="486"/>
    </row>
    <row r="6" spans="1:12" ht="15.75">
      <c r="A6" s="470"/>
      <c r="B6" s="473"/>
      <c r="C6" s="489" t="s">
        <v>7</v>
      </c>
      <c r="D6" s="489" t="s">
        <v>8</v>
      </c>
      <c r="E6" s="489" t="s">
        <v>9</v>
      </c>
      <c r="F6" s="303" t="s">
        <v>8</v>
      </c>
      <c r="G6" s="489" t="s">
        <v>9</v>
      </c>
      <c r="H6" s="303" t="s">
        <v>8</v>
      </c>
      <c r="I6" s="489" t="s">
        <v>9</v>
      </c>
      <c r="J6" s="303" t="s">
        <v>8</v>
      </c>
      <c r="K6" s="489" t="s">
        <v>9</v>
      </c>
      <c r="L6" s="487"/>
    </row>
    <row r="7" spans="1:12" ht="20.25" customHeight="1">
      <c r="A7" s="471"/>
      <c r="B7" s="474"/>
      <c r="C7" s="490"/>
      <c r="D7" s="490"/>
      <c r="E7" s="490"/>
      <c r="F7" s="304" t="s">
        <v>10</v>
      </c>
      <c r="G7" s="490"/>
      <c r="H7" s="304" t="s">
        <v>10</v>
      </c>
      <c r="I7" s="490"/>
      <c r="J7" s="304" t="s">
        <v>10</v>
      </c>
      <c r="K7" s="490"/>
      <c r="L7" s="488"/>
    </row>
    <row r="8" spans="1:12" ht="15.75">
      <c r="A8" s="371">
        <v>1</v>
      </c>
      <c r="B8" s="305">
        <v>2</v>
      </c>
      <c r="C8" s="305">
        <v>3</v>
      </c>
      <c r="D8" s="305">
        <v>4</v>
      </c>
      <c r="E8" s="305">
        <v>5</v>
      </c>
      <c r="F8" s="305">
        <v>6</v>
      </c>
      <c r="G8" s="305">
        <v>7</v>
      </c>
      <c r="H8" s="305">
        <v>8</v>
      </c>
      <c r="I8" s="305">
        <v>9</v>
      </c>
      <c r="J8" s="305">
        <v>10</v>
      </c>
      <c r="K8" s="305">
        <v>11</v>
      </c>
      <c r="L8" s="305">
        <v>12</v>
      </c>
    </row>
    <row r="9" spans="1:12" s="313" customFormat="1" ht="15.75">
      <c r="A9" s="306">
        <v>1</v>
      </c>
      <c r="B9" s="307" t="s">
        <v>160</v>
      </c>
      <c r="C9" s="308" t="s">
        <v>19</v>
      </c>
      <c r="D9" s="309"/>
      <c r="E9" s="310">
        <f>E14+E15+E16</f>
        <v>1.13402</v>
      </c>
      <c r="F9" s="311"/>
      <c r="G9" s="312"/>
      <c r="H9" s="303"/>
      <c r="I9" s="311"/>
      <c r="J9" s="303"/>
      <c r="K9" s="312"/>
      <c r="L9" s="303"/>
    </row>
    <row r="10" spans="1:12" s="313" customFormat="1" ht="15.75">
      <c r="A10" s="314"/>
      <c r="B10" s="315" t="s">
        <v>13</v>
      </c>
      <c r="C10" s="316" t="s">
        <v>14</v>
      </c>
      <c r="D10" s="303">
        <v>22.6</v>
      </c>
      <c r="E10" s="317">
        <f>D10*E9</f>
        <v>25.628852000000002</v>
      </c>
      <c r="F10" s="311"/>
      <c r="G10" s="312"/>
      <c r="H10" s="303"/>
      <c r="I10" s="311"/>
      <c r="J10" s="303"/>
      <c r="K10" s="312"/>
      <c r="L10" s="303"/>
    </row>
    <row r="11" spans="1:12" s="313" customFormat="1" ht="15.75">
      <c r="A11" s="314"/>
      <c r="B11" s="318" t="s">
        <v>161</v>
      </c>
      <c r="C11" s="316" t="s">
        <v>15</v>
      </c>
      <c r="D11" s="303">
        <v>5.45</v>
      </c>
      <c r="E11" s="317">
        <f>D11*E9</f>
        <v>6.180409</v>
      </c>
      <c r="F11" s="311"/>
      <c r="G11" s="312"/>
      <c r="H11" s="303"/>
      <c r="I11" s="311"/>
      <c r="J11" s="303"/>
      <c r="K11" s="312"/>
      <c r="L11" s="303"/>
    </row>
    <row r="12" spans="1:12" s="313" customFormat="1" ht="15.75">
      <c r="A12" s="314"/>
      <c r="B12" s="318" t="s">
        <v>16</v>
      </c>
      <c r="C12" s="316" t="s">
        <v>14</v>
      </c>
      <c r="D12" s="303"/>
      <c r="E12" s="317">
        <f>E11</f>
        <v>6.180409</v>
      </c>
      <c r="F12" s="311"/>
      <c r="G12" s="312"/>
      <c r="H12" s="303"/>
      <c r="I12" s="311"/>
      <c r="J12" s="303"/>
      <c r="K12" s="312"/>
      <c r="L12" s="303"/>
    </row>
    <row r="13" spans="1:12" s="313" customFormat="1" ht="15.75">
      <c r="A13" s="314"/>
      <c r="B13" s="318" t="s">
        <v>21</v>
      </c>
      <c r="C13" s="319" t="s">
        <v>18</v>
      </c>
      <c r="D13" s="303">
        <v>1.33</v>
      </c>
      <c r="E13" s="317">
        <f>D13*E9</f>
        <v>1.5082466</v>
      </c>
      <c r="F13" s="311"/>
      <c r="G13" s="312"/>
      <c r="H13" s="303"/>
      <c r="I13" s="311"/>
      <c r="J13" s="303"/>
      <c r="K13" s="312"/>
      <c r="L13" s="303"/>
    </row>
    <row r="14" spans="1:12" s="313" customFormat="1" ht="15.75">
      <c r="A14" s="314"/>
      <c r="B14" s="318" t="s">
        <v>162</v>
      </c>
      <c r="C14" s="312" t="s">
        <v>19</v>
      </c>
      <c r="D14" s="320" t="s">
        <v>43</v>
      </c>
      <c r="E14" s="321">
        <v>0.52506</v>
      </c>
      <c r="F14" s="311"/>
      <c r="G14" s="312"/>
      <c r="H14" s="303"/>
      <c r="I14" s="311"/>
      <c r="J14" s="303"/>
      <c r="K14" s="312"/>
      <c r="L14" s="303"/>
    </row>
    <row r="15" spans="1:12" s="313" customFormat="1" ht="15.75">
      <c r="A15" s="314"/>
      <c r="B15" s="318" t="s">
        <v>163</v>
      </c>
      <c r="C15" s="312" t="s">
        <v>19</v>
      </c>
      <c r="D15" s="320" t="s">
        <v>43</v>
      </c>
      <c r="E15" s="321">
        <v>0.5922</v>
      </c>
      <c r="F15" s="311"/>
      <c r="G15" s="312"/>
      <c r="H15" s="303"/>
      <c r="I15" s="311"/>
      <c r="J15" s="303"/>
      <c r="K15" s="312"/>
      <c r="L15" s="303"/>
    </row>
    <row r="16" spans="1:12" s="313" customFormat="1" ht="15.75">
      <c r="A16" s="314"/>
      <c r="B16" s="318" t="s">
        <v>167</v>
      </c>
      <c r="C16" s="312" t="s">
        <v>19</v>
      </c>
      <c r="D16" s="320" t="s">
        <v>43</v>
      </c>
      <c r="E16" s="321">
        <v>0.01676</v>
      </c>
      <c r="F16" s="311"/>
      <c r="G16" s="312"/>
      <c r="H16" s="303"/>
      <c r="I16" s="311"/>
      <c r="J16" s="303"/>
      <c r="K16" s="312"/>
      <c r="L16" s="303"/>
    </row>
    <row r="17" spans="1:12" s="313" customFormat="1" ht="14.25" customHeight="1">
      <c r="A17" s="314"/>
      <c r="B17" s="318" t="s">
        <v>139</v>
      </c>
      <c r="C17" s="312" t="s">
        <v>73</v>
      </c>
      <c r="D17" s="303">
        <v>2.4</v>
      </c>
      <c r="E17" s="317">
        <f>D17*E9</f>
        <v>2.721648</v>
      </c>
      <c r="F17" s="311"/>
      <c r="G17" s="312"/>
      <c r="H17" s="303"/>
      <c r="I17" s="311"/>
      <c r="J17" s="303"/>
      <c r="K17" s="312"/>
      <c r="L17" s="303"/>
    </row>
    <row r="18" spans="1:12" s="313" customFormat="1" ht="15.75">
      <c r="A18" s="314"/>
      <c r="B18" s="318" t="s">
        <v>138</v>
      </c>
      <c r="C18" s="312" t="s">
        <v>73</v>
      </c>
      <c r="D18" s="303">
        <v>13.4</v>
      </c>
      <c r="E18" s="317">
        <f>D18*E9</f>
        <v>15.195868</v>
      </c>
      <c r="F18" s="311"/>
      <c r="G18" s="312"/>
      <c r="H18" s="303"/>
      <c r="I18" s="311"/>
      <c r="J18" s="303"/>
      <c r="K18" s="312"/>
      <c r="L18" s="303"/>
    </row>
    <row r="19" spans="1:12" s="313" customFormat="1" ht="15.75">
      <c r="A19" s="322"/>
      <c r="B19" s="323" t="s">
        <v>22</v>
      </c>
      <c r="C19" s="324" t="s">
        <v>18</v>
      </c>
      <c r="D19" s="304">
        <v>2.78</v>
      </c>
      <c r="E19" s="325">
        <f>D19*E9</f>
        <v>3.1525756</v>
      </c>
      <c r="F19" s="326"/>
      <c r="G19" s="324"/>
      <c r="H19" s="304"/>
      <c r="I19" s="326"/>
      <c r="J19" s="304"/>
      <c r="K19" s="324"/>
      <c r="L19" s="304"/>
    </row>
    <row r="20" spans="1:12" s="313" customFormat="1" ht="18.75">
      <c r="A20" s="306">
        <v>2</v>
      </c>
      <c r="B20" s="307" t="s">
        <v>164</v>
      </c>
      <c r="C20" s="308" t="s">
        <v>165</v>
      </c>
      <c r="D20" s="309"/>
      <c r="E20" s="310">
        <v>122.4</v>
      </c>
      <c r="F20" s="311"/>
      <c r="G20" s="312"/>
      <c r="H20" s="303"/>
      <c r="I20" s="311"/>
      <c r="J20" s="303"/>
      <c r="K20" s="312"/>
      <c r="L20" s="303"/>
    </row>
    <row r="21" spans="1:12" s="313" customFormat="1" ht="15.75">
      <c r="A21" s="314"/>
      <c r="B21" s="315" t="s">
        <v>13</v>
      </c>
      <c r="C21" s="316" t="s">
        <v>14</v>
      </c>
      <c r="D21" s="303">
        <v>0.68</v>
      </c>
      <c r="E21" s="317">
        <f>D21*E20</f>
        <v>83.23200000000001</v>
      </c>
      <c r="F21" s="311"/>
      <c r="G21" s="312"/>
      <c r="H21" s="303"/>
      <c r="I21" s="311"/>
      <c r="J21" s="303"/>
      <c r="K21" s="312"/>
      <c r="L21" s="303"/>
    </row>
    <row r="22" spans="1:12" s="313" customFormat="1" ht="15.75">
      <c r="A22" s="314"/>
      <c r="B22" s="318" t="s">
        <v>21</v>
      </c>
      <c r="C22" s="319" t="s">
        <v>18</v>
      </c>
      <c r="D22" s="327">
        <v>0.0003</v>
      </c>
      <c r="E22" s="317">
        <f>D22*E20</f>
        <v>0.036719999999999996</v>
      </c>
      <c r="F22" s="311"/>
      <c r="G22" s="312"/>
      <c r="H22" s="303"/>
      <c r="I22" s="311"/>
      <c r="J22" s="303"/>
      <c r="K22" s="328"/>
      <c r="L22" s="303"/>
    </row>
    <row r="23" spans="1:12" s="313" customFormat="1" ht="15.75">
      <c r="A23" s="314"/>
      <c r="B23" s="318" t="s">
        <v>140</v>
      </c>
      <c r="C23" s="312" t="s">
        <v>73</v>
      </c>
      <c r="D23" s="329">
        <v>0.251</v>
      </c>
      <c r="E23" s="317">
        <f>D23*E20</f>
        <v>30.7224</v>
      </c>
      <c r="F23" s="311"/>
      <c r="G23" s="312"/>
      <c r="H23" s="303"/>
      <c r="I23" s="311"/>
      <c r="J23" s="303"/>
      <c r="K23" s="312"/>
      <c r="L23" s="303"/>
    </row>
    <row r="24" spans="1:12" s="313" customFormat="1" ht="15.75">
      <c r="A24" s="314"/>
      <c r="B24" s="318" t="s">
        <v>141</v>
      </c>
      <c r="C24" s="312" t="s">
        <v>73</v>
      </c>
      <c r="D24" s="329">
        <v>0.002</v>
      </c>
      <c r="E24" s="317">
        <f>D24*E20</f>
        <v>0.24480000000000002</v>
      </c>
      <c r="F24" s="311"/>
      <c r="G24" s="312"/>
      <c r="H24" s="303"/>
      <c r="I24" s="311"/>
      <c r="J24" s="303"/>
      <c r="K24" s="312"/>
      <c r="L24" s="303"/>
    </row>
    <row r="25" spans="1:12" s="313" customFormat="1" ht="15.75">
      <c r="A25" s="314"/>
      <c r="B25" s="318" t="s">
        <v>142</v>
      </c>
      <c r="C25" s="312" t="s">
        <v>73</v>
      </c>
      <c r="D25" s="329">
        <v>0.027</v>
      </c>
      <c r="E25" s="317">
        <f>D25*E20</f>
        <v>3.3048</v>
      </c>
      <c r="F25" s="311"/>
      <c r="G25" s="312"/>
      <c r="H25" s="303"/>
      <c r="I25" s="311"/>
      <c r="J25" s="303"/>
      <c r="K25" s="312"/>
      <c r="L25" s="303"/>
    </row>
    <row r="26" spans="1:12" s="313" customFormat="1" ht="15.75">
      <c r="A26" s="322"/>
      <c r="B26" s="323" t="s">
        <v>22</v>
      </c>
      <c r="C26" s="324" t="s">
        <v>18</v>
      </c>
      <c r="D26" s="330">
        <v>0.0019</v>
      </c>
      <c r="E26" s="325">
        <f>D26*E20</f>
        <v>0.23256000000000002</v>
      </c>
      <c r="F26" s="326"/>
      <c r="G26" s="324"/>
      <c r="H26" s="304"/>
      <c r="I26" s="326"/>
      <c r="J26" s="304"/>
      <c r="K26" s="324"/>
      <c r="L26" s="304"/>
    </row>
    <row r="27" spans="1:12" ht="15.75">
      <c r="A27" s="331"/>
      <c r="B27" s="333" t="s">
        <v>9</v>
      </c>
      <c r="C27" s="332" t="s">
        <v>18</v>
      </c>
      <c r="D27" s="332"/>
      <c r="E27" s="332"/>
      <c r="F27" s="332"/>
      <c r="G27" s="316"/>
      <c r="H27" s="303"/>
      <c r="I27" s="316"/>
      <c r="J27" s="303"/>
      <c r="K27" s="316"/>
      <c r="L27" s="316"/>
    </row>
    <row r="28" spans="1:12" ht="15.75">
      <c r="A28" s="334"/>
      <c r="B28" s="335" t="s">
        <v>169</v>
      </c>
      <c r="C28" s="336" t="s">
        <v>18</v>
      </c>
      <c r="D28" s="316"/>
      <c r="E28" s="316"/>
      <c r="F28" s="316"/>
      <c r="G28" s="316"/>
      <c r="H28" s="316"/>
      <c r="I28" s="316"/>
      <c r="J28" s="337"/>
      <c r="K28" s="316"/>
      <c r="L28" s="316"/>
    </row>
    <row r="29" spans="1:12" ht="15.75">
      <c r="A29" s="334"/>
      <c r="B29" s="333" t="s">
        <v>9</v>
      </c>
      <c r="C29" s="336" t="s">
        <v>18</v>
      </c>
      <c r="D29" s="316"/>
      <c r="E29" s="316"/>
      <c r="F29" s="316"/>
      <c r="G29" s="316"/>
      <c r="H29" s="316"/>
      <c r="I29" s="316"/>
      <c r="J29" s="337"/>
      <c r="K29" s="316"/>
      <c r="L29" s="316"/>
    </row>
    <row r="30" spans="1:12" ht="15.75">
      <c r="A30" s="338"/>
      <c r="B30" s="339" t="s">
        <v>170</v>
      </c>
      <c r="C30" s="336" t="s">
        <v>18</v>
      </c>
      <c r="D30" s="340"/>
      <c r="E30" s="341"/>
      <c r="F30" s="342"/>
      <c r="G30" s="340"/>
      <c r="H30" s="340"/>
      <c r="I30" s="340"/>
      <c r="J30" s="340"/>
      <c r="K30" s="340"/>
      <c r="L30" s="340"/>
    </row>
    <row r="31" spans="1:12" ht="15.75">
      <c r="A31" s="343"/>
      <c r="B31" s="333" t="s">
        <v>9</v>
      </c>
      <c r="C31" s="336" t="s">
        <v>18</v>
      </c>
      <c r="D31" s="344"/>
      <c r="E31" s="333"/>
      <c r="F31" s="333"/>
      <c r="G31" s="344"/>
      <c r="H31" s="344"/>
      <c r="I31" s="344"/>
      <c r="J31" s="344"/>
      <c r="K31" s="344"/>
      <c r="L31" s="344"/>
    </row>
    <row r="32" spans="1:12" ht="15.75">
      <c r="A32" s="338"/>
      <c r="B32" s="335" t="s">
        <v>171</v>
      </c>
      <c r="C32" s="336" t="s">
        <v>18</v>
      </c>
      <c r="D32" s="340"/>
      <c r="E32" s="345"/>
      <c r="F32" s="340"/>
      <c r="G32" s="340"/>
      <c r="H32" s="340"/>
      <c r="I32" s="340"/>
      <c r="J32" s="340"/>
      <c r="K32" s="340"/>
      <c r="L32" s="340"/>
    </row>
    <row r="33" spans="1:12" ht="15.75">
      <c r="A33" s="346"/>
      <c r="B33" s="347" t="s">
        <v>9</v>
      </c>
      <c r="C33" s="348" t="s">
        <v>18</v>
      </c>
      <c r="D33" s="347"/>
      <c r="E33" s="347"/>
      <c r="F33" s="347"/>
      <c r="G33" s="349"/>
      <c r="H33" s="349"/>
      <c r="I33" s="349"/>
      <c r="J33" s="349"/>
      <c r="K33" s="349"/>
      <c r="L33" s="349"/>
    </row>
  </sheetData>
  <sheetProtection/>
  <mergeCells count="17">
    <mergeCell ref="J5:K5"/>
    <mergeCell ref="C6:C7"/>
    <mergeCell ref="D6:D7"/>
    <mergeCell ref="E6:E7"/>
    <mergeCell ref="G6:G7"/>
    <mergeCell ref="I6:I7"/>
    <mergeCell ref="K6:K7"/>
    <mergeCell ref="A1:L1"/>
    <mergeCell ref="A2:L2"/>
    <mergeCell ref="E3:H3"/>
    <mergeCell ref="A4:A7"/>
    <mergeCell ref="B4:B7"/>
    <mergeCell ref="C4:E5"/>
    <mergeCell ref="F4:G5"/>
    <mergeCell ref="H4:I5"/>
    <mergeCell ref="J4:K4"/>
    <mergeCell ref="L4:L7"/>
  </mergeCells>
  <printOptions/>
  <pageMargins left="0.7" right="0.7" top="0.75" bottom="0.75" header="0.3" footer="0.3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Ucha</cp:lastModifiedBy>
  <cp:lastPrinted>2020-06-05T08:28:25Z</cp:lastPrinted>
  <dcterms:created xsi:type="dcterms:W3CDTF">1996-10-08T23:32:33Z</dcterms:created>
  <dcterms:modified xsi:type="dcterms:W3CDTF">2020-08-21T10:58:04Z</dcterms:modified>
  <cp:category/>
  <cp:version/>
  <cp:contentType/>
  <cp:contentStatus/>
</cp:coreProperties>
</file>