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ხელთუბნის გზა\"/>
    </mc:Choice>
  </mc:AlternateContent>
  <bookViews>
    <workbookView xWindow="0" yWindow="0" windowWidth="28800" windowHeight="12330" tabRatio="881"/>
  </bookViews>
  <sheets>
    <sheet name="centraluri" sheetId="29" r:id="rId1"/>
  </sheets>
  <definedNames>
    <definedName name="_xlnm.Print_Area" localSheetId="0">centraluri!$A$1:$M$256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2" i="29" l="1"/>
  <c r="F241" i="29"/>
  <c r="F239" i="29"/>
  <c r="F238" i="29"/>
  <c r="F235" i="29"/>
  <c r="E232" i="29"/>
  <c r="F232" i="29" s="1"/>
  <c r="F231" i="29"/>
  <c r="E230" i="29"/>
  <c r="F230" i="29" s="1"/>
  <c r="E229" i="29"/>
  <c r="F229" i="29" s="1"/>
  <c r="E228" i="29"/>
  <c r="F228" i="29" s="1"/>
  <c r="E173" i="29" l="1"/>
  <c r="F173" i="29" s="1"/>
  <c r="F172" i="29"/>
  <c r="E171" i="29"/>
  <c r="F171" i="29" s="1"/>
  <c r="E170" i="29"/>
  <c r="F170" i="29" s="1"/>
  <c r="F169" i="29"/>
  <c r="E169" i="29"/>
  <c r="F33" i="29" l="1"/>
  <c r="F32" i="29"/>
  <c r="F31" i="29"/>
  <c r="F30" i="29"/>
  <c r="F29" i="29"/>
  <c r="F123" i="29" l="1"/>
  <c r="F122" i="29"/>
  <c r="F121" i="29"/>
  <c r="F120" i="29"/>
  <c r="F119" i="29"/>
  <c r="F117" i="29"/>
  <c r="E116" i="29"/>
  <c r="F116" i="29" s="1"/>
  <c r="E115" i="29"/>
  <c r="F115" i="29" s="1"/>
  <c r="E114" i="29"/>
  <c r="F114" i="29" s="1"/>
  <c r="E113" i="29"/>
  <c r="F113" i="29" s="1"/>
  <c r="F112" i="29"/>
  <c r="F110" i="29"/>
  <c r="F109" i="29"/>
  <c r="F108" i="29"/>
  <c r="E106" i="29"/>
  <c r="F106" i="29" s="1"/>
  <c r="F105" i="29"/>
  <c r="F104" i="29"/>
  <c r="F103" i="29"/>
  <c r="F101" i="29"/>
  <c r="F100" i="29"/>
  <c r="F99" i="29"/>
  <c r="E96" i="29"/>
  <c r="F96" i="29" s="1"/>
  <c r="E95" i="29"/>
  <c r="F95" i="29" s="1"/>
  <c r="F94" i="29"/>
  <c r="F93" i="29"/>
  <c r="F92" i="29"/>
  <c r="E90" i="29"/>
  <c r="F90" i="29" s="1"/>
  <c r="F89" i="29"/>
  <c r="F88" i="29"/>
  <c r="F87" i="29"/>
  <c r="F85" i="29"/>
  <c r="F84" i="29"/>
  <c r="F80" i="29" l="1"/>
  <c r="F78" i="29"/>
  <c r="F76" i="29"/>
  <c r="F75" i="29"/>
  <c r="F73" i="29"/>
  <c r="F72" i="29"/>
  <c r="F70" i="29"/>
  <c r="E68" i="29"/>
  <c r="F68" i="29" s="1"/>
  <c r="E67" i="29"/>
  <c r="F67" i="29" s="1"/>
  <c r="F65" i="29"/>
  <c r="E63" i="29"/>
  <c r="F63" i="29" s="1"/>
  <c r="E62" i="29"/>
  <c r="F62" i="29" s="1"/>
  <c r="F59" i="29"/>
  <c r="F58" i="29"/>
  <c r="F57" i="29"/>
  <c r="F55" i="29"/>
  <c r="F54" i="29"/>
  <c r="F53" i="29"/>
  <c r="F52" i="29"/>
  <c r="F51" i="29"/>
  <c r="F50" i="29"/>
  <c r="F49" i="29"/>
  <c r="F48" i="29"/>
  <c r="F47" i="29"/>
  <c r="F45" i="29"/>
  <c r="E44" i="29"/>
  <c r="F44" i="29" s="1"/>
  <c r="F42" i="29"/>
  <c r="F41" i="29"/>
  <c r="F39" i="29"/>
  <c r="F37" i="29"/>
  <c r="F60" i="29" l="1"/>
  <c r="F13" i="29" l="1"/>
  <c r="F12" i="29"/>
  <c r="F226" i="29" l="1"/>
  <c r="F225" i="29"/>
  <c r="F224" i="29"/>
  <c r="F223" i="29"/>
  <c r="F222" i="29"/>
  <c r="F221" i="29"/>
  <c r="F220" i="29"/>
  <c r="F218" i="29"/>
  <c r="F217" i="29"/>
  <c r="F215" i="29"/>
  <c r="E214" i="29"/>
  <c r="F214" i="29" s="1"/>
  <c r="F213" i="29"/>
  <c r="F212" i="29"/>
  <c r="F211" i="29"/>
  <c r="F210" i="29"/>
  <c r="E209" i="29"/>
  <c r="F209" i="29" s="1"/>
  <c r="F207" i="29"/>
  <c r="F206" i="29"/>
  <c r="F204" i="29"/>
  <c r="F203" i="29"/>
  <c r="F202" i="29"/>
  <c r="F201" i="29"/>
  <c r="F200" i="29"/>
  <c r="F199" i="29"/>
  <c r="F198" i="29"/>
  <c r="F197" i="29"/>
  <c r="F196" i="29"/>
  <c r="F194" i="29"/>
  <c r="F193" i="29"/>
  <c r="F192" i="29"/>
  <c r="F191" i="29"/>
  <c r="F190" i="29"/>
  <c r="F189" i="29"/>
  <c r="F183" i="29"/>
  <c r="F186" i="29" s="1"/>
  <c r="F182" i="29"/>
  <c r="F180" i="29"/>
  <c r="F179" i="29"/>
  <c r="F178" i="29"/>
  <c r="F177" i="29"/>
  <c r="F176" i="29"/>
  <c r="F167" i="29"/>
  <c r="F166" i="29"/>
  <c r="F165" i="29"/>
  <c r="F164" i="29"/>
  <c r="F163" i="29"/>
  <c r="F162" i="29"/>
  <c r="F161" i="29"/>
  <c r="F159" i="29"/>
  <c r="F158" i="29"/>
  <c r="F156" i="29"/>
  <c r="E155" i="29"/>
  <c r="F155" i="29" s="1"/>
  <c r="F154" i="29"/>
  <c r="F153" i="29"/>
  <c r="F152" i="29"/>
  <c r="F151" i="29"/>
  <c r="E150" i="29"/>
  <c r="F150" i="29" s="1"/>
  <c r="F148" i="29"/>
  <c r="F147" i="29"/>
  <c r="F145" i="29"/>
  <c r="F144" i="29"/>
  <c r="F143" i="29"/>
  <c r="F142" i="29"/>
  <c r="F141" i="29"/>
  <c r="F140" i="29"/>
  <c r="F139" i="29"/>
  <c r="F138" i="29"/>
  <c r="F137" i="29"/>
  <c r="F135" i="29"/>
  <c r="F134" i="29"/>
  <c r="F133" i="29"/>
  <c r="F132" i="29"/>
  <c r="F131" i="29"/>
  <c r="F130" i="29"/>
  <c r="F128" i="29"/>
  <c r="F127" i="29"/>
  <c r="F187" i="29" l="1"/>
  <c r="F184" i="29"/>
  <c r="F185" i="29"/>
  <c r="F23" i="29" l="1"/>
  <c r="F27" i="29" s="1"/>
  <c r="F9" i="29"/>
  <c r="F26" i="29" l="1"/>
  <c r="F25" i="29"/>
  <c r="F24" i="29"/>
  <c r="F22" i="29" l="1"/>
  <c r="F20" i="29"/>
  <c r="F19" i="29"/>
  <c r="F18" i="29"/>
  <c r="F17" i="29"/>
  <c r="F16" i="29"/>
  <c r="M243" i="29" l="1"/>
  <c r="J243" i="29"/>
  <c r="M244" i="29" s="1"/>
  <c r="H243" i="29" l="1"/>
  <c r="M250" i="29" s="1"/>
  <c r="L243" i="29"/>
  <c r="M246" i="29" l="1"/>
  <c r="M245" i="29"/>
  <c r="M247" i="29" l="1"/>
  <c r="M248" i="29" s="1"/>
  <c r="M249" i="29" s="1"/>
  <c r="M251" i="29" s="1"/>
  <c r="M252" i="29" l="1"/>
  <c r="M253" i="29" s="1"/>
  <c r="M254" i="29" s="1"/>
  <c r="M255" i="29" s="1"/>
</calcChain>
</file>

<file path=xl/sharedStrings.xml><?xml version="1.0" encoding="utf-8"?>
<sst xmlns="http://schemas.openxmlformats.org/spreadsheetml/2006/main" count="638" uniqueCount="287">
  <si>
    <t xml:space="preserve"> Sifri</t>
  </si>
  <si>
    <t xml:space="preserve">samuSaos dasaxeleba </t>
  </si>
  <si>
    <t>ganz. erT.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</si>
  <si>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</si>
  <si>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</si>
  <si>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</si>
  <si>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</si>
  <si>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</si>
  <si>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</si>
  <si>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</si>
  <si>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lari</t>
  </si>
  <si>
    <t>Sromis xarji</t>
  </si>
  <si>
    <t>k/sT</t>
  </si>
  <si>
    <t>m/sT</t>
  </si>
  <si>
    <t>tn</t>
  </si>
  <si>
    <t>sxva manqanebi</t>
  </si>
  <si>
    <t>1--80-3</t>
  </si>
  <si>
    <t xml:space="preserve">Sromis xarji </t>
  </si>
  <si>
    <t>kodi1504</t>
  </si>
  <si>
    <t>kodi1554</t>
  </si>
  <si>
    <t>mosarwyav mosarecxi manqana moculobiT 6000 l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</si>
  <si>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</si>
  <si>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</si>
  <si>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</si>
  <si>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</si>
  <si>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</si>
  <si>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</si>
  <si>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</si>
  <si>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</si>
  <si>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</si>
  <si>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</si>
  <si>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adgilob-rivi</t>
  </si>
  <si>
    <t>gauTvaliswinebeli xarjebi 3%</t>
  </si>
  <si>
    <t>II. miwis vakisi</t>
  </si>
  <si>
    <t>I. mosamzadebeli samuSaoebi</t>
  </si>
  <si>
    <t>#</t>
  </si>
  <si>
    <t>27-11.1</t>
  </si>
  <si>
    <t>xelfasi (l)</t>
  </si>
  <si>
    <t>masalebi</t>
  </si>
  <si>
    <t>sul</t>
  </si>
  <si>
    <t xml:space="preserve">gruntis damuSaveba xeliT III kat. gruntSi                                   </t>
  </si>
  <si>
    <t xml:space="preserve">trasis aRdgena da damagreba </t>
  </si>
  <si>
    <t xml:space="preserve">Sromis danaxarjebi </t>
  </si>
  <si>
    <t>kac.sT</t>
  </si>
  <si>
    <t>manq.sT</t>
  </si>
  <si>
    <t>gamfxvierebeli misabmeli</t>
  </si>
  <si>
    <t>traqtori muxluxa 59 კვტ (80 ცხ.ძ.)</t>
  </si>
  <si>
    <t xml:space="preserve">27-7-2              s.r.f.                       </t>
  </si>
  <si>
    <t>avtogreideri 79kvt</t>
  </si>
  <si>
    <t>satkepni sagzao 18t</t>
  </si>
  <si>
    <t>sarwyavi avtomanqana 6000l</t>
  </si>
  <si>
    <t>qviSa-xreSovani narevi</t>
  </si>
  <si>
    <t xml:space="preserve">III kategoriis gruntis  safaris moWra  meqanizmebiT </t>
  </si>
  <si>
    <t>gruntis datvirTva avtoTviTmclelebze eqskavatoriT</t>
  </si>
  <si>
    <t>c</t>
  </si>
  <si>
    <t>manqanebi</t>
  </si>
  <si>
    <t>sxva xarjebi</t>
  </si>
  <si>
    <t>t</t>
  </si>
  <si>
    <t>normatiuli Sromatevadoba</t>
  </si>
  <si>
    <t>kac/sT</t>
  </si>
  <si>
    <t>manq/sT</t>
  </si>
  <si>
    <t>g.m.</t>
  </si>
  <si>
    <t>Sromis danaxarjebi</t>
  </si>
  <si>
    <t>eqskavatori 0,5m3</t>
  </si>
  <si>
    <t>მუშა-მოსამსახურეების შრომის ანაზღაურება</t>
  </si>
  <si>
    <t>კაც/სთ</t>
  </si>
  <si>
    <t>სხვა მანქანები</t>
  </si>
  <si>
    <t>პ/ე</t>
  </si>
  <si>
    <t>ბეტონი B-10</t>
  </si>
  <si>
    <t>სხვა მასალები</t>
  </si>
  <si>
    <t>6-11-3</t>
  </si>
  <si>
    <t>armatura</t>
  </si>
  <si>
    <t>fari ficris, yalibis</t>
  </si>
  <si>
    <t xml:space="preserve">ficari Camoganuli III xarisxis, 40-60 mm </t>
  </si>
  <si>
    <t>WanWiki</t>
  </si>
  <si>
    <t>eleqtrodi</t>
  </si>
  <si>
    <t>5.1-37</t>
  </si>
  <si>
    <t xml:space="preserve">xis Zeli </t>
  </si>
  <si>
    <t>5.1-22</t>
  </si>
  <si>
    <t>III ხელოვნური ნაგებობები</t>
  </si>
  <si>
    <t>შეადგინა:                  თ.ნამორაძე</t>
  </si>
  <si>
    <t>sakvleva Ziebo krebuli</t>
  </si>
  <si>
    <t>23-1-3</t>
  </si>
  <si>
    <t>13. p-6</t>
  </si>
  <si>
    <t>13. p-200</t>
  </si>
  <si>
    <t>13. p-169</t>
  </si>
  <si>
    <t>srf             13-126</t>
  </si>
  <si>
    <t>საპენსიო ფონდი 2% ხელფასიდან</t>
  </si>
  <si>
    <t>კგ</t>
  </si>
  <si>
    <t>ტ</t>
  </si>
  <si>
    <r>
      <t>m</t>
    </r>
    <r>
      <rPr>
        <vertAlign val="superscript"/>
        <sz val="10"/>
        <rFont val="AcadNusx"/>
      </rPr>
      <t>3</t>
    </r>
  </si>
  <si>
    <t>მჭლე ბეტონის საგები ბეტონის არხის მოსაწყობად (ბეტონი B-10)</t>
  </si>
  <si>
    <r>
      <t>მ</t>
    </r>
    <r>
      <rPr>
        <vertAlign val="superscript"/>
        <sz val="10"/>
        <rFont val="Sylfaen"/>
        <family val="1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</si>
  <si>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</si>
  <si>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 xml:space="preserve">betoni </t>
    </r>
    <r>
      <rPr>
        <sz val="10"/>
        <rFont val="Calibri"/>
        <family val="2"/>
        <charset val="204"/>
        <scheme val="minor"/>
      </rPr>
      <t>B30 F200 W6</t>
    </r>
  </si>
  <si>
    <r>
      <t>m</t>
    </r>
    <r>
      <rPr>
        <vertAlign val="superscript"/>
        <sz val="10"/>
        <rFont val="AcadNusx"/>
      </rPr>
      <t>2</t>
    </r>
  </si>
  <si>
    <t>ლითონკონსტრუქციები</t>
  </si>
  <si>
    <t>ნაჭედი სამშენებლო უბრალო</t>
  </si>
  <si>
    <t>armatura AAIII Ǿ 8 მმ.</t>
  </si>
  <si>
    <t xml:space="preserve">qveda fenis mowyoba qviSa-xreSovani nareviT sisqiT 20sm </t>
  </si>
  <si>
    <t>5.1-60</t>
  </si>
  <si>
    <t>1,4-1</t>
  </si>
  <si>
    <t>1.9-72</t>
  </si>
  <si>
    <t>ავტოგრეიდერი საშuალო სიმძლავრის 79 კვტ (108ცხ.ძ.)</t>
  </si>
  <si>
    <t xml:space="preserve">qveda fenis mowyoba qviSa-xreSovani nareviT sisqiT 15sm </t>
  </si>
  <si>
    <t>gv.32 p-235</t>
  </si>
  <si>
    <t>27-63-1</t>
  </si>
  <si>
    <t>kodi1501</t>
  </si>
  <si>
    <t>avtogudronatori 3500l</t>
  </si>
  <si>
    <t>asfaltobetoni 
wvrilmarcvlovani</t>
  </si>
  <si>
    <t>sabazro</t>
  </si>
  <si>
    <t>nawiburebis CaWra xerxiT (axali da Zveli a/betonis gadabmis adgilze)</t>
  </si>
  <si>
    <t>avtogudronatori 3500 l</t>
  </si>
  <si>
    <t xml:space="preserve"> bitumis emulsia</t>
  </si>
  <si>
    <t>27-39-1,2
27-40-1,2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</si>
  <si>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</si>
  <si>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</si>
  <si>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</si>
  <si>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</si>
  <si>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</si>
  <si>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</si>
  <si>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</si>
  <si>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t>kodi 1501</t>
  </si>
  <si>
    <t>srf 4.1-544</t>
  </si>
  <si>
    <t>27-39-1
27-40-1</t>
  </si>
  <si>
    <t xml:space="preserve">safaris zeda fenis mowyoba wvrilmarcvlovani, mkvrivi, RorRovani asfaltbetonis cxeli nareviT `tipi b~ sisqiT 4 sm </t>
  </si>
  <si>
    <t xml:space="preserve"> kodi 1564</t>
  </si>
  <si>
    <t xml:space="preserve"> kodi 1521</t>
  </si>
  <si>
    <t xml:space="preserve"> kodi 1522</t>
  </si>
  <si>
    <t>mosarwyav-mosarecxi manqana 6000l</t>
  </si>
  <si>
    <t>1501</t>
  </si>
  <si>
    <t>27-11.4</t>
  </si>
  <si>
    <t>მიერთების მოწყობა ასფალტბეტონის საფარით</t>
  </si>
  <si>
    <t xml:space="preserve">eleqtro gadamcemi boZebis gadatana </t>
  </si>
  <si>
    <t>33-252-2</t>
  </si>
  <si>
    <t>amwe saavtomobilo svlaze 16t</t>
  </si>
  <si>
    <t>avtogreideri saSualo tipis 79kvt</t>
  </si>
  <si>
    <t>0471</t>
  </si>
  <si>
    <t>RorRi 0-40 mm</t>
  </si>
  <si>
    <t>srf4.1-237</t>
  </si>
  <si>
    <t>srf4.1-515</t>
  </si>
  <si>
    <t xml:space="preserve"> bitumis navTobis</t>
  </si>
  <si>
    <t>srf4.1-492</t>
  </si>
  <si>
    <t>srf 4.1-595</t>
  </si>
  <si>
    <t>AAAavtogreideris eqspluatacia 79 kvt (108cx.Z.) G</t>
  </si>
  <si>
    <t xml:space="preserve"> bitumi navTobis</t>
  </si>
  <si>
    <t>srf4.1-495</t>
  </si>
  <si>
    <t xml:space="preserve"> 13. p-200            </t>
  </si>
  <si>
    <t xml:space="preserve">13. p-222           </t>
  </si>
  <si>
    <t xml:space="preserve">     V moZraobis usafrTxoeba</t>
  </si>
  <si>
    <t>ლარი</t>
  </si>
  <si>
    <t xml:space="preserve">13. p-229            </t>
  </si>
  <si>
    <t xml:space="preserve">sndaw
IV-2-82
1-11-15 </t>
  </si>
  <si>
    <t>III kategoriis gruntis damuSaveba eqskavatoriT gverZe dayriT</t>
  </si>
  <si>
    <t>meqanizmebi:</t>
  </si>
  <si>
    <t xml:space="preserve">                                                                                                                                                  </t>
  </si>
  <si>
    <t>14.126</t>
  </si>
  <si>
    <t>1-80-3</t>
  </si>
  <si>
    <t xml:space="preserve"> III ჯგუფის გრუნტის დამუშავება ხელით ადგილზე დაყრით</t>
  </si>
  <si>
    <t>კს/სთ</t>
  </si>
  <si>
    <t xml:space="preserve">23-1-1 </t>
  </si>
  <si>
    <t xml:space="preserve">  ქვიშა-ხრეშოვანი ნარევით მოსამზადებელი ფენის მოწყობა  სისქით 10 სმ.</t>
  </si>
  <si>
    <t>4,1-235</t>
  </si>
  <si>
    <t>37-64-3</t>
  </si>
  <si>
    <t>13-p56</t>
  </si>
  <si>
    <t>მქ/სთ</t>
  </si>
  <si>
    <t>1,10-28</t>
  </si>
  <si>
    <t>37-66-1</t>
  </si>
  <si>
    <t>არმატურის badis დამზადება</t>
  </si>
  <si>
    <t>22-1-8 კ=0,6,  22-5-12</t>
  </si>
  <si>
    <t xml:space="preserve"> დ=500 მმ azbestcementis მილის დემონtაჟი  და ფოლადის დ=610X8 მმ მილის მონტაჟი</t>
  </si>
  <si>
    <t>კმ</t>
  </si>
  <si>
    <t>2,1-101</t>
  </si>
  <si>
    <t>გრმ</t>
  </si>
  <si>
    <t>პროექ</t>
  </si>
  <si>
    <t xml:space="preserve"> დ=400 მმ azbestcementis მილის დემონtაჟი  და ფოლადის დ=426X10 მმ მილის მონტაჟი</t>
  </si>
  <si>
    <t xml:space="preserve">15-164-8 miyenebiT         </t>
  </si>
  <si>
    <t>ფოლადის მილის შეღებვა ანტიკოროზიული saRebaviT</t>
  </si>
  <si>
    <t>100 m2</t>
  </si>
  <si>
    <t>1-81-2</t>
  </si>
  <si>
    <t xml:space="preserve"> გრუნტის უკან ჩაყრა ხელით</t>
  </si>
  <si>
    <t xml:space="preserve"> ზედმეტი გრუნტის მოსწორება ხელით ადგილზე</t>
  </si>
  <si>
    <t xml:space="preserve"> В-22,5 კლასის მონოლითური ბეტონით milis saTavisis მოწყობა</t>
  </si>
  <si>
    <t xml:space="preserve"> rkinabetonis Raris mowyoba</t>
  </si>
  <si>
    <t>ბალიშის მოწყობა saniaRvre Raris qveS qviSa-xreSovani narevisagan, sisqiT 10 sm, datkepniT</t>
  </si>
  <si>
    <t>4.1 242</t>
  </si>
  <si>
    <t>მჭლე ბეტონის საგები ბეტონის ღარის მოსაწყობად (ბეტონი B-10)</t>
  </si>
  <si>
    <t>4.1-335</t>
  </si>
  <si>
    <t>ანაკრები რ/ბ არხის მოწყობა  სხვა დამხმარე სამუშაოების ჩათვლით (ბეტონი B-25 1 გრძივ მეტრზე 0.14 მ3) (არმატურა 1 გრძივ მეტრზე 12,31კგ)</t>
  </si>
  <si>
    <t>13 პ.43</t>
  </si>
  <si>
    <t>ამწე საავტომობილო სვლაზე                                   6,3 ტ</t>
  </si>
  <si>
    <t>მანქ/სთ</t>
  </si>
  <si>
    <t>4.1-161</t>
  </si>
  <si>
    <t>ანაკრები რ/ბ არხი კვეთით 0.4X0.4X0.1</t>
  </si>
  <si>
    <t>გრძ.მ.</t>
  </si>
  <si>
    <t>პრ</t>
  </si>
  <si>
    <t>4.1-520</t>
  </si>
  <si>
    <t>ბიტუმი ნავთობის</t>
  </si>
  <si>
    <t>4.1-367</t>
  </si>
  <si>
    <t>ცემენტი დუღაბი</t>
  </si>
  <si>
    <t>30-3-2</t>
  </si>
  <si>
    <t xml:space="preserve"> qvesagebi baliSis mowyoba fraqciuli RorRiT 0-40, sisqiT 10sm</t>
  </si>
  <si>
    <t>srf4.1-244</t>
  </si>
  <si>
    <t>fraqciuli RorRiT 0-40</t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</si>
  <si>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</si>
  <si>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4.1-347</t>
  </si>
  <si>
    <t>4.1-352</t>
  </si>
  <si>
    <t>1.1-12</t>
  </si>
  <si>
    <t>ფოლადის ცხაურის  მონტაჟი</t>
  </si>
  <si>
    <t>ლითონის ცხაურით გადახურული მონოლითური რკ.ბეტონით კიუვეტის მოწყობა  (L=25მ 3 მონაკვეთათ)</t>
  </si>
  <si>
    <t xml:space="preserve">RorRis safuZvlis mowyoba sisqiT 15sm </t>
  </si>
  <si>
    <t>yrilis mowyoba qviSa-xreSovani nareviT</t>
  </si>
  <si>
    <t xml:space="preserve"> gv.136 p-200            </t>
  </si>
  <si>
    <t xml:space="preserve">gv.137 p-222           </t>
  </si>
  <si>
    <t xml:space="preserve">gv.137 p-229            </t>
  </si>
  <si>
    <t>27-7-2</t>
  </si>
  <si>
    <t>misayreli gverdulebis mowyoba qviSa-xreSovani narevisagan 0-70mm</t>
  </si>
  <si>
    <t>1504</t>
  </si>
  <si>
    <t>1525</t>
  </si>
  <si>
    <t>satkepni sagzao TviTmavali pnevmosvlaze 18 t</t>
  </si>
  <si>
    <t>1554</t>
  </si>
  <si>
    <t>gv32-p235</t>
  </si>
  <si>
    <t xml:space="preserve">RorRis safuZvlis mowyoba sisqiT 15 sm </t>
  </si>
  <si>
    <t>27-46-3.</t>
  </si>
  <si>
    <t xml:space="preserve">         </t>
  </si>
  <si>
    <t xml:space="preserve"> samkuTxa 700mm (gamafrTxilebeli)  </t>
  </si>
  <si>
    <t>pr</t>
  </si>
  <si>
    <t>sagzao niSnis dayeneba liTonis dgarebze d=76mm betonis saZirkvelze</t>
  </si>
  <si>
    <t>m3</t>
  </si>
  <si>
    <t>srf2.1-52</t>
  </si>
  <si>
    <t>liTonis mili sigrZiT 2,75m 21,8kg</t>
  </si>
  <si>
    <t>srf4.1-344</t>
  </si>
  <si>
    <t xml:space="preserve">ფოლადის მილის მოტაჟი </t>
  </si>
  <si>
    <t>goris municipaliteti, sof. xelTubanSi skolasTan misasvleli gziა</t>
  </si>
  <si>
    <t xml:space="preserve">xarjTaRricxva  </t>
  </si>
  <si>
    <t>snw  1-22(15)</t>
  </si>
  <si>
    <t>srf 13-126</t>
  </si>
  <si>
    <t>შრომატევადობა</t>
  </si>
  <si>
    <t>srf 2020_Ikv</t>
  </si>
  <si>
    <t>ქვიშა-ხრეშოვანი ნარევი</t>
  </si>
  <si>
    <t>ამწე მუხლუხა სვლაზე 10 ტ.</t>
  </si>
  <si>
    <t>ბეტონი В-22,5</t>
  </si>
  <si>
    <t>ქვიშა-ცემენტის ხსნარი</t>
  </si>
  <si>
    <t>ყალიბი-ფარი</t>
  </si>
  <si>
    <t>ხის მასალა</t>
  </si>
  <si>
    <t>სამშენებლო ქანჩი</t>
  </si>
  <si>
    <t>armatura a-III d=10</t>
  </si>
  <si>
    <t>ფოლადის მილი დ=610X8 მმ</t>
  </si>
  <si>
    <t>ფოლადის მილი დ=426X10 მმ</t>
  </si>
  <si>
    <t>resursebi:</t>
  </si>
  <si>
    <t>სწ და ნ IV-2-82 6-1-1</t>
  </si>
  <si>
    <t>სწ და ნ IV-2-82 8-7-5</t>
  </si>
  <si>
    <t xml:space="preserve">bitumis emulsia </t>
  </si>
  <si>
    <t>avtogreideris eqspluatacia G</t>
  </si>
  <si>
    <t>ავტოგრეიდერი საშuალო სიმძლავრის 79 კვტ (108 ცხ.ძ.)</t>
  </si>
  <si>
    <t xml:space="preserve"> IV sagzao samosi</t>
  </si>
  <si>
    <t>6-1-1.sfr</t>
  </si>
  <si>
    <t>damatebiTi Rirebulebis gadasaxadi 18%</t>
  </si>
  <si>
    <r>
      <t>100m</t>
    </r>
    <r>
      <rPr>
        <vertAlign val="superscript"/>
        <sz val="10"/>
        <color indexed="8"/>
        <rFont val="AcadNusx"/>
      </rPr>
      <t>3</t>
    </r>
  </si>
  <si>
    <r>
      <t>1000m</t>
    </r>
    <r>
      <rPr>
        <b/>
        <vertAlign val="superscript"/>
        <sz val="10"/>
        <rFont val="AcadNusx"/>
      </rPr>
      <t>3</t>
    </r>
  </si>
  <si>
    <r>
      <t>eqskavatori 0,5 m</t>
    </r>
    <r>
      <rPr>
        <vertAlign val="superscript"/>
        <sz val="10"/>
        <rFont val="AcadNusx"/>
      </rPr>
      <t xml:space="preserve">3 </t>
    </r>
  </si>
  <si>
    <r>
      <t>მ</t>
    </r>
    <r>
      <rPr>
        <vertAlign val="superscript"/>
        <sz val="10"/>
        <rFont val="AcadNusx"/>
      </rPr>
      <t>3</t>
    </r>
  </si>
  <si>
    <r>
      <t>მ</t>
    </r>
    <r>
      <rPr>
        <vertAlign val="superscript"/>
        <sz val="10"/>
        <rFont val="AcadNusx"/>
      </rPr>
      <t>2</t>
    </r>
  </si>
  <si>
    <r>
      <t xml:space="preserve">anakrebi r/b Rari </t>
    </r>
    <r>
      <rPr>
        <b/>
        <i/>
        <sz val="10"/>
        <rFont val="Calibri"/>
        <family val="2"/>
        <charset val="204"/>
        <scheme val="minor"/>
      </rPr>
      <t>L</t>
    </r>
    <r>
      <rPr>
        <b/>
        <i/>
        <sz val="10"/>
        <rFont val="AcadNusx"/>
      </rPr>
      <t>=119m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</si>
  <si>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</si>
  <si>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1000 m</t>
    </r>
    <r>
      <rPr>
        <b/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</si>
  <si>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color indexed="8"/>
        <rFont val="AcadNusx"/>
      </rPr>
      <t>3</t>
    </r>
  </si>
  <si>
    <r>
      <t>m</t>
    </r>
    <r>
      <rPr>
        <vertAlign val="superscript"/>
        <sz val="10"/>
        <color indexed="8"/>
        <rFont val="AcadNusx"/>
      </rPr>
      <t>3</t>
    </r>
  </si>
  <si>
    <r>
      <t>Txevadi bitumis mosxma 0.0007 t/m</t>
    </r>
    <r>
      <rPr>
        <b/>
        <vertAlign val="superscript"/>
        <sz val="10"/>
        <rFont val="AcadNusx"/>
      </rPr>
      <t>2</t>
    </r>
  </si>
  <si>
    <r>
      <t>Txevadi bitumis mosxma 0.00035 t/m</t>
    </r>
    <r>
      <rPr>
        <b/>
        <vertAlign val="superscript"/>
        <sz val="10"/>
        <rFont val="AcadNusx"/>
      </rPr>
      <t>2</t>
    </r>
  </si>
  <si>
    <r>
      <t xml:space="preserve">standartuli farebi brtyeli II tipiuri zomis гост 10807-78-is mixedviT TuTiiT galvanizirebuli liTonis furcelze dafaruli Suqdambrunebeli </t>
    </r>
    <r>
      <rPr>
        <b/>
        <sz val="10"/>
        <rFont val="Sylfaen"/>
        <family val="1"/>
        <charset val="204"/>
      </rPr>
      <t>ASTMD</t>
    </r>
    <r>
      <rPr>
        <b/>
        <sz val="10"/>
        <rFont val="AcadNusx"/>
      </rPr>
      <t xml:space="preserve"> 4956-09</t>
    </r>
    <r>
      <rPr>
        <b/>
        <sz val="10"/>
        <color rgb="FFFF0000"/>
        <rFont val="AcadNusx"/>
      </rPr>
      <t xml:space="preserve"> </t>
    </r>
    <r>
      <rPr>
        <b/>
        <sz val="10"/>
        <rFont val="Sylfaen"/>
        <family val="1"/>
        <charset val="204"/>
      </rPr>
      <t>Type</t>
    </r>
    <r>
      <rPr>
        <b/>
        <sz val="10"/>
        <color rgb="FFFF0000"/>
        <rFont val="AcadNusx"/>
      </rPr>
      <t xml:space="preserve"> </t>
    </r>
    <r>
      <rPr>
        <b/>
        <sz val="10"/>
        <rFont val="AcadNusx"/>
      </rPr>
      <t xml:space="preserve">III firiT </t>
    </r>
  </si>
  <si>
    <t>27-9-3</t>
  </si>
  <si>
    <t>gruntis transportireba 5km-ze  (X*1.75)</t>
  </si>
  <si>
    <r>
      <t xml:space="preserve">monoliTuri rkina-betonis Raris mowyoba </t>
    </r>
    <r>
      <rPr>
        <b/>
        <sz val="10"/>
        <rFont val="Calibri"/>
        <family val="2"/>
        <charset val="204"/>
        <scheme val="minor"/>
      </rPr>
      <t>B30 F200 W</t>
    </r>
    <r>
      <rPr>
        <b/>
        <sz val="10"/>
        <rFont val="AcadNusx"/>
      </rPr>
      <t>6</t>
    </r>
  </si>
  <si>
    <t>adgilobrivi</t>
  </si>
  <si>
    <t>gruntis transportireba 3km-ze  (X*1.75)</t>
  </si>
  <si>
    <t>norma erT-ze</t>
  </si>
  <si>
    <t xml:space="preserve">safaris qveda fenis mowyoba msxvil marcvlovani, forovani, RorRovani asfaltobetonis cxeli nareviT `tipi b~, sisqiT 6 sm </t>
  </si>
  <si>
    <t xml:space="preserve">27-7-2 s.r.f.                       </t>
  </si>
  <si>
    <r>
      <t xml:space="preserve">  Txedavi bitumis mosxma nawiburebze  0,35 l/m</t>
    </r>
    <r>
      <rPr>
        <b/>
        <vertAlign val="superscript"/>
        <sz val="9"/>
        <color indexed="8"/>
        <rFont val="AcadNusx"/>
      </rPr>
      <t>2</t>
    </r>
    <r>
      <rPr>
        <b/>
        <sz val="9"/>
        <color indexed="8"/>
        <rFont val="AcadNusx"/>
      </rPr>
      <t>-dan - 0,40 l/m</t>
    </r>
    <r>
      <rPr>
        <b/>
        <vertAlign val="superscript"/>
        <sz val="9"/>
        <color indexed="8"/>
        <rFont val="AcadNusx"/>
      </rPr>
      <t>2</t>
    </r>
    <r>
      <rPr>
        <b/>
        <sz val="9"/>
        <color indexed="8"/>
        <rFont val="AcadNusx"/>
      </rPr>
      <t>-mde</t>
    </r>
  </si>
  <si>
    <t>სწ და ნ IV-2-82; 27-5-6
მიყ.</t>
  </si>
  <si>
    <t>qvis namtvrevebis manawilebeli manqana</t>
  </si>
  <si>
    <r>
      <t>betoni</t>
    </r>
    <r>
      <rPr>
        <sz val="10"/>
        <rFont val="Cambria"/>
        <family val="1"/>
        <scheme val="major"/>
      </rPr>
      <t xml:space="preserve"> (b-200 f-200 w-6)</t>
    </r>
  </si>
  <si>
    <t>saRebavi</t>
  </si>
  <si>
    <t>zednadebi xarjebi %</t>
  </si>
  <si>
    <t>gegmiuri dagroveba %</t>
  </si>
  <si>
    <t>სატრანსპორტო ხარჯი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</si>
</sst>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L_a_r_i_-;\-* #,##0.00\ _L_a_r_i_-;_-* &quot;-&quot;??\ _L_a_r_i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0.0"/>
    <numFmt numFmtId="169" formatCode="0.000"/>
    <numFmt numFmtId="170" formatCode="_-* #,##0.000_р_._-;\-* #,##0.000_р_._-;_-* &quot;-&quot;??_р_._-;_-@_-"/>
    <numFmt numFmtId="171" formatCode="0.0000"/>
    <numFmt numFmtId="172" formatCode="0.00000"/>
  </numFmts>
  <fonts count="11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AcadNusx"/>
    </font>
    <font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2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sz val="10"/>
      <color rgb="FFFF0000"/>
      <name val="Arial CYR"/>
    </font>
    <font>
      <b/>
      <sz val="8"/>
      <name val="AcadNusx"/>
    </font>
    <font>
      <sz val="10"/>
      <name val="Sylfaen"/>
      <family val="1"/>
      <charset val="204"/>
    </font>
    <font>
      <b/>
      <sz val="10"/>
      <name val="AcadNusx"/>
    </font>
    <font>
      <b/>
      <vertAlign val="superscript"/>
      <sz val="10"/>
      <name val="AcadNusx"/>
    </font>
    <font>
      <b/>
      <u/>
      <sz val="10"/>
      <name val="AcadNusx"/>
    </font>
    <font>
      <vertAlign val="superscript"/>
      <sz val="10"/>
      <name val="AcadNusx"/>
    </font>
    <font>
      <b/>
      <sz val="9"/>
      <name val="Sylfaen"/>
      <family val="1"/>
    </font>
    <font>
      <sz val="10"/>
      <color theme="1"/>
      <name val="Sylfaen"/>
      <family val="1"/>
      <charset val="204"/>
    </font>
    <font>
      <sz val="10"/>
      <name val="Sylfine"/>
    </font>
    <font>
      <vertAlign val="superscript"/>
      <sz val="10"/>
      <name val="Sylfaen"/>
      <family val="1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8"/>
      <name val="AcadNusx"/>
    </font>
    <font>
      <sz val="8"/>
      <color indexed="10"/>
      <name val="AcadNusx"/>
    </font>
    <font>
      <sz val="8"/>
      <name val="Sylfaen"/>
      <family val="1"/>
    </font>
    <font>
      <b/>
      <sz val="8"/>
      <name val="Sylfaen"/>
      <family val="1"/>
    </font>
    <font>
      <sz val="8"/>
      <color theme="1"/>
      <name val="AcadNusx"/>
    </font>
    <font>
      <b/>
      <sz val="8"/>
      <color theme="1"/>
      <name val="AcadNusx"/>
    </font>
    <font>
      <sz val="8"/>
      <name val="Arial CYR"/>
      <charset val="204"/>
    </font>
    <font>
      <b/>
      <i/>
      <sz val="10"/>
      <name val="Arial CYR"/>
      <charset val="204"/>
    </font>
    <font>
      <b/>
      <i/>
      <u/>
      <sz val="10"/>
      <name val="AcadNusx"/>
    </font>
    <font>
      <sz val="10"/>
      <color rgb="FFFF0000"/>
      <name val="AcadNusx"/>
    </font>
    <font>
      <sz val="10"/>
      <color indexed="10"/>
      <name val="AcadNusx"/>
    </font>
    <font>
      <b/>
      <i/>
      <sz val="10"/>
      <name val="AcadNusx"/>
    </font>
    <font>
      <u/>
      <sz val="10"/>
      <name val="AcadNusx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AcadNusx"/>
    </font>
    <font>
      <b/>
      <u/>
      <sz val="10"/>
      <color theme="1"/>
      <name val="AcadNusx"/>
    </font>
    <font>
      <b/>
      <vertAlign val="superscript"/>
      <sz val="10"/>
      <color indexed="8"/>
      <name val="AcadNusx"/>
    </font>
    <font>
      <u/>
      <sz val="10"/>
      <color theme="1"/>
      <name val="AcadNusx"/>
    </font>
    <font>
      <b/>
      <sz val="10"/>
      <name val="Arial"/>
      <family val="2"/>
      <charset val="204"/>
    </font>
    <font>
      <sz val="10"/>
      <name val="LitNusx"/>
    </font>
    <font>
      <b/>
      <sz val="10"/>
      <color rgb="FFFF0000"/>
      <name val="AcadNusx"/>
    </font>
    <font>
      <i/>
      <sz val="12"/>
      <name val="AcadNusx"/>
    </font>
    <font>
      <b/>
      <i/>
      <sz val="14"/>
      <color theme="1"/>
      <name val="AcadNusx"/>
    </font>
    <font>
      <b/>
      <sz val="9"/>
      <name val="AcadNusx"/>
    </font>
    <font>
      <b/>
      <sz val="9"/>
      <color theme="1"/>
      <name val="AcadNusx"/>
    </font>
    <font>
      <b/>
      <vertAlign val="superscript"/>
      <sz val="9"/>
      <color indexed="8"/>
      <name val="AcadNusx"/>
    </font>
    <font>
      <b/>
      <sz val="9"/>
      <color indexed="8"/>
      <name val="AcadNusx"/>
    </font>
    <font>
      <sz val="10"/>
      <name val="Cambria"/>
      <family val="1"/>
      <scheme val="major"/>
    </font>
    <font>
      <i/>
      <sz val="10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48">
    <xf numFmtId="0" fontId="0" fillId="0" borderId="0"/>
    <xf numFmtId="167" fontId="5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7" fontId="13" fillId="0" borderId="0" applyFont="0" applyFill="0" applyBorder="0" applyAlignment="0" applyProtection="0"/>
    <xf numFmtId="2" fontId="6" fillId="0" borderId="1" applyFill="0" applyBorder="0">
      <alignment horizontal="center"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0" fillId="0" borderId="0"/>
    <xf numFmtId="0" fontId="4" fillId="0" borderId="0"/>
    <xf numFmtId="0" fontId="16" fillId="0" borderId="0"/>
    <xf numFmtId="166" fontId="10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0" fillId="16" borderId="2" applyNumberFormat="0" applyProtection="0">
      <alignment horizontal="left" vertical="center" indent="1"/>
    </xf>
    <xf numFmtId="0" fontId="21" fillId="0" borderId="0" applyFill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22" fillId="7" borderId="3" applyNumberFormat="0" applyAlignment="0" applyProtection="0"/>
    <xf numFmtId="0" fontId="23" fillId="21" borderId="4" applyNumberFormat="0" applyAlignment="0" applyProtection="0"/>
    <xf numFmtId="0" fontId="24" fillId="21" borderId="3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2" borderId="9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4" borderId="10" applyNumberFormat="0" applyFont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0">
      <alignment vertical="center"/>
    </xf>
    <xf numFmtId="0" fontId="3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40" fillId="3" borderId="0" applyNumberFormat="0" applyBorder="0" applyAlignment="0" applyProtection="0"/>
    <xf numFmtId="0" fontId="41" fillId="21" borderId="3" applyNumberFormat="0" applyAlignment="0" applyProtection="0"/>
    <xf numFmtId="0" fontId="42" fillId="22" borderId="9" applyNumberFormat="0" applyAlignment="0" applyProtection="0"/>
    <xf numFmtId="166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11" applyNumberFormat="0" applyFill="0" applyAlignment="0" applyProtection="0"/>
    <xf numFmtId="0" fontId="50" fillId="23" borderId="0" applyNumberFormat="0" applyBorder="0" applyAlignment="0" applyProtection="0"/>
    <xf numFmtId="0" fontId="10" fillId="24" borderId="10" applyNumberFormat="0" applyFont="0" applyAlignment="0" applyProtection="0"/>
    <xf numFmtId="0" fontId="51" fillId="21" borderId="4" applyNumberFormat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6" fillId="0" borderId="0"/>
    <xf numFmtId="0" fontId="1" fillId="0" borderId="0"/>
    <xf numFmtId="0" fontId="12" fillId="0" borderId="0"/>
    <xf numFmtId="0" fontId="56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7" fillId="0" borderId="0"/>
    <xf numFmtId="0" fontId="12" fillId="0" borderId="0"/>
    <xf numFmtId="0" fontId="74" fillId="0" borderId="0"/>
    <xf numFmtId="0" fontId="8" fillId="0" borderId="0"/>
  </cellStyleXfs>
  <cellXfs count="252">
    <xf numFmtId="0" fontId="0" fillId="0" borderId="0" xfId="0"/>
    <xf numFmtId="0" fontId="11" fillId="25" borderId="1" xfId="0" applyFont="1" applyFill="1" applyBorder="1" applyAlignment="1">
      <alignment horizontal="center" vertical="center" wrapText="1"/>
    </xf>
    <xf numFmtId="2" fontId="11" fillId="25" borderId="1" xfId="0" applyNumberFormat="1" applyFont="1" applyFill="1" applyBorder="1" applyAlignment="1">
      <alignment horizontal="center" vertical="center" wrapText="1"/>
    </xf>
    <xf numFmtId="0" fontId="61" fillId="0" borderId="0" xfId="0" applyFont="1"/>
    <xf numFmtId="0" fontId="61" fillId="25" borderId="0" xfId="0" applyFont="1" applyFill="1"/>
    <xf numFmtId="2" fontId="61" fillId="0" borderId="0" xfId="0" applyNumberFormat="1" applyFont="1"/>
    <xf numFmtId="0" fontId="62" fillId="25" borderId="1" xfId="2" applyFont="1" applyFill="1" applyBorder="1" applyAlignment="1">
      <alignment horizontal="center" vertical="center" wrapText="1"/>
    </xf>
    <xf numFmtId="0" fontId="58" fillId="25" borderId="1" xfId="0" applyFont="1" applyFill="1" applyBorder="1" applyAlignment="1">
      <alignment horizontal="center" vertical="center" wrapText="1"/>
    </xf>
    <xf numFmtId="0" fontId="59" fillId="25" borderId="1" xfId="0" applyFont="1" applyFill="1" applyBorder="1" applyAlignment="1">
      <alignment horizontal="left" vertical="center" wrapText="1"/>
    </xf>
    <xf numFmtId="0" fontId="59" fillId="25" borderId="1" xfId="0" applyFont="1" applyFill="1" applyBorder="1" applyAlignment="1">
      <alignment horizontal="center" vertical="center"/>
    </xf>
    <xf numFmtId="2" fontId="59" fillId="25" borderId="1" xfId="0" applyNumberFormat="1" applyFont="1" applyFill="1" applyBorder="1" applyAlignment="1">
      <alignment horizontal="center" vertical="center"/>
    </xf>
    <xf numFmtId="169" fontId="59" fillId="25" borderId="1" xfId="0" applyNumberFormat="1" applyFont="1" applyFill="1" applyBorder="1" applyAlignment="1">
      <alignment horizontal="center" vertical="center"/>
    </xf>
    <xf numFmtId="0" fontId="69" fillId="25" borderId="1" xfId="0" applyFont="1" applyFill="1" applyBorder="1" applyAlignment="1">
      <alignment horizontal="center" vertical="center"/>
    </xf>
    <xf numFmtId="0" fontId="70" fillId="25" borderId="1" xfId="0" applyFont="1" applyFill="1" applyBorder="1" applyAlignment="1">
      <alignment horizontal="center" vertical="center"/>
    </xf>
    <xf numFmtId="2" fontId="58" fillId="25" borderId="1" xfId="0" applyNumberFormat="1" applyFont="1" applyFill="1" applyBorder="1" applyAlignment="1">
      <alignment horizontal="center" vertical="center"/>
    </xf>
    <xf numFmtId="2" fontId="60" fillId="25" borderId="1" xfId="0" applyNumberFormat="1" applyFont="1" applyFill="1" applyBorder="1" applyAlignment="1">
      <alignment horizontal="center" vertical="center"/>
    </xf>
    <xf numFmtId="2" fontId="64" fillId="25" borderId="1" xfId="0" applyNumberFormat="1" applyFont="1" applyFill="1" applyBorder="1" applyAlignment="1">
      <alignment horizontal="center" vertical="center" wrapText="1"/>
    </xf>
    <xf numFmtId="2" fontId="11" fillId="25" borderId="1" xfId="0" applyNumberFormat="1" applyFont="1" applyFill="1" applyBorder="1" applyAlignment="1">
      <alignment horizontal="center" vertical="center"/>
    </xf>
    <xf numFmtId="2" fontId="11" fillId="25" borderId="1" xfId="1145" applyNumberFormat="1" applyFont="1" applyFill="1" applyBorder="1" applyAlignment="1">
      <alignment horizontal="center" vertical="center"/>
    </xf>
    <xf numFmtId="0" fontId="11" fillId="25" borderId="1" xfId="1145" applyFont="1" applyFill="1" applyBorder="1" applyAlignment="1">
      <alignment horizontal="center" vertical="center"/>
    </xf>
    <xf numFmtId="2" fontId="64" fillId="25" borderId="1" xfId="0" applyNumberFormat="1" applyFont="1" applyFill="1" applyBorder="1" applyAlignment="1">
      <alignment horizontal="center" vertical="center"/>
    </xf>
    <xf numFmtId="169" fontId="64" fillId="25" borderId="1" xfId="0" applyNumberFormat="1" applyFont="1" applyFill="1" applyBorder="1" applyAlignment="1">
      <alignment horizontal="center" vertical="center"/>
    </xf>
    <xf numFmtId="2" fontId="66" fillId="25" borderId="1" xfId="0" applyNumberFormat="1" applyFont="1" applyFill="1" applyBorder="1" applyAlignment="1">
      <alignment horizontal="center" vertical="center"/>
    </xf>
    <xf numFmtId="2" fontId="11" fillId="25" borderId="1" xfId="0" applyNumberFormat="1" applyFont="1" applyFill="1" applyBorder="1" applyAlignment="1">
      <alignment horizontal="center"/>
    </xf>
    <xf numFmtId="2" fontId="11" fillId="25" borderId="1" xfId="1145" applyNumberFormat="1" applyFont="1" applyFill="1" applyBorder="1" applyAlignment="1">
      <alignment horizontal="center"/>
    </xf>
    <xf numFmtId="0" fontId="11" fillId="25" borderId="1" xfId="0" applyFont="1" applyFill="1" applyBorder="1" applyAlignment="1">
      <alignment horizontal="center"/>
    </xf>
    <xf numFmtId="0" fontId="11" fillId="25" borderId="1" xfId="0" applyFont="1" applyFill="1" applyBorder="1" applyAlignment="1">
      <alignment horizontal="center" vertical="center"/>
    </xf>
    <xf numFmtId="0" fontId="64" fillId="25" borderId="1" xfId="0" applyFont="1" applyFill="1" applyBorder="1" applyAlignment="1">
      <alignment horizontal="center"/>
    </xf>
    <xf numFmtId="171" fontId="11" fillId="25" borderId="1" xfId="0" applyNumberFormat="1" applyFont="1" applyFill="1" applyBorder="1" applyAlignment="1">
      <alignment horizontal="center" vertical="center"/>
    </xf>
    <xf numFmtId="169" fontId="11" fillId="25" borderId="1" xfId="0" applyNumberFormat="1" applyFont="1" applyFill="1" applyBorder="1" applyAlignment="1">
      <alignment horizontal="center"/>
    </xf>
    <xf numFmtId="0" fontId="63" fillId="25" borderId="1" xfId="0" applyFont="1" applyFill="1" applyBorder="1" applyAlignment="1">
      <alignment horizontal="left" vertical="center" wrapText="1"/>
    </xf>
    <xf numFmtId="0" fontId="63" fillId="25" borderId="1" xfId="0" applyFont="1" applyFill="1" applyBorder="1" applyAlignment="1">
      <alignment horizontal="center" vertical="center"/>
    </xf>
    <xf numFmtId="2" fontId="63" fillId="25" borderId="1" xfId="0" applyNumberFormat="1" applyFont="1" applyFill="1" applyBorder="1" applyAlignment="1">
      <alignment horizontal="center" vertical="center"/>
    </xf>
    <xf numFmtId="172" fontId="59" fillId="25" borderId="1" xfId="0" applyNumberFormat="1" applyFont="1" applyFill="1" applyBorder="1" applyAlignment="1">
      <alignment horizontal="center" vertical="center"/>
    </xf>
    <xf numFmtId="0" fontId="75" fillId="25" borderId="1" xfId="0" applyFont="1" applyFill="1" applyBorder="1" applyAlignment="1">
      <alignment horizontal="center" vertical="center"/>
    </xf>
    <xf numFmtId="169" fontId="75" fillId="25" borderId="1" xfId="0" applyNumberFormat="1" applyFont="1" applyFill="1" applyBorder="1" applyAlignment="1">
      <alignment horizontal="center" vertical="center"/>
    </xf>
    <xf numFmtId="2" fontId="75" fillId="25" borderId="1" xfId="0" applyNumberFormat="1" applyFont="1" applyFill="1" applyBorder="1" applyAlignment="1">
      <alignment horizontal="center" vertical="center"/>
    </xf>
    <xf numFmtId="0" fontId="64" fillId="25" borderId="1" xfId="1145" applyFont="1" applyFill="1" applyBorder="1" applyAlignment="1">
      <alignment horizontal="center" vertical="center" wrapText="1"/>
    </xf>
    <xf numFmtId="2" fontId="66" fillId="25" borderId="1" xfId="1145" applyNumberFormat="1" applyFont="1" applyFill="1" applyBorder="1" applyAlignment="1">
      <alignment horizontal="center" vertical="center"/>
    </xf>
    <xf numFmtId="169" fontId="11" fillId="25" borderId="1" xfId="0" applyNumberFormat="1" applyFont="1" applyFill="1" applyBorder="1" applyAlignment="1">
      <alignment horizontal="center" vertical="center"/>
    </xf>
    <xf numFmtId="0" fontId="11" fillId="25" borderId="1" xfId="4" applyFont="1" applyFill="1" applyBorder="1" applyAlignment="1">
      <alignment horizontal="center" vertical="center"/>
    </xf>
    <xf numFmtId="0" fontId="77" fillId="25" borderId="1" xfId="0" applyFont="1" applyFill="1" applyBorder="1" applyAlignment="1">
      <alignment horizontal="center" vertical="center"/>
    </xf>
    <xf numFmtId="2" fontId="58" fillId="25" borderId="1" xfId="0" applyNumberFormat="1" applyFont="1" applyFill="1" applyBorder="1" applyAlignment="1">
      <alignment horizontal="center" vertical="center" wrapText="1"/>
    </xf>
    <xf numFmtId="2" fontId="59" fillId="25" borderId="1" xfId="0" applyNumberFormat="1" applyFont="1" applyFill="1" applyBorder="1" applyAlignment="1">
      <alignment horizontal="center" vertical="center" wrapText="1"/>
    </xf>
    <xf numFmtId="2" fontId="69" fillId="25" borderId="1" xfId="0" applyNumberFormat="1" applyFont="1" applyFill="1" applyBorder="1" applyAlignment="1">
      <alignment horizontal="center" vertical="center"/>
    </xf>
    <xf numFmtId="2" fontId="63" fillId="25" borderId="1" xfId="0" applyNumberFormat="1" applyFont="1" applyFill="1" applyBorder="1" applyAlignment="1">
      <alignment horizontal="center" vertical="center" wrapText="1"/>
    </xf>
    <xf numFmtId="0" fontId="79" fillId="25" borderId="0" xfId="0" applyFont="1" applyFill="1" applyBorder="1" applyAlignment="1">
      <alignment horizontal="center" vertical="center" wrapText="1"/>
    </xf>
    <xf numFmtId="0" fontId="79" fillId="25" borderId="1" xfId="0" applyFont="1" applyFill="1" applyBorder="1" applyAlignment="1">
      <alignment horizontal="center" vertical="center" wrapText="1"/>
    </xf>
    <xf numFmtId="0" fontId="79" fillId="26" borderId="1" xfId="0" applyFont="1" applyFill="1" applyBorder="1" applyAlignment="1">
      <alignment horizontal="center" vertical="center"/>
    </xf>
    <xf numFmtId="49" fontId="80" fillId="0" borderId="1" xfId="1145" applyNumberFormat="1" applyFont="1" applyBorder="1" applyAlignment="1">
      <alignment horizontal="center" vertical="center" textRotation="90" wrapText="1"/>
    </xf>
    <xf numFmtId="49" fontId="79" fillId="0" borderId="1" xfId="1145" applyNumberFormat="1" applyFont="1" applyBorder="1" applyAlignment="1">
      <alignment horizontal="center" vertical="center" wrapText="1"/>
    </xf>
    <xf numFmtId="0" fontId="79" fillId="26" borderId="1" xfId="2" applyFont="1" applyFill="1" applyBorder="1" applyAlignment="1">
      <alignment horizontal="center" vertical="center" wrapText="1"/>
    </xf>
    <xf numFmtId="2" fontId="62" fillId="25" borderId="1" xfId="1142" applyNumberFormat="1" applyFont="1" applyFill="1" applyBorder="1" applyAlignment="1">
      <alignment horizontal="center" vertical="center" wrapText="1"/>
    </xf>
    <xf numFmtId="0" fontId="79" fillId="25" borderId="1" xfId="0" applyNumberFormat="1" applyFont="1" applyFill="1" applyBorder="1" applyAlignment="1">
      <alignment horizontal="center" vertical="center" wrapText="1"/>
    </xf>
    <xf numFmtId="0" fontId="62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25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62" fillId="25" borderId="1" xfId="0" applyFont="1" applyFill="1" applyBorder="1" applyAlignment="1">
      <alignment horizontal="center"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0" fontId="62" fillId="26" borderId="1" xfId="0" applyFont="1" applyFill="1" applyBorder="1" applyAlignment="1">
      <alignment horizontal="center" vertical="center" wrapText="1"/>
    </xf>
    <xf numFmtId="49" fontId="79" fillId="26" borderId="1" xfId="1145" applyNumberFormat="1" applyFont="1" applyFill="1" applyBorder="1" applyAlignment="1">
      <alignment horizontal="center" vertical="center" wrapText="1"/>
    </xf>
    <xf numFmtId="49" fontId="62" fillId="25" borderId="1" xfId="0" applyNumberFormat="1" applyFont="1" applyFill="1" applyBorder="1" applyAlignment="1">
      <alignment horizontal="center" vertical="center" wrapText="1"/>
    </xf>
    <xf numFmtId="49" fontId="62" fillId="25" borderId="1" xfId="356" applyNumberFormat="1" applyFont="1" applyFill="1" applyBorder="1" applyAlignment="1">
      <alignment horizontal="center" vertical="center" wrapText="1"/>
    </xf>
    <xf numFmtId="0" fontId="79" fillId="25" borderId="1" xfId="0" quotePrefix="1" applyFont="1" applyFill="1" applyBorder="1" applyAlignment="1">
      <alignment horizontal="center" vertical="center" wrapText="1"/>
    </xf>
    <xf numFmtId="49" fontId="62" fillId="25" borderId="1" xfId="1145" applyNumberFormat="1" applyFont="1" applyFill="1" applyBorder="1" applyAlignment="1">
      <alignment horizontal="center" vertical="center" wrapText="1"/>
    </xf>
    <xf numFmtId="49" fontId="79" fillId="25" borderId="1" xfId="1145" applyNumberFormat="1" applyFont="1" applyFill="1" applyBorder="1" applyAlignment="1">
      <alignment horizontal="center" vertical="center"/>
    </xf>
    <xf numFmtId="0" fontId="81" fillId="25" borderId="1" xfId="0" applyFont="1" applyFill="1" applyBorder="1" applyAlignment="1">
      <alignment horizontal="center" vertical="center" wrapText="1"/>
    </xf>
    <xf numFmtId="0" fontId="82" fillId="25" borderId="1" xfId="0" applyFont="1" applyFill="1" applyBorder="1" applyAlignment="1">
      <alignment horizontal="center" vertical="center" wrapText="1"/>
    </xf>
    <xf numFmtId="49" fontId="62" fillId="25" borderId="1" xfId="0" applyNumberFormat="1" applyFont="1" applyFill="1" applyBorder="1" applyAlignment="1">
      <alignment horizontal="center" vertical="center"/>
    </xf>
    <xf numFmtId="49" fontId="79" fillId="25" borderId="1" xfId="0" applyNumberFormat="1" applyFont="1" applyFill="1" applyBorder="1" applyAlignment="1">
      <alignment horizontal="center" vertical="center"/>
    </xf>
    <xf numFmtId="0" fontId="79" fillId="25" borderId="1" xfId="4" applyFont="1" applyFill="1" applyBorder="1" applyAlignment="1">
      <alignment horizontal="center" vertical="center"/>
    </xf>
    <xf numFmtId="49" fontId="81" fillId="25" borderId="1" xfId="0" applyNumberFormat="1" applyFont="1" applyFill="1" applyBorder="1" applyAlignment="1">
      <alignment horizontal="center" vertical="center" wrapText="1"/>
    </xf>
    <xf numFmtId="0" fontId="79" fillId="26" borderId="1" xfId="4" applyFont="1" applyFill="1" applyBorder="1" applyAlignment="1">
      <alignment horizontal="center" vertical="center"/>
    </xf>
    <xf numFmtId="0" fontId="79" fillId="25" borderId="1" xfId="2" applyFont="1" applyFill="1" applyBorder="1" applyAlignment="1">
      <alignment horizontal="center" vertical="center"/>
    </xf>
    <xf numFmtId="0" fontId="79" fillId="25" borderId="1" xfId="4" applyFont="1" applyFill="1" applyBorder="1" applyAlignment="1">
      <alignment horizontal="center" vertical="center" wrapText="1"/>
    </xf>
    <xf numFmtId="0" fontId="79" fillId="25" borderId="1" xfId="2" applyFont="1" applyFill="1" applyBorder="1" applyAlignment="1">
      <alignment horizontal="center" vertical="center" wrapText="1"/>
    </xf>
    <xf numFmtId="49" fontId="84" fillId="25" borderId="1" xfId="0" applyNumberFormat="1" applyFont="1" applyFill="1" applyBorder="1" applyAlignment="1">
      <alignment horizontal="center" vertical="center"/>
    </xf>
    <xf numFmtId="49" fontId="83" fillId="25" borderId="1" xfId="0" applyNumberFormat="1" applyFont="1" applyFill="1" applyBorder="1" applyAlignment="1">
      <alignment horizontal="center" vertical="center"/>
    </xf>
    <xf numFmtId="0" fontId="79" fillId="26" borderId="1" xfId="2" applyFont="1" applyFill="1" applyBorder="1" applyAlignment="1">
      <alignment horizontal="center" vertical="center"/>
    </xf>
    <xf numFmtId="0" fontId="62" fillId="25" borderId="1" xfId="0" applyFont="1" applyFill="1" applyBorder="1" applyAlignment="1" applyProtection="1">
      <alignment horizontal="center" vertical="center" wrapText="1"/>
      <protection locked="0"/>
    </xf>
    <xf numFmtId="0" fontId="79" fillId="26" borderId="1" xfId="0" applyFont="1" applyFill="1" applyBorder="1" applyAlignment="1">
      <alignment horizontal="center" vertical="center" wrapText="1"/>
    </xf>
    <xf numFmtId="0" fontId="62" fillId="25" borderId="1" xfId="0" applyFont="1" applyFill="1" applyBorder="1" applyAlignment="1">
      <alignment horizontal="center" vertical="center"/>
    </xf>
    <xf numFmtId="49" fontId="62" fillId="25" borderId="1" xfId="1146" applyNumberFormat="1" applyFont="1" applyFill="1" applyBorder="1" applyAlignment="1">
      <alignment horizontal="center" vertical="center" wrapText="1"/>
    </xf>
    <xf numFmtId="49" fontId="79" fillId="25" borderId="1" xfId="1146" applyNumberFormat="1" applyFont="1" applyFill="1" applyBorder="1" applyAlignment="1">
      <alignment horizontal="center" vertical="center" wrapText="1"/>
    </xf>
    <xf numFmtId="14" fontId="62" fillId="25" borderId="1" xfId="4" applyNumberFormat="1" applyFont="1" applyFill="1" applyBorder="1" applyAlignment="1">
      <alignment horizontal="center" vertical="center" wrapText="1"/>
    </xf>
    <xf numFmtId="0" fontId="62" fillId="25" borderId="1" xfId="2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2" fontId="11" fillId="25" borderId="1" xfId="0" applyNumberFormat="1" applyFont="1" applyFill="1" applyBorder="1" applyAlignment="1">
      <alignment horizontal="left" vertical="center" wrapText="1"/>
    </xf>
    <xf numFmtId="0" fontId="68" fillId="25" borderId="1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/>
    </xf>
    <xf numFmtId="0" fontId="11" fillId="25" borderId="1" xfId="1145" applyFont="1" applyFill="1" applyBorder="1" applyAlignment="1">
      <alignment horizontal="left" vertical="center" wrapText="1"/>
    </xf>
    <xf numFmtId="0" fontId="11" fillId="25" borderId="1" xfId="1145" applyFont="1" applyFill="1" applyBorder="1" applyAlignment="1">
      <alignment horizontal="left" wrapText="1"/>
    </xf>
    <xf numFmtId="0" fontId="76" fillId="26" borderId="1" xfId="1144" applyFont="1" applyFill="1" applyBorder="1" applyAlignment="1">
      <alignment horizontal="center" vertical="center" wrapText="1"/>
    </xf>
    <xf numFmtId="0" fontId="75" fillId="26" borderId="1" xfId="1144" applyFont="1" applyFill="1" applyBorder="1" applyAlignment="1">
      <alignment horizontal="center" vertical="center"/>
    </xf>
    <xf numFmtId="167" fontId="63" fillId="26" borderId="1" xfId="177" applyNumberFormat="1" applyFont="1" applyFill="1" applyBorder="1" applyAlignment="1">
      <alignment horizontal="center" vertical="center"/>
    </xf>
    <xf numFmtId="2" fontId="64" fillId="26" borderId="1" xfId="0" applyNumberFormat="1" applyFont="1" applyFill="1" applyBorder="1" applyAlignment="1">
      <alignment horizontal="center" vertical="center" wrapText="1"/>
    </xf>
    <xf numFmtId="2" fontId="63" fillId="26" borderId="1" xfId="177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/>
    </xf>
    <xf numFmtId="0" fontId="0" fillId="0" borderId="0" xfId="0" applyFont="1"/>
    <xf numFmtId="0" fontId="11" fillId="25" borderId="0" xfId="0" applyFont="1" applyFill="1" applyBorder="1" applyAlignment="1">
      <alignment horizontal="center" vertical="center"/>
    </xf>
    <xf numFmtId="0" fontId="11" fillId="25" borderId="0" xfId="0" applyFont="1" applyFill="1" applyBorder="1" applyAlignment="1">
      <alignment horizontal="center" vertical="center" wrapText="1"/>
    </xf>
    <xf numFmtId="1" fontId="11" fillId="25" borderId="1" xfId="0" applyNumberFormat="1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87" fillId="26" borderId="1" xfId="0" applyFont="1" applyFill="1" applyBorder="1" applyAlignment="1">
      <alignment horizontal="center" vertical="center" wrapText="1"/>
    </xf>
    <xf numFmtId="2" fontId="11" fillId="26" borderId="1" xfId="0" applyNumberFormat="1" applyFont="1" applyFill="1" applyBorder="1" applyAlignment="1">
      <alignment horizontal="center" vertical="center"/>
    </xf>
    <xf numFmtId="0" fontId="64" fillId="25" borderId="1" xfId="0" applyFont="1" applyFill="1" applyBorder="1" applyAlignment="1">
      <alignment horizontal="center" vertical="center" wrapText="1"/>
    </xf>
    <xf numFmtId="0" fontId="64" fillId="25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88" fillId="25" borderId="0" xfId="0" applyNumberFormat="1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2" fontId="89" fillId="0" borderId="1" xfId="1145" applyNumberFormat="1" applyFont="1" applyBorder="1" applyAlignment="1">
      <alignment horizontal="center" vertical="center"/>
    </xf>
    <xf numFmtId="2" fontId="8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2" fontId="9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0" fontId="11" fillId="0" borderId="1" xfId="1145" applyFont="1" applyBorder="1" applyAlignment="1">
      <alignment horizontal="left" vertical="center" wrapText="1"/>
    </xf>
    <xf numFmtId="2" fontId="11" fillId="0" borderId="1" xfId="1145" applyNumberFormat="1" applyFont="1" applyBorder="1" applyAlignment="1">
      <alignment horizontal="center" vertical="center"/>
    </xf>
    <xf numFmtId="0" fontId="11" fillId="26" borderId="1" xfId="2" applyFont="1" applyFill="1" applyBorder="1" applyAlignment="1">
      <alignment horizontal="center" vertical="center" wrapText="1"/>
    </xf>
    <xf numFmtId="0" fontId="11" fillId="26" borderId="1" xfId="2" applyFont="1" applyFill="1" applyBorder="1" applyAlignment="1">
      <alignment horizontal="center" vertical="center"/>
    </xf>
    <xf numFmtId="2" fontId="11" fillId="26" borderId="1" xfId="2" applyNumberFormat="1" applyFont="1" applyFill="1" applyBorder="1" applyAlignment="1">
      <alignment horizontal="center" vertical="center"/>
    </xf>
    <xf numFmtId="0" fontId="64" fillId="25" borderId="1" xfId="0" applyNumberFormat="1" applyFont="1" applyFill="1" applyBorder="1" applyAlignment="1">
      <alignment horizontal="center" vertical="center" wrapText="1"/>
    </xf>
    <xf numFmtId="0" fontId="92" fillId="25" borderId="1" xfId="0" applyFont="1" applyFill="1" applyBorder="1" applyAlignment="1">
      <alignment horizontal="center" vertical="center" wrapText="1"/>
    </xf>
    <xf numFmtId="0" fontId="11" fillId="25" borderId="1" xfId="0" applyNumberFormat="1" applyFont="1" applyFill="1" applyBorder="1" applyAlignment="1">
      <alignment horizontal="center" vertical="center" wrapText="1"/>
    </xf>
    <xf numFmtId="0" fontId="11" fillId="25" borderId="1" xfId="0" applyNumberFormat="1" applyFont="1" applyFill="1" applyBorder="1" applyAlignment="1">
      <alignment vertical="center" wrapText="1"/>
    </xf>
    <xf numFmtId="0" fontId="0" fillId="25" borderId="0" xfId="0" applyFont="1" applyFill="1"/>
    <xf numFmtId="0" fontId="64" fillId="25" borderId="1" xfId="0" applyFont="1" applyFill="1" applyBorder="1" applyAlignment="1">
      <alignment horizontal="center" vertical="top"/>
    </xf>
    <xf numFmtId="2" fontId="64" fillId="25" borderId="1" xfId="0" applyNumberFormat="1" applyFont="1" applyFill="1" applyBorder="1" applyAlignment="1">
      <alignment horizontal="center" vertical="top"/>
    </xf>
    <xf numFmtId="0" fontId="64" fillId="0" borderId="1" xfId="0" applyFont="1" applyFill="1" applyBorder="1" applyAlignment="1">
      <alignment horizontal="center" vertical="center"/>
    </xf>
    <xf numFmtId="2" fontId="64" fillId="0" borderId="1" xfId="0" applyNumberFormat="1" applyFont="1" applyFill="1" applyBorder="1" applyAlignment="1">
      <alignment horizontal="center" vertical="center"/>
    </xf>
    <xf numFmtId="169" fontId="64" fillId="0" borderId="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0" fontId="87" fillId="26" borderId="1" xfId="0" applyFont="1" applyFill="1" applyBorder="1" applyAlignment="1">
      <alignment horizontal="center" vertical="center"/>
    </xf>
    <xf numFmtId="0" fontId="64" fillId="26" borderId="1" xfId="0" applyFont="1" applyFill="1" applyBorder="1" applyAlignment="1">
      <alignment horizontal="center" vertical="center"/>
    </xf>
    <xf numFmtId="2" fontId="64" fillId="26" borderId="1" xfId="0" applyNumberFormat="1" applyFont="1" applyFill="1" applyBorder="1" applyAlignment="1">
      <alignment horizontal="center" vertical="center"/>
    </xf>
    <xf numFmtId="0" fontId="64" fillId="26" borderId="1" xfId="1145" applyFont="1" applyFill="1" applyBorder="1" applyAlignment="1">
      <alignment horizontal="center" vertical="center" wrapText="1"/>
    </xf>
    <xf numFmtId="2" fontId="11" fillId="26" borderId="1" xfId="1145" applyNumberFormat="1" applyFont="1" applyFill="1" applyBorder="1" applyAlignment="1">
      <alignment horizontal="center" vertical="center"/>
    </xf>
    <xf numFmtId="169" fontId="11" fillId="26" borderId="1" xfId="1145" applyNumberFormat="1" applyFont="1" applyFill="1" applyBorder="1" applyAlignment="1">
      <alignment horizontal="center" vertical="center"/>
    </xf>
    <xf numFmtId="0" fontId="64" fillId="25" borderId="1" xfId="1146" applyFont="1" applyFill="1" applyBorder="1" applyAlignment="1">
      <alignment horizontal="center" vertical="center" wrapText="1"/>
    </xf>
    <xf numFmtId="2" fontId="64" fillId="25" borderId="1" xfId="4" applyNumberFormat="1" applyFont="1" applyFill="1" applyBorder="1" applyAlignment="1">
      <alignment horizontal="center" vertical="center"/>
    </xf>
    <xf numFmtId="2" fontId="11" fillId="25" borderId="1" xfId="4" applyNumberFormat="1" applyFont="1" applyFill="1" applyBorder="1" applyAlignment="1">
      <alignment horizontal="center" vertical="center"/>
    </xf>
    <xf numFmtId="0" fontId="11" fillId="25" borderId="1" xfId="1146" applyFont="1" applyFill="1" applyBorder="1" applyAlignment="1">
      <alignment vertical="top" wrapText="1"/>
    </xf>
    <xf numFmtId="0" fontId="11" fillId="25" borderId="1" xfId="1146" applyFont="1" applyFill="1" applyBorder="1" applyAlignment="1">
      <alignment horizontal="center" vertical="top" wrapText="1"/>
    </xf>
    <xf numFmtId="0" fontId="11" fillId="25" borderId="1" xfId="1146" applyFont="1" applyFill="1" applyBorder="1" applyAlignment="1">
      <alignment horizontal="center" vertical="center" wrapText="1"/>
    </xf>
    <xf numFmtId="2" fontId="11" fillId="25" borderId="1" xfId="1146" applyNumberFormat="1" applyFont="1" applyFill="1" applyBorder="1" applyAlignment="1">
      <alignment horizontal="center" vertical="center" wrapText="1"/>
    </xf>
    <xf numFmtId="2" fontId="11" fillId="25" borderId="1" xfId="1146" applyNumberFormat="1" applyFont="1" applyFill="1" applyBorder="1" applyAlignment="1">
      <alignment horizontal="center" vertical="top" wrapText="1"/>
    </xf>
    <xf numFmtId="169" fontId="11" fillId="25" borderId="1" xfId="0" applyNumberFormat="1" applyFont="1" applyFill="1" applyBorder="1" applyAlignment="1">
      <alignment horizontal="center" vertical="center" wrapText="1"/>
    </xf>
    <xf numFmtId="0" fontId="64" fillId="25" borderId="1" xfId="356" applyFont="1" applyFill="1" applyBorder="1" applyAlignment="1">
      <alignment horizontal="center" vertical="center" wrapText="1"/>
    </xf>
    <xf numFmtId="2" fontId="64" fillId="25" borderId="1" xfId="356" applyNumberFormat="1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vertical="center" wrapText="1"/>
    </xf>
    <xf numFmtId="2" fontId="11" fillId="25" borderId="1" xfId="8" applyNumberFormat="1" applyFont="1" applyFill="1" applyBorder="1" applyAlignment="1">
      <alignment horizontal="center" vertical="center" wrapText="1"/>
    </xf>
    <xf numFmtId="2" fontId="11" fillId="25" borderId="1" xfId="1143" applyNumberFormat="1" applyFont="1" applyFill="1" applyBorder="1" applyAlignment="1">
      <alignment horizontal="center" vertical="center" wrapText="1"/>
    </xf>
    <xf numFmtId="171" fontId="11" fillId="25" borderId="1" xfId="0" applyNumberFormat="1" applyFont="1" applyFill="1" applyBorder="1" applyAlignment="1">
      <alignment horizontal="center" vertical="center" wrapText="1"/>
    </xf>
    <xf numFmtId="169" fontId="64" fillId="25" borderId="1" xfId="0" applyNumberFormat="1" applyFont="1" applyFill="1" applyBorder="1" applyAlignment="1">
      <alignment horizontal="center" vertical="center" wrapText="1"/>
    </xf>
    <xf numFmtId="169" fontId="64" fillId="25" borderId="1" xfId="356" applyNumberFormat="1" applyFont="1" applyFill="1" applyBorder="1" applyAlignment="1">
      <alignment horizontal="center" vertical="center" wrapText="1"/>
    </xf>
    <xf numFmtId="0" fontId="64" fillId="25" borderId="1" xfId="356" applyFont="1" applyFill="1" applyBorder="1" applyAlignment="1">
      <alignment vertical="center" wrapText="1"/>
    </xf>
    <xf numFmtId="0" fontId="11" fillId="25" borderId="1" xfId="1147" applyFont="1" applyFill="1" applyBorder="1" applyAlignment="1">
      <alignment vertical="center" wrapText="1"/>
    </xf>
    <xf numFmtId="0" fontId="90" fillId="26" borderId="1" xfId="0" applyFont="1" applyFill="1" applyBorder="1" applyAlignment="1">
      <alignment horizontal="center" vertical="center" wrapText="1"/>
    </xf>
    <xf numFmtId="2" fontId="64" fillId="25" borderId="1" xfId="1145" applyNumberFormat="1" applyFont="1" applyFill="1" applyBorder="1" applyAlignment="1">
      <alignment horizontal="center" vertical="center"/>
    </xf>
    <xf numFmtId="0" fontId="95" fillId="25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vertical="center"/>
    </xf>
    <xf numFmtId="0" fontId="11" fillId="26" borderId="1" xfId="4" applyFont="1" applyFill="1" applyBorder="1" applyAlignment="1">
      <alignment horizontal="center" vertical="center"/>
    </xf>
    <xf numFmtId="0" fontId="87" fillId="26" borderId="1" xfId="4" applyFont="1" applyFill="1" applyBorder="1" applyAlignment="1">
      <alignment horizontal="center" vertical="center"/>
    </xf>
    <xf numFmtId="0" fontId="11" fillId="26" borderId="1" xfId="4" applyFont="1" applyFill="1" applyBorder="1" applyAlignment="1">
      <alignment horizontal="center" vertical="center" wrapText="1"/>
    </xf>
    <xf numFmtId="2" fontId="11" fillId="26" borderId="1" xfId="4" applyNumberFormat="1" applyFont="1" applyFill="1" applyBorder="1" applyAlignment="1">
      <alignment horizontal="center" vertical="center"/>
    </xf>
    <xf numFmtId="2" fontId="8" fillId="26" borderId="1" xfId="4" applyNumberFormat="1" applyFont="1" applyFill="1" applyBorder="1" applyAlignment="1">
      <alignment horizontal="center" vertical="center"/>
    </xf>
    <xf numFmtId="49" fontId="97" fillId="25" borderId="1" xfId="0" applyNumberFormat="1" applyFont="1" applyFill="1" applyBorder="1" applyAlignment="1">
      <alignment horizontal="left" vertical="center" wrapText="1"/>
    </xf>
    <xf numFmtId="2" fontId="97" fillId="25" borderId="1" xfId="0" applyNumberFormat="1" applyFont="1" applyFill="1" applyBorder="1" applyAlignment="1">
      <alignment horizontal="center" vertical="center"/>
    </xf>
    <xf numFmtId="169" fontId="97" fillId="25" borderId="1" xfId="0" applyNumberFormat="1" applyFont="1" applyFill="1" applyBorder="1" applyAlignment="1">
      <alignment horizontal="center" vertical="center"/>
    </xf>
    <xf numFmtId="0" fontId="98" fillId="25" borderId="1" xfId="0" applyNumberFormat="1" applyFont="1" applyFill="1" applyBorder="1" applyAlignment="1">
      <alignment horizontal="center" vertical="center" wrapText="1"/>
    </xf>
    <xf numFmtId="0" fontId="11" fillId="25" borderId="1" xfId="0" applyNumberFormat="1" applyFont="1" applyFill="1" applyBorder="1" applyAlignment="1">
      <alignment horizontal="left" vertical="center" wrapText="1"/>
    </xf>
    <xf numFmtId="0" fontId="11" fillId="25" borderId="1" xfId="0" applyNumberFormat="1" applyFont="1" applyFill="1" applyBorder="1" applyAlignment="1">
      <alignment horizontal="left" vertical="top" wrapText="1"/>
    </xf>
    <xf numFmtId="0" fontId="11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64" fillId="25" borderId="1" xfId="4" applyFont="1" applyFill="1" applyBorder="1" applyAlignment="1">
      <alignment horizontal="center" vertical="center" wrapText="1"/>
    </xf>
    <xf numFmtId="0" fontId="64" fillId="25" borderId="1" xfId="4" applyFont="1" applyFill="1" applyBorder="1" applyAlignment="1">
      <alignment horizontal="center" vertical="center"/>
    </xf>
    <xf numFmtId="170" fontId="64" fillId="25" borderId="1" xfId="1" applyNumberFormat="1" applyFont="1" applyFill="1" applyBorder="1" applyAlignment="1">
      <alignment horizontal="left" vertical="center"/>
    </xf>
    <xf numFmtId="0" fontId="11" fillId="25" borderId="1" xfId="4" applyFont="1" applyFill="1" applyBorder="1" applyAlignment="1">
      <alignment horizontal="left" vertical="center"/>
    </xf>
    <xf numFmtId="0" fontId="11" fillId="25" borderId="1" xfId="4" applyFont="1" applyFill="1" applyBorder="1" applyAlignment="1">
      <alignment horizontal="center" vertical="center" wrapText="1"/>
    </xf>
    <xf numFmtId="0" fontId="11" fillId="25" borderId="1" xfId="2" applyFont="1" applyFill="1" applyBorder="1" applyAlignment="1">
      <alignment horizontal="center"/>
    </xf>
    <xf numFmtId="0" fontId="97" fillId="25" borderId="1" xfId="0" applyFont="1" applyFill="1" applyBorder="1" applyAlignment="1">
      <alignment horizontal="center" vertical="center"/>
    </xf>
    <xf numFmtId="0" fontId="64" fillId="25" borderId="1" xfId="2" applyFont="1" applyFill="1" applyBorder="1" applyAlignment="1">
      <alignment horizontal="center" vertical="top" wrapText="1"/>
    </xf>
    <xf numFmtId="169" fontId="64" fillId="25" borderId="1" xfId="4" applyNumberFormat="1" applyFont="1" applyFill="1" applyBorder="1" applyAlignment="1">
      <alignment horizontal="center" vertical="top"/>
    </xf>
    <xf numFmtId="170" fontId="64" fillId="25" borderId="1" xfId="4" applyNumberFormat="1" applyFont="1" applyFill="1" applyBorder="1" applyAlignment="1">
      <alignment horizontal="center" vertical="center"/>
    </xf>
    <xf numFmtId="2" fontId="64" fillId="25" borderId="1" xfId="4" applyNumberFormat="1" applyFont="1" applyFill="1" applyBorder="1" applyAlignment="1">
      <alignment horizontal="center" vertical="top"/>
    </xf>
    <xf numFmtId="2" fontId="102" fillId="25" borderId="1" xfId="4" applyNumberFormat="1" applyFont="1" applyFill="1" applyBorder="1" applyAlignment="1">
      <alignment horizontal="center" vertical="top"/>
    </xf>
    <xf numFmtId="0" fontId="11" fillId="25" borderId="1" xfId="2" applyFont="1" applyFill="1" applyBorder="1" applyAlignment="1">
      <alignment horizontal="left" vertical="center"/>
    </xf>
    <xf numFmtId="0" fontId="11" fillId="25" borderId="1" xfId="2" applyFont="1" applyFill="1" applyBorder="1" applyAlignment="1">
      <alignment horizontal="center" vertical="center" wrapText="1"/>
    </xf>
    <xf numFmtId="0" fontId="103" fillId="25" borderId="1" xfId="0" applyFont="1" applyFill="1" applyBorder="1" applyAlignment="1">
      <alignment horizontal="center" vertical="center" wrapText="1"/>
    </xf>
    <xf numFmtId="169" fontId="11" fillId="25" borderId="1" xfId="2" applyNumberFormat="1" applyFont="1" applyFill="1" applyBorder="1" applyAlignment="1">
      <alignment horizontal="center" vertical="center" wrapText="1"/>
    </xf>
    <xf numFmtId="2" fontId="11" fillId="25" borderId="1" xfId="2" applyNumberFormat="1" applyFont="1" applyFill="1" applyBorder="1" applyAlignment="1">
      <alignment horizontal="center" vertical="center" wrapText="1"/>
    </xf>
    <xf numFmtId="170" fontId="64" fillId="25" borderId="1" xfId="1" applyNumberFormat="1" applyFont="1" applyFill="1" applyBorder="1" applyAlignment="1">
      <alignment horizontal="center" vertical="center"/>
    </xf>
    <xf numFmtId="0" fontId="11" fillId="25" borderId="1" xfId="2" applyFont="1" applyFill="1" applyBorder="1" applyAlignment="1">
      <alignment horizontal="left" vertical="center" wrapText="1"/>
    </xf>
    <xf numFmtId="2" fontId="98" fillId="25" borderId="1" xfId="0" applyNumberFormat="1" applyFont="1" applyFill="1" applyBorder="1" applyAlignment="1">
      <alignment horizontal="center" vertical="center"/>
    </xf>
    <xf numFmtId="2" fontId="99" fillId="25" borderId="1" xfId="0" applyNumberFormat="1" applyFont="1" applyFill="1" applyBorder="1" applyAlignment="1">
      <alignment horizontal="center" vertical="center"/>
    </xf>
    <xf numFmtId="0" fontId="103" fillId="26" borderId="1" xfId="0" applyFont="1" applyFill="1" applyBorder="1" applyAlignment="1">
      <alignment horizontal="center" vertical="center" wrapText="1"/>
    </xf>
    <xf numFmtId="169" fontId="11" fillId="26" borderId="1" xfId="2" applyNumberFormat="1" applyFont="1" applyFill="1" applyBorder="1" applyAlignment="1">
      <alignment horizontal="center" vertical="center" wrapText="1"/>
    </xf>
    <xf numFmtId="2" fontId="11" fillId="26" borderId="1" xfId="2" applyNumberFormat="1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left" vertical="center"/>
    </xf>
    <xf numFmtId="0" fontId="98" fillId="25" borderId="1" xfId="0" applyFont="1" applyFill="1" applyBorder="1" applyAlignment="1">
      <alignment horizontal="center" vertical="center" wrapText="1"/>
    </xf>
    <xf numFmtId="0" fontId="11" fillId="25" borderId="1" xfId="4" applyFont="1" applyFill="1" applyBorder="1" applyAlignment="1">
      <alignment horizontal="left" vertical="center" wrapText="1"/>
    </xf>
    <xf numFmtId="170" fontId="64" fillId="25" borderId="1" xfId="4" applyNumberFormat="1" applyFont="1" applyFill="1" applyBorder="1" applyAlignment="1">
      <alignment vertical="center"/>
    </xf>
    <xf numFmtId="0" fontId="11" fillId="26" borderId="1" xfId="0" applyFont="1" applyFill="1" applyBorder="1" applyAlignment="1">
      <alignment horizontal="center" vertical="center" wrapText="1"/>
    </xf>
    <xf numFmtId="0" fontId="64" fillId="26" borderId="1" xfId="356" applyFont="1" applyFill="1" applyBorder="1" applyAlignment="1">
      <alignment horizontal="center" vertical="center" wrapText="1"/>
    </xf>
    <xf numFmtId="169" fontId="11" fillId="26" borderId="1" xfId="0" applyNumberFormat="1" applyFont="1" applyFill="1" applyBorder="1" applyAlignment="1">
      <alignment horizontal="center" vertical="center" wrapText="1"/>
    </xf>
    <xf numFmtId="2" fontId="11" fillId="26" borderId="1" xfId="0" applyNumberFormat="1" applyFont="1" applyFill="1" applyBorder="1" applyAlignment="1">
      <alignment horizontal="center" vertical="center" wrapText="1"/>
    </xf>
    <xf numFmtId="2" fontId="11" fillId="26" borderId="1" xfId="1143" applyNumberFormat="1" applyFont="1" applyFill="1" applyBorder="1" applyAlignment="1">
      <alignment horizontal="center" vertical="center" wrapText="1"/>
    </xf>
    <xf numFmtId="2" fontId="64" fillId="25" borderId="1" xfId="356" applyNumberFormat="1" applyFont="1" applyFill="1" applyBorder="1" applyAlignment="1">
      <alignment horizontal="center" vertical="center"/>
    </xf>
    <xf numFmtId="0" fontId="11" fillId="25" borderId="1" xfId="356" applyFont="1" applyFill="1" applyBorder="1" applyAlignment="1">
      <alignment horizontal="left" vertical="top" wrapText="1"/>
    </xf>
    <xf numFmtId="0" fontId="11" fillId="25" borderId="1" xfId="356" applyFont="1" applyFill="1" applyBorder="1" applyAlignment="1">
      <alignment horizontal="center" vertical="center" wrapText="1"/>
    </xf>
    <xf numFmtId="2" fontId="11" fillId="25" borderId="1" xfId="356" applyNumberFormat="1" applyFont="1" applyFill="1" applyBorder="1" applyAlignment="1">
      <alignment horizontal="center" vertical="center"/>
    </xf>
    <xf numFmtId="0" fontId="11" fillId="25" borderId="1" xfId="356" applyFont="1" applyFill="1" applyBorder="1" applyAlignment="1">
      <alignment horizontal="left" vertical="center" wrapText="1"/>
    </xf>
    <xf numFmtId="2" fontId="11" fillId="25" borderId="1" xfId="356" applyNumberFormat="1" applyFont="1" applyFill="1" applyBorder="1" applyAlignment="1">
      <alignment horizontal="center" vertical="center" wrapText="1"/>
    </xf>
    <xf numFmtId="0" fontId="90" fillId="25" borderId="1" xfId="0" applyFont="1" applyFill="1" applyBorder="1" applyAlignment="1">
      <alignment horizontal="center" wrapText="1"/>
    </xf>
    <xf numFmtId="0" fontId="90" fillId="25" borderId="1" xfId="0" applyFont="1" applyFill="1" applyBorder="1" applyAlignment="1">
      <alignment horizontal="center"/>
    </xf>
    <xf numFmtId="2" fontId="90" fillId="25" borderId="1" xfId="0" applyNumberFormat="1" applyFont="1" applyFill="1" applyBorder="1" applyAlignment="1">
      <alignment horizontal="center"/>
    </xf>
    <xf numFmtId="0" fontId="9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75" fillId="26" borderId="1" xfId="114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2" fontId="101" fillId="25" borderId="1" xfId="0" applyNumberFormat="1" applyFont="1" applyFill="1" applyBorder="1" applyAlignment="1">
      <alignment horizontal="center" vertical="center"/>
    </xf>
    <xf numFmtId="0" fontId="107" fillId="25" borderId="1" xfId="2" applyFont="1" applyFill="1" applyBorder="1" applyAlignment="1">
      <alignment horizontal="center" vertical="center" wrapText="1"/>
    </xf>
    <xf numFmtId="14" fontId="6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3" fillId="25" borderId="1" xfId="0" applyNumberFormat="1" applyFont="1" applyFill="1" applyBorder="1" applyAlignment="1">
      <alignment horizontal="center" vertical="center" wrapText="1"/>
    </xf>
    <xf numFmtId="49" fontId="108" fillId="25" borderId="1" xfId="0" applyNumberFormat="1" applyFont="1" applyFill="1" applyBorder="1" applyAlignment="1">
      <alignment horizontal="center" vertical="center" wrapText="1"/>
    </xf>
    <xf numFmtId="0" fontId="108" fillId="25" borderId="1" xfId="0" applyFont="1" applyFill="1" applyBorder="1" applyAlignment="1">
      <alignment horizontal="center" vertical="center" wrapText="1"/>
    </xf>
    <xf numFmtId="0" fontId="107" fillId="25" borderId="1" xfId="1145" applyFont="1" applyFill="1" applyBorder="1" applyAlignment="1">
      <alignment horizontal="center" vertical="center" wrapText="1"/>
    </xf>
    <xf numFmtId="168" fontId="11" fillId="2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6" fillId="25" borderId="0" xfId="0" applyFont="1" applyFill="1" applyAlignment="1">
      <alignment horizontal="center" vertical="center" wrapText="1"/>
    </xf>
    <xf numFmtId="0" fontId="105" fillId="25" borderId="0" xfId="0" applyFont="1" applyFill="1" applyBorder="1" applyAlignment="1">
      <alignment horizontal="center" vertical="center"/>
    </xf>
    <xf numFmtId="0" fontId="7" fillId="25" borderId="0" xfId="0" applyFont="1" applyFill="1" applyBorder="1" applyAlignment="1">
      <alignment horizontal="right" vertical="center"/>
    </xf>
    <xf numFmtId="0" fontId="11" fillId="25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 wrapText="1"/>
    </xf>
    <xf numFmtId="2" fontId="88" fillId="25" borderId="12" xfId="0" applyNumberFormat="1" applyFont="1" applyFill="1" applyBorder="1" applyAlignment="1">
      <alignment horizontal="center" vertical="center" wrapText="1"/>
    </xf>
    <xf numFmtId="2" fontId="88" fillId="25" borderId="0" xfId="0" applyNumberFormat="1" applyFont="1" applyFill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112" fillId="25" borderId="13" xfId="0" applyFont="1" applyFill="1" applyBorder="1" applyAlignment="1">
      <alignment horizontal="center" vertical="center" wrapText="1"/>
    </xf>
    <xf numFmtId="0" fontId="61" fillId="25" borderId="12" xfId="0" applyFont="1" applyFill="1" applyBorder="1" applyAlignment="1">
      <alignment horizontal="center" vertical="center" wrapText="1"/>
    </xf>
    <xf numFmtId="0" fontId="61" fillId="25" borderId="0" xfId="0" applyFont="1" applyFill="1" applyAlignment="1">
      <alignment horizontal="center" vertical="center" wrapText="1"/>
    </xf>
    <xf numFmtId="0" fontId="11" fillId="25" borderId="1" xfId="1145" applyFont="1" applyFill="1" applyBorder="1" applyAlignment="1">
      <alignment horizontal="center" vertical="center"/>
    </xf>
  </cellXfs>
  <cellStyles count="1148">
    <cellStyle name="20% - Акцент1 2" xfId="23"/>
    <cellStyle name="20% - Акцент1 3" xfId="1028"/>
    <cellStyle name="20% - Акцент2 2" xfId="24"/>
    <cellStyle name="20% - Акцент2 3" xfId="1029"/>
    <cellStyle name="20% - Акцент3 2" xfId="25"/>
    <cellStyle name="20% - Акцент3 3" xfId="1030"/>
    <cellStyle name="20% - Акцент4 2" xfId="26"/>
    <cellStyle name="20% - Акцент4 3" xfId="1031"/>
    <cellStyle name="20% - Акцент5 2" xfId="27"/>
    <cellStyle name="20% - Акцент5 3" xfId="1032"/>
    <cellStyle name="20% - Акцент6 2" xfId="28"/>
    <cellStyle name="20% - Акцент6 3" xfId="1033"/>
    <cellStyle name="40% - Акцент1 2" xfId="29"/>
    <cellStyle name="40% - Акцент1 3" xfId="1034"/>
    <cellStyle name="40% - Акцент2 2" xfId="30"/>
    <cellStyle name="40% - Акцент2 3" xfId="1035"/>
    <cellStyle name="40% - Акцент3 2" xfId="31"/>
    <cellStyle name="40% - Акцент3 3" xfId="1036"/>
    <cellStyle name="40% - Акцент4 2" xfId="32"/>
    <cellStyle name="40% - Акцент4 3" xfId="1037"/>
    <cellStyle name="40% - Акцент5 2" xfId="33"/>
    <cellStyle name="40% - Акцент5 3" xfId="1038"/>
    <cellStyle name="40% - Акцент6 2" xfId="34"/>
    <cellStyle name="40% - Акцент6 3" xfId="1039"/>
    <cellStyle name="60% - Акцент1 2" xfId="35"/>
    <cellStyle name="60% - Акцент1 3" xfId="1040"/>
    <cellStyle name="60% - Акцент2 2" xfId="36"/>
    <cellStyle name="60% - Акцент2 3" xfId="1041"/>
    <cellStyle name="60% - Акцент3 2" xfId="37"/>
    <cellStyle name="60% - Акцент3 3" xfId="1042"/>
    <cellStyle name="60% - Акцент4 2" xfId="38"/>
    <cellStyle name="60% - Акцент4 3" xfId="1043"/>
    <cellStyle name="60% - Акцент5 2" xfId="39"/>
    <cellStyle name="60% - Акцент5 3" xfId="1044"/>
    <cellStyle name="60% - Акцент6 2" xfId="40"/>
    <cellStyle name="60% - Акцент6 3" xfId="1045"/>
    <cellStyle name="Comma" xfId="1" builtinId="3"/>
    <cellStyle name="Comma 10" xfId="41"/>
    <cellStyle name="Comma 10 2" xfId="42"/>
    <cellStyle name="Comma 11" xfId="43"/>
    <cellStyle name="Comma 11 2" xfId="44"/>
    <cellStyle name="Comma 12" xfId="45"/>
    <cellStyle name="Comma 12 2" xfId="46"/>
    <cellStyle name="Comma 13" xfId="47"/>
    <cellStyle name="Comma 13 2" xfId="48"/>
    <cellStyle name="Comma 14" xfId="49"/>
    <cellStyle name="Comma 14 2" xfId="50"/>
    <cellStyle name="Comma 15" xfId="51"/>
    <cellStyle name="Comma 15 2" xfId="52"/>
    <cellStyle name="Comma 16" xfId="53"/>
    <cellStyle name="Comma 16 2" xfId="54"/>
    <cellStyle name="Comma 17" xfId="55"/>
    <cellStyle name="Comma 17 2" xfId="56"/>
    <cellStyle name="Comma 18" xfId="57"/>
    <cellStyle name="Comma 18 2" xfId="58"/>
    <cellStyle name="Comma 19" xfId="59"/>
    <cellStyle name="Comma 19 2" xfId="60"/>
    <cellStyle name="Comma 2" xfId="5"/>
    <cellStyle name="Comma 2 10" xfId="61"/>
    <cellStyle name="Comma 2 10 2" xfId="62"/>
    <cellStyle name="Comma 2 11" xfId="63"/>
    <cellStyle name="Comma 2 11 2" xfId="64"/>
    <cellStyle name="Comma 2 12" xfId="65"/>
    <cellStyle name="Comma 2 12 2" xfId="66"/>
    <cellStyle name="Comma 2 13" xfId="67"/>
    <cellStyle name="Comma 2 13 2" xfId="68"/>
    <cellStyle name="Comma 2 14" xfId="69"/>
    <cellStyle name="Comma 2 14 2" xfId="70"/>
    <cellStyle name="Comma 2 15" xfId="71"/>
    <cellStyle name="Comma 2 15 2" xfId="72"/>
    <cellStyle name="Comma 2 16" xfId="73"/>
    <cellStyle name="Comma 2 16 2" xfId="74"/>
    <cellStyle name="Comma 2 17" xfId="75"/>
    <cellStyle name="Comma 2 17 2" xfId="76"/>
    <cellStyle name="Comma 2 18" xfId="77"/>
    <cellStyle name="Comma 2 18 2" xfId="78"/>
    <cellStyle name="Comma 2 19" xfId="79"/>
    <cellStyle name="Comma 2 19 2" xfId="80"/>
    <cellStyle name="Comma 2 2" xfId="81"/>
    <cellStyle name="Comma 2 2 2" xfId="82"/>
    <cellStyle name="Comma 2 20" xfId="83"/>
    <cellStyle name="Comma 2 20 2" xfId="84"/>
    <cellStyle name="Comma 2 21" xfId="85"/>
    <cellStyle name="Comma 2 21 2" xfId="86"/>
    <cellStyle name="Comma 2 22" xfId="87"/>
    <cellStyle name="Comma 2 22 2" xfId="88"/>
    <cellStyle name="Comma 2 23" xfId="89"/>
    <cellStyle name="Comma 2 23 2" xfId="90"/>
    <cellStyle name="Comma 2 24" xfId="91"/>
    <cellStyle name="Comma 2 24 2" xfId="92"/>
    <cellStyle name="Comma 2 25" xfId="93"/>
    <cellStyle name="Comma 2 25 2" xfId="94"/>
    <cellStyle name="Comma 2 26" xfId="95"/>
    <cellStyle name="Comma 2 26 2" xfId="96"/>
    <cellStyle name="Comma 2 27" xfId="97"/>
    <cellStyle name="Comma 2 27 2" xfId="98"/>
    <cellStyle name="Comma 2 28" xfId="99"/>
    <cellStyle name="Comma 2 28 2" xfId="100"/>
    <cellStyle name="Comma 2 29" xfId="101"/>
    <cellStyle name="Comma 2 29 2" xfId="102"/>
    <cellStyle name="Comma 2 3" xfId="103"/>
    <cellStyle name="Comma 2 3 2" xfId="104"/>
    <cellStyle name="Comma 2 30" xfId="105"/>
    <cellStyle name="Comma 2 30 2" xfId="106"/>
    <cellStyle name="Comma 2 31" xfId="107"/>
    <cellStyle name="Comma 2 31 2" xfId="108"/>
    <cellStyle name="Comma 2 32" xfId="109"/>
    <cellStyle name="Comma 2 32 2" xfId="110"/>
    <cellStyle name="Comma 2 33" xfId="111"/>
    <cellStyle name="Comma 2 33 2" xfId="112"/>
    <cellStyle name="Comma 2 34" xfId="113"/>
    <cellStyle name="Comma 2 34 2" xfId="114"/>
    <cellStyle name="Comma 2 35" xfId="115"/>
    <cellStyle name="Comma 2 35 2" xfId="116"/>
    <cellStyle name="Comma 2 36" xfId="117"/>
    <cellStyle name="Comma 2 36 2" xfId="118"/>
    <cellStyle name="Comma 2 37" xfId="119"/>
    <cellStyle name="Comma 2 37 2" xfId="120"/>
    <cellStyle name="Comma 2 38" xfId="121"/>
    <cellStyle name="Comma 2 38 2" xfId="122"/>
    <cellStyle name="Comma 2 39" xfId="123"/>
    <cellStyle name="Comma 2 39 2" xfId="124"/>
    <cellStyle name="Comma 2 4" xfId="125"/>
    <cellStyle name="Comma 2 4 2" xfId="126"/>
    <cellStyle name="Comma 2 40" xfId="127"/>
    <cellStyle name="Comma 2 40 2" xfId="128"/>
    <cellStyle name="Comma 2 41" xfId="129"/>
    <cellStyle name="Comma 2 41 2" xfId="130"/>
    <cellStyle name="Comma 2 42" xfId="131"/>
    <cellStyle name="Comma 2 42 2" xfId="132"/>
    <cellStyle name="Comma 2 43" xfId="133"/>
    <cellStyle name="Comma 2 43 2" xfId="134"/>
    <cellStyle name="Comma 2 44" xfId="135"/>
    <cellStyle name="Comma 2 44 2" xfId="136"/>
    <cellStyle name="Comma 2 45" xfId="137"/>
    <cellStyle name="Comma 2 45 2" xfId="138"/>
    <cellStyle name="Comma 2 46" xfId="139"/>
    <cellStyle name="Comma 2 46 2" xfId="140"/>
    <cellStyle name="Comma 2 47" xfId="141"/>
    <cellStyle name="Comma 2 47 2" xfId="142"/>
    <cellStyle name="Comma 2 48" xfId="143"/>
    <cellStyle name="Comma 2 48 2" xfId="144"/>
    <cellStyle name="Comma 2 49" xfId="145"/>
    <cellStyle name="Comma 2 5" xfId="146"/>
    <cellStyle name="Comma 2 5 2" xfId="147"/>
    <cellStyle name="Comma 2 50" xfId="148"/>
    <cellStyle name="Comma 2 6" xfId="149"/>
    <cellStyle name="Comma 2 6 2" xfId="150"/>
    <cellStyle name="Comma 2 7" xfId="151"/>
    <cellStyle name="Comma 2 7 2" xfId="152"/>
    <cellStyle name="Comma 2 8" xfId="153"/>
    <cellStyle name="Comma 2 8 2" xfId="154"/>
    <cellStyle name="Comma 2 9" xfId="155"/>
    <cellStyle name="Comma 2 9 2" xfId="156"/>
    <cellStyle name="Comma 20" xfId="157"/>
    <cellStyle name="Comma 20 2" xfId="158"/>
    <cellStyle name="Comma 21" xfId="159"/>
    <cellStyle name="Comma 21 2" xfId="160"/>
    <cellStyle name="Comma 22" xfId="161"/>
    <cellStyle name="Comma 22 2" xfId="162"/>
    <cellStyle name="Comma 23" xfId="163"/>
    <cellStyle name="Comma 23 2" xfId="164"/>
    <cellStyle name="Comma 24" xfId="165"/>
    <cellStyle name="Comma 24 2" xfId="166"/>
    <cellStyle name="Comma 25" xfId="167"/>
    <cellStyle name="Comma 25 2" xfId="168"/>
    <cellStyle name="Comma 26" xfId="169"/>
    <cellStyle name="Comma 26 2" xfId="170"/>
    <cellStyle name="Comma 27" xfId="171"/>
    <cellStyle name="Comma 27 2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3" xfId="180"/>
    <cellStyle name="Comma 3 3 2" xfId="181"/>
    <cellStyle name="Comma 3 4" xfId="182"/>
    <cellStyle name="Comma 30" xfId="183"/>
    <cellStyle name="Comma 30 2" xfId="184"/>
    <cellStyle name="Comma 31" xfId="185"/>
    <cellStyle name="Comma 31 2" xfId="186"/>
    <cellStyle name="Comma 32" xfId="187"/>
    <cellStyle name="Comma 32 2" xfId="188"/>
    <cellStyle name="Comma 33" xfId="189"/>
    <cellStyle name="Comma 33 2" xfId="190"/>
    <cellStyle name="Comma 34" xfId="191"/>
    <cellStyle name="Comma 34 2" xfId="192"/>
    <cellStyle name="Comma 35" xfId="193"/>
    <cellStyle name="Comma 35 2" xfId="194"/>
    <cellStyle name="Comma 36" xfId="195"/>
    <cellStyle name="Comma 36 2" xfId="196"/>
    <cellStyle name="Comma 37" xfId="197"/>
    <cellStyle name="Comma 37 2" xfId="198"/>
    <cellStyle name="Comma 38" xfId="199"/>
    <cellStyle name="Comma 38 2" xfId="200"/>
    <cellStyle name="Comma 39" xfId="201"/>
    <cellStyle name="Comma 39 2" xfId="202"/>
    <cellStyle name="Comma 4" xfId="203"/>
    <cellStyle name="Comma 4 2" xfId="204"/>
    <cellStyle name="Comma 40" xfId="205"/>
    <cellStyle name="Comma 40 2" xfId="206"/>
    <cellStyle name="Comma 41" xfId="207"/>
    <cellStyle name="Comma 41 2" xfId="208"/>
    <cellStyle name="Comma 42" xfId="209"/>
    <cellStyle name="Comma 42 2" xfId="210"/>
    <cellStyle name="Comma 43" xfId="211"/>
    <cellStyle name="Comma 43 2" xfId="212"/>
    <cellStyle name="Comma 44" xfId="213"/>
    <cellStyle name="Comma 44 2" xfId="214"/>
    <cellStyle name="Comma 45" xfId="215"/>
    <cellStyle name="Comma 45 2" xfId="216"/>
    <cellStyle name="Comma 46" xfId="217"/>
    <cellStyle name="Comma 46 2" xfId="218"/>
    <cellStyle name="Comma 47" xfId="219"/>
    <cellStyle name="Comma 47 2" xfId="220"/>
    <cellStyle name="Comma 48" xfId="221"/>
    <cellStyle name="Comma 48 2" xfId="222"/>
    <cellStyle name="Comma 49" xfId="223"/>
    <cellStyle name="Comma 49 2" xfId="224"/>
    <cellStyle name="Comma 5" xfId="225"/>
    <cellStyle name="Comma 5 2" xfId="226"/>
    <cellStyle name="Comma 50" xfId="227"/>
    <cellStyle name="Comma 50 2" xfId="228"/>
    <cellStyle name="Comma 6" xfId="229"/>
    <cellStyle name="Comma 6 2" xfId="230"/>
    <cellStyle name="Comma 7" xfId="231"/>
    <cellStyle name="Comma 7 2" xfId="232"/>
    <cellStyle name="Comma 8" xfId="233"/>
    <cellStyle name="Comma 8 2" xfId="234"/>
    <cellStyle name="Comma 9" xfId="235"/>
    <cellStyle name="Comma 9 2" xfId="236"/>
    <cellStyle name="Currency 10" xfId="237"/>
    <cellStyle name="Currency 10 2" xfId="238"/>
    <cellStyle name="Currency 11" xfId="239"/>
    <cellStyle name="Currency 11 2" xfId="240"/>
    <cellStyle name="Currency 12" xfId="241"/>
    <cellStyle name="Currency 12 2" xfId="242"/>
    <cellStyle name="Currency 13" xfId="243"/>
    <cellStyle name="Currency 13 2" xfId="244"/>
    <cellStyle name="Currency 14" xfId="245"/>
    <cellStyle name="Currency 14 2" xfId="246"/>
    <cellStyle name="Currency 15" xfId="247"/>
    <cellStyle name="Currency 15 2" xfId="248"/>
    <cellStyle name="Currency 16" xfId="249"/>
    <cellStyle name="Currency 16 2" xfId="250"/>
    <cellStyle name="Currency 17" xfId="251"/>
    <cellStyle name="Currency 17 2" xfId="252"/>
    <cellStyle name="Currency 18" xfId="253"/>
    <cellStyle name="Currency 18 2" xfId="254"/>
    <cellStyle name="Currency 19" xfId="255"/>
    <cellStyle name="Currency 19 2" xfId="256"/>
    <cellStyle name="Currency 2" xfId="257"/>
    <cellStyle name="Currency 2 2" xfId="258"/>
    <cellStyle name="Currency 20" xfId="259"/>
    <cellStyle name="Currency 20 2" xfId="260"/>
    <cellStyle name="Currency 21" xfId="261"/>
    <cellStyle name="Currency 21 2" xfId="262"/>
    <cellStyle name="Currency 22" xfId="263"/>
    <cellStyle name="Currency 22 2" xfId="264"/>
    <cellStyle name="Currency 23" xfId="265"/>
    <cellStyle name="Currency 23 2" xfId="266"/>
    <cellStyle name="Currency 24" xfId="267"/>
    <cellStyle name="Currency 24 2" xfId="268"/>
    <cellStyle name="Currency 25" xfId="269"/>
    <cellStyle name="Currency 25 2" xfId="270"/>
    <cellStyle name="Currency 26" xfId="271"/>
    <cellStyle name="Currency 26 2" xfId="272"/>
    <cellStyle name="Currency 27" xfId="273"/>
    <cellStyle name="Currency 27 2" xfId="274"/>
    <cellStyle name="Currency 28" xfId="275"/>
    <cellStyle name="Currency 28 2" xfId="276"/>
    <cellStyle name="Currency 29" xfId="277"/>
    <cellStyle name="Currency 29 2" xfId="278"/>
    <cellStyle name="Currency 3" xfId="279"/>
    <cellStyle name="Currency 3 2" xfId="280"/>
    <cellStyle name="Currency 30" xfId="281"/>
    <cellStyle name="Currency 30 2" xfId="282"/>
    <cellStyle name="Currency 31" xfId="283"/>
    <cellStyle name="Currency 31 2" xfId="284"/>
    <cellStyle name="Currency 32" xfId="285"/>
    <cellStyle name="Currency 32 2" xfId="286"/>
    <cellStyle name="Currency 33" xfId="287"/>
    <cellStyle name="Currency 33 2" xfId="288"/>
    <cellStyle name="Currency 34" xfId="289"/>
    <cellStyle name="Currency 34 2" xfId="290"/>
    <cellStyle name="Currency 35" xfId="291"/>
    <cellStyle name="Currency 35 2" xfId="292"/>
    <cellStyle name="Currency 36" xfId="293"/>
    <cellStyle name="Currency 36 2" xfId="294"/>
    <cellStyle name="Currency 37" xfId="295"/>
    <cellStyle name="Currency 37 2" xfId="296"/>
    <cellStyle name="Currency 38" xfId="297"/>
    <cellStyle name="Currency 38 2" xfId="298"/>
    <cellStyle name="Currency 39" xfId="299"/>
    <cellStyle name="Currency 39 2" xfId="300"/>
    <cellStyle name="Currency 4" xfId="301"/>
    <cellStyle name="Currency 4 2" xfId="302"/>
    <cellStyle name="Currency 40" xfId="303"/>
    <cellStyle name="Currency 40 2" xfId="304"/>
    <cellStyle name="Currency 41" xfId="305"/>
    <cellStyle name="Currency 41 2" xfId="306"/>
    <cellStyle name="Currency 42" xfId="307"/>
    <cellStyle name="Currency 42 2" xfId="308"/>
    <cellStyle name="Currency 43" xfId="309"/>
    <cellStyle name="Currency 43 2" xfId="310"/>
    <cellStyle name="Currency 44" xfId="311"/>
    <cellStyle name="Currency 44 2" xfId="312"/>
    <cellStyle name="Currency 45" xfId="313"/>
    <cellStyle name="Currency 45 2" xfId="314"/>
    <cellStyle name="Currency 46" xfId="315"/>
    <cellStyle name="Currency 46 2" xfId="316"/>
    <cellStyle name="Currency 5" xfId="317"/>
    <cellStyle name="Currency 5 2" xfId="318"/>
    <cellStyle name="Currency 6" xfId="319"/>
    <cellStyle name="Currency 6 2" xfId="320"/>
    <cellStyle name="Currency 7" xfId="321"/>
    <cellStyle name="Currency 7 2" xfId="322"/>
    <cellStyle name="Currency 8" xfId="323"/>
    <cellStyle name="Currency 8 2" xfId="324"/>
    <cellStyle name="Currency 9" xfId="325"/>
    <cellStyle name="Currency 9 2" xfId="326"/>
    <cellStyle name="gabo" xfId="6"/>
    <cellStyle name="Hyperlink_Sindisis#15_metali_4_sarTuliani" xfId="7"/>
    <cellStyle name="Normal" xfId="0" builtinId="0"/>
    <cellStyle name="Normal 10" xfId="8"/>
    <cellStyle name="Normal 10 2" xfId="327"/>
    <cellStyle name="Normal 10_prokuratura" xfId="328"/>
    <cellStyle name="Normal 11" xfId="329"/>
    <cellStyle name="Normal 11 2" xfId="330"/>
    <cellStyle name="Normal 11_prokuratura" xfId="331"/>
    <cellStyle name="Normal 12" xfId="332"/>
    <cellStyle name="Normal 12 2" xfId="333"/>
    <cellStyle name="Normal 12_prokuratura" xfId="334"/>
    <cellStyle name="Normal 13" xfId="335"/>
    <cellStyle name="Normal 13 2" xfId="336"/>
    <cellStyle name="Normal 13_prokuratura" xfId="337"/>
    <cellStyle name="Normal 14" xfId="338"/>
    <cellStyle name="Normal 14 2" xfId="339"/>
    <cellStyle name="Normal 14_prokuratura" xfId="340"/>
    <cellStyle name="Normal 15" xfId="341"/>
    <cellStyle name="Normal 15 2" xfId="342"/>
    <cellStyle name="Normal 15_prokuratura" xfId="343"/>
    <cellStyle name="Normal 16" xfId="344"/>
    <cellStyle name="Normal 16 2" xfId="345"/>
    <cellStyle name="Normal 16_prokuratura" xfId="346"/>
    <cellStyle name="Normal 17" xfId="347"/>
    <cellStyle name="Normal 17 2" xfId="348"/>
    <cellStyle name="Normal 17_prokuratura" xfId="349"/>
    <cellStyle name="Normal 18" xfId="350"/>
    <cellStyle name="Normal 18 2" xfId="351"/>
    <cellStyle name="Normal 18_prokuratura" xfId="352"/>
    <cellStyle name="Normal 19" xfId="353"/>
    <cellStyle name="Normal 19 2" xfId="354"/>
    <cellStyle name="Normal 19_prokuratura" xfId="355"/>
    <cellStyle name="Normal 2" xfId="356"/>
    <cellStyle name="Normal 2 10" xfId="357"/>
    <cellStyle name="Normal 2 10 2" xfId="358"/>
    <cellStyle name="Normal 2 10_prokuratura" xfId="359"/>
    <cellStyle name="Normal 2 11" xfId="360"/>
    <cellStyle name="Normal 2 11 2" xfId="361"/>
    <cellStyle name="Normal 2 11_prokuratura" xfId="362"/>
    <cellStyle name="Normal 2 12" xfId="363"/>
    <cellStyle name="Normal 2 12 2" xfId="364"/>
    <cellStyle name="Normal 2 12_prokuratura" xfId="365"/>
    <cellStyle name="Normal 2 13" xfId="366"/>
    <cellStyle name="Normal 2 13 2" xfId="367"/>
    <cellStyle name="Normal 2 13_prokuratura" xfId="368"/>
    <cellStyle name="Normal 2 14" xfId="369"/>
    <cellStyle name="Normal 2 14 2" xfId="370"/>
    <cellStyle name="Normal 2 14_prokuratura" xfId="371"/>
    <cellStyle name="Normal 2 15" xfId="372"/>
    <cellStyle name="Normal 2 15 2" xfId="373"/>
    <cellStyle name="Normal 2 15_prokuratura" xfId="374"/>
    <cellStyle name="Normal 2 16" xfId="375"/>
    <cellStyle name="Normal 2 16 2" xfId="376"/>
    <cellStyle name="Normal 2 16_prokuratura" xfId="377"/>
    <cellStyle name="Normal 2 17" xfId="378"/>
    <cellStyle name="Normal 2 17 2" xfId="379"/>
    <cellStyle name="Normal 2 17_prokuratura" xfId="380"/>
    <cellStyle name="Normal 2 18" xfId="381"/>
    <cellStyle name="Normal 2 18 2" xfId="382"/>
    <cellStyle name="Normal 2 18_prokuratura" xfId="383"/>
    <cellStyle name="Normal 2 19" xfId="384"/>
    <cellStyle name="Normal 2 19 2" xfId="385"/>
    <cellStyle name="Normal 2 19_prokuratura" xfId="386"/>
    <cellStyle name="Normal 2 2" xfId="387"/>
    <cellStyle name="Normal 2 2 10" xfId="388"/>
    <cellStyle name="Normal 2 2 10 2" xfId="389"/>
    <cellStyle name="Normal 2 2 10_prokuratura" xfId="390"/>
    <cellStyle name="Normal 2 2 11" xfId="391"/>
    <cellStyle name="Normal 2 2 11 2" xfId="392"/>
    <cellStyle name="Normal 2 2 11_prokuratura" xfId="393"/>
    <cellStyle name="Normal 2 2 12" xfId="394"/>
    <cellStyle name="Normal 2 2 12 2" xfId="395"/>
    <cellStyle name="Normal 2 2 12_prokuratura" xfId="396"/>
    <cellStyle name="Normal 2 2 13" xfId="397"/>
    <cellStyle name="Normal 2 2 13 2" xfId="398"/>
    <cellStyle name="Normal 2 2 13_prokuratura" xfId="399"/>
    <cellStyle name="Normal 2 2 14" xfId="400"/>
    <cellStyle name="Normal 2 2 14 2" xfId="401"/>
    <cellStyle name="Normal 2 2 14_prokuratura" xfId="402"/>
    <cellStyle name="Normal 2 2 15" xfId="403"/>
    <cellStyle name="Normal 2 2 15 2" xfId="404"/>
    <cellStyle name="Normal 2 2 15_prokuratura" xfId="405"/>
    <cellStyle name="Normal 2 2 16" xfId="406"/>
    <cellStyle name="Normal 2 2 16 2" xfId="407"/>
    <cellStyle name="Normal 2 2 16_prokuratura" xfId="408"/>
    <cellStyle name="Normal 2 2 17" xfId="409"/>
    <cellStyle name="Normal 2 2 17 2" xfId="410"/>
    <cellStyle name="Normal 2 2 17_prokuratura" xfId="411"/>
    <cellStyle name="Normal 2 2 18" xfId="412"/>
    <cellStyle name="Normal 2 2 18 2" xfId="413"/>
    <cellStyle name="Normal 2 2 18_prokuratura" xfId="414"/>
    <cellStyle name="Normal 2 2 19" xfId="415"/>
    <cellStyle name="Normal 2 2 19 2" xfId="416"/>
    <cellStyle name="Normal 2 2 19_prokuratura" xfId="417"/>
    <cellStyle name="Normal 2 2 2" xfId="418"/>
    <cellStyle name="Normal 2 2 2 2" xfId="419"/>
    <cellStyle name="Normal 2 2 2_prokuratura" xfId="420"/>
    <cellStyle name="Normal 2 2 20" xfId="421"/>
    <cellStyle name="Normal 2 2 20 2" xfId="422"/>
    <cellStyle name="Normal 2 2 20_prokuratura" xfId="423"/>
    <cellStyle name="Normal 2 2 21" xfId="424"/>
    <cellStyle name="Normal 2 2 21 2" xfId="425"/>
    <cellStyle name="Normal 2 2 21_prokuratura" xfId="426"/>
    <cellStyle name="Normal 2 2 22" xfId="427"/>
    <cellStyle name="Normal 2 2 22 2" xfId="428"/>
    <cellStyle name="Normal 2 2 22_prokuratura" xfId="429"/>
    <cellStyle name="Normal 2 2 23" xfId="430"/>
    <cellStyle name="Normal 2 2 23 2" xfId="431"/>
    <cellStyle name="Normal 2 2 23_prokuratura" xfId="432"/>
    <cellStyle name="Normal 2 2 24" xfId="433"/>
    <cellStyle name="Normal 2 2 24 2" xfId="434"/>
    <cellStyle name="Normal 2 2 24_prokuratura" xfId="435"/>
    <cellStyle name="Normal 2 2 25" xfId="436"/>
    <cellStyle name="Normal 2 2 25 2" xfId="437"/>
    <cellStyle name="Normal 2 2 25_prokuratura" xfId="438"/>
    <cellStyle name="Normal 2 2 26" xfId="439"/>
    <cellStyle name="Normal 2 2 26 2" xfId="440"/>
    <cellStyle name="Normal 2 2 26_prokuratura" xfId="441"/>
    <cellStyle name="Normal 2 2 27" xfId="442"/>
    <cellStyle name="Normal 2 2 27 2" xfId="443"/>
    <cellStyle name="Normal 2 2 27_prokuratura" xfId="444"/>
    <cellStyle name="Normal 2 2 28" xfId="445"/>
    <cellStyle name="Normal 2 2 28 2" xfId="446"/>
    <cellStyle name="Normal 2 2 28_prokuratura" xfId="447"/>
    <cellStyle name="Normal 2 2 29" xfId="448"/>
    <cellStyle name="Normal 2 2 29 2" xfId="449"/>
    <cellStyle name="Normal 2 2 29_prokuratura" xfId="450"/>
    <cellStyle name="Normal 2 2 3" xfId="451"/>
    <cellStyle name="Normal 2 2 3 2" xfId="452"/>
    <cellStyle name="Normal 2 2 3_prokuratura" xfId="453"/>
    <cellStyle name="Normal 2 2 30" xfId="454"/>
    <cellStyle name="Normal 2 2 30 2" xfId="455"/>
    <cellStyle name="Normal 2 2 30_prokuratura" xfId="456"/>
    <cellStyle name="Normal 2 2 31" xfId="457"/>
    <cellStyle name="Normal 2 2 31 2" xfId="458"/>
    <cellStyle name="Normal 2 2 31_prokuratura" xfId="459"/>
    <cellStyle name="Normal 2 2 32" xfId="460"/>
    <cellStyle name="Normal 2 2 32 2" xfId="461"/>
    <cellStyle name="Normal 2 2 32_prokuratura" xfId="462"/>
    <cellStyle name="Normal 2 2 33" xfId="463"/>
    <cellStyle name="Normal 2 2 33 2" xfId="464"/>
    <cellStyle name="Normal 2 2 33_prokuratura" xfId="465"/>
    <cellStyle name="Normal 2 2 34" xfId="466"/>
    <cellStyle name="Normal 2 2 34 2" xfId="467"/>
    <cellStyle name="Normal 2 2 34_prokuratura" xfId="468"/>
    <cellStyle name="Normal 2 2 35" xfId="469"/>
    <cellStyle name="Normal 2 2 35 2" xfId="470"/>
    <cellStyle name="Normal 2 2 35_prokuratura" xfId="471"/>
    <cellStyle name="Normal 2 2 36" xfId="472"/>
    <cellStyle name="Normal 2 2 36 2" xfId="473"/>
    <cellStyle name="Normal 2 2 36_prokuratura" xfId="474"/>
    <cellStyle name="Normal 2 2 37" xfId="475"/>
    <cellStyle name="Normal 2 2 37 2" xfId="476"/>
    <cellStyle name="Normal 2 2 37_prokuratura" xfId="477"/>
    <cellStyle name="Normal 2 2 38" xfId="478"/>
    <cellStyle name="Normal 2 2 38 2" xfId="479"/>
    <cellStyle name="Normal 2 2 38_prokuratura" xfId="480"/>
    <cellStyle name="Normal 2 2 39" xfId="481"/>
    <cellStyle name="Normal 2 2 39 2" xfId="482"/>
    <cellStyle name="Normal 2 2 39_prokuratura" xfId="483"/>
    <cellStyle name="Normal 2 2 4" xfId="484"/>
    <cellStyle name="Normal 2 2 4 2" xfId="485"/>
    <cellStyle name="Normal 2 2 4_prokuratura" xfId="486"/>
    <cellStyle name="Normal 2 2 40" xfId="487"/>
    <cellStyle name="Normal 2 2 40 2" xfId="488"/>
    <cellStyle name="Normal 2 2 40_prokuratura" xfId="489"/>
    <cellStyle name="Normal 2 2 41" xfId="490"/>
    <cellStyle name="Normal 2 2 41 2" xfId="491"/>
    <cellStyle name="Normal 2 2 41_prokuratura" xfId="492"/>
    <cellStyle name="Normal 2 2 42" xfId="493"/>
    <cellStyle name="Normal 2 2 42 2" xfId="494"/>
    <cellStyle name="Normal 2 2 42_prokuratura" xfId="495"/>
    <cellStyle name="Normal 2 2 43" xfId="496"/>
    <cellStyle name="Normal 2 2 43 2" xfId="497"/>
    <cellStyle name="Normal 2 2 43_prokuratura" xfId="498"/>
    <cellStyle name="Normal 2 2 44" xfId="499"/>
    <cellStyle name="Normal 2 2 44 2" xfId="500"/>
    <cellStyle name="Normal 2 2 44_prokuratura" xfId="501"/>
    <cellStyle name="Normal 2 2 45" xfId="502"/>
    <cellStyle name="Normal 2 2 45 2" xfId="503"/>
    <cellStyle name="Normal 2 2 45_prokuratura" xfId="504"/>
    <cellStyle name="Normal 2 2 46" xfId="505"/>
    <cellStyle name="Normal 2 2 46 2" xfId="506"/>
    <cellStyle name="Normal 2 2 46_prokuratura" xfId="507"/>
    <cellStyle name="Normal 2 2 47" xfId="508"/>
    <cellStyle name="Normal 2 2 47 2" xfId="509"/>
    <cellStyle name="Normal 2 2 47_prokuratura" xfId="510"/>
    <cellStyle name="Normal 2 2 48" xfId="511"/>
    <cellStyle name="Normal 2 2 5" xfId="512"/>
    <cellStyle name="Normal 2 2 5 2" xfId="513"/>
    <cellStyle name="Normal 2 2 5_prokuratura" xfId="514"/>
    <cellStyle name="Normal 2 2 6" xfId="515"/>
    <cellStyle name="Normal 2 2 6 2" xfId="516"/>
    <cellStyle name="Normal 2 2 6_prokuratura" xfId="517"/>
    <cellStyle name="Normal 2 2 7" xfId="518"/>
    <cellStyle name="Normal 2 2 7 2" xfId="519"/>
    <cellStyle name="Normal 2 2 7_prokuratura" xfId="520"/>
    <cellStyle name="Normal 2 2 8" xfId="521"/>
    <cellStyle name="Normal 2 2 8 2" xfId="522"/>
    <cellStyle name="Normal 2 2 8_prokuratura" xfId="523"/>
    <cellStyle name="Normal 2 2 9" xfId="524"/>
    <cellStyle name="Normal 2 2 9 2" xfId="525"/>
    <cellStyle name="Normal 2 2 9_prokuratura" xfId="526"/>
    <cellStyle name="Normal 2 2_prokuratura" xfId="527"/>
    <cellStyle name="Normal 2 20" xfId="528"/>
    <cellStyle name="Normal 2 20 2" xfId="529"/>
    <cellStyle name="Normal 2 20_prokuratura" xfId="530"/>
    <cellStyle name="Normal 2 21" xfId="531"/>
    <cellStyle name="Normal 2 21 2" xfId="532"/>
    <cellStyle name="Normal 2 21_prokuratura" xfId="533"/>
    <cellStyle name="Normal 2 22" xfId="534"/>
    <cellStyle name="Normal 2 22 2" xfId="535"/>
    <cellStyle name="Normal 2 22_prokuratura" xfId="536"/>
    <cellStyle name="Normal 2 23" xfId="537"/>
    <cellStyle name="Normal 2 23 2" xfId="538"/>
    <cellStyle name="Normal 2 23_prokuratura" xfId="539"/>
    <cellStyle name="Normal 2 24" xfId="540"/>
    <cellStyle name="Normal 2 24 2" xfId="541"/>
    <cellStyle name="Normal 2 24_prokuratura" xfId="542"/>
    <cellStyle name="Normal 2 25" xfId="543"/>
    <cellStyle name="Normal 2 25 2" xfId="544"/>
    <cellStyle name="Normal 2 25_prokuratura" xfId="545"/>
    <cellStyle name="Normal 2 26" xfId="546"/>
    <cellStyle name="Normal 2 26 2" xfId="547"/>
    <cellStyle name="Normal 2 26_prokuratura" xfId="548"/>
    <cellStyle name="Normal 2 27" xfId="549"/>
    <cellStyle name="Normal 2 27 2" xfId="550"/>
    <cellStyle name="Normal 2 27_prokuratura" xfId="551"/>
    <cellStyle name="Normal 2 28" xfId="552"/>
    <cellStyle name="Normal 2 28 2" xfId="553"/>
    <cellStyle name="Normal 2 28_prokuratura" xfId="554"/>
    <cellStyle name="Normal 2 29" xfId="555"/>
    <cellStyle name="Normal 2 29 2" xfId="556"/>
    <cellStyle name="Normal 2 29_prokuratura" xfId="557"/>
    <cellStyle name="Normal 2 3" xfId="558"/>
    <cellStyle name="Normal 2 3 2" xfId="559"/>
    <cellStyle name="Normal 2 3 2 2" xfId="560"/>
    <cellStyle name="Normal 2 3 2_prokuratura" xfId="561"/>
    <cellStyle name="Normal 2 3 3" xfId="562"/>
    <cellStyle name="Normal 2 3 3 2" xfId="563"/>
    <cellStyle name="Normal 2 3 3_prokuratura" xfId="564"/>
    <cellStyle name="Normal 2 3 4" xfId="565"/>
    <cellStyle name="Normal 2 3_prokuratura" xfId="566"/>
    <cellStyle name="Normal 2 30" xfId="567"/>
    <cellStyle name="Normal 2 30 2" xfId="568"/>
    <cellStyle name="Normal 2 30_prokuratura" xfId="569"/>
    <cellStyle name="Normal 2 31" xfId="570"/>
    <cellStyle name="Normal 2 31 2" xfId="571"/>
    <cellStyle name="Normal 2 31_prokuratura" xfId="572"/>
    <cellStyle name="Normal 2 32" xfId="573"/>
    <cellStyle name="Normal 2 32 2" xfId="574"/>
    <cellStyle name="Normal 2 32_prokuratura" xfId="575"/>
    <cellStyle name="Normal 2 33" xfId="576"/>
    <cellStyle name="Normal 2 33 2" xfId="577"/>
    <cellStyle name="Normal 2 33_prokuratura" xfId="578"/>
    <cellStyle name="Normal 2 34" xfId="579"/>
    <cellStyle name="Normal 2 34 2" xfId="580"/>
    <cellStyle name="Normal 2 34_prokuratura" xfId="581"/>
    <cellStyle name="Normal 2 35" xfId="582"/>
    <cellStyle name="Normal 2 35 2" xfId="583"/>
    <cellStyle name="Normal 2 35_prokuratura" xfId="584"/>
    <cellStyle name="Normal 2 36" xfId="585"/>
    <cellStyle name="Normal 2 36 2" xfId="586"/>
    <cellStyle name="Normal 2 36_prokuratura" xfId="587"/>
    <cellStyle name="Normal 2 37" xfId="588"/>
    <cellStyle name="Normal 2 37 2" xfId="589"/>
    <cellStyle name="Normal 2 37_prokuratura" xfId="590"/>
    <cellStyle name="Normal 2 38" xfId="591"/>
    <cellStyle name="Normal 2 38 2" xfId="592"/>
    <cellStyle name="Normal 2 38_prokuratura" xfId="593"/>
    <cellStyle name="Normal 2 39" xfId="594"/>
    <cellStyle name="Normal 2 39 2" xfId="595"/>
    <cellStyle name="Normal 2 39_prokuratura" xfId="596"/>
    <cellStyle name="Normal 2 4" xfId="597"/>
    <cellStyle name="Normal 2 4 2" xfId="598"/>
    <cellStyle name="Normal 2 4 2 2" xfId="599"/>
    <cellStyle name="Normal 2 4 2_prokuratura" xfId="600"/>
    <cellStyle name="Normal 2 4 3" xfId="601"/>
    <cellStyle name="Normal 2 4 3 2" xfId="602"/>
    <cellStyle name="Normal 2 4 3_prokuratura" xfId="603"/>
    <cellStyle name="Normal 2 4 4" xfId="604"/>
    <cellStyle name="Normal 2 4_prokuratura" xfId="605"/>
    <cellStyle name="Normal 2 40" xfId="606"/>
    <cellStyle name="Normal 2 40 2" xfId="607"/>
    <cellStyle name="Normal 2 40_prokuratura" xfId="608"/>
    <cellStyle name="Normal 2 41" xfId="609"/>
    <cellStyle name="Normal 2 41 2" xfId="610"/>
    <cellStyle name="Normal 2 41_prokuratura" xfId="611"/>
    <cellStyle name="Normal 2 42" xfId="612"/>
    <cellStyle name="Normal 2 42 2" xfId="613"/>
    <cellStyle name="Normal 2 42_prokuratura" xfId="614"/>
    <cellStyle name="Normal 2 43" xfId="615"/>
    <cellStyle name="Normal 2 43 2" xfId="616"/>
    <cellStyle name="Normal 2 43_prokuratura" xfId="617"/>
    <cellStyle name="Normal 2 44" xfId="618"/>
    <cellStyle name="Normal 2 44 2" xfId="619"/>
    <cellStyle name="Normal 2 44_prokuratura" xfId="620"/>
    <cellStyle name="Normal 2 45" xfId="621"/>
    <cellStyle name="Normal 2 45 2" xfId="622"/>
    <cellStyle name="Normal 2 45_prokuratura" xfId="623"/>
    <cellStyle name="Normal 2 46" xfId="624"/>
    <cellStyle name="Normal 2 46 2" xfId="625"/>
    <cellStyle name="Normal 2 46_prokuratura" xfId="626"/>
    <cellStyle name="Normal 2 47" xfId="627"/>
    <cellStyle name="Normal 2 47 2" xfId="628"/>
    <cellStyle name="Normal 2 47_prokuratura" xfId="629"/>
    <cellStyle name="Normal 2 48" xfId="630"/>
    <cellStyle name="Normal 2 48 2" xfId="631"/>
    <cellStyle name="Normal 2 48_prokuratura" xfId="632"/>
    <cellStyle name="Normal 2 49" xfId="633"/>
    <cellStyle name="Normal 2 49 2" xfId="634"/>
    <cellStyle name="Normal 2 49_prokuratura" xfId="635"/>
    <cellStyle name="Normal 2 5" xfId="636"/>
    <cellStyle name="Normal 2 5 2" xfId="637"/>
    <cellStyle name="Normal 2 5 2 2" xfId="638"/>
    <cellStyle name="Normal 2 5 2_prokuratura" xfId="639"/>
    <cellStyle name="Normal 2 5 3" xfId="640"/>
    <cellStyle name="Normal 2 5 3 2" xfId="641"/>
    <cellStyle name="Normal 2 5 3_prokuratura" xfId="642"/>
    <cellStyle name="Normal 2 5 4" xfId="643"/>
    <cellStyle name="Normal 2 5_prokuratura" xfId="644"/>
    <cellStyle name="Normal 2 50" xfId="645"/>
    <cellStyle name="Normal 2 50 2" xfId="646"/>
    <cellStyle name="Normal 2 50_prokuratura" xfId="647"/>
    <cellStyle name="Normal 2 51" xfId="648"/>
    <cellStyle name="Normal 2 51 2" xfId="649"/>
    <cellStyle name="Normal 2 51_prokuratura" xfId="650"/>
    <cellStyle name="Normal 2 52" xfId="651"/>
    <cellStyle name="Normal 2 52 2" xfId="652"/>
    <cellStyle name="Normal 2 52_prokuratura" xfId="653"/>
    <cellStyle name="Normal 2 53" xfId="654"/>
    <cellStyle name="Normal 2 53 2" xfId="655"/>
    <cellStyle name="Normal 2 53_prokuratura" xfId="656"/>
    <cellStyle name="Normal 2 54" xfId="657"/>
    <cellStyle name="Normal 2 54 2" xfId="658"/>
    <cellStyle name="Normal 2 54_prokuratura" xfId="659"/>
    <cellStyle name="Normal 2 55" xfId="660"/>
    <cellStyle name="Normal 2 55 2" xfId="661"/>
    <cellStyle name="Normal 2 55_prokuratura" xfId="662"/>
    <cellStyle name="Normal 2 56" xfId="663"/>
    <cellStyle name="Normal 2 56 2" xfId="664"/>
    <cellStyle name="Normal 2 56_prokuratura" xfId="665"/>
    <cellStyle name="Normal 2 57" xfId="666"/>
    <cellStyle name="Normal 2 6" xfId="667"/>
    <cellStyle name="Normal 2 6 2" xfId="668"/>
    <cellStyle name="Normal 2 6 2 2" xfId="669"/>
    <cellStyle name="Normal 2 6 2_prokuratura" xfId="670"/>
    <cellStyle name="Normal 2 6 3" xfId="671"/>
    <cellStyle name="Normal 2 6 3 2" xfId="672"/>
    <cellStyle name="Normal 2 6 3_prokuratura" xfId="673"/>
    <cellStyle name="Normal 2 6 4" xfId="674"/>
    <cellStyle name="Normal 2 6_prokuratura" xfId="675"/>
    <cellStyle name="Normal 2 7" xfId="676"/>
    <cellStyle name="Normal 2 7 2" xfId="677"/>
    <cellStyle name="Normal 2 7 2 2" xfId="678"/>
    <cellStyle name="Normal 2 7 2_prokuratura" xfId="679"/>
    <cellStyle name="Normal 2 7 3" xfId="680"/>
    <cellStyle name="Normal 2 7 3 2" xfId="681"/>
    <cellStyle name="Normal 2 7 3_prokuratura" xfId="682"/>
    <cellStyle name="Normal 2 7 4" xfId="683"/>
    <cellStyle name="Normal 2 7_prokuratura" xfId="684"/>
    <cellStyle name="Normal 2 8" xfId="685"/>
    <cellStyle name="Normal 2 8 2" xfId="686"/>
    <cellStyle name="Normal 2 8 2 2" xfId="687"/>
    <cellStyle name="Normal 2 8 2_prokuratura" xfId="688"/>
    <cellStyle name="Normal 2 8 3" xfId="689"/>
    <cellStyle name="Normal 2 8 3 2" xfId="690"/>
    <cellStyle name="Normal 2 8 3_prokuratura" xfId="691"/>
    <cellStyle name="Normal 2 8 4" xfId="692"/>
    <cellStyle name="Normal 2 8_prokuratura" xfId="693"/>
    <cellStyle name="Normal 2 9" xfId="694"/>
    <cellStyle name="Normal 2 9 2" xfId="695"/>
    <cellStyle name="Normal 2 9 2 2" xfId="696"/>
    <cellStyle name="Normal 2 9 2_prokuratura" xfId="697"/>
    <cellStyle name="Normal 2 9 3" xfId="698"/>
    <cellStyle name="Normal 2 9 3 2" xfId="699"/>
    <cellStyle name="Normal 2 9 3_prokuratura" xfId="700"/>
    <cellStyle name="Normal 2 9 4" xfId="701"/>
    <cellStyle name="Normal 2 9_prokuratura" xfId="702"/>
    <cellStyle name="Normal 2_prokuratura" xfId="703"/>
    <cellStyle name="Normal 20" xfId="704"/>
    <cellStyle name="Normal 20 2" xfId="705"/>
    <cellStyle name="Normal 20_prokuratura" xfId="706"/>
    <cellStyle name="Normal 21" xfId="707"/>
    <cellStyle name="Normal 21 2" xfId="708"/>
    <cellStyle name="Normal 21_prokuratura" xfId="709"/>
    <cellStyle name="Normal 22" xfId="710"/>
    <cellStyle name="Normal 22 2" xfId="711"/>
    <cellStyle name="Normal 22_prokuratura" xfId="712"/>
    <cellStyle name="Normal 23" xfId="713"/>
    <cellStyle name="Normal 23 2" xfId="714"/>
    <cellStyle name="Normal 23_prokuratura" xfId="715"/>
    <cellStyle name="Normal 24" xfId="716"/>
    <cellStyle name="Normal 24 2" xfId="717"/>
    <cellStyle name="Normal 24_prokuratura" xfId="718"/>
    <cellStyle name="Normal 25" xfId="719"/>
    <cellStyle name="Normal 25 2" xfId="720"/>
    <cellStyle name="Normal 25_prokuratura" xfId="721"/>
    <cellStyle name="Normal 26" xfId="722"/>
    <cellStyle name="Normal 26 2" xfId="723"/>
    <cellStyle name="Normal 26_prokuratura" xfId="724"/>
    <cellStyle name="Normal 27" xfId="725"/>
    <cellStyle name="Normal 27 2" xfId="726"/>
    <cellStyle name="Normal 27_prokuratura" xfId="727"/>
    <cellStyle name="Normal 28" xfId="728"/>
    <cellStyle name="Normal 28 2" xfId="729"/>
    <cellStyle name="Normal 28_prokuratura" xfId="730"/>
    <cellStyle name="Normal 29" xfId="731"/>
    <cellStyle name="Normal 29 2" xfId="732"/>
    <cellStyle name="Normal 29_prokuratura" xfId="733"/>
    <cellStyle name="Normal 3" xfId="734"/>
    <cellStyle name="Normal 3 10" xfId="735"/>
    <cellStyle name="Normal 3 10 2" xfId="736"/>
    <cellStyle name="Normal 3 10 2 2" xfId="737"/>
    <cellStyle name="Normal 3 10 2_prokuratura" xfId="738"/>
    <cellStyle name="Normal 3 10 3" xfId="739"/>
    <cellStyle name="Normal 3 10 3 2" xfId="740"/>
    <cellStyle name="Normal 3 10 3_prokuratura" xfId="741"/>
    <cellStyle name="Normal 3 10 4" xfId="742"/>
    <cellStyle name="Normal 3 10_prokuratura" xfId="743"/>
    <cellStyle name="Normal 3 11" xfId="744"/>
    <cellStyle name="Normal 3 11 2" xfId="745"/>
    <cellStyle name="Normal 3 11 2 2" xfId="746"/>
    <cellStyle name="Normal 3 11 2_prokuratura" xfId="747"/>
    <cellStyle name="Normal 3 11 3" xfId="748"/>
    <cellStyle name="Normal 3 11 3 2" xfId="749"/>
    <cellStyle name="Normal 3 11 3_prokuratura" xfId="750"/>
    <cellStyle name="Normal 3 11 4" xfId="751"/>
    <cellStyle name="Normal 3 11_prokuratura" xfId="752"/>
    <cellStyle name="Normal 3 12" xfId="753"/>
    <cellStyle name="Normal 3 12 2" xfId="754"/>
    <cellStyle name="Normal 3 12 2 2" xfId="755"/>
    <cellStyle name="Normal 3 12 2_prokuratura" xfId="756"/>
    <cellStyle name="Normal 3 12 3" xfId="757"/>
    <cellStyle name="Normal 3 12 3 2" xfId="758"/>
    <cellStyle name="Normal 3 12 3_prokuratura" xfId="759"/>
    <cellStyle name="Normal 3 12 4" xfId="760"/>
    <cellStyle name="Normal 3 12_prokuratura" xfId="761"/>
    <cellStyle name="Normal 3 13" xfId="762"/>
    <cellStyle name="Normal 3 13 2" xfId="763"/>
    <cellStyle name="Normal 3 13 2 2" xfId="764"/>
    <cellStyle name="Normal 3 13 2_prokuratura" xfId="765"/>
    <cellStyle name="Normal 3 13 3" xfId="766"/>
    <cellStyle name="Normal 3 13 3 2" xfId="767"/>
    <cellStyle name="Normal 3 13 3_prokuratura" xfId="768"/>
    <cellStyle name="Normal 3 13 4" xfId="769"/>
    <cellStyle name="Normal 3 13_prokuratura" xfId="770"/>
    <cellStyle name="Normal 3 14" xfId="771"/>
    <cellStyle name="Normal 3 14 2" xfId="772"/>
    <cellStyle name="Normal 3 14 2 2" xfId="773"/>
    <cellStyle name="Normal 3 14 2_prokuratura" xfId="774"/>
    <cellStyle name="Normal 3 14 3" xfId="775"/>
    <cellStyle name="Normal 3 14 3 2" xfId="776"/>
    <cellStyle name="Normal 3 14 3_prokuratura" xfId="777"/>
    <cellStyle name="Normal 3 14 4" xfId="778"/>
    <cellStyle name="Normal 3 14_prokuratura" xfId="779"/>
    <cellStyle name="Normal 3 15" xfId="780"/>
    <cellStyle name="Normal 3 15 2" xfId="781"/>
    <cellStyle name="Normal 3 15 2 2" xfId="782"/>
    <cellStyle name="Normal 3 15 2_prokuratura" xfId="783"/>
    <cellStyle name="Normal 3 15 3" xfId="784"/>
    <cellStyle name="Normal 3 15 3 2" xfId="785"/>
    <cellStyle name="Normal 3 15 3_prokuratura" xfId="786"/>
    <cellStyle name="Normal 3 15 4" xfId="787"/>
    <cellStyle name="Normal 3 15_prokuratura" xfId="788"/>
    <cellStyle name="Normal 3 16" xfId="789"/>
    <cellStyle name="Normal 3 16 2" xfId="790"/>
    <cellStyle name="Normal 3 16_prokuratura" xfId="791"/>
    <cellStyle name="Normal 3 17" xfId="792"/>
    <cellStyle name="Normal 3 2" xfId="793"/>
    <cellStyle name="Normal 3 2 2" xfId="794"/>
    <cellStyle name="Normal 3 2_prokuratura" xfId="795"/>
    <cellStyle name="Normal 3 3" xfId="796"/>
    <cellStyle name="Normal 3 3 2" xfId="797"/>
    <cellStyle name="Normal 3 3_prokuratura" xfId="798"/>
    <cellStyle name="Normal 3 4" xfId="799"/>
    <cellStyle name="Normal 3 4 2" xfId="800"/>
    <cellStyle name="Normal 3 4_prokuratura" xfId="801"/>
    <cellStyle name="Normal 3 5" xfId="802"/>
    <cellStyle name="Normal 3 5 2" xfId="803"/>
    <cellStyle name="Normal 3 5_prokuratura" xfId="804"/>
    <cellStyle name="Normal 3 6" xfId="805"/>
    <cellStyle name="Normal 3 6 2" xfId="806"/>
    <cellStyle name="Normal 3 6_prokuratura" xfId="807"/>
    <cellStyle name="Normal 3 7" xfId="808"/>
    <cellStyle name="Normal 3 7 2" xfId="809"/>
    <cellStyle name="Normal 3 7_prokuratura" xfId="810"/>
    <cellStyle name="Normal 3 8" xfId="811"/>
    <cellStyle name="Normal 3 8 2" xfId="812"/>
    <cellStyle name="Normal 3 8 2 2" xfId="813"/>
    <cellStyle name="Normal 3 8 2_prokuratura" xfId="814"/>
    <cellStyle name="Normal 3 8 3" xfId="815"/>
    <cellStyle name="Normal 3 8 3 2" xfId="816"/>
    <cellStyle name="Normal 3 8 3_prokuratura" xfId="817"/>
    <cellStyle name="Normal 3 8 4" xfId="818"/>
    <cellStyle name="Normal 3 8_prokuratura" xfId="819"/>
    <cellStyle name="Normal 3 9" xfId="820"/>
    <cellStyle name="Normal 3 9 2" xfId="821"/>
    <cellStyle name="Normal 3 9 2 2" xfId="822"/>
    <cellStyle name="Normal 3 9 2_prokuratura" xfId="823"/>
    <cellStyle name="Normal 3 9 3" xfId="824"/>
    <cellStyle name="Normal 3 9 3 2" xfId="825"/>
    <cellStyle name="Normal 3 9 3_prokuratura" xfId="826"/>
    <cellStyle name="Normal 3 9 4" xfId="827"/>
    <cellStyle name="Normal 3 9_prokuratura" xfId="828"/>
    <cellStyle name="Normal 3_prokuratura" xfId="829"/>
    <cellStyle name="Normal 30" xfId="830"/>
    <cellStyle name="Normal 30 2" xfId="831"/>
    <cellStyle name="Normal 30_prokuratura" xfId="832"/>
    <cellStyle name="Normal 31" xfId="833"/>
    <cellStyle name="Normal 31 2" xfId="834"/>
    <cellStyle name="Normal 31_prokuratura" xfId="835"/>
    <cellStyle name="Normal 32" xfId="836"/>
    <cellStyle name="Normal 32 2" xfId="837"/>
    <cellStyle name="Normal 32_prokuratura" xfId="838"/>
    <cellStyle name="Normal 33" xfId="839"/>
    <cellStyle name="Normal 33 2" xfId="840"/>
    <cellStyle name="Normal 33_prokuratura" xfId="841"/>
    <cellStyle name="Normal 34" xfId="842"/>
    <cellStyle name="Normal 34 2" xfId="843"/>
    <cellStyle name="Normal 34_prokuratura" xfId="844"/>
    <cellStyle name="Normal 35" xfId="845"/>
    <cellStyle name="Normal 35 2" xfId="846"/>
    <cellStyle name="Normal 35_prokuratura" xfId="847"/>
    <cellStyle name="Normal 36" xfId="848"/>
    <cellStyle name="Normal 36 2" xfId="849"/>
    <cellStyle name="Normal 36_prokuratura" xfId="850"/>
    <cellStyle name="Normal 37" xfId="851"/>
    <cellStyle name="Normal 37 2" xfId="852"/>
    <cellStyle name="Normal 37_prokuratura" xfId="853"/>
    <cellStyle name="Normal 38" xfId="854"/>
    <cellStyle name="Normal 38 2" xfId="855"/>
    <cellStyle name="Normal 38_prokuratura" xfId="856"/>
    <cellStyle name="Normal 39" xfId="857"/>
    <cellStyle name="Normal 39 2" xfId="858"/>
    <cellStyle name="Normal 39_prokuratura" xfId="859"/>
    <cellStyle name="Normal 4" xfId="860"/>
    <cellStyle name="Normal 4 10" xfId="861"/>
    <cellStyle name="Normal 4 10 2" xfId="862"/>
    <cellStyle name="Normal 4 10_prokuratura" xfId="863"/>
    <cellStyle name="Normal 4 11" xfId="864"/>
    <cellStyle name="Normal 4 11 2" xfId="865"/>
    <cellStyle name="Normal 4 11_prokuratura" xfId="866"/>
    <cellStyle name="Normal 4 12" xfId="867"/>
    <cellStyle name="Normal 4 2" xfId="868"/>
    <cellStyle name="Normal 4 2 2" xfId="869"/>
    <cellStyle name="Normal 4 2 2 2" xfId="870"/>
    <cellStyle name="Normal 4 2 2_prokuratura" xfId="871"/>
    <cellStyle name="Normal 4 2 3" xfId="872"/>
    <cellStyle name="Normal 4 2 3 2" xfId="873"/>
    <cellStyle name="Normal 4 2 3_prokuratura" xfId="874"/>
    <cellStyle name="Normal 4 2 4" xfId="875"/>
    <cellStyle name="Normal 4 2_prokuratura" xfId="876"/>
    <cellStyle name="Normal 4 3" xfId="877"/>
    <cellStyle name="Normal 4 3 2" xfId="878"/>
    <cellStyle name="Normal 4 3 2 2" xfId="879"/>
    <cellStyle name="Normal 4 3 2_prokuratura" xfId="880"/>
    <cellStyle name="Normal 4 3 3" xfId="881"/>
    <cellStyle name="Normal 4 3 3 2" xfId="882"/>
    <cellStyle name="Normal 4 3 3_prokuratura" xfId="883"/>
    <cellStyle name="Normal 4 3 4" xfId="884"/>
    <cellStyle name="Normal 4 3_prokuratura" xfId="885"/>
    <cellStyle name="Normal 4 4" xfId="886"/>
    <cellStyle name="Normal 4 4 2" xfId="887"/>
    <cellStyle name="Normal 4 4 2 2" xfId="888"/>
    <cellStyle name="Normal 4 4 2_prokuratura" xfId="889"/>
    <cellStyle name="Normal 4 4 3" xfId="890"/>
    <cellStyle name="Normal 4 4 3 2" xfId="891"/>
    <cellStyle name="Normal 4 4 3_prokuratura" xfId="892"/>
    <cellStyle name="Normal 4 4 4" xfId="893"/>
    <cellStyle name="Normal 4 4_prokuratura" xfId="894"/>
    <cellStyle name="Normal 4 5" xfId="895"/>
    <cellStyle name="Normal 4 5 2" xfId="896"/>
    <cellStyle name="Normal 4 5 2 2" xfId="897"/>
    <cellStyle name="Normal 4 5 2_prokuratura" xfId="898"/>
    <cellStyle name="Normal 4 5 3" xfId="899"/>
    <cellStyle name="Normal 4 5 3 2" xfId="900"/>
    <cellStyle name="Normal 4 5 3_prokuratura" xfId="901"/>
    <cellStyle name="Normal 4 5 4" xfId="902"/>
    <cellStyle name="Normal 4 5_prokuratura" xfId="903"/>
    <cellStyle name="Normal 4 6" xfId="904"/>
    <cellStyle name="Normal 4 6 2" xfId="905"/>
    <cellStyle name="Normal 4 6 2 2" xfId="906"/>
    <cellStyle name="Normal 4 6 2_prokuratura" xfId="907"/>
    <cellStyle name="Normal 4 6 3" xfId="908"/>
    <cellStyle name="Normal 4 6 3 2" xfId="909"/>
    <cellStyle name="Normal 4 6 3_prokuratura" xfId="910"/>
    <cellStyle name="Normal 4 6 4" xfId="911"/>
    <cellStyle name="Normal 4 6_prokuratura" xfId="912"/>
    <cellStyle name="Normal 4 7" xfId="913"/>
    <cellStyle name="Normal 4 7 2" xfId="914"/>
    <cellStyle name="Normal 4 7 2 2" xfId="915"/>
    <cellStyle name="Normal 4 7 2_prokuratura" xfId="916"/>
    <cellStyle name="Normal 4 7 3" xfId="917"/>
    <cellStyle name="Normal 4 7 3 2" xfId="918"/>
    <cellStyle name="Normal 4 7 3_prokuratura" xfId="919"/>
    <cellStyle name="Normal 4 7 4" xfId="920"/>
    <cellStyle name="Normal 4 7_prokuratura" xfId="921"/>
    <cellStyle name="Normal 4 8" xfId="922"/>
    <cellStyle name="Normal 4 8 2" xfId="923"/>
    <cellStyle name="Normal 4 8 2 2" xfId="924"/>
    <cellStyle name="Normal 4 8 2_prokuratura" xfId="925"/>
    <cellStyle name="Normal 4 8 3" xfId="926"/>
    <cellStyle name="Normal 4 8 3 2" xfId="927"/>
    <cellStyle name="Normal 4 8 3_prokuratura" xfId="928"/>
    <cellStyle name="Normal 4 8 4" xfId="929"/>
    <cellStyle name="Normal 4 8_prokuratura" xfId="930"/>
    <cellStyle name="Normal 4 9" xfId="931"/>
    <cellStyle name="Normal 4 9 2" xfId="932"/>
    <cellStyle name="Normal 4 9 2 2" xfId="933"/>
    <cellStyle name="Normal 4 9 2_prokuratura" xfId="934"/>
    <cellStyle name="Normal 4 9 3" xfId="935"/>
    <cellStyle name="Normal 4 9 3 2" xfId="936"/>
    <cellStyle name="Normal 4 9 3_prokuratura" xfId="937"/>
    <cellStyle name="Normal 4 9 4" xfId="938"/>
    <cellStyle name="Normal 4 9_prokuratura" xfId="939"/>
    <cellStyle name="Normal 4_prokuratura" xfId="940"/>
    <cellStyle name="Normal 40" xfId="941"/>
    <cellStyle name="Normal 40 2" xfId="942"/>
    <cellStyle name="Normal 40_prokuratura" xfId="943"/>
    <cellStyle name="Normal 41" xfId="944"/>
    <cellStyle name="Normal 41 2" xfId="945"/>
    <cellStyle name="Normal 41_prokuratura" xfId="946"/>
    <cellStyle name="Normal 42" xfId="947"/>
    <cellStyle name="Normal 42 2" xfId="948"/>
    <cellStyle name="Normal 42_prokuratura" xfId="949"/>
    <cellStyle name="Normal 43" xfId="950"/>
    <cellStyle name="Normal 43 2" xfId="951"/>
    <cellStyle name="Normal 43_prokuratura" xfId="952"/>
    <cellStyle name="Normal 44" xfId="953"/>
    <cellStyle name="Normal 44 2" xfId="954"/>
    <cellStyle name="Normal 44_prokuratura" xfId="955"/>
    <cellStyle name="Normal 45" xfId="956"/>
    <cellStyle name="Normal 45 2" xfId="957"/>
    <cellStyle name="Normal 45_prokuratura" xfId="958"/>
    <cellStyle name="Normal 46" xfId="959"/>
    <cellStyle name="Normal 46 2" xfId="960"/>
    <cellStyle name="Normal 46_prokuratura" xfId="961"/>
    <cellStyle name="Normal 47" xfId="962"/>
    <cellStyle name="Normal 47 2" xfId="963"/>
    <cellStyle name="Normal 47_prokuratura" xfId="964"/>
    <cellStyle name="Normal 48" xfId="965"/>
    <cellStyle name="Normal 48 2" xfId="966"/>
    <cellStyle name="Normal 48_prokuratura" xfId="967"/>
    <cellStyle name="Normal 49" xfId="968"/>
    <cellStyle name="Normal 49 2" xfId="969"/>
    <cellStyle name="Normal 49_prokuratura" xfId="970"/>
    <cellStyle name="Normal 5" xfId="971"/>
    <cellStyle name="Normal 5 2" xfId="972"/>
    <cellStyle name="Normal 5_prokuratura" xfId="973"/>
    <cellStyle name="Normal 50" xfId="1070"/>
    <cellStyle name="Normal 50 2" xfId="1097"/>
    <cellStyle name="Normal 50 3" xfId="1127"/>
    <cellStyle name="Normal 50 4" xfId="1131"/>
    <cellStyle name="Normal 50 5" xfId="1136"/>
    <cellStyle name="Normal 6" xfId="974"/>
    <cellStyle name="Normal 6 2" xfId="975"/>
    <cellStyle name="Normal 6_prokuratura" xfId="976"/>
    <cellStyle name="Normal 7" xfId="977"/>
    <cellStyle name="Normal 7 2" xfId="978"/>
    <cellStyle name="Normal 7_prokuratura" xfId="979"/>
    <cellStyle name="Normal 8" xfId="980"/>
    <cellStyle name="Normal 8 2" xfId="981"/>
    <cellStyle name="Normal 8_prokuratura" xfId="982"/>
    <cellStyle name="Normal 9" xfId="983"/>
    <cellStyle name="Normal 9 2" xfId="984"/>
    <cellStyle name="Normal 9_prokuratura" xfId="985"/>
    <cellStyle name="Normal_gare wyalsadfenigagarini 2 2" xfId="1143"/>
    <cellStyle name="Normal_gare wyalsadfenigagarini 2_SMSH2008-IIkv ." xfId="1145"/>
    <cellStyle name="Normal_senaki keTilmowyoba" xfId="2"/>
    <cellStyle name="Normal_senaki keTilmowyoba_xarj-va keTilmowyobis" xfId="4"/>
    <cellStyle name="Normal_stadion-1" xfId="1146"/>
    <cellStyle name="normálne 2" xfId="986"/>
    <cellStyle name="Percent 2 2" xfId="987"/>
    <cellStyle name="Percent 2 2 2" xfId="988"/>
    <cellStyle name="Percent 2 3" xfId="989"/>
    <cellStyle name="Percent 2 3 2" xfId="990"/>
    <cellStyle name="Percent 2 4" xfId="991"/>
    <cellStyle name="Percent 2 4 2" xfId="992"/>
    <cellStyle name="Percent 3" xfId="993"/>
    <cellStyle name="Percent 3 2" xfId="994"/>
    <cellStyle name="Percent 3 2 2" xfId="995"/>
    <cellStyle name="Percent 3 3" xfId="996"/>
    <cellStyle name="Percent 3 3 2" xfId="997"/>
    <cellStyle name="Percent 3 4" xfId="998"/>
    <cellStyle name="Percent 4" xfId="999"/>
    <cellStyle name="Percent 4 2" xfId="1000"/>
    <cellStyle name="SAPBEXstdItem" xfId="1001"/>
    <cellStyle name="silfain" xfId="1144"/>
    <cellStyle name="Standard_35kA Anl. &amp; Gen.Schutz  ANL335B" xfId="1002"/>
    <cellStyle name="Style 1" xfId="3"/>
    <cellStyle name="Акцент1 2" xfId="1003"/>
    <cellStyle name="Акцент1 3" xfId="1046"/>
    <cellStyle name="Акцент2 2" xfId="1004"/>
    <cellStyle name="Акцент2 3" xfId="1047"/>
    <cellStyle name="Акцент3 2" xfId="1005"/>
    <cellStyle name="Акцент3 3" xfId="1048"/>
    <cellStyle name="Акцент4 2" xfId="1006"/>
    <cellStyle name="Акцент4 3" xfId="1049"/>
    <cellStyle name="Акцент5 2" xfId="1007"/>
    <cellStyle name="Акцент5 3" xfId="1050"/>
    <cellStyle name="Акцент6 2" xfId="1008"/>
    <cellStyle name="Акцент6 3" xfId="1051"/>
    <cellStyle name="Ввод  2" xfId="1009"/>
    <cellStyle name="Ввод  3" xfId="1062"/>
    <cellStyle name="Вывод 2" xfId="1010"/>
    <cellStyle name="Вывод 3" xfId="1066"/>
    <cellStyle name="Вычисление 2" xfId="1011"/>
    <cellStyle name="Вычисление 3" xfId="1053"/>
    <cellStyle name="Заголовок 1 2" xfId="1012"/>
    <cellStyle name="Заголовок 1 3" xfId="1058"/>
    <cellStyle name="Заголовок 2 2" xfId="1013"/>
    <cellStyle name="Заголовок 2 3" xfId="1059"/>
    <cellStyle name="Заголовок 3 2" xfId="1014"/>
    <cellStyle name="Заголовок 3 3" xfId="1060"/>
    <cellStyle name="Заголовок 4 2" xfId="1015"/>
    <cellStyle name="Заголовок 4 3" xfId="1061"/>
    <cellStyle name="Итог 2" xfId="1016"/>
    <cellStyle name="Итог 3" xfId="1068"/>
    <cellStyle name="Контрольная ячейка 2" xfId="1017"/>
    <cellStyle name="Контрольная ячейка 3" xfId="1054"/>
    <cellStyle name="Название 2" xfId="1018"/>
    <cellStyle name="Название 3" xfId="1067"/>
    <cellStyle name="Нейтральный 2" xfId="1019"/>
    <cellStyle name="Нейтральный 3" xfId="1064"/>
    <cellStyle name="Обычный 2" xfId="9"/>
    <cellStyle name="Обычный 2 2" xfId="10"/>
    <cellStyle name="Обычный 2 2 10" xfId="1106"/>
    <cellStyle name="Обычный 2 2 11" xfId="1114"/>
    <cellStyle name="Обычный 2 2 12" xfId="1091"/>
    <cellStyle name="Обычный 2 2 13" xfId="1120"/>
    <cellStyle name="Обычный 2 2 14" xfId="1124"/>
    <cellStyle name="Обычный 2 2 15" xfId="1105"/>
    <cellStyle name="Обычный 2 2 16" xfId="1100"/>
    <cellStyle name="Обычный 2 2 2" xfId="11"/>
    <cellStyle name="Обычный 2 2 2 2" xfId="1075"/>
    <cellStyle name="Обычный 2 2 2 3" xfId="1090"/>
    <cellStyle name="Обычный 2 2 2 4" xfId="1096"/>
    <cellStyle name="Обычный 2 2 2 5" xfId="1113"/>
    <cellStyle name="Обычный 2 2 2 6" xfId="1117"/>
    <cellStyle name="Обычный 2 2 3" xfId="19"/>
    <cellStyle name="Обычный 2 2 4" xfId="1072"/>
    <cellStyle name="Обычный 2 2 4 2" xfId="1098"/>
    <cellStyle name="Обычный 2 2 4 3" xfId="1130"/>
    <cellStyle name="Обычный 2 2 4 4" xfId="1133"/>
    <cellStyle name="Обычный 2 2 4 5" xfId="1137"/>
    <cellStyle name="Обычный 2 2 5" xfId="1074"/>
    <cellStyle name="Обычный 2 2 6" xfId="1094"/>
    <cellStyle name="Обычный 2 2 7" xfId="1089"/>
    <cellStyle name="Обычный 2 2 8" xfId="1095"/>
    <cellStyle name="Обычный 2 2 9" xfId="1082"/>
    <cellStyle name="Обычный 3" xfId="12"/>
    <cellStyle name="Обычный 3 10" xfId="1093"/>
    <cellStyle name="Обычный 3 11" xfId="1099"/>
    <cellStyle name="Обычный 3 2" xfId="13"/>
    <cellStyle name="Обычный 3 2 2" xfId="22"/>
    <cellStyle name="Обычный 3 2 3" xfId="1086"/>
    <cellStyle name="Обычный 3 2 4" xfId="1085"/>
    <cellStyle name="Обычный 3 2 5" xfId="1135"/>
    <cellStyle name="Обычный 3 2 6" xfId="1134"/>
    <cellStyle name="Обычный 3 2 7" xfId="1101"/>
    <cellStyle name="Обычный 3 3" xfId="21"/>
    <cellStyle name="Обычный 3 3 10" xfId="1141"/>
    <cellStyle name="Обычный 3 3 2" xfId="1078"/>
    <cellStyle name="Обычный 3 3 3" xfId="1122"/>
    <cellStyle name="Обычный 3 3 4" xfId="1108"/>
    <cellStyle name="Обычный 3 3 5" xfId="1109"/>
    <cellStyle name="Обычный 3 3 6" xfId="1111"/>
    <cellStyle name="Обычный 3 3 7" xfId="1125"/>
    <cellStyle name="Обычный 3 3 8" xfId="1139"/>
    <cellStyle name="Обычный 3 3 9" xfId="1140"/>
    <cellStyle name="Обычный 3 4" xfId="1071"/>
    <cellStyle name="Обычный 3 5" xfId="1087"/>
    <cellStyle name="Обычный 3 6" xfId="1080"/>
    <cellStyle name="Обычный 3 7" xfId="1103"/>
    <cellStyle name="Обычный 3 8" xfId="1084"/>
    <cellStyle name="Обычный 3 9" xfId="1123"/>
    <cellStyle name="Обычный 4" xfId="14"/>
    <cellStyle name="Обычный 4 2" xfId="1027"/>
    <cellStyle name="Обычный 4 2 2" xfId="1092"/>
    <cellStyle name="Обычный 4 2 3" xfId="1083"/>
    <cellStyle name="Обычный 4 2 4" xfId="1118"/>
    <cellStyle name="Обычный 4 2 5" xfId="1081"/>
    <cellStyle name="Обычный 4 3" xfId="1112"/>
    <cellStyle name="Обычный 4 4" xfId="1104"/>
    <cellStyle name="Обычный 4 5" xfId="1126"/>
    <cellStyle name="Обычный 4 6" xfId="1102"/>
    <cellStyle name="Обычный 4 7" xfId="1138"/>
    <cellStyle name="Обычный 5" xfId="15"/>
    <cellStyle name="Обычный 5 2" xfId="1073"/>
    <cellStyle name="Обычный 6" xfId="16"/>
    <cellStyle name="Обычный 6 2" xfId="1076"/>
    <cellStyle name="Обычный 6 3" xfId="1119"/>
    <cellStyle name="Обычный 6 4" xfId="1121"/>
    <cellStyle name="Обычный 6 5" xfId="1128"/>
    <cellStyle name="Обычный 7" xfId="17"/>
    <cellStyle name="Обычный 7 2" xfId="1077"/>
    <cellStyle name="Обычный 7 3" xfId="1110"/>
    <cellStyle name="Обычный 7 4" xfId="1129"/>
    <cellStyle name="Обычный 7 5" xfId="1132"/>
    <cellStyle name="Обычный_Лист1" xfId="1147"/>
    <cellStyle name="Обычный_დემონტაჟი" xfId="1142"/>
    <cellStyle name="Плохой 2" xfId="1020"/>
    <cellStyle name="Плохой 3" xfId="1052"/>
    <cellStyle name="Пояснение 2" xfId="1021"/>
    <cellStyle name="Пояснение 3" xfId="1056"/>
    <cellStyle name="Примечание 2" xfId="1022"/>
    <cellStyle name="Примечание 3" xfId="1065"/>
    <cellStyle name="Связанная ячейка 2" xfId="1023"/>
    <cellStyle name="Связанная ячейка 3" xfId="1063"/>
    <cellStyle name="Текст предупреждения 2" xfId="1024"/>
    <cellStyle name="Текст предупреждения 3" xfId="1069"/>
    <cellStyle name="Финансовый 2" xfId="18"/>
    <cellStyle name="Финансовый 2 2" xfId="20"/>
    <cellStyle name="Финансовый 2 3" xfId="1088"/>
    <cellStyle name="Финансовый 2 4" xfId="1115"/>
    <cellStyle name="Финансовый 2 5" xfId="1107"/>
    <cellStyle name="Финансовый 2 6" xfId="1079"/>
    <cellStyle name="Финансовый 2 7" xfId="1116"/>
    <cellStyle name="Финансовый 3" xfId="1055"/>
    <cellStyle name="Хороший 2" xfId="1025"/>
    <cellStyle name="Хороший 3" xfId="1057"/>
    <cellStyle name="常规_Sheet1" xfId="1026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2" name="Text Box 59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3" name="Text Box 59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4" name="Text Box 59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233</xdr:row>
      <xdr:rowOff>0</xdr:rowOff>
    </xdr:from>
    <xdr:to>
      <xdr:col>5</xdr:col>
      <xdr:colOff>247650</xdr:colOff>
      <xdr:row>233</xdr:row>
      <xdr:rowOff>517127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233</xdr:row>
      <xdr:rowOff>0</xdr:rowOff>
    </xdr:from>
    <xdr:to>
      <xdr:col>5</xdr:col>
      <xdr:colOff>247650</xdr:colOff>
      <xdr:row>233</xdr:row>
      <xdr:rowOff>517127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3" name="Text Box 59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4" name="Text Box 59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5" name="Text Box 59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6" name="Text Box 59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233</xdr:row>
      <xdr:rowOff>0</xdr:rowOff>
    </xdr:from>
    <xdr:to>
      <xdr:col>7</xdr:col>
      <xdr:colOff>66675</xdr:colOff>
      <xdr:row>233</xdr:row>
      <xdr:rowOff>345678</xdr:rowOff>
    </xdr:to>
    <xdr:sp macro="" textlink="">
      <xdr:nvSpPr>
        <xdr:cNvPr id="17" name="Text Box 59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12" name="Text Box 59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13" name="Text Box 59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14" name="Text Box 59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233</xdr:row>
      <xdr:rowOff>0</xdr:rowOff>
    </xdr:from>
    <xdr:to>
      <xdr:col>5</xdr:col>
      <xdr:colOff>247650</xdr:colOff>
      <xdr:row>233</xdr:row>
      <xdr:rowOff>517127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233</xdr:row>
      <xdr:rowOff>0</xdr:rowOff>
    </xdr:from>
    <xdr:to>
      <xdr:col>5</xdr:col>
      <xdr:colOff>247650</xdr:colOff>
      <xdr:row>233</xdr:row>
      <xdr:rowOff>517127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8291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23" name="Text Box 59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24" name="Text Box 59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25" name="Text Box 59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76200</xdr:colOff>
      <xdr:row>233</xdr:row>
      <xdr:rowOff>517127</xdr:rowOff>
    </xdr:to>
    <xdr:sp macro="" textlink="">
      <xdr:nvSpPr>
        <xdr:cNvPr id="126" name="Text Box 59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29602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233</xdr:row>
      <xdr:rowOff>0</xdr:rowOff>
    </xdr:from>
    <xdr:to>
      <xdr:col>2</xdr:col>
      <xdr:colOff>76200</xdr:colOff>
      <xdr:row>233</xdr:row>
      <xdr:rowOff>517127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81075" y="1107281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233</xdr:row>
      <xdr:rowOff>0</xdr:rowOff>
    </xdr:from>
    <xdr:to>
      <xdr:col>2</xdr:col>
      <xdr:colOff>1476375</xdr:colOff>
      <xdr:row>233</xdr:row>
      <xdr:rowOff>517127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457450" y="1107281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233</xdr:row>
      <xdr:rowOff>0</xdr:rowOff>
    </xdr:from>
    <xdr:to>
      <xdr:col>2</xdr:col>
      <xdr:colOff>3015456</xdr:colOff>
      <xdr:row>233</xdr:row>
      <xdr:rowOff>517127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76575" y="11072812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1" name="Text Box 59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236</xdr:row>
      <xdr:rowOff>142875</xdr:rowOff>
    </xdr:from>
    <xdr:ext cx="66674" cy="114300"/>
    <xdr:sp macro="" textlink="">
      <xdr:nvSpPr>
        <xdr:cNvPr id="222" name="Text Box 59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296025" y="114033300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3" name="Text Box 59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4" name="Text Box 59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5" name="Text Box 59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6" name="Text Box 59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7" name="Text Box 59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28" name="Text Box 59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237</xdr:row>
      <xdr:rowOff>0</xdr:rowOff>
    </xdr:from>
    <xdr:ext cx="66674" cy="200025"/>
    <xdr:sp macro="" textlink="">
      <xdr:nvSpPr>
        <xdr:cNvPr id="229" name="Text Box 59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237</xdr:row>
      <xdr:rowOff>0</xdr:rowOff>
    </xdr:from>
    <xdr:ext cx="66674" cy="133350"/>
    <xdr:sp macro="" textlink="">
      <xdr:nvSpPr>
        <xdr:cNvPr id="230" name="Text Box 59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237</xdr:row>
      <xdr:rowOff>0</xdr:rowOff>
    </xdr:from>
    <xdr:ext cx="66674" cy="133350"/>
    <xdr:sp macro="" textlink="">
      <xdr:nvSpPr>
        <xdr:cNvPr id="231" name="Text Box 59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237</xdr:row>
      <xdr:rowOff>0</xdr:rowOff>
    </xdr:from>
    <xdr:ext cx="66674" cy="57150"/>
    <xdr:sp macro="" textlink="">
      <xdr:nvSpPr>
        <xdr:cNvPr id="232" name="Text Box 59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3" name="Text Box 59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4" name="Text Box 59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5" name="Text Box 59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6" name="Text Box 59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7" name="Text Box 59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8" name="Text Box 59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39" name="Text Box 59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236</xdr:row>
      <xdr:rowOff>142875</xdr:rowOff>
    </xdr:from>
    <xdr:ext cx="66675" cy="114300"/>
    <xdr:sp macro="" textlink="">
      <xdr:nvSpPr>
        <xdr:cNvPr id="240" name="Text Box 59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296025" y="114033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236</xdr:row>
      <xdr:rowOff>142875</xdr:rowOff>
    </xdr:from>
    <xdr:ext cx="66675" cy="114300"/>
    <xdr:sp macro="" textlink="">
      <xdr:nvSpPr>
        <xdr:cNvPr id="241" name="Text Box 59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296025" y="114033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42" name="Text Box 59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43" name="Text Box 59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44" name="Text Box 59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237</xdr:row>
      <xdr:rowOff>0</xdr:rowOff>
    </xdr:from>
    <xdr:ext cx="76200" cy="419099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237</xdr:row>
      <xdr:rowOff>0</xdr:rowOff>
    </xdr:from>
    <xdr:ext cx="76200" cy="419099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53" name="Text Box 59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54" name="Text Box 59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55" name="Text Box 59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256" name="Text Box 59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51" name="Text Box 59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52" name="Text Box 59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53" name="Text Box 59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237</xdr:row>
      <xdr:rowOff>0</xdr:rowOff>
    </xdr:from>
    <xdr:ext cx="76200" cy="419099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237</xdr:row>
      <xdr:rowOff>0</xdr:rowOff>
    </xdr:from>
    <xdr:ext cx="76200" cy="419099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8291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62" name="Text Box 59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63" name="Text Box 59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64" name="Text Box 59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237</xdr:row>
      <xdr:rowOff>0</xdr:rowOff>
    </xdr:from>
    <xdr:ext cx="76200" cy="419099"/>
    <xdr:sp macro="" textlink="">
      <xdr:nvSpPr>
        <xdr:cNvPr id="365" name="Text Box 59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29602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0" name="Text Box 59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241</xdr:row>
      <xdr:rowOff>142875</xdr:rowOff>
    </xdr:from>
    <xdr:ext cx="66674" cy="114300"/>
    <xdr:sp macro="" textlink="">
      <xdr:nvSpPr>
        <xdr:cNvPr id="461" name="Text Box 59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296025" y="117748050"/>
          <a:ext cx="6667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2" name="Text Box 59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3" name="Text Box 59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4" name="Text Box 59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5" name="Text Box 59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6" name="Text Box 59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67" name="Text Box 59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242</xdr:row>
      <xdr:rowOff>0</xdr:rowOff>
    </xdr:from>
    <xdr:ext cx="66674" cy="200025"/>
    <xdr:sp macro="" textlink="">
      <xdr:nvSpPr>
        <xdr:cNvPr id="468" name="Text Box 59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666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242</xdr:row>
      <xdr:rowOff>0</xdr:rowOff>
    </xdr:from>
    <xdr:ext cx="66674" cy="133350"/>
    <xdr:sp macro="" textlink="">
      <xdr:nvSpPr>
        <xdr:cNvPr id="469" name="Text Box 59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242</xdr:row>
      <xdr:rowOff>0</xdr:rowOff>
    </xdr:from>
    <xdr:ext cx="66674" cy="133350"/>
    <xdr:sp macro="" textlink="">
      <xdr:nvSpPr>
        <xdr:cNvPr id="470" name="Text Box 59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6667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242</xdr:row>
      <xdr:rowOff>0</xdr:rowOff>
    </xdr:from>
    <xdr:ext cx="66674" cy="57150"/>
    <xdr:sp macro="" textlink="">
      <xdr:nvSpPr>
        <xdr:cNvPr id="471" name="Text Box 59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66674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2" name="Text Box 5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3" name="Text Box 59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4" name="Text Box 59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5" name="Text Box 59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6" name="Text Box 59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7" name="Text Box 59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478" name="Text Box 59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241</xdr:row>
      <xdr:rowOff>142875</xdr:rowOff>
    </xdr:from>
    <xdr:ext cx="66675" cy="114300"/>
    <xdr:sp macro="" textlink="">
      <xdr:nvSpPr>
        <xdr:cNvPr id="479" name="Text Box 59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296025" y="1177480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241</xdr:row>
      <xdr:rowOff>142875</xdr:rowOff>
    </xdr:from>
    <xdr:ext cx="66675" cy="114300"/>
    <xdr:sp macro="" textlink="">
      <xdr:nvSpPr>
        <xdr:cNvPr id="480" name="Text Box 59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296025" y="1177480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38149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38149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237</xdr:row>
      <xdr:rowOff>0</xdr:rowOff>
    </xdr:from>
    <xdr:ext cx="76200" cy="419099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237</xdr:row>
      <xdr:rowOff>0</xdr:rowOff>
    </xdr:from>
    <xdr:ext cx="76200" cy="419099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81075" y="11411902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237</xdr:row>
      <xdr:rowOff>0</xdr:rowOff>
    </xdr:from>
    <xdr:ext cx="0" cy="419099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57450" y="11411902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237</xdr:row>
      <xdr:rowOff>0</xdr:rowOff>
    </xdr:from>
    <xdr:ext cx="1552575" cy="419099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076575" y="11411902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1" name="Text Box 59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2" name="Text Box 59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3" name="Text Box 59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4" name="Text Box 59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5" name="Text Box 59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6" name="Text Box 59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7" name="Text Box 59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8" name="Text Box 59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89" name="Text Box 59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0" name="Text Box 59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1" name="Text Box 59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2" name="Text Box 59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3" name="Text Box 59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4" name="Text Box 59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5" name="Text Box 59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6" name="Text Box 59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697" name="Text Box 59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242</xdr:row>
      <xdr:rowOff>0</xdr:rowOff>
    </xdr:from>
    <xdr:ext cx="76200" cy="419099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242</xdr:row>
      <xdr:rowOff>0</xdr:rowOff>
    </xdr:from>
    <xdr:ext cx="76200" cy="419099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706" name="Text Box 59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707" name="Text Box 59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708" name="Text Box 59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709" name="Text Box 59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04" name="Text Box 59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05" name="Text Box 59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06" name="Text Box 59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242</xdr:row>
      <xdr:rowOff>0</xdr:rowOff>
    </xdr:from>
    <xdr:ext cx="76200" cy="419099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242</xdr:row>
      <xdr:rowOff>0</xdr:rowOff>
    </xdr:from>
    <xdr:ext cx="76200" cy="419099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8291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15" name="Text Box 59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16" name="Text Box 59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17" name="Text Box 59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242</xdr:row>
      <xdr:rowOff>0</xdr:rowOff>
    </xdr:from>
    <xdr:ext cx="76200" cy="419099"/>
    <xdr:sp macro="" textlink="">
      <xdr:nvSpPr>
        <xdr:cNvPr id="818" name="Text Box 59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29602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38149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242</xdr:row>
      <xdr:rowOff>0</xdr:rowOff>
    </xdr:from>
    <xdr:ext cx="1552575" cy="419099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2362056</xdr:colOff>
      <xdr:row>238</xdr:row>
      <xdr:rowOff>132201</xdr:rowOff>
    </xdr:from>
    <xdr:ext cx="748581" cy="155257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rot="16522567">
          <a:off x="2931609" y="49359348"/>
          <a:ext cx="1552575" cy="748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3175999</xdr:colOff>
      <xdr:row>254</xdr:row>
      <xdr:rowOff>94953</xdr:rowOff>
    </xdr:from>
    <xdr:ext cx="5410529" cy="773408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 rot="20331550" flipV="1">
          <a:off x="4147549" y="51806178"/>
          <a:ext cx="5410529" cy="773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38149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242</xdr:row>
      <xdr:rowOff>0</xdr:rowOff>
    </xdr:from>
    <xdr:ext cx="76200" cy="419099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242</xdr:row>
      <xdr:rowOff>0</xdr:rowOff>
    </xdr:from>
    <xdr:ext cx="76200" cy="419099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81075" y="1178337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261938</xdr:colOff>
      <xdr:row>231</xdr:row>
      <xdr:rowOff>119062</xdr:rowOff>
    </xdr:from>
    <xdr:ext cx="419099" cy="1552575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 rot="6210592">
          <a:off x="8734425" y="47701200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242</xdr:row>
      <xdr:rowOff>0</xdr:rowOff>
    </xdr:from>
    <xdr:ext cx="0" cy="419099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457450" y="1178337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2581275</xdr:colOff>
      <xdr:row>238</xdr:row>
      <xdr:rowOff>9525</xdr:rowOff>
    </xdr:from>
    <xdr:ext cx="1552575" cy="419099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552825" y="488346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13" name="Text Box 59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14" name="Text Box 5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15" name="Text Box 59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244</xdr:row>
      <xdr:rowOff>68262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244</xdr:row>
      <xdr:rowOff>68262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24" name="Text Box 59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25" name="Text Box 59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26" name="Text Box 59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127" name="Text Box 59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241</xdr:row>
      <xdr:rowOff>0</xdr:rowOff>
    </xdr:from>
    <xdr:to>
      <xdr:col>7</xdr:col>
      <xdr:colOff>66674</xdr:colOff>
      <xdr:row>243</xdr:row>
      <xdr:rowOff>66676</xdr:rowOff>
    </xdr:to>
    <xdr:sp macro="" textlink="">
      <xdr:nvSpPr>
        <xdr:cNvPr id="1128" name="Text Box 59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66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23" name="Text Box 59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24" name="Text Box 5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25" name="Text Box 59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244</xdr:row>
      <xdr:rowOff>68262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244</xdr:row>
      <xdr:rowOff>68262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92442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34" name="Text Box 59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35" name="Text Box 59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36" name="Text Box 59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76200</xdr:colOff>
      <xdr:row>244</xdr:row>
      <xdr:rowOff>68262</xdr:rowOff>
    </xdr:to>
    <xdr:sp macro="" textlink="">
      <xdr:nvSpPr>
        <xdr:cNvPr id="1237" name="Text Box 59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391275" y="110632875"/>
          <a:ext cx="762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241</xdr:row>
      <xdr:rowOff>0</xdr:rowOff>
    </xdr:from>
    <xdr:to>
      <xdr:col>2</xdr:col>
      <xdr:colOff>69397</xdr:colOff>
      <xdr:row>244</xdr:row>
      <xdr:rowOff>68262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76325" y="110632875"/>
          <a:ext cx="6939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241</xdr:row>
      <xdr:rowOff>0</xdr:rowOff>
    </xdr:from>
    <xdr:to>
      <xdr:col>2</xdr:col>
      <xdr:colOff>3015456</xdr:colOff>
      <xdr:row>244</xdr:row>
      <xdr:rowOff>68262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171825" y="110632875"/>
          <a:ext cx="106680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241</xdr:row>
      <xdr:rowOff>0</xdr:rowOff>
    </xdr:from>
    <xdr:to>
      <xdr:col>2</xdr:col>
      <xdr:colOff>1476375</xdr:colOff>
      <xdr:row>244</xdr:row>
      <xdr:rowOff>68262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552700" y="1106328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244</xdr:row>
      <xdr:rowOff>68294</xdr:rowOff>
    </xdr:from>
    <xdr:to>
      <xdr:col>2</xdr:col>
      <xdr:colOff>2095500</xdr:colOff>
      <xdr:row>244</xdr:row>
      <xdr:rowOff>159716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067050" y="49969769"/>
          <a:ext cx="0" cy="91422"/>
        </a:xfrm>
        <a:custGeom>
          <a:avLst/>
          <a:gdLst>
            <a:gd name="connsiteX0" fmla="*/ 0 w 919956"/>
            <a:gd name="connsiteY0" fmla="*/ 0 h 601662"/>
            <a:gd name="connsiteX1" fmla="*/ 919956 w 919956"/>
            <a:gd name="connsiteY1" fmla="*/ 0 h 601662"/>
            <a:gd name="connsiteX2" fmla="*/ 919956 w 919956"/>
            <a:gd name="connsiteY2" fmla="*/ 601662 h 601662"/>
            <a:gd name="connsiteX3" fmla="*/ 0 w 919956"/>
            <a:gd name="connsiteY3" fmla="*/ 601662 h 601662"/>
            <a:gd name="connsiteX4" fmla="*/ 0 w 919956"/>
            <a:gd name="connsiteY4" fmla="*/ 0 h 601662"/>
            <a:gd name="connsiteX0" fmla="*/ 0 w 919956"/>
            <a:gd name="connsiteY0" fmla="*/ 0 h 601662"/>
            <a:gd name="connsiteX1" fmla="*/ 919956 w 919956"/>
            <a:gd name="connsiteY1" fmla="*/ 601662 h 601662"/>
            <a:gd name="connsiteX2" fmla="*/ 0 w 919956"/>
            <a:gd name="connsiteY2" fmla="*/ 601662 h 601662"/>
            <a:gd name="connsiteX3" fmla="*/ 0 w 919956"/>
            <a:gd name="connsiteY3" fmla="*/ 0 h 601662"/>
            <a:gd name="connsiteX0" fmla="*/ 0 w 0"/>
            <a:gd name="connsiteY0" fmla="*/ 0 h 601662"/>
            <a:gd name="connsiteX1" fmla="*/ 0 w 0"/>
            <a:gd name="connsiteY1" fmla="*/ 601662 h 601662"/>
            <a:gd name="connsiteX2" fmla="*/ 0 w 0"/>
            <a:gd name="connsiteY2" fmla="*/ 0 h 601662"/>
            <a:gd name="connsiteX0" fmla="*/ 0 w 0"/>
            <a:gd name="connsiteY0" fmla="*/ 10000 h 11520"/>
            <a:gd name="connsiteX1" fmla="*/ 0 w 0"/>
            <a:gd name="connsiteY1" fmla="*/ 0 h 11520"/>
            <a:gd name="connsiteX2" fmla="*/ 91440 w 0"/>
            <a:gd name="connsiteY2" fmla="*/ 11520 h 11520"/>
            <a:gd name="connsiteX0" fmla="*/ 0 w 0"/>
            <a:gd name="connsiteY0" fmla="*/ 0 h 1319"/>
            <a:gd name="connsiteX1" fmla="*/ 914400000 w 0"/>
            <a:gd name="connsiteY1" fmla="*/ 1319 h 1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319">
              <a:moveTo>
                <a:pt x="0" y="0"/>
              </a:moveTo>
              <a:lnTo>
                <a:pt x="914400000" y="1319"/>
              </a:lnTo>
            </a:path>
          </a:pathLst>
        </a:cu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2105025</xdr:colOff>
      <xdr:row>656</xdr:row>
      <xdr:rowOff>0</xdr:rowOff>
    </xdr:from>
    <xdr:ext cx="1552575" cy="419099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076575" y="117833775"/>
          <a:ext cx="155257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tabSelected="1" view="pageBreakPreview" topLeftCell="A226" zoomScaleSheetLayoutView="100" workbookViewId="0">
      <selection activeCell="C249" sqref="C249"/>
    </sheetView>
  </sheetViews>
  <sheetFormatPr defaultRowHeight="12.75"/>
  <cols>
    <col min="1" max="1" width="2.85546875" style="99" customWidth="1"/>
    <col min="2" max="2" width="11.7109375" style="86" customWidth="1"/>
    <col min="3" max="3" width="70.7109375" style="227" customWidth="1"/>
    <col min="4" max="4" width="9.28515625" style="99" bestFit="1" customWidth="1"/>
    <col min="5" max="5" width="9" style="99" customWidth="1"/>
    <col min="6" max="6" width="13.5703125" style="99" bestFit="1" customWidth="1"/>
    <col min="7" max="7" width="8.42578125" style="128" bestFit="1" customWidth="1"/>
    <col min="8" max="8" width="10" style="99" customWidth="1"/>
    <col min="9" max="9" width="8.140625" style="99" customWidth="1"/>
    <col min="10" max="10" width="11.28515625" style="99" customWidth="1"/>
    <col min="11" max="11" width="8.85546875" style="99" customWidth="1"/>
    <col min="12" max="12" width="10.7109375" style="99" customWidth="1"/>
    <col min="13" max="13" width="11.85546875" style="99" customWidth="1"/>
    <col min="14" max="15" width="10" style="99" bestFit="1" customWidth="1"/>
    <col min="16" max="16" width="13.140625" style="99" customWidth="1"/>
    <col min="17" max="16384" width="9.140625" style="99"/>
  </cols>
  <sheetData>
    <row r="1" spans="1:16" ht="36.75" customHeight="1">
      <c r="A1" s="239" t="s">
        <v>233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6" ht="27.75" customHeight="1">
      <c r="A2" s="240" t="s">
        <v>234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6" ht="29.25" customHeight="1">
      <c r="A3" s="100"/>
      <c r="B3" s="46"/>
      <c r="C3" s="10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6" ht="15.75" customHeight="1">
      <c r="A4" s="242" t="s">
        <v>35</v>
      </c>
      <c r="B4" s="243" t="s">
        <v>0</v>
      </c>
      <c r="C4" s="243" t="s">
        <v>1</v>
      </c>
      <c r="D4" s="243" t="s">
        <v>2</v>
      </c>
      <c r="E4" s="243" t="s">
        <v>276</v>
      </c>
      <c r="F4" s="243" t="s">
        <v>3</v>
      </c>
      <c r="G4" s="242" t="s">
        <v>37</v>
      </c>
      <c r="H4" s="242"/>
      <c r="I4" s="242" t="s">
        <v>38</v>
      </c>
      <c r="J4" s="242"/>
      <c r="K4" s="243" t="s">
        <v>4</v>
      </c>
      <c r="L4" s="243"/>
      <c r="M4" s="26" t="s">
        <v>39</v>
      </c>
      <c r="N4" s="3"/>
      <c r="O4" s="3"/>
      <c r="P4" s="3"/>
    </row>
    <row r="5" spans="1:16" ht="27">
      <c r="A5" s="242"/>
      <c r="B5" s="243"/>
      <c r="C5" s="243"/>
      <c r="D5" s="243"/>
      <c r="E5" s="243"/>
      <c r="F5" s="243"/>
      <c r="G5" s="1" t="s">
        <v>5</v>
      </c>
      <c r="H5" s="17" t="s">
        <v>6</v>
      </c>
      <c r="I5" s="1" t="s">
        <v>5</v>
      </c>
      <c r="J5" s="17" t="s">
        <v>6</v>
      </c>
      <c r="K5" s="1" t="s">
        <v>5</v>
      </c>
      <c r="L5" s="17" t="s">
        <v>7</v>
      </c>
      <c r="M5" s="26" t="s">
        <v>8</v>
      </c>
      <c r="N5" s="3"/>
      <c r="O5" s="3"/>
      <c r="P5" s="3"/>
    </row>
    <row r="6" spans="1:16" ht="13.5">
      <c r="A6" s="26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6">
        <v>7</v>
      </c>
      <c r="H6" s="102">
        <v>8</v>
      </c>
      <c r="I6" s="26">
        <v>9</v>
      </c>
      <c r="J6" s="102">
        <v>10</v>
      </c>
      <c r="K6" s="26">
        <v>11</v>
      </c>
      <c r="L6" s="102">
        <v>12</v>
      </c>
      <c r="M6" s="26">
        <v>13</v>
      </c>
      <c r="N6" s="3"/>
      <c r="O6" s="3"/>
      <c r="P6" s="3"/>
    </row>
    <row r="7" spans="1:16" ht="14.25">
      <c r="A7" s="103"/>
      <c r="B7" s="48"/>
      <c r="C7" s="104" t="s">
        <v>34</v>
      </c>
      <c r="D7" s="103"/>
      <c r="E7" s="103"/>
      <c r="F7" s="103"/>
      <c r="G7" s="103"/>
      <c r="H7" s="103"/>
      <c r="I7" s="103"/>
      <c r="J7" s="103"/>
      <c r="K7" s="103"/>
      <c r="L7" s="103"/>
      <c r="M7" s="105"/>
      <c r="N7" s="3"/>
      <c r="O7" s="3"/>
      <c r="P7" s="3"/>
    </row>
    <row r="8" spans="1:16" ht="36">
      <c r="A8" s="242">
        <v>1</v>
      </c>
      <c r="B8" s="6" t="s">
        <v>81</v>
      </c>
      <c r="C8" s="106" t="s">
        <v>41</v>
      </c>
      <c r="D8" s="107" t="s">
        <v>9</v>
      </c>
      <c r="E8" s="107"/>
      <c r="F8" s="21">
        <v>1.1559999999999999</v>
      </c>
      <c r="G8" s="17"/>
      <c r="H8" s="17"/>
      <c r="I8" s="20"/>
      <c r="J8" s="20"/>
      <c r="K8" s="20"/>
      <c r="L8" s="20"/>
      <c r="M8" s="17"/>
      <c r="N8" s="244"/>
      <c r="O8" s="245"/>
      <c r="P8" s="245"/>
    </row>
    <row r="9" spans="1:16" ht="13.5">
      <c r="A9" s="242"/>
      <c r="B9" s="6"/>
      <c r="C9" s="89" t="s">
        <v>42</v>
      </c>
      <c r="D9" s="1" t="s">
        <v>43</v>
      </c>
      <c r="E9" s="1">
        <v>71.47</v>
      </c>
      <c r="F9" s="2">
        <f>E9*F8</f>
        <v>82.619319999999988</v>
      </c>
      <c r="G9" s="2"/>
      <c r="H9" s="108"/>
      <c r="I9" s="108"/>
      <c r="J9" s="108"/>
      <c r="K9" s="108"/>
      <c r="L9" s="2"/>
      <c r="M9" s="17"/>
      <c r="N9" s="109"/>
      <c r="O9" s="109"/>
      <c r="P9" s="109"/>
    </row>
    <row r="10" spans="1:16" ht="14.25">
      <c r="A10" s="238">
        <v>2</v>
      </c>
      <c r="B10" s="49"/>
      <c r="C10" s="110" t="s">
        <v>133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109"/>
      <c r="O10" s="109"/>
      <c r="P10" s="109"/>
    </row>
    <row r="11" spans="1:16" ht="13.5">
      <c r="A11" s="238"/>
      <c r="B11" s="50" t="s">
        <v>134</v>
      </c>
      <c r="C11" s="113" t="s">
        <v>133</v>
      </c>
      <c r="D11" s="114" t="s">
        <v>54</v>
      </c>
      <c r="E11" s="115"/>
      <c r="F11" s="116">
        <v>1</v>
      </c>
      <c r="G11" s="117"/>
      <c r="H11" s="117"/>
      <c r="I11" s="117"/>
      <c r="J11" s="117"/>
      <c r="K11" s="118"/>
      <c r="L11" s="114"/>
      <c r="M11" s="114"/>
      <c r="N11" s="109"/>
      <c r="O11" s="109"/>
      <c r="P11" s="109"/>
    </row>
    <row r="12" spans="1:16" ht="13.5">
      <c r="A12" s="238"/>
      <c r="B12" s="50"/>
      <c r="C12" s="119" t="s">
        <v>58</v>
      </c>
      <c r="D12" s="120" t="s">
        <v>59</v>
      </c>
      <c r="E12" s="120">
        <v>1.24</v>
      </c>
      <c r="F12" s="120">
        <f>E12*F11</f>
        <v>1.24</v>
      </c>
      <c r="G12" s="120"/>
      <c r="H12" s="120"/>
      <c r="I12" s="120"/>
      <c r="J12" s="120"/>
      <c r="K12" s="120"/>
      <c r="L12" s="120"/>
      <c r="M12" s="120"/>
      <c r="N12" s="109"/>
      <c r="O12" s="109"/>
      <c r="P12" s="109"/>
    </row>
    <row r="13" spans="1:16" ht="13.5">
      <c r="A13" s="238"/>
      <c r="B13" s="50" t="s">
        <v>137</v>
      </c>
      <c r="C13" s="119" t="s">
        <v>135</v>
      </c>
      <c r="D13" s="114" t="s">
        <v>60</v>
      </c>
      <c r="E13" s="120">
        <v>0.72</v>
      </c>
      <c r="F13" s="120">
        <f>E13*F11</f>
        <v>0.72</v>
      </c>
      <c r="G13" s="120"/>
      <c r="H13" s="120"/>
      <c r="I13" s="120"/>
      <c r="J13" s="120"/>
      <c r="K13" s="120"/>
      <c r="L13" s="120"/>
      <c r="M13" s="120"/>
      <c r="N13" s="109"/>
      <c r="O13" s="109"/>
      <c r="P13" s="109"/>
    </row>
    <row r="14" spans="1:16" ht="14.25">
      <c r="A14" s="121"/>
      <c r="B14" s="51"/>
      <c r="C14" s="104" t="s">
        <v>33</v>
      </c>
      <c r="D14" s="121"/>
      <c r="E14" s="122"/>
      <c r="F14" s="122"/>
      <c r="G14" s="123"/>
      <c r="H14" s="123"/>
      <c r="I14" s="123"/>
      <c r="J14" s="123"/>
      <c r="K14" s="123"/>
      <c r="L14" s="123"/>
      <c r="M14" s="105"/>
      <c r="N14" s="3"/>
      <c r="O14" s="3"/>
      <c r="P14" s="3"/>
    </row>
    <row r="15" spans="1:16" ht="15.75">
      <c r="A15" s="242">
        <v>1</v>
      </c>
      <c r="B15" s="52" t="s">
        <v>271</v>
      </c>
      <c r="C15" s="124" t="s">
        <v>52</v>
      </c>
      <c r="D15" s="125" t="s">
        <v>258</v>
      </c>
      <c r="E15" s="124"/>
      <c r="F15" s="16">
        <v>15.952400000000001</v>
      </c>
      <c r="G15" s="16"/>
      <c r="H15" s="16"/>
      <c r="I15" s="16"/>
      <c r="J15" s="16"/>
      <c r="K15" s="16"/>
      <c r="L15" s="16"/>
      <c r="M15" s="16"/>
      <c r="N15" s="3"/>
      <c r="O15" s="3"/>
      <c r="P15" s="3"/>
    </row>
    <row r="16" spans="1:16" ht="13.5">
      <c r="A16" s="242"/>
      <c r="B16" s="53"/>
      <c r="C16" s="127" t="s">
        <v>42</v>
      </c>
      <c r="D16" s="126" t="s">
        <v>43</v>
      </c>
      <c r="E16" s="126">
        <v>14.5</v>
      </c>
      <c r="F16" s="2">
        <f>E16*F15</f>
        <v>231.30980000000002</v>
      </c>
      <c r="G16" s="2"/>
      <c r="H16" s="2"/>
      <c r="I16" s="2"/>
      <c r="J16" s="2"/>
      <c r="K16" s="2"/>
      <c r="L16" s="2"/>
      <c r="M16" s="17"/>
      <c r="N16" s="3"/>
      <c r="O16" s="3"/>
      <c r="P16" s="3"/>
    </row>
    <row r="17" spans="1:16" ht="14.25">
      <c r="A17" s="242"/>
      <c r="B17" s="53" t="s">
        <v>84</v>
      </c>
      <c r="C17" s="127" t="s">
        <v>103</v>
      </c>
      <c r="D17" s="126" t="s">
        <v>44</v>
      </c>
      <c r="E17" s="126">
        <v>3.18</v>
      </c>
      <c r="F17" s="2">
        <f>E17*F15</f>
        <v>50.728632000000005</v>
      </c>
      <c r="G17" s="2"/>
      <c r="H17" s="16"/>
      <c r="I17" s="2"/>
      <c r="J17" s="2"/>
      <c r="K17" s="2"/>
      <c r="L17" s="2"/>
      <c r="M17" s="17"/>
      <c r="N17" s="3"/>
      <c r="O17" s="3"/>
      <c r="P17" s="3"/>
    </row>
    <row r="18" spans="1:16" ht="14.25">
      <c r="A18" s="242"/>
      <c r="B18" s="53" t="s">
        <v>85</v>
      </c>
      <c r="C18" s="127" t="s">
        <v>45</v>
      </c>
      <c r="D18" s="126" t="s">
        <v>44</v>
      </c>
      <c r="E18" s="126">
        <v>2.42</v>
      </c>
      <c r="F18" s="2">
        <f>F15*E18</f>
        <v>38.604807999999998</v>
      </c>
      <c r="G18" s="2"/>
      <c r="H18" s="16"/>
      <c r="I18" s="2"/>
      <c r="J18" s="2"/>
      <c r="K18" s="2"/>
      <c r="L18" s="2"/>
      <c r="M18" s="17"/>
      <c r="N18" s="3"/>
      <c r="O18" s="3"/>
      <c r="P18" s="3"/>
    </row>
    <row r="19" spans="1:16" ht="14.25">
      <c r="A19" s="242"/>
      <c r="B19" s="53" t="s">
        <v>83</v>
      </c>
      <c r="C19" s="127" t="s">
        <v>46</v>
      </c>
      <c r="D19" s="126" t="s">
        <v>44</v>
      </c>
      <c r="E19" s="126">
        <v>2.42</v>
      </c>
      <c r="F19" s="2">
        <f>F15*E19</f>
        <v>38.604807999999998</v>
      </c>
      <c r="G19" s="2"/>
      <c r="H19" s="16"/>
      <c r="I19" s="2"/>
      <c r="J19" s="2"/>
      <c r="K19" s="2"/>
      <c r="L19" s="2"/>
      <c r="M19" s="17"/>
      <c r="N19" s="246"/>
      <c r="O19" s="247"/>
      <c r="P19" s="247"/>
    </row>
    <row r="20" spans="1:16" s="128" customFormat="1" ht="14.25">
      <c r="A20" s="242"/>
      <c r="B20" s="54"/>
      <c r="C20" s="127" t="s">
        <v>15</v>
      </c>
      <c r="D20" s="126" t="s">
        <v>10</v>
      </c>
      <c r="E20" s="126">
        <v>1.45</v>
      </c>
      <c r="F20" s="2">
        <f>F15*E20</f>
        <v>23.130980000000001</v>
      </c>
      <c r="G20" s="2"/>
      <c r="H20" s="16"/>
      <c r="I20" s="2"/>
      <c r="J20" s="2"/>
      <c r="K20" s="2"/>
      <c r="L20" s="2"/>
      <c r="M20" s="17"/>
      <c r="N20" s="4"/>
      <c r="O20" s="4"/>
      <c r="P20" s="4"/>
    </row>
    <row r="21" spans="1:16" s="128" customFormat="1" ht="16.5">
      <c r="A21" s="242">
        <v>2</v>
      </c>
      <c r="B21" s="81" t="s">
        <v>16</v>
      </c>
      <c r="C21" s="106" t="s">
        <v>40</v>
      </c>
      <c r="D21" s="129" t="s">
        <v>93</v>
      </c>
      <c r="E21" s="130"/>
      <c r="F21" s="130">
        <v>177.24</v>
      </c>
      <c r="G21" s="130"/>
      <c r="H21" s="130"/>
      <c r="I21" s="130"/>
      <c r="J21" s="130"/>
      <c r="K21" s="130"/>
      <c r="L21" s="130"/>
      <c r="M21" s="17"/>
      <c r="N21" s="4"/>
      <c r="O21" s="4"/>
      <c r="P21" s="4"/>
    </row>
    <row r="22" spans="1:16" s="128" customFormat="1" ht="13.5">
      <c r="A22" s="242"/>
      <c r="B22" s="55"/>
      <c r="C22" s="89" t="s">
        <v>11</v>
      </c>
      <c r="D22" s="26" t="s">
        <v>12</v>
      </c>
      <c r="E22" s="26">
        <v>2.06</v>
      </c>
      <c r="F22" s="17">
        <f>F21*E22</f>
        <v>365.11440000000005</v>
      </c>
      <c r="G22" s="17"/>
      <c r="H22" s="17"/>
      <c r="I22" s="17"/>
      <c r="J22" s="17"/>
      <c r="K22" s="17"/>
      <c r="L22" s="17"/>
      <c r="M22" s="17"/>
      <c r="N22" s="4"/>
      <c r="O22" s="4"/>
      <c r="P22" s="4"/>
    </row>
    <row r="23" spans="1:16" s="128" customFormat="1" ht="16.5">
      <c r="A23" s="242">
        <v>3</v>
      </c>
      <c r="B23" s="56" t="s">
        <v>235</v>
      </c>
      <c r="C23" s="106" t="s">
        <v>53</v>
      </c>
      <c r="D23" s="131" t="s">
        <v>259</v>
      </c>
      <c r="E23" s="132"/>
      <c r="F23" s="133">
        <f>(F15/10+(F21/1000))*1.2</f>
        <v>2.126976</v>
      </c>
      <c r="G23" s="16"/>
      <c r="H23" s="108"/>
      <c r="I23" s="134"/>
      <c r="J23" s="108"/>
      <c r="K23" s="134"/>
      <c r="L23" s="108"/>
      <c r="M23" s="108"/>
      <c r="N23" s="4"/>
      <c r="O23" s="4"/>
      <c r="P23" s="4"/>
    </row>
    <row r="24" spans="1:16" s="128" customFormat="1" ht="13.5">
      <c r="A24" s="242"/>
      <c r="B24" s="56"/>
      <c r="C24" s="135" t="s">
        <v>62</v>
      </c>
      <c r="D24" s="136" t="s">
        <v>43</v>
      </c>
      <c r="E24" s="137">
        <v>20</v>
      </c>
      <c r="F24" s="137">
        <f>E24*F23</f>
        <v>42.539519999999996</v>
      </c>
      <c r="G24" s="17"/>
      <c r="H24" s="108"/>
      <c r="I24" s="137"/>
      <c r="J24" s="108"/>
      <c r="K24" s="137"/>
      <c r="L24" s="108"/>
      <c r="M24" s="108"/>
      <c r="N24" s="4"/>
      <c r="O24" s="4"/>
      <c r="P24" s="4"/>
    </row>
    <row r="25" spans="1:16" s="128" customFormat="1" ht="13.5">
      <c r="A25" s="242"/>
      <c r="B25" s="56" t="s">
        <v>236</v>
      </c>
      <c r="C25" s="135" t="s">
        <v>63</v>
      </c>
      <c r="D25" s="136" t="s">
        <v>44</v>
      </c>
      <c r="E25" s="137">
        <v>44.8</v>
      </c>
      <c r="F25" s="137">
        <f>E25*F23</f>
        <v>95.28852479999999</v>
      </c>
      <c r="G25" s="17"/>
      <c r="H25" s="108"/>
      <c r="I25" s="137"/>
      <c r="J25" s="108"/>
      <c r="K25" s="137"/>
      <c r="L25" s="108"/>
      <c r="M25" s="108"/>
      <c r="N25" s="4"/>
      <c r="O25" s="4"/>
      <c r="P25" s="4"/>
    </row>
    <row r="26" spans="1:16" s="128" customFormat="1" ht="13.5">
      <c r="A26" s="242"/>
      <c r="B26" s="56"/>
      <c r="C26" s="138" t="s">
        <v>15</v>
      </c>
      <c r="D26" s="136" t="s">
        <v>10</v>
      </c>
      <c r="E26" s="137">
        <v>2.1</v>
      </c>
      <c r="F26" s="137">
        <f>E26*F23</f>
        <v>4.4666496000000002</v>
      </c>
      <c r="G26" s="17"/>
      <c r="H26" s="108"/>
      <c r="I26" s="137"/>
      <c r="J26" s="108"/>
      <c r="K26" s="137"/>
      <c r="L26" s="108"/>
      <c r="M26" s="108"/>
      <c r="N26" s="4"/>
      <c r="O26" s="4"/>
      <c r="P26" s="4"/>
    </row>
    <row r="27" spans="1:16" s="128" customFormat="1" ht="14.25">
      <c r="A27" s="26">
        <v>4</v>
      </c>
      <c r="B27" s="57" t="s">
        <v>238</v>
      </c>
      <c r="C27" s="106" t="s">
        <v>272</v>
      </c>
      <c r="D27" s="107" t="s">
        <v>14</v>
      </c>
      <c r="E27" s="20"/>
      <c r="F27" s="20">
        <f>F23*1000*1.75</f>
        <v>3722.2080000000001</v>
      </c>
      <c r="G27" s="20"/>
      <c r="H27" s="20"/>
      <c r="I27" s="20"/>
      <c r="J27" s="20"/>
      <c r="K27" s="17"/>
      <c r="L27" s="17"/>
      <c r="M27" s="17"/>
      <c r="N27" s="4"/>
      <c r="O27" s="4"/>
      <c r="P27" s="4"/>
    </row>
    <row r="28" spans="1:16" s="128" customFormat="1" ht="16.5">
      <c r="A28" s="238">
        <v>5</v>
      </c>
      <c r="B28" s="232">
        <v>37464</v>
      </c>
      <c r="C28" s="139" t="s">
        <v>211</v>
      </c>
      <c r="D28" s="139" t="s">
        <v>93</v>
      </c>
      <c r="E28" s="140"/>
      <c r="F28" s="20">
        <v>35.799999999999997</v>
      </c>
      <c r="G28" s="108"/>
      <c r="H28" s="134"/>
      <c r="I28" s="108"/>
      <c r="J28" s="134"/>
      <c r="K28" s="108"/>
      <c r="L28" s="134"/>
      <c r="M28" s="134"/>
      <c r="N28" s="4"/>
      <c r="O28" s="4"/>
      <c r="P28" s="4"/>
    </row>
    <row r="29" spans="1:16" s="128" customFormat="1" ht="13.5">
      <c r="A29" s="238"/>
      <c r="B29" s="58"/>
      <c r="C29" s="138" t="s">
        <v>42</v>
      </c>
      <c r="D29" s="140" t="s">
        <v>43</v>
      </c>
      <c r="E29" s="140">
        <v>0.15</v>
      </c>
      <c r="F29" s="108">
        <f>F28*E29</f>
        <v>5.3699999999999992</v>
      </c>
      <c r="G29" s="2"/>
      <c r="H29" s="108"/>
      <c r="I29" s="141"/>
      <c r="J29" s="141"/>
      <c r="K29" s="108"/>
      <c r="L29" s="108"/>
      <c r="M29" s="137"/>
      <c r="N29" s="4"/>
      <c r="O29" s="4"/>
      <c r="P29" s="4"/>
    </row>
    <row r="30" spans="1:16" s="128" customFormat="1" ht="14.25">
      <c r="A30" s="238"/>
      <c r="B30" s="58" t="s">
        <v>212</v>
      </c>
      <c r="C30" s="142" t="s">
        <v>48</v>
      </c>
      <c r="D30" s="140" t="s">
        <v>44</v>
      </c>
      <c r="E30" s="140">
        <v>2.1600000000000001E-2</v>
      </c>
      <c r="F30" s="108">
        <f>E30*F28</f>
        <v>0.77327999999999997</v>
      </c>
      <c r="G30" s="108"/>
      <c r="H30" s="134"/>
      <c r="I30" s="108"/>
      <c r="J30" s="108"/>
      <c r="K30" s="2"/>
      <c r="L30" s="108"/>
      <c r="M30" s="137"/>
      <c r="N30" s="4"/>
      <c r="O30" s="4"/>
      <c r="P30" s="4"/>
    </row>
    <row r="31" spans="1:16" s="128" customFormat="1" ht="14.25">
      <c r="A31" s="238"/>
      <c r="B31" s="58" t="s">
        <v>213</v>
      </c>
      <c r="C31" s="142" t="s">
        <v>49</v>
      </c>
      <c r="D31" s="140" t="s">
        <v>44</v>
      </c>
      <c r="E31" s="140">
        <v>2.7300000000000001E-2</v>
      </c>
      <c r="F31" s="108">
        <f>F28*E31</f>
        <v>0.97733999999999999</v>
      </c>
      <c r="G31" s="108"/>
      <c r="H31" s="134"/>
      <c r="I31" s="108"/>
      <c r="J31" s="108"/>
      <c r="K31" s="2"/>
      <c r="L31" s="108"/>
      <c r="M31" s="137"/>
      <c r="N31" s="4"/>
      <c r="O31" s="4"/>
      <c r="P31" s="4"/>
    </row>
    <row r="32" spans="1:16" s="128" customFormat="1" ht="14.25">
      <c r="A32" s="238"/>
      <c r="B32" s="58" t="s">
        <v>214</v>
      </c>
      <c r="C32" s="142" t="s">
        <v>50</v>
      </c>
      <c r="D32" s="140" t="s">
        <v>44</v>
      </c>
      <c r="E32" s="140">
        <v>9.7000000000000003E-3</v>
      </c>
      <c r="F32" s="108">
        <f>E32*F28</f>
        <v>0.34725999999999996</v>
      </c>
      <c r="G32" s="108"/>
      <c r="H32" s="134"/>
      <c r="I32" s="108"/>
      <c r="J32" s="108"/>
      <c r="K32" s="2"/>
      <c r="L32" s="108"/>
      <c r="M32" s="137"/>
      <c r="N32" s="4"/>
      <c r="O32" s="4"/>
      <c r="P32" s="4"/>
    </row>
    <row r="33" spans="1:16" s="128" customFormat="1" ht="15.75">
      <c r="A33" s="238"/>
      <c r="B33" s="58" t="s">
        <v>105</v>
      </c>
      <c r="C33" s="138" t="s">
        <v>51</v>
      </c>
      <c r="D33" s="140" t="s">
        <v>90</v>
      </c>
      <c r="E33" s="140">
        <v>1.22</v>
      </c>
      <c r="F33" s="108">
        <f>E33*F28</f>
        <v>43.675999999999995</v>
      </c>
      <c r="G33" s="141"/>
      <c r="H33" s="141"/>
      <c r="I33" s="108"/>
      <c r="J33" s="137"/>
      <c r="K33" s="108"/>
      <c r="L33" s="108"/>
      <c r="M33" s="137"/>
      <c r="N33" s="4"/>
      <c r="O33" s="4"/>
      <c r="P33" s="4"/>
    </row>
    <row r="34" spans="1:16" s="128" customFormat="1" ht="14.25">
      <c r="A34" s="103"/>
      <c r="B34" s="59"/>
      <c r="C34" s="143" t="s">
        <v>79</v>
      </c>
      <c r="D34" s="144"/>
      <c r="E34" s="145"/>
      <c r="F34" s="145"/>
      <c r="G34" s="145"/>
      <c r="H34" s="145"/>
      <c r="I34" s="145"/>
      <c r="J34" s="145"/>
      <c r="K34" s="105"/>
      <c r="L34" s="105"/>
      <c r="M34" s="105"/>
      <c r="N34" s="4"/>
      <c r="O34" s="4"/>
      <c r="P34" s="4"/>
    </row>
    <row r="35" spans="1:16" s="128" customFormat="1" ht="14.25">
      <c r="A35" s="103"/>
      <c r="B35" s="60"/>
      <c r="C35" s="146" t="s">
        <v>232</v>
      </c>
      <c r="D35" s="147"/>
      <c r="E35" s="148"/>
      <c r="F35" s="147"/>
      <c r="G35" s="147"/>
      <c r="H35" s="147"/>
      <c r="I35" s="147"/>
      <c r="J35" s="147"/>
      <c r="K35" s="147"/>
      <c r="L35" s="147"/>
      <c r="M35" s="147"/>
      <c r="N35" s="4"/>
      <c r="O35" s="4"/>
      <c r="P35" s="4"/>
    </row>
    <row r="36" spans="1:16" s="128" customFormat="1" ht="36">
      <c r="A36" s="242">
        <v>1</v>
      </c>
      <c r="B36" s="82" t="s">
        <v>152</v>
      </c>
      <c r="C36" s="184" t="s">
        <v>153</v>
      </c>
      <c r="D36" s="149" t="s">
        <v>259</v>
      </c>
      <c r="E36" s="40"/>
      <c r="F36" s="150">
        <v>0.10730000000000001</v>
      </c>
      <c r="G36" s="151"/>
      <c r="H36" s="17"/>
      <c r="I36" s="151"/>
      <c r="J36" s="20"/>
      <c r="K36" s="151"/>
      <c r="L36" s="151"/>
      <c r="M36" s="17"/>
      <c r="N36" s="4"/>
      <c r="O36" s="4"/>
      <c r="P36" s="4"/>
    </row>
    <row r="37" spans="1:16" s="128" customFormat="1" ht="14.25">
      <c r="A37" s="242"/>
      <c r="B37" s="83"/>
      <c r="C37" s="152" t="s">
        <v>42</v>
      </c>
      <c r="D37" s="153" t="s">
        <v>59</v>
      </c>
      <c r="E37" s="154">
        <v>16.5</v>
      </c>
      <c r="F37" s="155">
        <f>E37*F36</f>
        <v>1.7704500000000001</v>
      </c>
      <c r="G37" s="156"/>
      <c r="H37" s="17"/>
      <c r="I37" s="156"/>
      <c r="J37" s="20"/>
      <c r="K37" s="156"/>
      <c r="L37" s="156"/>
      <c r="M37" s="17"/>
      <c r="N37" s="4"/>
      <c r="O37" s="4"/>
      <c r="P37" s="4"/>
    </row>
    <row r="38" spans="1:16" s="128" customFormat="1" ht="14.25">
      <c r="A38" s="242"/>
      <c r="B38" s="83"/>
      <c r="C38" s="152" t="s">
        <v>154</v>
      </c>
      <c r="D38" s="153"/>
      <c r="E38" s="154" t="s">
        <v>155</v>
      </c>
      <c r="F38" s="155"/>
      <c r="G38" s="156"/>
      <c r="H38" s="17"/>
      <c r="I38" s="156"/>
      <c r="J38" s="20"/>
      <c r="K38" s="156"/>
      <c r="L38" s="156"/>
      <c r="M38" s="17"/>
      <c r="N38" s="4"/>
      <c r="O38" s="4"/>
      <c r="P38" s="4"/>
    </row>
    <row r="39" spans="1:16" s="128" customFormat="1" ht="15.75">
      <c r="A39" s="242"/>
      <c r="B39" s="83" t="s">
        <v>156</v>
      </c>
      <c r="C39" s="152" t="s">
        <v>260</v>
      </c>
      <c r="D39" s="153" t="s">
        <v>60</v>
      </c>
      <c r="E39" s="154">
        <v>37</v>
      </c>
      <c r="F39" s="155">
        <f>E39*F36</f>
        <v>3.9701000000000004</v>
      </c>
      <c r="G39" s="156"/>
      <c r="H39" s="17"/>
      <c r="I39" s="156"/>
      <c r="J39" s="20"/>
      <c r="K39" s="155"/>
      <c r="L39" s="2"/>
      <c r="M39" s="17"/>
      <c r="N39" s="4"/>
      <c r="O39" s="4"/>
      <c r="P39" s="4"/>
    </row>
    <row r="40" spans="1:16" s="128" customFormat="1" ht="16.5">
      <c r="A40" s="242">
        <v>2</v>
      </c>
      <c r="B40" s="61" t="s">
        <v>157</v>
      </c>
      <c r="C40" s="106" t="s">
        <v>158</v>
      </c>
      <c r="D40" s="106" t="s">
        <v>93</v>
      </c>
      <c r="E40" s="106"/>
      <c r="F40" s="16">
        <v>11.9</v>
      </c>
      <c r="G40" s="16"/>
      <c r="H40" s="17"/>
      <c r="I40" s="16"/>
      <c r="J40" s="20"/>
      <c r="K40" s="16"/>
      <c r="L40" s="16"/>
      <c r="M40" s="17"/>
      <c r="N40" s="4"/>
      <c r="O40" s="4"/>
      <c r="P40" s="4"/>
    </row>
    <row r="41" spans="1:16" s="128" customFormat="1" ht="14.25">
      <c r="A41" s="242"/>
      <c r="B41" s="47"/>
      <c r="C41" s="89" t="s">
        <v>237</v>
      </c>
      <c r="D41" s="1" t="s">
        <v>159</v>
      </c>
      <c r="E41" s="157">
        <v>2.06</v>
      </c>
      <c r="F41" s="2">
        <f>E41*F40</f>
        <v>24.514000000000003</v>
      </c>
      <c r="G41" s="2"/>
      <c r="H41" s="17"/>
      <c r="I41" s="2"/>
      <c r="J41" s="20"/>
      <c r="K41" s="2"/>
      <c r="L41" s="2"/>
      <c r="M41" s="17"/>
      <c r="N41" s="4"/>
      <c r="O41" s="4"/>
      <c r="P41" s="4"/>
    </row>
    <row r="42" spans="1:16" s="128" customFormat="1" ht="14.25">
      <c r="A42" s="242">
        <v>3</v>
      </c>
      <c r="B42" s="57" t="s">
        <v>238</v>
      </c>
      <c r="C42" s="106" t="s">
        <v>272</v>
      </c>
      <c r="D42" s="107" t="s">
        <v>14</v>
      </c>
      <c r="E42" s="20"/>
      <c r="F42" s="20">
        <f>(F36*1000+F40)*1.75</f>
        <v>208.60000000000002</v>
      </c>
      <c r="G42" s="20"/>
      <c r="H42" s="20"/>
      <c r="I42" s="20"/>
      <c r="J42" s="20"/>
      <c r="K42" s="17"/>
      <c r="L42" s="17"/>
      <c r="M42" s="17"/>
      <c r="N42" s="4"/>
      <c r="O42" s="4"/>
      <c r="P42" s="4"/>
    </row>
    <row r="43" spans="1:16" s="128" customFormat="1" ht="28.5">
      <c r="A43" s="242"/>
      <c r="B43" s="62" t="s">
        <v>160</v>
      </c>
      <c r="C43" s="158" t="s">
        <v>161</v>
      </c>
      <c r="D43" s="106" t="s">
        <v>93</v>
      </c>
      <c r="E43" s="158"/>
      <c r="F43" s="159">
        <v>6.5</v>
      </c>
      <c r="G43" s="159"/>
      <c r="H43" s="17"/>
      <c r="I43" s="159"/>
      <c r="J43" s="20"/>
      <c r="K43" s="159"/>
      <c r="L43" s="2"/>
      <c r="M43" s="17"/>
      <c r="N43" s="4"/>
      <c r="O43" s="4"/>
      <c r="P43" s="4"/>
    </row>
    <row r="44" spans="1:16" s="128" customFormat="1" ht="14.25">
      <c r="A44" s="242"/>
      <c r="B44" s="57"/>
      <c r="C44" s="160" t="s">
        <v>237</v>
      </c>
      <c r="D44" s="1" t="s">
        <v>159</v>
      </c>
      <c r="E44" s="157">
        <f>18/10</f>
        <v>1.8</v>
      </c>
      <c r="F44" s="2">
        <f>E44*F43</f>
        <v>11.700000000000001</v>
      </c>
      <c r="G44" s="2"/>
      <c r="H44" s="17"/>
      <c r="I44" s="2"/>
      <c r="J44" s="20"/>
      <c r="K44" s="2"/>
      <c r="L44" s="2"/>
      <c r="M44" s="17"/>
      <c r="N44" s="4"/>
      <c r="O44" s="4"/>
      <c r="P44" s="4"/>
    </row>
    <row r="45" spans="1:16" s="128" customFormat="1" ht="15.75">
      <c r="A45" s="242"/>
      <c r="B45" s="47" t="s">
        <v>162</v>
      </c>
      <c r="C45" s="160" t="s">
        <v>239</v>
      </c>
      <c r="D45" s="1" t="s">
        <v>261</v>
      </c>
      <c r="E45" s="157">
        <v>1.1000000000000001</v>
      </c>
      <c r="F45" s="1">
        <f>E45*F43</f>
        <v>7.15</v>
      </c>
      <c r="G45" s="161"/>
      <c r="H45" s="17"/>
      <c r="I45" s="162"/>
      <c r="J45" s="17"/>
      <c r="K45" s="162"/>
      <c r="L45" s="162"/>
      <c r="M45" s="17"/>
      <c r="N45" s="4"/>
      <c r="O45" s="4"/>
      <c r="P45" s="4"/>
    </row>
    <row r="46" spans="1:16" s="128" customFormat="1" ht="18" customHeight="1">
      <c r="A46" s="242">
        <v>4</v>
      </c>
      <c r="B46" s="62" t="s">
        <v>163</v>
      </c>
      <c r="C46" s="158" t="s">
        <v>182</v>
      </c>
      <c r="D46" s="158" t="s">
        <v>93</v>
      </c>
      <c r="E46" s="158"/>
      <c r="F46" s="159">
        <v>39.6</v>
      </c>
      <c r="G46" s="159"/>
      <c r="H46" s="17"/>
      <c r="I46" s="159"/>
      <c r="J46" s="17"/>
      <c r="K46" s="159"/>
      <c r="L46" s="2"/>
      <c r="M46" s="17"/>
      <c r="N46" s="4"/>
      <c r="O46" s="4"/>
      <c r="P46" s="4"/>
    </row>
    <row r="47" spans="1:16" s="128" customFormat="1" ht="13.5">
      <c r="A47" s="242"/>
      <c r="B47" s="47"/>
      <c r="C47" s="160" t="s">
        <v>237</v>
      </c>
      <c r="D47" s="1" t="s">
        <v>159</v>
      </c>
      <c r="E47" s="157">
        <v>5.18</v>
      </c>
      <c r="F47" s="2">
        <f>E47*F46</f>
        <v>205.12799999999999</v>
      </c>
      <c r="G47" s="2"/>
      <c r="H47" s="17"/>
      <c r="I47" s="2"/>
      <c r="J47" s="17"/>
      <c r="K47" s="2"/>
      <c r="L47" s="2"/>
      <c r="M47" s="17"/>
      <c r="N47" s="4"/>
      <c r="O47" s="4"/>
      <c r="P47" s="4"/>
    </row>
    <row r="48" spans="1:16" s="128" customFormat="1" ht="13.5">
      <c r="A48" s="242"/>
      <c r="B48" s="47" t="s">
        <v>164</v>
      </c>
      <c r="C48" s="160" t="s">
        <v>240</v>
      </c>
      <c r="D48" s="1" t="s">
        <v>165</v>
      </c>
      <c r="E48" s="163">
        <v>9.6000000000000002E-2</v>
      </c>
      <c r="F48" s="157">
        <f>E48*F46</f>
        <v>3.8016000000000001</v>
      </c>
      <c r="G48" s="2"/>
      <c r="H48" s="17"/>
      <c r="I48" s="2"/>
      <c r="J48" s="17"/>
      <c r="K48" s="2"/>
      <c r="L48" s="2"/>
      <c r="M48" s="17"/>
      <c r="N48" s="4"/>
      <c r="O48" s="4"/>
      <c r="P48" s="4"/>
    </row>
    <row r="49" spans="1:16" s="128" customFormat="1" ht="13.5">
      <c r="A49" s="242"/>
      <c r="B49" s="47"/>
      <c r="C49" s="160" t="s">
        <v>66</v>
      </c>
      <c r="D49" s="1" t="s">
        <v>150</v>
      </c>
      <c r="E49" s="157">
        <v>0.23100000000000001</v>
      </c>
      <c r="F49" s="157">
        <f>E49*F46</f>
        <v>9.1476000000000006</v>
      </c>
      <c r="G49" s="2"/>
      <c r="H49" s="17"/>
      <c r="I49" s="2"/>
      <c r="J49" s="17"/>
      <c r="K49" s="2"/>
      <c r="L49" s="2"/>
      <c r="M49" s="17"/>
      <c r="N49" s="4"/>
      <c r="O49" s="4"/>
      <c r="P49" s="4"/>
    </row>
    <row r="50" spans="1:16" s="128" customFormat="1" ht="15.75">
      <c r="A50" s="242"/>
      <c r="B50" s="47"/>
      <c r="C50" s="160" t="s">
        <v>241</v>
      </c>
      <c r="D50" s="1" t="s">
        <v>261</v>
      </c>
      <c r="E50" s="157">
        <v>1.0149999999999999</v>
      </c>
      <c r="F50" s="157">
        <f>E50*F46</f>
        <v>40.193999999999996</v>
      </c>
      <c r="G50" s="2"/>
      <c r="H50" s="17"/>
      <c r="I50" s="2"/>
      <c r="J50" s="17"/>
      <c r="K50" s="2"/>
      <c r="L50" s="2"/>
      <c r="M50" s="17"/>
      <c r="N50" s="4"/>
      <c r="O50" s="4"/>
      <c r="P50" s="4"/>
    </row>
    <row r="51" spans="1:16" s="128" customFormat="1" ht="15.75">
      <c r="A51" s="242"/>
      <c r="B51" s="47"/>
      <c r="C51" s="160" t="s">
        <v>242</v>
      </c>
      <c r="D51" s="1" t="s">
        <v>261</v>
      </c>
      <c r="E51" s="163">
        <v>2.6599999999999999E-2</v>
      </c>
      <c r="F51" s="157">
        <f>E51*F46</f>
        <v>1.0533600000000001</v>
      </c>
      <c r="G51" s="2"/>
      <c r="H51" s="17"/>
      <c r="I51" s="2"/>
      <c r="J51" s="17"/>
      <c r="K51" s="2"/>
      <c r="L51" s="2"/>
      <c r="M51" s="17"/>
      <c r="N51" s="4"/>
      <c r="O51" s="4"/>
      <c r="P51" s="4"/>
    </row>
    <row r="52" spans="1:16" s="128" customFormat="1" ht="15.75">
      <c r="A52" s="242"/>
      <c r="B52" s="47"/>
      <c r="C52" s="160" t="s">
        <v>243</v>
      </c>
      <c r="D52" s="1" t="s">
        <v>262</v>
      </c>
      <c r="E52" s="157">
        <v>0.82</v>
      </c>
      <c r="F52" s="157">
        <f>E52*F46</f>
        <v>32.472000000000001</v>
      </c>
      <c r="G52" s="2"/>
      <c r="H52" s="17"/>
      <c r="I52" s="2"/>
      <c r="J52" s="17"/>
      <c r="K52" s="2"/>
      <c r="L52" s="2"/>
      <c r="M52" s="17"/>
      <c r="N52" s="4"/>
      <c r="O52" s="4"/>
      <c r="P52" s="4"/>
    </row>
    <row r="53" spans="1:16" s="128" customFormat="1" ht="15.75">
      <c r="A53" s="242"/>
      <c r="B53" s="47"/>
      <c r="C53" s="160" t="s">
        <v>244</v>
      </c>
      <c r="D53" s="1" t="s">
        <v>261</v>
      </c>
      <c r="E53" s="163">
        <v>1.7399999999999999E-2</v>
      </c>
      <c r="F53" s="157">
        <f>E53*F46</f>
        <v>0.68903999999999999</v>
      </c>
      <c r="G53" s="2"/>
      <c r="H53" s="17"/>
      <c r="I53" s="2"/>
      <c r="J53" s="17"/>
      <c r="K53" s="2"/>
      <c r="L53" s="2"/>
      <c r="M53" s="17"/>
      <c r="N53" s="4"/>
      <c r="O53" s="4"/>
      <c r="P53" s="4"/>
    </row>
    <row r="54" spans="1:16" s="128" customFormat="1" ht="13.5">
      <c r="A54" s="242"/>
      <c r="B54" s="47" t="s">
        <v>166</v>
      </c>
      <c r="C54" s="160" t="s">
        <v>245</v>
      </c>
      <c r="D54" s="1" t="s">
        <v>88</v>
      </c>
      <c r="E54" s="157">
        <v>0.49</v>
      </c>
      <c r="F54" s="157">
        <f>E54*F46</f>
        <v>19.404</v>
      </c>
      <c r="G54" s="2"/>
      <c r="H54" s="17"/>
      <c r="I54" s="2"/>
      <c r="J54" s="17"/>
      <c r="K54" s="2"/>
      <c r="L54" s="2"/>
      <c r="M54" s="17"/>
      <c r="N54" s="4"/>
      <c r="O54" s="4"/>
      <c r="P54" s="4"/>
    </row>
    <row r="55" spans="1:16" s="128" customFormat="1" ht="13.5">
      <c r="A55" s="242"/>
      <c r="B55" s="63"/>
      <c r="C55" s="160" t="s">
        <v>69</v>
      </c>
      <c r="D55" s="1" t="s">
        <v>150</v>
      </c>
      <c r="E55" s="157">
        <v>0.61199999999999999</v>
      </c>
      <c r="F55" s="157">
        <f>E55*F46</f>
        <v>24.235199999999999</v>
      </c>
      <c r="G55" s="2"/>
      <c r="H55" s="17"/>
      <c r="I55" s="2"/>
      <c r="J55" s="17"/>
      <c r="K55" s="2"/>
      <c r="L55" s="2"/>
      <c r="M55" s="17"/>
      <c r="N55" s="4"/>
      <c r="O55" s="4"/>
      <c r="P55" s="4"/>
    </row>
    <row r="56" spans="1:16" s="128" customFormat="1" ht="14.25">
      <c r="A56" s="242">
        <v>5</v>
      </c>
      <c r="B56" s="62" t="s">
        <v>167</v>
      </c>
      <c r="C56" s="158" t="s">
        <v>168</v>
      </c>
      <c r="D56" s="158" t="s">
        <v>89</v>
      </c>
      <c r="E56" s="157"/>
      <c r="F56" s="164">
        <v>0.19</v>
      </c>
      <c r="G56" s="2"/>
      <c r="H56" s="17"/>
      <c r="I56" s="2"/>
      <c r="J56" s="17"/>
      <c r="K56" s="2"/>
      <c r="L56" s="2"/>
      <c r="M56" s="17"/>
      <c r="N56" s="4"/>
      <c r="O56" s="4"/>
      <c r="P56" s="4"/>
    </row>
    <row r="57" spans="1:16" s="128" customFormat="1" ht="13.5">
      <c r="A57" s="242"/>
      <c r="B57" s="63"/>
      <c r="C57" s="160" t="s">
        <v>237</v>
      </c>
      <c r="D57" s="1" t="s">
        <v>159</v>
      </c>
      <c r="E57" s="157">
        <v>1.44</v>
      </c>
      <c r="F57" s="2">
        <f>E57*F56</f>
        <v>0.27360000000000001</v>
      </c>
      <c r="G57" s="2"/>
      <c r="H57" s="17"/>
      <c r="I57" s="2"/>
      <c r="J57" s="17"/>
      <c r="K57" s="2"/>
      <c r="L57" s="2"/>
      <c r="M57" s="17"/>
      <c r="N57" s="4"/>
      <c r="O57" s="4"/>
      <c r="P57" s="4"/>
    </row>
    <row r="58" spans="1:16" s="128" customFormat="1" ht="13.5">
      <c r="A58" s="242"/>
      <c r="B58" s="63"/>
      <c r="C58" s="160" t="s">
        <v>66</v>
      </c>
      <c r="D58" s="1" t="s">
        <v>150</v>
      </c>
      <c r="E58" s="157">
        <v>5.93</v>
      </c>
      <c r="F58" s="157">
        <f>F56*E58</f>
        <v>1.1267</v>
      </c>
      <c r="G58" s="2"/>
      <c r="H58" s="17"/>
      <c r="I58" s="2"/>
      <c r="J58" s="17"/>
      <c r="K58" s="2"/>
      <c r="L58" s="2"/>
      <c r="M58" s="17"/>
      <c r="N58" s="4"/>
      <c r="O58" s="4"/>
      <c r="P58" s="4"/>
    </row>
    <row r="59" spans="1:16" s="128" customFormat="1" ht="13.5">
      <c r="A59" s="242"/>
      <c r="B59" s="63"/>
      <c r="C59" s="160" t="s">
        <v>246</v>
      </c>
      <c r="D59" s="1" t="s">
        <v>89</v>
      </c>
      <c r="E59" s="157">
        <v>1</v>
      </c>
      <c r="F59" s="157">
        <f>F56*E59</f>
        <v>0.19</v>
      </c>
      <c r="G59" s="2"/>
      <c r="H59" s="17"/>
      <c r="I59" s="2"/>
      <c r="J59" s="17"/>
      <c r="K59" s="2"/>
      <c r="L59" s="2"/>
      <c r="M59" s="17"/>
      <c r="N59" s="4"/>
      <c r="O59" s="4"/>
      <c r="P59" s="4"/>
    </row>
    <row r="60" spans="1:16" s="128" customFormat="1" ht="13.5">
      <c r="A60" s="242"/>
      <c r="B60" s="63"/>
      <c r="C60" s="160" t="s">
        <v>69</v>
      </c>
      <c r="D60" s="1" t="s">
        <v>150</v>
      </c>
      <c r="E60" s="157">
        <v>9.08</v>
      </c>
      <c r="F60" s="157">
        <f>E60*F51</f>
        <v>9.5645088000000005</v>
      </c>
      <c r="G60" s="2"/>
      <c r="H60" s="17"/>
      <c r="I60" s="2"/>
      <c r="J60" s="17"/>
      <c r="K60" s="2"/>
      <c r="L60" s="2"/>
      <c r="M60" s="17"/>
      <c r="N60" s="4"/>
      <c r="O60" s="4"/>
      <c r="P60" s="4"/>
    </row>
    <row r="61" spans="1:16" s="128" customFormat="1" ht="28.5">
      <c r="A61" s="242">
        <v>6</v>
      </c>
      <c r="B61" s="62" t="s">
        <v>169</v>
      </c>
      <c r="C61" s="158" t="s">
        <v>170</v>
      </c>
      <c r="D61" s="158" t="s">
        <v>171</v>
      </c>
      <c r="E61" s="158"/>
      <c r="F61" s="165">
        <v>0.02</v>
      </c>
      <c r="G61" s="159"/>
      <c r="H61" s="17"/>
      <c r="I61" s="159"/>
      <c r="J61" s="17"/>
      <c r="K61" s="159"/>
      <c r="L61" s="2"/>
      <c r="M61" s="17"/>
      <c r="N61" s="4"/>
      <c r="O61" s="4"/>
      <c r="P61" s="4"/>
    </row>
    <row r="62" spans="1:16" s="128" customFormat="1" ht="13.5">
      <c r="A62" s="242"/>
      <c r="B62" s="47"/>
      <c r="C62" s="160" t="s">
        <v>237</v>
      </c>
      <c r="D62" s="1" t="s">
        <v>159</v>
      </c>
      <c r="E62" s="2">
        <f>1150+763*0.6</f>
        <v>1607.8</v>
      </c>
      <c r="F62" s="2">
        <f>E62*F61</f>
        <v>32.155999999999999</v>
      </c>
      <c r="G62" s="2"/>
      <c r="H62" s="17"/>
      <c r="I62" s="2"/>
      <c r="J62" s="17"/>
      <c r="K62" s="2"/>
      <c r="L62" s="2"/>
      <c r="M62" s="17"/>
      <c r="N62" s="4"/>
      <c r="O62" s="4"/>
      <c r="P62" s="4"/>
    </row>
    <row r="63" spans="1:16" s="128" customFormat="1" ht="13.5">
      <c r="A63" s="242"/>
      <c r="B63" s="47"/>
      <c r="C63" s="160" t="s">
        <v>66</v>
      </c>
      <c r="D63" s="1" t="s">
        <v>150</v>
      </c>
      <c r="E63" s="2">
        <f>262*0.6+598</f>
        <v>755.2</v>
      </c>
      <c r="F63" s="157">
        <f>E63*F61</f>
        <v>15.104000000000001</v>
      </c>
      <c r="G63" s="2"/>
      <c r="H63" s="17"/>
      <c r="I63" s="2"/>
      <c r="J63" s="17"/>
      <c r="K63" s="2"/>
      <c r="L63" s="2"/>
      <c r="M63" s="17"/>
      <c r="N63" s="4"/>
      <c r="O63" s="4"/>
      <c r="P63" s="4"/>
    </row>
    <row r="64" spans="1:16" s="128" customFormat="1" ht="13.5">
      <c r="A64" s="242"/>
      <c r="B64" s="47" t="s">
        <v>172</v>
      </c>
      <c r="C64" s="160" t="s">
        <v>247</v>
      </c>
      <c r="D64" s="1" t="s">
        <v>173</v>
      </c>
      <c r="E64" s="2" t="s">
        <v>174</v>
      </c>
      <c r="F64" s="237">
        <v>20</v>
      </c>
      <c r="G64" s="2"/>
      <c r="H64" s="17"/>
      <c r="I64" s="2"/>
      <c r="J64" s="17"/>
      <c r="K64" s="2"/>
      <c r="L64" s="2"/>
      <c r="M64" s="17"/>
      <c r="N64" s="4"/>
      <c r="O64" s="4"/>
      <c r="P64" s="4"/>
    </row>
    <row r="65" spans="1:16" s="128" customFormat="1" ht="13.5">
      <c r="A65" s="242"/>
      <c r="B65" s="63"/>
      <c r="C65" s="160" t="s">
        <v>69</v>
      </c>
      <c r="D65" s="1" t="s">
        <v>150</v>
      </c>
      <c r="E65" s="2">
        <v>287</v>
      </c>
      <c r="F65" s="157">
        <f>E65*F61</f>
        <v>5.74</v>
      </c>
      <c r="G65" s="2"/>
      <c r="H65" s="17"/>
      <c r="I65" s="2"/>
      <c r="J65" s="17"/>
      <c r="K65" s="2"/>
      <c r="L65" s="2"/>
      <c r="M65" s="17"/>
      <c r="N65" s="4"/>
      <c r="O65" s="4"/>
      <c r="P65" s="4"/>
    </row>
    <row r="66" spans="1:16" s="128" customFormat="1" ht="28.5">
      <c r="A66" s="242">
        <v>7</v>
      </c>
      <c r="B66" s="62" t="s">
        <v>169</v>
      </c>
      <c r="C66" s="158" t="s">
        <v>175</v>
      </c>
      <c r="D66" s="158" t="s">
        <v>171</v>
      </c>
      <c r="E66" s="158"/>
      <c r="F66" s="165">
        <v>8.5999999999999993E-2</v>
      </c>
      <c r="G66" s="159"/>
      <c r="H66" s="17"/>
      <c r="I66" s="159"/>
      <c r="J66" s="17"/>
      <c r="K66" s="159"/>
      <c r="L66" s="2"/>
      <c r="M66" s="17"/>
      <c r="N66" s="4"/>
      <c r="O66" s="4"/>
      <c r="P66" s="4"/>
    </row>
    <row r="67" spans="1:16" s="128" customFormat="1" ht="13.5">
      <c r="A67" s="242"/>
      <c r="B67" s="47"/>
      <c r="C67" s="160" t="s">
        <v>237</v>
      </c>
      <c r="D67" s="1" t="s">
        <v>159</v>
      </c>
      <c r="E67" s="2">
        <f>1150+763*0.6</f>
        <v>1607.8</v>
      </c>
      <c r="F67" s="2">
        <f>E67*F66</f>
        <v>138.27079999999998</v>
      </c>
      <c r="G67" s="2"/>
      <c r="H67" s="17"/>
      <c r="I67" s="2"/>
      <c r="J67" s="17"/>
      <c r="K67" s="2"/>
      <c r="L67" s="2"/>
      <c r="M67" s="17"/>
      <c r="N67" s="4"/>
      <c r="O67" s="4"/>
      <c r="P67" s="4"/>
    </row>
    <row r="68" spans="1:16" s="128" customFormat="1" ht="13.5">
      <c r="A68" s="242"/>
      <c r="B68" s="47"/>
      <c r="C68" s="160" t="s">
        <v>66</v>
      </c>
      <c r="D68" s="1" t="s">
        <v>150</v>
      </c>
      <c r="E68" s="2">
        <f>262*0.6+598</f>
        <v>755.2</v>
      </c>
      <c r="F68" s="157">
        <f>E68*F66</f>
        <v>64.947199999999995</v>
      </c>
      <c r="G68" s="2"/>
      <c r="H68" s="17"/>
      <c r="I68" s="2"/>
      <c r="J68" s="17"/>
      <c r="K68" s="2"/>
      <c r="L68" s="2"/>
      <c r="M68" s="17"/>
      <c r="N68" s="4"/>
      <c r="O68" s="4"/>
      <c r="P68" s="4"/>
    </row>
    <row r="69" spans="1:16" s="128" customFormat="1" ht="13.5">
      <c r="A69" s="242"/>
      <c r="B69" s="47" t="s">
        <v>172</v>
      </c>
      <c r="C69" s="160" t="s">
        <v>248</v>
      </c>
      <c r="D69" s="1" t="s">
        <v>173</v>
      </c>
      <c r="E69" s="2" t="s">
        <v>174</v>
      </c>
      <c r="F69" s="237">
        <v>86</v>
      </c>
      <c r="G69" s="2"/>
      <c r="H69" s="17"/>
      <c r="I69" s="2"/>
      <c r="J69" s="17"/>
      <c r="K69" s="2"/>
      <c r="L69" s="2"/>
      <c r="M69" s="17"/>
      <c r="N69" s="4"/>
      <c r="O69" s="4"/>
      <c r="P69" s="4"/>
    </row>
    <row r="70" spans="1:16" s="128" customFormat="1" ht="13.5">
      <c r="A70" s="242"/>
      <c r="B70" s="63"/>
      <c r="C70" s="160" t="s">
        <v>69</v>
      </c>
      <c r="D70" s="1" t="s">
        <v>150</v>
      </c>
      <c r="E70" s="2">
        <v>287</v>
      </c>
      <c r="F70" s="157">
        <f>E70*F66</f>
        <v>24.681999999999999</v>
      </c>
      <c r="G70" s="2"/>
      <c r="H70" s="17"/>
      <c r="I70" s="2"/>
      <c r="J70" s="17"/>
      <c r="K70" s="2"/>
      <c r="L70" s="2"/>
      <c r="M70" s="17"/>
      <c r="N70" s="4"/>
      <c r="O70" s="4"/>
      <c r="P70" s="4"/>
    </row>
    <row r="71" spans="1:16" s="128" customFormat="1" ht="24">
      <c r="A71" s="242">
        <v>8</v>
      </c>
      <c r="B71" s="61" t="s">
        <v>176</v>
      </c>
      <c r="C71" s="158" t="s">
        <v>177</v>
      </c>
      <c r="D71" s="107" t="s">
        <v>178</v>
      </c>
      <c r="E71" s="158"/>
      <c r="F71" s="159">
        <v>1.5311999999999999</v>
      </c>
      <c r="G71" s="159"/>
      <c r="H71" s="17"/>
      <c r="I71" s="159"/>
      <c r="J71" s="17"/>
      <c r="K71" s="159"/>
      <c r="L71" s="2"/>
      <c r="M71" s="17"/>
      <c r="N71" s="4"/>
      <c r="O71" s="4"/>
      <c r="P71" s="4"/>
    </row>
    <row r="72" spans="1:16" s="128" customFormat="1" ht="13.5">
      <c r="A72" s="242"/>
      <c r="B72" s="47"/>
      <c r="C72" s="160" t="s">
        <v>237</v>
      </c>
      <c r="D72" s="1" t="s">
        <v>159</v>
      </c>
      <c r="E72" s="2">
        <v>68</v>
      </c>
      <c r="F72" s="2">
        <f>E72*F71</f>
        <v>104.12159999999999</v>
      </c>
      <c r="G72" s="2"/>
      <c r="H72" s="17"/>
      <c r="I72" s="2"/>
      <c r="J72" s="17"/>
      <c r="K72" s="2"/>
      <c r="L72" s="2"/>
      <c r="M72" s="17"/>
      <c r="N72" s="4"/>
      <c r="O72" s="4"/>
      <c r="P72" s="4"/>
    </row>
    <row r="73" spans="1:16" s="128" customFormat="1" ht="13.5">
      <c r="A73" s="242"/>
      <c r="B73" s="47"/>
      <c r="C73" s="160" t="s">
        <v>66</v>
      </c>
      <c r="D73" s="1" t="s">
        <v>150</v>
      </c>
      <c r="E73" s="2">
        <v>0.03</v>
      </c>
      <c r="F73" s="157">
        <f>E73*F71</f>
        <v>4.5935999999999998E-2</v>
      </c>
      <c r="G73" s="2"/>
      <c r="H73" s="17"/>
      <c r="I73" s="2"/>
      <c r="J73" s="17"/>
      <c r="K73" s="2"/>
      <c r="L73" s="2"/>
      <c r="M73" s="17"/>
      <c r="N73" s="4"/>
      <c r="O73" s="4"/>
      <c r="P73" s="4"/>
    </row>
    <row r="74" spans="1:16" s="128" customFormat="1" ht="13.5">
      <c r="A74" s="242"/>
      <c r="B74" s="47"/>
      <c r="C74" s="167" t="s">
        <v>249</v>
      </c>
      <c r="D74" s="1"/>
      <c r="E74" s="2"/>
      <c r="F74" s="157"/>
      <c r="G74" s="2"/>
      <c r="H74" s="17"/>
      <c r="I74" s="2"/>
      <c r="J74" s="17"/>
      <c r="K74" s="2"/>
      <c r="L74" s="2"/>
      <c r="M74" s="17"/>
      <c r="N74" s="4"/>
      <c r="O74" s="4"/>
      <c r="P74" s="4"/>
    </row>
    <row r="75" spans="1:16" s="128" customFormat="1" ht="15.75">
      <c r="A75" s="242"/>
      <c r="B75" s="47"/>
      <c r="C75" s="167" t="s">
        <v>283</v>
      </c>
      <c r="D75" s="1" t="s">
        <v>262</v>
      </c>
      <c r="E75" s="2">
        <v>14</v>
      </c>
      <c r="F75" s="157">
        <f>E75*F71</f>
        <v>21.436799999999998</v>
      </c>
      <c r="G75" s="2"/>
      <c r="H75" s="17"/>
      <c r="I75" s="2"/>
      <c r="J75" s="17"/>
      <c r="K75" s="2"/>
      <c r="L75" s="2"/>
      <c r="M75" s="17"/>
      <c r="N75" s="4"/>
      <c r="O75" s="4"/>
      <c r="P75" s="4"/>
    </row>
    <row r="76" spans="1:16" s="128" customFormat="1" ht="13.5">
      <c r="A76" s="242"/>
      <c r="B76" s="63"/>
      <c r="C76" s="167" t="s">
        <v>22</v>
      </c>
      <c r="D76" s="1" t="s">
        <v>150</v>
      </c>
      <c r="E76" s="2">
        <v>84.7</v>
      </c>
      <c r="F76" s="157">
        <f>E76*F71</f>
        <v>129.69263999999998</v>
      </c>
      <c r="G76" s="2"/>
      <c r="H76" s="17"/>
      <c r="I76" s="2"/>
      <c r="J76" s="17"/>
      <c r="K76" s="2"/>
      <c r="L76" s="2"/>
      <c r="M76" s="17"/>
      <c r="N76" s="4"/>
      <c r="O76" s="4"/>
      <c r="P76" s="4"/>
    </row>
    <row r="77" spans="1:16" s="128" customFormat="1" ht="16.5">
      <c r="A77" s="242">
        <v>9</v>
      </c>
      <c r="B77" s="62" t="s">
        <v>179</v>
      </c>
      <c r="C77" s="158" t="s">
        <v>180</v>
      </c>
      <c r="D77" s="158" t="s">
        <v>93</v>
      </c>
      <c r="E77" s="158"/>
      <c r="F77" s="159">
        <v>32.4</v>
      </c>
      <c r="G77" s="159"/>
      <c r="H77" s="17"/>
      <c r="I77" s="159"/>
      <c r="J77" s="17"/>
      <c r="K77" s="159"/>
      <c r="L77" s="16"/>
      <c r="M77" s="17"/>
      <c r="N77" s="4"/>
      <c r="O77" s="4"/>
      <c r="P77" s="4"/>
    </row>
    <row r="78" spans="1:16" s="128" customFormat="1" ht="14.25">
      <c r="A78" s="242"/>
      <c r="B78" s="47"/>
      <c r="C78" s="160" t="s">
        <v>237</v>
      </c>
      <c r="D78" s="1" t="s">
        <v>159</v>
      </c>
      <c r="E78" s="157">
        <v>0.99299999999999999</v>
      </c>
      <c r="F78" s="2">
        <f>E78*F77</f>
        <v>32.173200000000001</v>
      </c>
      <c r="G78" s="2"/>
      <c r="H78" s="17"/>
      <c r="I78" s="2"/>
      <c r="J78" s="20"/>
      <c r="K78" s="2"/>
      <c r="L78" s="2"/>
      <c r="M78" s="17"/>
      <c r="N78" s="4"/>
      <c r="O78" s="4"/>
      <c r="P78" s="4"/>
    </row>
    <row r="79" spans="1:16" s="128" customFormat="1" ht="16.5">
      <c r="A79" s="242">
        <v>10</v>
      </c>
      <c r="B79" s="62" t="s">
        <v>179</v>
      </c>
      <c r="C79" s="166" t="s">
        <v>181</v>
      </c>
      <c r="D79" s="158" t="s">
        <v>93</v>
      </c>
      <c r="E79" s="158"/>
      <c r="F79" s="159">
        <v>87</v>
      </c>
      <c r="G79" s="159"/>
      <c r="H79" s="17"/>
      <c r="I79" s="159"/>
      <c r="J79" s="20"/>
      <c r="K79" s="159"/>
      <c r="L79" s="2"/>
      <c r="M79" s="17"/>
      <c r="N79" s="4"/>
      <c r="O79" s="4"/>
      <c r="P79" s="4"/>
    </row>
    <row r="80" spans="1:16" s="128" customFormat="1" ht="14.25">
      <c r="A80" s="242"/>
      <c r="B80" s="47"/>
      <c r="C80" s="160" t="s">
        <v>237</v>
      </c>
      <c r="D80" s="1" t="s">
        <v>159</v>
      </c>
      <c r="E80" s="157">
        <v>0.99299999999999999</v>
      </c>
      <c r="F80" s="2">
        <f>E80*F79</f>
        <v>86.391000000000005</v>
      </c>
      <c r="G80" s="2"/>
      <c r="H80" s="17"/>
      <c r="I80" s="2"/>
      <c r="J80" s="20"/>
      <c r="K80" s="2"/>
      <c r="L80" s="2"/>
      <c r="M80" s="17"/>
      <c r="N80" s="4"/>
      <c r="O80" s="4"/>
      <c r="P80" s="4"/>
    </row>
    <row r="81" spans="1:16" s="128" customFormat="1" ht="14.25">
      <c r="A81" s="144"/>
      <c r="B81" s="59"/>
      <c r="C81" s="168" t="s">
        <v>183</v>
      </c>
      <c r="D81" s="144"/>
      <c r="E81" s="145"/>
      <c r="F81" s="145"/>
      <c r="G81" s="145"/>
      <c r="H81" s="145"/>
      <c r="I81" s="145"/>
      <c r="J81" s="145"/>
      <c r="K81" s="105"/>
      <c r="L81" s="105"/>
      <c r="M81" s="105"/>
      <c r="N81" s="4"/>
      <c r="O81" s="4"/>
      <c r="P81" s="4"/>
    </row>
    <row r="82" spans="1:16" s="128" customFormat="1" ht="14.25">
      <c r="A82" s="144"/>
      <c r="B82" s="59"/>
      <c r="C82" s="168" t="s">
        <v>263</v>
      </c>
      <c r="D82" s="144"/>
      <c r="E82" s="145"/>
      <c r="F82" s="145"/>
      <c r="G82" s="145"/>
      <c r="H82" s="145"/>
      <c r="I82" s="145"/>
      <c r="J82" s="145"/>
      <c r="K82" s="105"/>
      <c r="L82" s="105"/>
      <c r="M82" s="105"/>
      <c r="N82" s="4"/>
      <c r="O82" s="4"/>
      <c r="P82" s="4"/>
    </row>
    <row r="83" spans="1:16" s="128" customFormat="1" ht="28.5">
      <c r="A83" s="251">
        <v>1</v>
      </c>
      <c r="B83" s="64" t="s">
        <v>82</v>
      </c>
      <c r="C83" s="37" t="s">
        <v>184</v>
      </c>
      <c r="D83" s="20" t="s">
        <v>93</v>
      </c>
      <c r="E83" s="169"/>
      <c r="F83" s="38">
        <v>8.9</v>
      </c>
      <c r="G83" s="18"/>
      <c r="H83" s="18"/>
      <c r="I83" s="18"/>
      <c r="J83" s="18"/>
      <c r="K83" s="18"/>
      <c r="L83" s="18"/>
      <c r="M83" s="18"/>
      <c r="N83" s="4"/>
      <c r="O83" s="4"/>
      <c r="P83" s="4"/>
    </row>
    <row r="84" spans="1:16" s="128" customFormat="1" ht="13.5">
      <c r="A84" s="251"/>
      <c r="B84" s="55"/>
      <c r="C84" s="87" t="s">
        <v>58</v>
      </c>
      <c r="D84" s="17" t="s">
        <v>59</v>
      </c>
      <c r="E84" s="17">
        <v>1.78</v>
      </c>
      <c r="F84" s="17">
        <f>E84*F83</f>
        <v>15.842000000000001</v>
      </c>
      <c r="G84" s="17"/>
      <c r="H84" s="17"/>
      <c r="I84" s="17"/>
      <c r="J84" s="17"/>
      <c r="K84" s="17"/>
      <c r="L84" s="17"/>
      <c r="M84" s="17"/>
      <c r="N84" s="4"/>
      <c r="O84" s="4"/>
      <c r="P84" s="4"/>
    </row>
    <row r="85" spans="1:16" s="128" customFormat="1" ht="15.75">
      <c r="A85" s="251"/>
      <c r="B85" s="65" t="s">
        <v>185</v>
      </c>
      <c r="C85" s="91" t="s">
        <v>51</v>
      </c>
      <c r="D85" s="18" t="s">
        <v>90</v>
      </c>
      <c r="E85" s="18">
        <v>1.22</v>
      </c>
      <c r="F85" s="18">
        <f>E85*F83</f>
        <v>10.858000000000001</v>
      </c>
      <c r="G85" s="18"/>
      <c r="H85" s="18"/>
      <c r="I85" s="18"/>
      <c r="J85" s="18"/>
      <c r="K85" s="18"/>
      <c r="L85" s="18"/>
      <c r="M85" s="18"/>
      <c r="N85" s="4"/>
      <c r="O85" s="4"/>
      <c r="P85" s="4"/>
    </row>
    <row r="86" spans="1:16" s="128" customFormat="1" ht="22.5">
      <c r="A86" s="242">
        <v>2</v>
      </c>
      <c r="B86" s="66" t="s">
        <v>250</v>
      </c>
      <c r="C86" s="7" t="s">
        <v>186</v>
      </c>
      <c r="D86" s="170" t="s">
        <v>264</v>
      </c>
      <c r="E86" s="12"/>
      <c r="F86" s="14">
        <v>7.7</v>
      </c>
      <c r="G86" s="15"/>
      <c r="H86" s="15"/>
      <c r="I86" s="15"/>
      <c r="J86" s="15"/>
      <c r="K86" s="15"/>
      <c r="L86" s="15"/>
      <c r="M86" s="42"/>
      <c r="N86" s="4"/>
      <c r="O86" s="4"/>
      <c r="P86" s="4"/>
    </row>
    <row r="87" spans="1:16" s="128" customFormat="1" ht="15">
      <c r="A87" s="242"/>
      <c r="B87" s="66"/>
      <c r="C87" s="8" t="s">
        <v>64</v>
      </c>
      <c r="D87" s="9" t="s">
        <v>65</v>
      </c>
      <c r="E87" s="11">
        <v>1.37</v>
      </c>
      <c r="F87" s="10">
        <f>E87*F86</f>
        <v>10.549000000000001</v>
      </c>
      <c r="G87" s="10"/>
      <c r="H87" s="10"/>
      <c r="I87" s="10"/>
      <c r="J87" s="10"/>
      <c r="K87" s="10"/>
      <c r="L87" s="10"/>
      <c r="M87" s="43"/>
      <c r="N87" s="4"/>
      <c r="O87" s="4"/>
      <c r="P87" s="4"/>
    </row>
    <row r="88" spans="1:16" s="128" customFormat="1" ht="15">
      <c r="A88" s="242"/>
      <c r="B88" s="66"/>
      <c r="C88" s="8" t="s">
        <v>66</v>
      </c>
      <c r="D88" s="9" t="s">
        <v>67</v>
      </c>
      <c r="E88" s="11">
        <v>0.28299999999999997</v>
      </c>
      <c r="F88" s="10">
        <f>F86*E88</f>
        <v>2.1791</v>
      </c>
      <c r="G88" s="10"/>
      <c r="H88" s="10"/>
      <c r="I88" s="10"/>
      <c r="J88" s="10"/>
      <c r="K88" s="10"/>
      <c r="L88" s="10"/>
      <c r="M88" s="43"/>
      <c r="N88" s="4"/>
      <c r="O88" s="4"/>
      <c r="P88" s="4"/>
    </row>
    <row r="89" spans="1:16" s="128" customFormat="1" ht="15.75">
      <c r="A89" s="242"/>
      <c r="B89" s="66" t="s">
        <v>187</v>
      </c>
      <c r="C89" s="8" t="s">
        <v>68</v>
      </c>
      <c r="D89" s="13" t="s">
        <v>92</v>
      </c>
      <c r="E89" s="11">
        <v>1.02</v>
      </c>
      <c r="F89" s="10">
        <f>F86*E89</f>
        <v>7.8540000000000001</v>
      </c>
      <c r="G89" s="10"/>
      <c r="H89" s="10"/>
      <c r="I89" s="10"/>
      <c r="J89" s="10"/>
      <c r="K89" s="10"/>
      <c r="L89" s="10"/>
      <c r="M89" s="43"/>
      <c r="N89" s="4"/>
      <c r="O89" s="4"/>
      <c r="P89" s="4"/>
    </row>
    <row r="90" spans="1:16" s="128" customFormat="1" ht="15">
      <c r="A90" s="242"/>
      <c r="B90" s="66"/>
      <c r="C90" s="8" t="s">
        <v>69</v>
      </c>
      <c r="D90" s="9" t="s">
        <v>67</v>
      </c>
      <c r="E90" s="11">
        <f>62*0.01</f>
        <v>0.62</v>
      </c>
      <c r="F90" s="10">
        <f>F86*E90</f>
        <v>4.774</v>
      </c>
      <c r="G90" s="10"/>
      <c r="H90" s="10"/>
      <c r="I90" s="10"/>
      <c r="J90" s="10"/>
      <c r="K90" s="10"/>
      <c r="L90" s="10"/>
      <c r="M90" s="43"/>
      <c r="N90" s="4"/>
      <c r="O90" s="4"/>
      <c r="P90" s="4"/>
    </row>
    <row r="91" spans="1:16" s="128" customFormat="1" ht="38.25">
      <c r="A91" s="242">
        <v>3</v>
      </c>
      <c r="B91" s="67" t="s">
        <v>280</v>
      </c>
      <c r="C91" s="88" t="s">
        <v>188</v>
      </c>
      <c r="D91" s="41" t="s">
        <v>204</v>
      </c>
      <c r="E91" s="12"/>
      <c r="F91" s="14">
        <v>16.66</v>
      </c>
      <c r="G91" s="15"/>
      <c r="H91" s="15"/>
      <c r="I91" s="15"/>
      <c r="J91" s="15"/>
      <c r="K91" s="15"/>
      <c r="L91" s="15"/>
      <c r="M91" s="42"/>
      <c r="N91" s="4"/>
      <c r="O91" s="4"/>
      <c r="P91" s="4"/>
    </row>
    <row r="92" spans="1:16" s="128" customFormat="1" ht="15">
      <c r="A92" s="242"/>
      <c r="B92" s="66"/>
      <c r="C92" s="8" t="s">
        <v>64</v>
      </c>
      <c r="D92" s="9" t="s">
        <v>65</v>
      </c>
      <c r="E92" s="33">
        <v>3.42</v>
      </c>
      <c r="F92" s="10">
        <f>E92*F91</f>
        <v>56.977199999999996</v>
      </c>
      <c r="G92" s="10"/>
      <c r="H92" s="10"/>
      <c r="I92" s="10"/>
      <c r="J92" s="10"/>
      <c r="K92" s="10"/>
      <c r="L92" s="10"/>
      <c r="M92" s="43"/>
      <c r="N92" s="4"/>
      <c r="O92" s="4"/>
      <c r="P92" s="4"/>
    </row>
    <row r="93" spans="1:16" s="128" customFormat="1" ht="15">
      <c r="A93" s="242"/>
      <c r="B93" s="66" t="s">
        <v>189</v>
      </c>
      <c r="C93" s="8" t="s">
        <v>190</v>
      </c>
      <c r="D93" s="9" t="s">
        <v>191</v>
      </c>
      <c r="E93" s="33">
        <v>1.1299999999999999</v>
      </c>
      <c r="F93" s="10">
        <f>E93*F91</f>
        <v>18.825799999999997</v>
      </c>
      <c r="G93" s="10"/>
      <c r="H93" s="10"/>
      <c r="I93" s="10"/>
      <c r="J93" s="10"/>
      <c r="K93" s="10"/>
      <c r="L93" s="10"/>
      <c r="M93" s="43"/>
      <c r="N93" s="4"/>
      <c r="O93" s="4"/>
      <c r="P93" s="4"/>
    </row>
    <row r="94" spans="1:16" s="128" customFormat="1" ht="15">
      <c r="A94" s="242"/>
      <c r="B94" s="66" t="s">
        <v>192</v>
      </c>
      <c r="C94" s="8" t="s">
        <v>193</v>
      </c>
      <c r="D94" s="34" t="s">
        <v>194</v>
      </c>
      <c r="E94" s="35" t="s">
        <v>195</v>
      </c>
      <c r="F94" s="36">
        <f>F91/0.14</f>
        <v>118.99999999999999</v>
      </c>
      <c r="G94" s="10"/>
      <c r="H94" s="10"/>
      <c r="I94" s="10"/>
      <c r="J94" s="10"/>
      <c r="K94" s="44"/>
      <c r="L94" s="44"/>
      <c r="M94" s="43"/>
      <c r="N94" s="4"/>
      <c r="O94" s="4"/>
      <c r="P94" s="4"/>
    </row>
    <row r="95" spans="1:16" s="128" customFormat="1" ht="15">
      <c r="A95" s="242"/>
      <c r="B95" s="66" t="s">
        <v>196</v>
      </c>
      <c r="C95" s="8" t="s">
        <v>197</v>
      </c>
      <c r="D95" s="9" t="s">
        <v>89</v>
      </c>
      <c r="E95" s="11">
        <f>1.93*0.01</f>
        <v>1.9300000000000001E-2</v>
      </c>
      <c r="F95" s="10">
        <f>F91*E95</f>
        <v>0.32153800000000005</v>
      </c>
      <c r="G95" s="10"/>
      <c r="H95" s="10"/>
      <c r="I95" s="10"/>
      <c r="J95" s="10"/>
      <c r="K95" s="10"/>
      <c r="L95" s="10"/>
      <c r="M95" s="43"/>
      <c r="N95" s="4"/>
      <c r="O95" s="4"/>
      <c r="P95" s="4"/>
    </row>
    <row r="96" spans="1:16" s="128" customFormat="1" ht="15.75">
      <c r="A96" s="242"/>
      <c r="B96" s="66" t="s">
        <v>198</v>
      </c>
      <c r="C96" s="8" t="s">
        <v>199</v>
      </c>
      <c r="D96" s="13" t="s">
        <v>92</v>
      </c>
      <c r="E96" s="11">
        <f>9.2*0.01</f>
        <v>9.1999999999999998E-2</v>
      </c>
      <c r="F96" s="10">
        <f>F91*E96</f>
        <v>1.5327200000000001</v>
      </c>
      <c r="G96" s="10"/>
      <c r="H96" s="10"/>
      <c r="I96" s="10"/>
      <c r="J96" s="10"/>
      <c r="K96" s="10"/>
      <c r="L96" s="10"/>
      <c r="M96" s="43"/>
      <c r="N96" s="4"/>
      <c r="O96" s="4"/>
      <c r="P96" s="4"/>
    </row>
    <row r="97" spans="1:16" s="128" customFormat="1" ht="30">
      <c r="A97" s="103"/>
      <c r="B97" s="93"/>
      <c r="C97" s="228" t="s">
        <v>209</v>
      </c>
      <c r="D97" s="94"/>
      <c r="E97" s="95"/>
      <c r="F97" s="96"/>
      <c r="G97" s="97"/>
      <c r="H97" s="97"/>
      <c r="I97" s="97"/>
      <c r="J97" s="97"/>
      <c r="K97" s="97"/>
      <c r="L97" s="97"/>
      <c r="M97" s="97"/>
      <c r="N97" s="4"/>
      <c r="O97" s="4"/>
      <c r="P97" s="4"/>
    </row>
    <row r="98" spans="1:16" s="128" customFormat="1" ht="18.75" customHeight="1">
      <c r="A98" s="242">
        <v>4</v>
      </c>
      <c r="B98" s="68" t="s">
        <v>200</v>
      </c>
      <c r="C98" s="236" t="s">
        <v>201</v>
      </c>
      <c r="D98" s="20" t="s">
        <v>93</v>
      </c>
      <c r="E98" s="18"/>
      <c r="F98" s="38">
        <v>2</v>
      </c>
      <c r="G98" s="18"/>
      <c r="H98" s="18"/>
      <c r="I98" s="18"/>
      <c r="J98" s="18"/>
      <c r="K98" s="18"/>
      <c r="L98" s="18"/>
      <c r="M98" s="18"/>
      <c r="N98" s="4"/>
      <c r="O98" s="4"/>
      <c r="P98" s="4"/>
    </row>
    <row r="99" spans="1:16" s="128" customFormat="1" ht="13.5">
      <c r="A99" s="242"/>
      <c r="B99" s="69"/>
      <c r="C99" s="87" t="s">
        <v>58</v>
      </c>
      <c r="D99" s="17" t="s">
        <v>59</v>
      </c>
      <c r="E99" s="18">
        <v>2.12</v>
      </c>
      <c r="F99" s="18">
        <f>E99*F98</f>
        <v>4.24</v>
      </c>
      <c r="G99" s="18"/>
      <c r="H99" s="18"/>
      <c r="I99" s="18"/>
      <c r="J99" s="18"/>
      <c r="K99" s="18"/>
      <c r="L99" s="18"/>
      <c r="M99" s="18"/>
      <c r="N99" s="4"/>
      <c r="O99" s="4"/>
      <c r="P99" s="4"/>
    </row>
    <row r="100" spans="1:16" s="128" customFormat="1" ht="13.5">
      <c r="A100" s="242"/>
      <c r="B100" s="69"/>
      <c r="C100" s="87" t="s">
        <v>15</v>
      </c>
      <c r="D100" s="17" t="s">
        <v>10</v>
      </c>
      <c r="E100" s="39">
        <v>0.10100000000000001</v>
      </c>
      <c r="F100" s="17">
        <f>E100*F98</f>
        <v>0.20200000000000001</v>
      </c>
      <c r="G100" s="17"/>
      <c r="H100" s="17"/>
      <c r="I100" s="17"/>
      <c r="J100" s="17"/>
      <c r="K100" s="17"/>
      <c r="L100" s="17"/>
      <c r="M100" s="17"/>
      <c r="N100" s="4"/>
      <c r="O100" s="4"/>
      <c r="P100" s="4"/>
    </row>
    <row r="101" spans="1:16" s="128" customFormat="1" ht="15.75">
      <c r="A101" s="242"/>
      <c r="B101" s="70" t="s">
        <v>202</v>
      </c>
      <c r="C101" s="87" t="s">
        <v>203</v>
      </c>
      <c r="D101" s="19" t="s">
        <v>90</v>
      </c>
      <c r="E101" s="17">
        <v>1.22</v>
      </c>
      <c r="F101" s="17">
        <f>E101*F98</f>
        <v>2.44</v>
      </c>
      <c r="G101" s="17"/>
      <c r="H101" s="17"/>
      <c r="I101" s="17"/>
      <c r="J101" s="17"/>
      <c r="K101" s="17"/>
      <c r="L101" s="17"/>
      <c r="M101" s="17"/>
      <c r="N101" s="4"/>
      <c r="O101" s="4"/>
      <c r="P101" s="4"/>
    </row>
    <row r="102" spans="1:16" s="128" customFormat="1" ht="22.5">
      <c r="A102" s="242">
        <v>5</v>
      </c>
      <c r="B102" s="66" t="s">
        <v>250</v>
      </c>
      <c r="C102" s="7" t="s">
        <v>91</v>
      </c>
      <c r="D102" s="41" t="s">
        <v>204</v>
      </c>
      <c r="E102" s="12"/>
      <c r="F102" s="14">
        <v>1.75</v>
      </c>
      <c r="G102" s="15"/>
      <c r="H102" s="15"/>
      <c r="I102" s="15"/>
      <c r="J102" s="15"/>
      <c r="K102" s="15"/>
      <c r="L102" s="15"/>
      <c r="M102" s="42"/>
      <c r="N102" s="4"/>
      <c r="O102" s="4"/>
      <c r="P102" s="4"/>
    </row>
    <row r="103" spans="1:16" s="128" customFormat="1" ht="15">
      <c r="A103" s="242"/>
      <c r="B103" s="66"/>
      <c r="C103" s="8" t="s">
        <v>64</v>
      </c>
      <c r="D103" s="9" t="s">
        <v>65</v>
      </c>
      <c r="E103" s="11">
        <v>1.37</v>
      </c>
      <c r="F103" s="10">
        <f>E103*F102</f>
        <v>2.3975</v>
      </c>
      <c r="G103" s="10"/>
      <c r="H103" s="10"/>
      <c r="I103" s="10"/>
      <c r="J103" s="10"/>
      <c r="K103" s="10"/>
      <c r="L103" s="10"/>
      <c r="M103" s="43"/>
      <c r="N103" s="4"/>
      <c r="O103" s="4"/>
      <c r="P103" s="4"/>
    </row>
    <row r="104" spans="1:16" s="128" customFormat="1" ht="15">
      <c r="A104" s="242"/>
      <c r="B104" s="66"/>
      <c r="C104" s="8" t="s">
        <v>66</v>
      </c>
      <c r="D104" s="9" t="s">
        <v>67</v>
      </c>
      <c r="E104" s="11">
        <v>0.28299999999999997</v>
      </c>
      <c r="F104" s="10">
        <f>F102*E104</f>
        <v>0.49524999999999997</v>
      </c>
      <c r="G104" s="10"/>
      <c r="H104" s="10"/>
      <c r="I104" s="10"/>
      <c r="J104" s="10"/>
      <c r="K104" s="10"/>
      <c r="L104" s="10"/>
      <c r="M104" s="43"/>
      <c r="N104" s="4"/>
      <c r="O104" s="4"/>
      <c r="P104" s="4"/>
    </row>
    <row r="105" spans="1:16" s="128" customFormat="1" ht="15.75">
      <c r="A105" s="242"/>
      <c r="B105" s="66" t="s">
        <v>205</v>
      </c>
      <c r="C105" s="8" t="s">
        <v>68</v>
      </c>
      <c r="D105" s="13" t="s">
        <v>92</v>
      </c>
      <c r="E105" s="11">
        <v>1.02</v>
      </c>
      <c r="F105" s="10">
        <f>F102*E105</f>
        <v>1.7850000000000001</v>
      </c>
      <c r="G105" s="10"/>
      <c r="H105" s="10"/>
      <c r="I105" s="10"/>
      <c r="J105" s="10"/>
      <c r="K105" s="10"/>
      <c r="L105" s="10"/>
      <c r="M105" s="43"/>
      <c r="N105" s="4"/>
      <c r="O105" s="4"/>
      <c r="P105" s="4"/>
    </row>
    <row r="106" spans="1:16" s="128" customFormat="1" ht="15">
      <c r="A106" s="242"/>
      <c r="B106" s="66"/>
      <c r="C106" s="8" t="s">
        <v>69</v>
      </c>
      <c r="D106" s="9" t="s">
        <v>67</v>
      </c>
      <c r="E106" s="11">
        <f>62*0.01</f>
        <v>0.62</v>
      </c>
      <c r="F106" s="10">
        <f>F102*E106</f>
        <v>1.085</v>
      </c>
      <c r="G106" s="10"/>
      <c r="H106" s="10"/>
      <c r="I106" s="10"/>
      <c r="J106" s="10"/>
      <c r="K106" s="10"/>
      <c r="L106" s="10"/>
      <c r="M106" s="43"/>
      <c r="N106" s="4"/>
      <c r="O106" s="4"/>
      <c r="P106" s="4"/>
    </row>
    <row r="107" spans="1:16" s="128" customFormat="1" ht="16.5">
      <c r="A107" s="242">
        <v>6</v>
      </c>
      <c r="B107" s="68" t="s">
        <v>70</v>
      </c>
      <c r="C107" s="16" t="s">
        <v>273</v>
      </c>
      <c r="D107" s="20" t="s">
        <v>93</v>
      </c>
      <c r="E107" s="21"/>
      <c r="F107" s="22">
        <v>3.5</v>
      </c>
      <c r="G107" s="23"/>
      <c r="H107" s="23"/>
      <c r="I107" s="23"/>
      <c r="J107" s="23"/>
      <c r="K107" s="23"/>
      <c r="L107" s="23"/>
      <c r="M107" s="23"/>
      <c r="N107" s="4"/>
      <c r="O107" s="4"/>
      <c r="P107" s="4"/>
    </row>
    <row r="108" spans="1:16" s="128" customFormat="1" ht="13.5">
      <c r="A108" s="242"/>
      <c r="B108" s="69"/>
      <c r="C108" s="89" t="s">
        <v>58</v>
      </c>
      <c r="D108" s="17" t="s">
        <v>59</v>
      </c>
      <c r="E108" s="24">
        <v>8.44</v>
      </c>
      <c r="F108" s="18">
        <f>E108*F107</f>
        <v>29.54</v>
      </c>
      <c r="G108" s="24"/>
      <c r="H108" s="24"/>
      <c r="I108" s="24"/>
      <c r="J108" s="24"/>
      <c r="K108" s="24"/>
      <c r="L108" s="24"/>
      <c r="M108" s="24"/>
      <c r="N108" s="4"/>
      <c r="O108" s="4"/>
      <c r="P108" s="4"/>
    </row>
    <row r="109" spans="1:16" s="128" customFormat="1" ht="13.5">
      <c r="A109" s="242"/>
      <c r="B109" s="69"/>
      <c r="C109" s="90" t="s">
        <v>55</v>
      </c>
      <c r="D109" s="26" t="s">
        <v>10</v>
      </c>
      <c r="E109" s="25">
        <v>1.1000000000000001</v>
      </c>
      <c r="F109" s="17">
        <f>E109*F107</f>
        <v>3.8500000000000005</v>
      </c>
      <c r="G109" s="23"/>
      <c r="H109" s="23"/>
      <c r="I109" s="23"/>
      <c r="J109" s="23"/>
      <c r="K109" s="23"/>
      <c r="L109" s="23"/>
      <c r="M109" s="23"/>
      <c r="N109" s="4"/>
      <c r="O109" s="4"/>
      <c r="P109" s="4"/>
    </row>
    <row r="110" spans="1:16" s="128" customFormat="1" ht="15.75">
      <c r="A110" s="242"/>
      <c r="B110" s="66" t="s">
        <v>206</v>
      </c>
      <c r="C110" s="90" t="s">
        <v>94</v>
      </c>
      <c r="D110" s="19" t="s">
        <v>90</v>
      </c>
      <c r="E110" s="25">
        <v>1.0149999999999999</v>
      </c>
      <c r="F110" s="17">
        <f>E110*F107</f>
        <v>3.5524999999999998</v>
      </c>
      <c r="G110" s="23"/>
      <c r="H110" s="23"/>
      <c r="I110" s="24"/>
      <c r="J110" s="23"/>
      <c r="K110" s="23"/>
      <c r="L110" s="23"/>
      <c r="M110" s="23"/>
      <c r="N110" s="4"/>
      <c r="O110" s="4"/>
      <c r="P110" s="4"/>
    </row>
    <row r="111" spans="1:16" s="128" customFormat="1" ht="14.25">
      <c r="A111" s="242"/>
      <c r="B111" s="69" t="s">
        <v>207</v>
      </c>
      <c r="C111" s="90" t="s">
        <v>98</v>
      </c>
      <c r="D111" s="19" t="s">
        <v>57</v>
      </c>
      <c r="E111" s="27" t="s">
        <v>71</v>
      </c>
      <c r="F111" s="21">
        <v>0.22075</v>
      </c>
      <c r="G111" s="23"/>
      <c r="H111" s="23"/>
      <c r="I111" s="24"/>
      <c r="J111" s="23"/>
      <c r="K111" s="23"/>
      <c r="L111" s="23"/>
      <c r="M111" s="23"/>
      <c r="N111" s="4"/>
      <c r="O111" s="4"/>
      <c r="P111" s="4"/>
    </row>
    <row r="112" spans="1:16" s="128" customFormat="1" ht="15.75">
      <c r="A112" s="242"/>
      <c r="B112" s="65" t="s">
        <v>100</v>
      </c>
      <c r="C112" s="91" t="s">
        <v>72</v>
      </c>
      <c r="D112" s="19" t="s">
        <v>95</v>
      </c>
      <c r="E112" s="25">
        <v>1.84</v>
      </c>
      <c r="F112" s="17">
        <f>E112*F107</f>
        <v>6.44</v>
      </c>
      <c r="G112" s="23"/>
      <c r="H112" s="23"/>
      <c r="I112" s="18"/>
      <c r="J112" s="23"/>
      <c r="K112" s="23"/>
      <c r="L112" s="23"/>
      <c r="M112" s="23"/>
      <c r="N112" s="4"/>
      <c r="O112" s="4"/>
      <c r="P112" s="4"/>
    </row>
    <row r="113" spans="1:16" s="128" customFormat="1" ht="15.75">
      <c r="A113" s="242"/>
      <c r="B113" s="65" t="s">
        <v>76</v>
      </c>
      <c r="C113" s="92" t="s">
        <v>77</v>
      </c>
      <c r="D113" s="19" t="s">
        <v>90</v>
      </c>
      <c r="E113" s="25">
        <f>0.34/100</f>
        <v>3.4000000000000002E-3</v>
      </c>
      <c r="F113" s="17">
        <f>E113*F107</f>
        <v>1.1900000000000001E-2</v>
      </c>
      <c r="G113" s="23"/>
      <c r="H113" s="23"/>
      <c r="I113" s="18"/>
      <c r="J113" s="23"/>
      <c r="K113" s="23"/>
      <c r="L113" s="23"/>
      <c r="M113" s="23"/>
      <c r="N113" s="4"/>
      <c r="O113" s="4"/>
      <c r="P113" s="4"/>
    </row>
    <row r="114" spans="1:16" s="128" customFormat="1" ht="15.75">
      <c r="A114" s="242"/>
      <c r="B114" s="65" t="s">
        <v>78</v>
      </c>
      <c r="C114" s="91" t="s">
        <v>73</v>
      </c>
      <c r="D114" s="19" t="s">
        <v>90</v>
      </c>
      <c r="E114" s="28">
        <f>3.91/100</f>
        <v>3.9100000000000003E-2</v>
      </c>
      <c r="F114" s="17">
        <f>E114*F107</f>
        <v>0.13685</v>
      </c>
      <c r="G114" s="23"/>
      <c r="H114" s="23"/>
      <c r="I114" s="18"/>
      <c r="J114" s="17"/>
      <c r="K114" s="17"/>
      <c r="L114" s="17"/>
      <c r="M114" s="17"/>
      <c r="N114" s="4"/>
      <c r="O114" s="4"/>
      <c r="P114" s="4"/>
    </row>
    <row r="115" spans="1:16" s="128" customFormat="1" ht="13.5">
      <c r="A115" s="242"/>
      <c r="B115" s="65"/>
      <c r="C115" s="92" t="s">
        <v>74</v>
      </c>
      <c r="D115" s="19" t="s">
        <v>57</v>
      </c>
      <c r="E115" s="25">
        <f>0.22/100</f>
        <v>2.2000000000000001E-3</v>
      </c>
      <c r="F115" s="17">
        <f>E115*F107</f>
        <v>7.7000000000000002E-3</v>
      </c>
      <c r="G115" s="23"/>
      <c r="H115" s="23"/>
      <c r="I115" s="23"/>
      <c r="J115" s="23"/>
      <c r="K115" s="23"/>
      <c r="L115" s="23"/>
      <c r="M115" s="23"/>
      <c r="N115" s="4"/>
      <c r="O115" s="4"/>
      <c r="P115" s="4"/>
    </row>
    <row r="116" spans="1:16" s="128" customFormat="1" ht="13.5">
      <c r="A116" s="242"/>
      <c r="B116" s="65"/>
      <c r="C116" s="92" t="s">
        <v>75</v>
      </c>
      <c r="D116" s="19" t="s">
        <v>57</v>
      </c>
      <c r="E116" s="29">
        <f>0.1/100</f>
        <v>1E-3</v>
      </c>
      <c r="F116" s="17">
        <f>E116*F107</f>
        <v>3.5000000000000001E-3</v>
      </c>
      <c r="G116" s="23"/>
      <c r="H116" s="23"/>
      <c r="I116" s="23"/>
      <c r="J116" s="23"/>
      <c r="K116" s="23"/>
      <c r="L116" s="23"/>
      <c r="M116" s="23"/>
      <c r="N116" s="4"/>
      <c r="O116" s="4"/>
      <c r="P116" s="4"/>
    </row>
    <row r="117" spans="1:16" s="128" customFormat="1" ht="13.5">
      <c r="A117" s="242"/>
      <c r="B117" s="69"/>
      <c r="C117" s="92" t="s">
        <v>22</v>
      </c>
      <c r="D117" s="19" t="s">
        <v>10</v>
      </c>
      <c r="E117" s="25">
        <v>0.46</v>
      </c>
      <c r="F117" s="17">
        <f>E117*F107</f>
        <v>1.61</v>
      </c>
      <c r="G117" s="23"/>
      <c r="H117" s="23"/>
      <c r="I117" s="23"/>
      <c r="J117" s="23"/>
      <c r="K117" s="23"/>
      <c r="L117" s="23"/>
      <c r="M117" s="23"/>
      <c r="N117" s="4"/>
      <c r="O117" s="4"/>
      <c r="P117" s="4"/>
    </row>
    <row r="118" spans="1:16" s="128" customFormat="1" ht="22.5">
      <c r="A118" s="242">
        <v>7</v>
      </c>
      <c r="B118" s="67" t="s">
        <v>251</v>
      </c>
      <c r="C118" s="7" t="s">
        <v>208</v>
      </c>
      <c r="D118" s="170" t="s">
        <v>89</v>
      </c>
      <c r="E118" s="12"/>
      <c r="F118" s="14">
        <v>1.7277499999999999</v>
      </c>
      <c r="G118" s="15"/>
      <c r="H118" s="15"/>
      <c r="I118" s="15"/>
      <c r="J118" s="15"/>
      <c r="K118" s="15"/>
      <c r="L118" s="15"/>
      <c r="M118" s="42"/>
      <c r="N118" s="4"/>
      <c r="O118" s="4"/>
      <c r="P118" s="4"/>
    </row>
    <row r="119" spans="1:16" s="128" customFormat="1" ht="15">
      <c r="A119" s="242"/>
      <c r="B119" s="66"/>
      <c r="C119" s="30" t="s">
        <v>64</v>
      </c>
      <c r="D119" s="31" t="s">
        <v>65</v>
      </c>
      <c r="E119" s="32">
        <v>37.5</v>
      </c>
      <c r="F119" s="32">
        <f>E119*F118</f>
        <v>64.790624999999991</v>
      </c>
      <c r="G119" s="32"/>
      <c r="H119" s="32"/>
      <c r="I119" s="32"/>
      <c r="J119" s="32"/>
      <c r="K119" s="32"/>
      <c r="L119" s="32"/>
      <c r="M119" s="45"/>
      <c r="N119" s="4"/>
      <c r="O119" s="4"/>
      <c r="P119" s="4"/>
    </row>
    <row r="120" spans="1:16" s="128" customFormat="1" ht="15">
      <c r="A120" s="242"/>
      <c r="B120" s="66"/>
      <c r="C120" s="30" t="s">
        <v>66</v>
      </c>
      <c r="D120" s="31" t="s">
        <v>67</v>
      </c>
      <c r="E120" s="32">
        <v>6.32</v>
      </c>
      <c r="F120" s="32">
        <f>F118*E120</f>
        <v>10.91938</v>
      </c>
      <c r="G120" s="32"/>
      <c r="H120" s="32"/>
      <c r="I120" s="32"/>
      <c r="J120" s="32"/>
      <c r="K120" s="32"/>
      <c r="L120" s="32"/>
      <c r="M120" s="45"/>
      <c r="N120" s="4"/>
      <c r="O120" s="4"/>
      <c r="P120" s="4"/>
    </row>
    <row r="121" spans="1:16" s="128" customFormat="1" ht="15">
      <c r="A121" s="242"/>
      <c r="B121" s="71" t="s">
        <v>101</v>
      </c>
      <c r="C121" s="30" t="s">
        <v>96</v>
      </c>
      <c r="D121" s="31" t="s">
        <v>89</v>
      </c>
      <c r="E121" s="32">
        <v>1</v>
      </c>
      <c r="F121" s="32">
        <f>F118*E121</f>
        <v>1.7277499999999999</v>
      </c>
      <c r="G121" s="32"/>
      <c r="H121" s="32"/>
      <c r="I121" s="32"/>
      <c r="J121" s="32"/>
      <c r="K121" s="32"/>
      <c r="L121" s="32"/>
      <c r="M121" s="45"/>
      <c r="N121" s="4"/>
      <c r="O121" s="4"/>
      <c r="P121" s="4"/>
    </row>
    <row r="122" spans="1:16" s="128" customFormat="1" ht="15">
      <c r="A122" s="242"/>
      <c r="B122" s="71" t="s">
        <v>102</v>
      </c>
      <c r="C122" s="30" t="s">
        <v>97</v>
      </c>
      <c r="D122" s="31" t="s">
        <v>88</v>
      </c>
      <c r="E122" s="32">
        <v>0.06</v>
      </c>
      <c r="F122" s="32">
        <f>F118*E122</f>
        <v>0.10366499999999999</v>
      </c>
      <c r="G122" s="32"/>
      <c r="H122" s="32"/>
      <c r="I122" s="32"/>
      <c r="J122" s="32"/>
      <c r="K122" s="32"/>
      <c r="L122" s="32"/>
      <c r="M122" s="45"/>
      <c r="N122" s="4"/>
      <c r="O122" s="4"/>
      <c r="P122" s="4"/>
    </row>
    <row r="123" spans="1:16" s="128" customFormat="1" ht="15">
      <c r="A123" s="242"/>
      <c r="B123" s="66"/>
      <c r="C123" s="30" t="s">
        <v>69</v>
      </c>
      <c r="D123" s="31" t="s">
        <v>67</v>
      </c>
      <c r="E123" s="32">
        <v>7.63</v>
      </c>
      <c r="F123" s="32">
        <f>F118*E123</f>
        <v>13.182732499999998</v>
      </c>
      <c r="G123" s="32"/>
      <c r="H123" s="32"/>
      <c r="I123" s="32"/>
      <c r="J123" s="32"/>
      <c r="K123" s="32"/>
      <c r="L123" s="32"/>
      <c r="M123" s="45"/>
      <c r="N123" s="4"/>
      <c r="O123" s="4"/>
      <c r="P123" s="4"/>
    </row>
    <row r="124" spans="1:16" s="128" customFormat="1" ht="14.25">
      <c r="A124" s="171"/>
      <c r="B124" s="72"/>
      <c r="C124" s="173" t="s">
        <v>255</v>
      </c>
      <c r="D124" s="174"/>
      <c r="E124" s="172"/>
      <c r="F124" s="172"/>
      <c r="G124" s="175"/>
      <c r="H124" s="175"/>
      <c r="I124" s="175"/>
      <c r="J124" s="175"/>
      <c r="K124" s="176"/>
      <c r="L124" s="176"/>
      <c r="M124" s="105"/>
      <c r="N124" s="4"/>
      <c r="O124" s="4"/>
      <c r="P124" s="4"/>
    </row>
    <row r="125" spans="1:16" s="128" customFormat="1" ht="14.25">
      <c r="A125" s="229">
        <v>1</v>
      </c>
      <c r="B125" s="233" t="s">
        <v>110</v>
      </c>
      <c r="C125" s="234" t="s">
        <v>111</v>
      </c>
      <c r="D125" s="178" t="s">
        <v>61</v>
      </c>
      <c r="E125" s="179"/>
      <c r="F125" s="204">
        <v>12</v>
      </c>
      <c r="G125" s="178"/>
      <c r="H125" s="178"/>
      <c r="I125" s="178"/>
      <c r="J125" s="178"/>
      <c r="K125" s="178"/>
      <c r="L125" s="178"/>
      <c r="M125" s="178"/>
      <c r="N125" s="4"/>
      <c r="O125" s="4"/>
      <c r="P125" s="4"/>
    </row>
    <row r="126" spans="1:16" s="128" customFormat="1" ht="19.5" customHeight="1">
      <c r="A126" s="238">
        <v>2</v>
      </c>
      <c r="B126" s="77" t="s">
        <v>106</v>
      </c>
      <c r="C126" s="235" t="s">
        <v>279</v>
      </c>
      <c r="D126" s="178" t="s">
        <v>57</v>
      </c>
      <c r="E126" s="178"/>
      <c r="F126" s="204">
        <v>0.01</v>
      </c>
      <c r="G126" s="230"/>
      <c r="H126" s="178"/>
      <c r="I126" s="178"/>
      <c r="J126" s="178"/>
      <c r="K126" s="178"/>
      <c r="L126" s="178"/>
      <c r="M126" s="178"/>
      <c r="N126" s="4"/>
      <c r="O126" s="4"/>
      <c r="P126" s="4"/>
    </row>
    <row r="127" spans="1:16" s="128" customFormat="1" ht="13.5">
      <c r="A127" s="238"/>
      <c r="B127" s="77" t="s">
        <v>130</v>
      </c>
      <c r="C127" s="177" t="s">
        <v>112</v>
      </c>
      <c r="D127" s="178" t="s">
        <v>60</v>
      </c>
      <c r="E127" s="178">
        <v>0.3</v>
      </c>
      <c r="F127" s="179">
        <f>E127*F126</f>
        <v>3.0000000000000001E-3</v>
      </c>
      <c r="G127" s="178"/>
      <c r="H127" s="178"/>
      <c r="I127" s="178"/>
      <c r="J127" s="178"/>
      <c r="K127" s="178"/>
      <c r="L127" s="178"/>
      <c r="M127" s="178"/>
      <c r="N127" s="4"/>
      <c r="O127" s="4"/>
      <c r="P127" s="4"/>
    </row>
    <row r="128" spans="1:16" s="128" customFormat="1" ht="13.5">
      <c r="A128" s="238"/>
      <c r="B128" s="77"/>
      <c r="C128" s="177" t="s">
        <v>252</v>
      </c>
      <c r="D128" s="178" t="s">
        <v>57</v>
      </c>
      <c r="E128" s="178">
        <v>1.03</v>
      </c>
      <c r="F128" s="179">
        <f>E128*F126</f>
        <v>1.03E-2</v>
      </c>
      <c r="G128" s="178"/>
      <c r="H128" s="178"/>
      <c r="I128" s="178"/>
      <c r="J128" s="178"/>
      <c r="K128" s="178"/>
      <c r="L128" s="178"/>
      <c r="M128" s="178"/>
      <c r="N128" s="4"/>
      <c r="O128" s="4"/>
      <c r="P128" s="4"/>
    </row>
    <row r="129" spans="1:16" s="128" customFormat="1" ht="24">
      <c r="A129" s="238">
        <v>3</v>
      </c>
      <c r="B129" s="54" t="s">
        <v>47</v>
      </c>
      <c r="C129" s="124" t="s">
        <v>104</v>
      </c>
      <c r="D129" s="124" t="s">
        <v>93</v>
      </c>
      <c r="E129" s="126"/>
      <c r="F129" s="180">
        <v>1225.3599999999999</v>
      </c>
      <c r="G129" s="2"/>
      <c r="H129" s="16"/>
      <c r="I129" s="2"/>
      <c r="J129" s="16"/>
      <c r="K129" s="2"/>
      <c r="L129" s="16"/>
      <c r="M129" s="16"/>
      <c r="N129" s="4"/>
      <c r="O129" s="4"/>
      <c r="P129" s="4"/>
    </row>
    <row r="130" spans="1:16" s="128" customFormat="1" ht="13.5">
      <c r="A130" s="238"/>
      <c r="B130" s="53"/>
      <c r="C130" s="181" t="s">
        <v>42</v>
      </c>
      <c r="D130" s="126" t="s">
        <v>43</v>
      </c>
      <c r="E130" s="126">
        <v>0.15</v>
      </c>
      <c r="F130" s="2">
        <f>F129*E130</f>
        <v>183.80399999999997</v>
      </c>
      <c r="G130" s="2"/>
      <c r="H130" s="2"/>
      <c r="I130" s="2"/>
      <c r="J130" s="2"/>
      <c r="K130" s="2"/>
      <c r="L130" s="2"/>
      <c r="M130" s="17"/>
      <c r="N130" s="4"/>
      <c r="O130" s="4"/>
      <c r="P130" s="4"/>
    </row>
    <row r="131" spans="1:16" s="128" customFormat="1" ht="14.25">
      <c r="A131" s="238"/>
      <c r="B131" s="53" t="s">
        <v>147</v>
      </c>
      <c r="C131" s="182" t="s">
        <v>48</v>
      </c>
      <c r="D131" s="126" t="s">
        <v>44</v>
      </c>
      <c r="E131" s="126">
        <v>2.1600000000000001E-2</v>
      </c>
      <c r="F131" s="2">
        <f>E131*F129</f>
        <v>26.467776000000001</v>
      </c>
      <c r="G131" s="2"/>
      <c r="H131" s="16"/>
      <c r="I131" s="2"/>
      <c r="J131" s="2"/>
      <c r="K131" s="2"/>
      <c r="L131" s="2"/>
      <c r="M131" s="17"/>
      <c r="N131" s="4"/>
      <c r="O131" s="4"/>
      <c r="P131" s="4"/>
    </row>
    <row r="132" spans="1:16" s="128" customFormat="1" ht="14.25">
      <c r="A132" s="238"/>
      <c r="B132" s="53" t="s">
        <v>148</v>
      </c>
      <c r="C132" s="182" t="s">
        <v>49</v>
      </c>
      <c r="D132" s="126" t="s">
        <v>44</v>
      </c>
      <c r="E132" s="126">
        <v>2.7300000000000001E-2</v>
      </c>
      <c r="F132" s="2">
        <f>F129*E132</f>
        <v>33.452328000000001</v>
      </c>
      <c r="G132" s="2"/>
      <c r="H132" s="16"/>
      <c r="I132" s="2"/>
      <c r="J132" s="2"/>
      <c r="K132" s="2"/>
      <c r="L132" s="2"/>
      <c r="M132" s="17"/>
      <c r="N132" s="4"/>
      <c r="O132" s="4"/>
      <c r="P132" s="4"/>
    </row>
    <row r="133" spans="1:16" s="128" customFormat="1" ht="14.25">
      <c r="A133" s="238"/>
      <c r="B133" s="53" t="s">
        <v>151</v>
      </c>
      <c r="C133" s="182" t="s">
        <v>50</v>
      </c>
      <c r="D133" s="126" t="s">
        <v>44</v>
      </c>
      <c r="E133" s="126">
        <v>9.7000000000000003E-3</v>
      </c>
      <c r="F133" s="2">
        <f>E133*F129</f>
        <v>11.885992</v>
      </c>
      <c r="G133" s="2"/>
      <c r="H133" s="16"/>
      <c r="I133" s="2"/>
      <c r="J133" s="2"/>
      <c r="K133" s="2"/>
      <c r="L133" s="2"/>
      <c r="M133" s="17"/>
      <c r="N133" s="4"/>
      <c r="O133" s="4"/>
      <c r="P133" s="4"/>
    </row>
    <row r="134" spans="1:16" s="128" customFormat="1" ht="15.75">
      <c r="A134" s="238"/>
      <c r="B134" s="53" t="s">
        <v>105</v>
      </c>
      <c r="C134" s="181" t="s">
        <v>51</v>
      </c>
      <c r="D134" s="126" t="s">
        <v>90</v>
      </c>
      <c r="E134" s="126">
        <v>1.22</v>
      </c>
      <c r="F134" s="2">
        <f>E134*F129</f>
        <v>1494.9391999999998</v>
      </c>
      <c r="G134" s="2"/>
      <c r="H134" s="2"/>
      <c r="I134" s="2"/>
      <c r="J134" s="2"/>
      <c r="K134" s="2"/>
      <c r="L134" s="2"/>
      <c r="M134" s="17"/>
      <c r="N134" s="4"/>
      <c r="O134" s="4"/>
      <c r="P134" s="4"/>
    </row>
    <row r="135" spans="1:16" s="128" customFormat="1" ht="15.75">
      <c r="A135" s="238"/>
      <c r="B135" s="53"/>
      <c r="C135" s="183" t="s">
        <v>21</v>
      </c>
      <c r="D135" s="126" t="s">
        <v>90</v>
      </c>
      <c r="E135" s="126">
        <v>7.0000000000000007E-2</v>
      </c>
      <c r="F135" s="2">
        <f>F129*E135</f>
        <v>85.775199999999998</v>
      </c>
      <c r="G135" s="2"/>
      <c r="H135" s="2"/>
      <c r="I135" s="178"/>
      <c r="J135" s="2"/>
      <c r="K135" s="2"/>
      <c r="L135" s="2"/>
      <c r="M135" s="17"/>
      <c r="N135" s="4"/>
      <c r="O135" s="4"/>
      <c r="P135" s="4"/>
    </row>
    <row r="136" spans="1:16" s="128" customFormat="1" ht="16.5">
      <c r="A136" s="238">
        <v>4</v>
      </c>
      <c r="B136" s="84" t="s">
        <v>36</v>
      </c>
      <c r="C136" s="184" t="s">
        <v>210</v>
      </c>
      <c r="D136" s="184" t="s">
        <v>265</v>
      </c>
      <c r="E136" s="185"/>
      <c r="F136" s="186">
        <v>5.6639999999999997</v>
      </c>
      <c r="G136" s="20"/>
      <c r="H136" s="20"/>
      <c r="I136" s="20"/>
      <c r="J136" s="20"/>
      <c r="K136" s="20"/>
      <c r="L136" s="20"/>
      <c r="M136" s="17"/>
      <c r="N136" s="4"/>
      <c r="O136" s="4"/>
      <c r="P136" s="4"/>
    </row>
    <row r="137" spans="1:16" s="128" customFormat="1" ht="13.5">
      <c r="A137" s="238"/>
      <c r="B137" s="70"/>
      <c r="C137" s="187" t="s">
        <v>17</v>
      </c>
      <c r="D137" s="188" t="s">
        <v>12</v>
      </c>
      <c r="E137" s="40">
        <v>33</v>
      </c>
      <c r="F137" s="17">
        <f>F136*E137</f>
        <v>186.91199999999998</v>
      </c>
      <c r="G137" s="17"/>
      <c r="H137" s="17"/>
      <c r="I137" s="17"/>
      <c r="J137" s="17"/>
      <c r="K137" s="17"/>
      <c r="L137" s="17"/>
      <c r="M137" s="17"/>
      <c r="N137" s="4"/>
      <c r="O137" s="4"/>
      <c r="P137" s="4"/>
    </row>
    <row r="138" spans="1:16" s="128" customFormat="1" ht="13.5">
      <c r="A138" s="238"/>
      <c r="B138" s="70" t="s">
        <v>18</v>
      </c>
      <c r="C138" s="187" t="s">
        <v>253</v>
      </c>
      <c r="D138" s="188" t="s">
        <v>13</v>
      </c>
      <c r="E138" s="40">
        <v>0.42</v>
      </c>
      <c r="F138" s="17">
        <f>E138*F136</f>
        <v>2.3788799999999997</v>
      </c>
      <c r="G138" s="17"/>
      <c r="H138" s="17"/>
      <c r="I138" s="17"/>
      <c r="J138" s="17"/>
      <c r="K138" s="151"/>
      <c r="L138" s="17"/>
      <c r="M138" s="17"/>
      <c r="N138" s="249"/>
      <c r="O138" s="250"/>
      <c r="P138" s="250"/>
    </row>
    <row r="139" spans="1:16" s="128" customFormat="1" ht="13.5">
      <c r="A139" s="238"/>
      <c r="B139" s="70" t="s">
        <v>23</v>
      </c>
      <c r="C139" s="187" t="s">
        <v>24</v>
      </c>
      <c r="D139" s="188" t="s">
        <v>13</v>
      </c>
      <c r="E139" s="40">
        <v>2.58</v>
      </c>
      <c r="F139" s="17">
        <f>E139*F136</f>
        <v>14.61312</v>
      </c>
      <c r="G139" s="17"/>
      <c r="H139" s="17"/>
      <c r="I139" s="17"/>
      <c r="J139" s="17"/>
      <c r="K139" s="151"/>
      <c r="L139" s="17"/>
      <c r="M139" s="17"/>
      <c r="N139" s="4"/>
      <c r="O139" s="4"/>
      <c r="P139" s="4"/>
    </row>
    <row r="140" spans="1:16" s="128" customFormat="1" ht="13.5">
      <c r="A140" s="238"/>
      <c r="B140" s="70" t="s">
        <v>25</v>
      </c>
      <c r="C140" s="187" t="s">
        <v>26</v>
      </c>
      <c r="D140" s="188" t="s">
        <v>13</v>
      </c>
      <c r="E140" s="40">
        <v>11.2</v>
      </c>
      <c r="F140" s="17">
        <f>E140*F136</f>
        <v>63.436799999999991</v>
      </c>
      <c r="G140" s="17"/>
      <c r="H140" s="17"/>
      <c r="I140" s="17"/>
      <c r="J140" s="17"/>
      <c r="K140" s="151"/>
      <c r="L140" s="17"/>
      <c r="M140" s="17"/>
      <c r="N140" s="4"/>
      <c r="O140" s="4"/>
      <c r="P140" s="4"/>
    </row>
    <row r="141" spans="1:16" s="128" customFormat="1" ht="13.5">
      <c r="A141" s="238"/>
      <c r="B141" s="70" t="s">
        <v>27</v>
      </c>
      <c r="C141" s="187" t="s">
        <v>28</v>
      </c>
      <c r="D141" s="188" t="s">
        <v>13</v>
      </c>
      <c r="E141" s="40">
        <v>24.8</v>
      </c>
      <c r="F141" s="17">
        <f>F136*E141</f>
        <v>140.46719999999999</v>
      </c>
      <c r="G141" s="17"/>
      <c r="H141" s="17"/>
      <c r="I141" s="17"/>
      <c r="J141" s="17"/>
      <c r="K141" s="151"/>
      <c r="L141" s="17"/>
      <c r="M141" s="17"/>
      <c r="N141" s="4"/>
      <c r="O141" s="4"/>
      <c r="P141" s="4"/>
    </row>
    <row r="142" spans="1:16" s="128" customFormat="1" ht="13.5">
      <c r="A142" s="238"/>
      <c r="B142" s="70" t="s">
        <v>19</v>
      </c>
      <c r="C142" s="89" t="s">
        <v>20</v>
      </c>
      <c r="D142" s="188" t="s">
        <v>13</v>
      </c>
      <c r="E142" s="26">
        <v>4.1399999999999997</v>
      </c>
      <c r="F142" s="17">
        <f>E142*F136</f>
        <v>23.448959999999996</v>
      </c>
      <c r="G142" s="17"/>
      <c r="H142" s="17"/>
      <c r="I142" s="17"/>
      <c r="J142" s="17"/>
      <c r="K142" s="17"/>
      <c r="L142" s="17"/>
      <c r="M142" s="17"/>
      <c r="N142" s="4"/>
      <c r="O142" s="4"/>
      <c r="P142" s="4"/>
    </row>
    <row r="143" spans="1:16" s="128" customFormat="1" ht="13.5">
      <c r="A143" s="238"/>
      <c r="B143" s="70" t="s">
        <v>29</v>
      </c>
      <c r="C143" s="89" t="s">
        <v>281</v>
      </c>
      <c r="D143" s="188" t="s">
        <v>13</v>
      </c>
      <c r="E143" s="26">
        <v>0.53</v>
      </c>
      <c r="F143" s="17">
        <f>F136*E143</f>
        <v>3.0019200000000001</v>
      </c>
      <c r="G143" s="17"/>
      <c r="H143" s="17"/>
      <c r="I143" s="17"/>
      <c r="J143" s="17"/>
      <c r="K143" s="17"/>
      <c r="L143" s="17"/>
      <c r="M143" s="17"/>
      <c r="N143" s="249"/>
      <c r="O143" s="250"/>
      <c r="P143" s="250"/>
    </row>
    <row r="144" spans="1:16" s="128" customFormat="1" ht="15.75">
      <c r="A144" s="238"/>
      <c r="B144" s="70" t="s">
        <v>139</v>
      </c>
      <c r="C144" s="89" t="s">
        <v>138</v>
      </c>
      <c r="D144" s="189" t="s">
        <v>90</v>
      </c>
      <c r="E144" s="190">
        <v>189</v>
      </c>
      <c r="F144" s="17">
        <f>F136*E144</f>
        <v>1070.4959999999999</v>
      </c>
      <c r="G144" s="17"/>
      <c r="H144" s="17"/>
      <c r="I144" s="17"/>
      <c r="J144" s="17"/>
      <c r="K144" s="17"/>
      <c r="L144" s="17"/>
      <c r="M144" s="17"/>
      <c r="N144" s="4"/>
      <c r="O144" s="4"/>
      <c r="P144" s="4"/>
    </row>
    <row r="145" spans="1:16" s="128" customFormat="1" ht="15.75">
      <c r="A145" s="238"/>
      <c r="B145" s="47" t="s">
        <v>274</v>
      </c>
      <c r="C145" s="89" t="s">
        <v>21</v>
      </c>
      <c r="D145" s="189" t="s">
        <v>90</v>
      </c>
      <c r="E145" s="26">
        <v>30</v>
      </c>
      <c r="F145" s="17">
        <f>F136*E145</f>
        <v>169.92</v>
      </c>
      <c r="G145" s="17"/>
      <c r="H145" s="17"/>
      <c r="I145" s="178"/>
      <c r="J145" s="17"/>
      <c r="K145" s="17"/>
      <c r="L145" s="17"/>
      <c r="M145" s="17"/>
      <c r="N145" s="4"/>
      <c r="O145" s="4"/>
      <c r="P145" s="4"/>
    </row>
    <row r="146" spans="1:16" s="128" customFormat="1" ht="16.5">
      <c r="A146" s="238">
        <v>5</v>
      </c>
      <c r="B146" s="85" t="s">
        <v>106</v>
      </c>
      <c r="C146" s="191" t="s">
        <v>268</v>
      </c>
      <c r="D146" s="107" t="s">
        <v>14</v>
      </c>
      <c r="E146" s="192"/>
      <c r="F146" s="193">
        <v>3.9649999999999999</v>
      </c>
      <c r="G146" s="194"/>
      <c r="H146" s="194"/>
      <c r="I146" s="194"/>
      <c r="J146" s="194"/>
      <c r="K146" s="195"/>
      <c r="L146" s="195"/>
      <c r="M146" s="17"/>
      <c r="N146" s="4"/>
      <c r="O146" s="4"/>
      <c r="P146" s="4"/>
    </row>
    <row r="147" spans="1:16" s="128" customFormat="1" ht="13.5">
      <c r="A147" s="238"/>
      <c r="B147" s="70" t="s">
        <v>107</v>
      </c>
      <c r="C147" s="187" t="s">
        <v>108</v>
      </c>
      <c r="D147" s="188" t="s">
        <v>13</v>
      </c>
      <c r="E147" s="40">
        <v>0.3</v>
      </c>
      <c r="F147" s="39">
        <f>E147*F146</f>
        <v>1.1895</v>
      </c>
      <c r="G147" s="17"/>
      <c r="H147" s="17"/>
      <c r="I147" s="17"/>
      <c r="J147" s="17"/>
      <c r="K147" s="151"/>
      <c r="L147" s="17"/>
      <c r="M147" s="17"/>
      <c r="N147" s="4"/>
      <c r="O147" s="4"/>
      <c r="P147" s="4"/>
    </row>
    <row r="148" spans="1:16" s="128" customFormat="1" ht="13.5">
      <c r="A148" s="238"/>
      <c r="B148" s="73" t="s">
        <v>140</v>
      </c>
      <c r="C148" s="196" t="s">
        <v>141</v>
      </c>
      <c r="D148" s="197" t="s">
        <v>14</v>
      </c>
      <c r="E148" s="198">
        <v>1.03</v>
      </c>
      <c r="F148" s="199">
        <f>F146*E148</f>
        <v>4.0839499999999997</v>
      </c>
      <c r="G148" s="200"/>
      <c r="H148" s="200"/>
      <c r="I148" s="200"/>
      <c r="J148" s="200"/>
      <c r="K148" s="200"/>
      <c r="L148" s="200"/>
      <c r="M148" s="17"/>
      <c r="N148" s="4"/>
      <c r="O148" s="4"/>
      <c r="P148" s="4"/>
    </row>
    <row r="149" spans="1:16" s="128" customFormat="1" ht="25.5">
      <c r="A149" s="238">
        <v>6</v>
      </c>
      <c r="B149" s="61" t="s">
        <v>114</v>
      </c>
      <c r="C149" s="231" t="s">
        <v>277</v>
      </c>
      <c r="D149" s="106" t="s">
        <v>265</v>
      </c>
      <c r="E149" s="107"/>
      <c r="F149" s="201">
        <v>5.202</v>
      </c>
      <c r="G149" s="20"/>
      <c r="H149" s="20"/>
      <c r="I149" s="20"/>
      <c r="J149" s="20"/>
      <c r="K149" s="20"/>
      <c r="L149" s="20"/>
      <c r="M149" s="20"/>
      <c r="N149" s="4"/>
      <c r="O149" s="4"/>
      <c r="P149" s="4"/>
    </row>
    <row r="150" spans="1:16" s="128" customFormat="1" ht="13.5">
      <c r="A150" s="238"/>
      <c r="B150" s="47"/>
      <c r="C150" s="202" t="s">
        <v>11</v>
      </c>
      <c r="D150" s="188" t="s">
        <v>12</v>
      </c>
      <c r="E150" s="26">
        <f>37.5+0.07*4</f>
        <v>37.78</v>
      </c>
      <c r="F150" s="39">
        <f>E150*F149</f>
        <v>196.53156000000001</v>
      </c>
      <c r="G150" s="17"/>
      <c r="H150" s="17"/>
      <c r="I150" s="17"/>
      <c r="J150" s="17"/>
      <c r="K150" s="17"/>
      <c r="L150" s="17"/>
      <c r="M150" s="17"/>
      <c r="N150" s="4"/>
      <c r="O150" s="4"/>
      <c r="P150" s="4"/>
    </row>
    <row r="151" spans="1:16" s="128" customFormat="1" ht="13.5">
      <c r="A151" s="238"/>
      <c r="B151" s="47" t="s">
        <v>115</v>
      </c>
      <c r="C151" s="89" t="s">
        <v>116</v>
      </c>
      <c r="D151" s="188" t="s">
        <v>13</v>
      </c>
      <c r="E151" s="26">
        <v>3.02</v>
      </c>
      <c r="F151" s="17">
        <f>E151*F149</f>
        <v>15.710039999999999</v>
      </c>
      <c r="G151" s="17"/>
      <c r="H151" s="17"/>
      <c r="I151" s="17"/>
      <c r="J151" s="17"/>
      <c r="K151" s="200"/>
      <c r="L151" s="17"/>
      <c r="M151" s="17"/>
      <c r="N151" s="4"/>
      <c r="O151" s="4"/>
      <c r="P151" s="4"/>
    </row>
    <row r="152" spans="1:16" s="128" customFormat="1" ht="13.5">
      <c r="A152" s="238"/>
      <c r="B152" s="47" t="s">
        <v>117</v>
      </c>
      <c r="C152" s="89" t="s">
        <v>118</v>
      </c>
      <c r="D152" s="188" t="s">
        <v>13</v>
      </c>
      <c r="E152" s="26">
        <v>3.7</v>
      </c>
      <c r="F152" s="17">
        <f>E152*F149</f>
        <v>19.247400000000003</v>
      </c>
      <c r="G152" s="17"/>
      <c r="H152" s="17"/>
      <c r="I152" s="17"/>
      <c r="J152" s="17"/>
      <c r="K152" s="200"/>
      <c r="L152" s="17"/>
      <c r="M152" s="17"/>
      <c r="N152" s="4"/>
      <c r="O152" s="4"/>
      <c r="P152" s="4"/>
    </row>
    <row r="153" spans="1:16" s="128" customFormat="1" ht="13.5">
      <c r="A153" s="238"/>
      <c r="B153" s="47" t="s">
        <v>119</v>
      </c>
      <c r="C153" s="89" t="s">
        <v>120</v>
      </c>
      <c r="D153" s="188" t="s">
        <v>13</v>
      </c>
      <c r="E153" s="26">
        <v>11.1</v>
      </c>
      <c r="F153" s="17">
        <f>F149*E153</f>
        <v>57.742199999999997</v>
      </c>
      <c r="G153" s="17"/>
      <c r="H153" s="17"/>
      <c r="I153" s="17"/>
      <c r="J153" s="17"/>
      <c r="K153" s="200"/>
      <c r="L153" s="17"/>
      <c r="M153" s="17"/>
      <c r="N153" s="4"/>
      <c r="O153" s="4"/>
      <c r="P153" s="4"/>
    </row>
    <row r="154" spans="1:16" s="128" customFormat="1" ht="13.5">
      <c r="A154" s="238"/>
      <c r="B154" s="47"/>
      <c r="C154" s="89" t="s">
        <v>15</v>
      </c>
      <c r="D154" s="26" t="s">
        <v>10</v>
      </c>
      <c r="E154" s="26">
        <v>2.2999999999999998</v>
      </c>
      <c r="F154" s="17">
        <f>E154*F149</f>
        <v>11.964599999999999</v>
      </c>
      <c r="G154" s="17"/>
      <c r="H154" s="17"/>
      <c r="I154" s="17"/>
      <c r="J154" s="17"/>
      <c r="K154" s="200"/>
      <c r="L154" s="17"/>
      <c r="M154" s="17"/>
      <c r="N154" s="4"/>
      <c r="O154" s="4"/>
      <c r="P154" s="4"/>
    </row>
    <row r="155" spans="1:16" s="128" customFormat="1" ht="27">
      <c r="A155" s="238"/>
      <c r="B155" s="73" t="s">
        <v>142</v>
      </c>
      <c r="C155" s="202" t="s">
        <v>121</v>
      </c>
      <c r="D155" s="26" t="s">
        <v>14</v>
      </c>
      <c r="E155" s="26">
        <f>93.1+11.6*4</f>
        <v>139.5</v>
      </c>
      <c r="F155" s="17">
        <f>F149*E155</f>
        <v>725.67899999999997</v>
      </c>
      <c r="G155" s="17"/>
      <c r="H155" s="17"/>
      <c r="I155" s="17"/>
      <c r="J155" s="17"/>
      <c r="K155" s="17"/>
      <c r="L155" s="17"/>
      <c r="M155" s="17"/>
      <c r="N155" s="4"/>
      <c r="O155" s="4"/>
      <c r="P155" s="4"/>
    </row>
    <row r="156" spans="1:16" s="128" customFormat="1" ht="13.5">
      <c r="A156" s="238"/>
      <c r="B156" s="47"/>
      <c r="C156" s="89" t="s">
        <v>22</v>
      </c>
      <c r="D156" s="26" t="s">
        <v>10</v>
      </c>
      <c r="E156" s="190">
        <v>15.3</v>
      </c>
      <c r="F156" s="17">
        <f>F149*E156</f>
        <v>79.590600000000009</v>
      </c>
      <c r="G156" s="17"/>
      <c r="H156" s="17"/>
      <c r="I156" s="17"/>
      <c r="J156" s="17"/>
      <c r="K156" s="17"/>
      <c r="L156" s="17"/>
      <c r="M156" s="17"/>
      <c r="N156" s="4"/>
      <c r="O156" s="4"/>
      <c r="P156" s="4"/>
    </row>
    <row r="157" spans="1:16" s="128" customFormat="1" ht="16.5">
      <c r="A157" s="238">
        <v>7</v>
      </c>
      <c r="B157" s="85" t="s">
        <v>106</v>
      </c>
      <c r="C157" s="191" t="s">
        <v>269</v>
      </c>
      <c r="D157" s="107" t="s">
        <v>14</v>
      </c>
      <c r="E157" s="192"/>
      <c r="F157" s="193">
        <v>1.821</v>
      </c>
      <c r="G157" s="194"/>
      <c r="H157" s="194"/>
      <c r="I157" s="194"/>
      <c r="J157" s="194"/>
      <c r="K157" s="195"/>
      <c r="L157" s="195"/>
      <c r="M157" s="17"/>
      <c r="N157" s="4"/>
      <c r="O157" s="4"/>
      <c r="P157" s="4"/>
    </row>
    <row r="158" spans="1:16" s="128" customFormat="1" ht="13.5">
      <c r="A158" s="238"/>
      <c r="B158" s="74" t="s">
        <v>122</v>
      </c>
      <c r="C158" s="187" t="s">
        <v>108</v>
      </c>
      <c r="D158" s="188" t="s">
        <v>13</v>
      </c>
      <c r="E158" s="40">
        <v>0.3</v>
      </c>
      <c r="F158" s="39">
        <f>E158*F157</f>
        <v>0.54630000000000001</v>
      </c>
      <c r="G158" s="17"/>
      <c r="H158" s="17"/>
      <c r="I158" s="17"/>
      <c r="J158" s="17"/>
      <c r="K158" s="151"/>
      <c r="L158" s="17"/>
      <c r="M158" s="17"/>
      <c r="N158" s="4"/>
      <c r="O158" s="4"/>
      <c r="P158" s="4"/>
    </row>
    <row r="159" spans="1:16" s="128" customFormat="1" ht="13.5">
      <c r="A159" s="238"/>
      <c r="B159" s="75" t="s">
        <v>123</v>
      </c>
      <c r="C159" s="196" t="s">
        <v>113</v>
      </c>
      <c r="D159" s="197" t="s">
        <v>14</v>
      </c>
      <c r="E159" s="198">
        <v>1.03</v>
      </c>
      <c r="F159" s="199">
        <f>F157*E159</f>
        <v>1.8756299999999999</v>
      </c>
      <c r="G159" s="200"/>
      <c r="H159" s="200"/>
      <c r="I159" s="200"/>
      <c r="J159" s="200"/>
      <c r="K159" s="200"/>
      <c r="L159" s="200"/>
      <c r="M159" s="17"/>
      <c r="N159" s="4"/>
      <c r="O159" s="4"/>
      <c r="P159" s="4"/>
    </row>
    <row r="160" spans="1:16" s="128" customFormat="1" ht="25.5">
      <c r="A160" s="238">
        <v>8</v>
      </c>
      <c r="B160" s="61" t="s">
        <v>124</v>
      </c>
      <c r="C160" s="231" t="s">
        <v>125</v>
      </c>
      <c r="D160" s="106" t="s">
        <v>265</v>
      </c>
      <c r="E160" s="107"/>
      <c r="F160" s="201">
        <v>5.202</v>
      </c>
      <c r="G160" s="20"/>
      <c r="H160" s="20"/>
      <c r="I160" s="20"/>
      <c r="J160" s="20"/>
      <c r="K160" s="20"/>
      <c r="L160" s="20"/>
      <c r="M160" s="17"/>
      <c r="N160" s="4"/>
      <c r="O160" s="4"/>
      <c r="P160" s="4"/>
    </row>
    <row r="161" spans="1:16" s="128" customFormat="1" ht="13.5">
      <c r="A161" s="238"/>
      <c r="B161" s="47"/>
      <c r="C161" s="202" t="s">
        <v>11</v>
      </c>
      <c r="D161" s="188" t="s">
        <v>12</v>
      </c>
      <c r="E161" s="26">
        <v>37.5</v>
      </c>
      <c r="F161" s="17">
        <f>F160*E161</f>
        <v>195.07499999999999</v>
      </c>
      <c r="G161" s="17"/>
      <c r="H161" s="17"/>
      <c r="I161" s="17"/>
      <c r="J161" s="17"/>
      <c r="K161" s="17"/>
      <c r="L161" s="17"/>
      <c r="M161" s="17"/>
      <c r="N161" s="4"/>
      <c r="O161" s="4"/>
      <c r="P161" s="4"/>
    </row>
    <row r="162" spans="1:16" s="128" customFormat="1" ht="13.5">
      <c r="A162" s="238"/>
      <c r="B162" s="47" t="s">
        <v>126</v>
      </c>
      <c r="C162" s="89" t="s">
        <v>116</v>
      </c>
      <c r="D162" s="188" t="s">
        <v>13</v>
      </c>
      <c r="E162" s="26">
        <v>3.02</v>
      </c>
      <c r="F162" s="17">
        <f>E162*F160</f>
        <v>15.710039999999999</v>
      </c>
      <c r="G162" s="17"/>
      <c r="H162" s="17"/>
      <c r="I162" s="17"/>
      <c r="J162" s="17"/>
      <c r="K162" s="200"/>
      <c r="L162" s="17"/>
      <c r="M162" s="17"/>
      <c r="N162" s="4"/>
      <c r="O162" s="4"/>
      <c r="P162" s="4"/>
    </row>
    <row r="163" spans="1:16" s="128" customFormat="1" ht="13.5">
      <c r="A163" s="238"/>
      <c r="B163" s="47" t="s">
        <v>127</v>
      </c>
      <c r="C163" s="89" t="s">
        <v>118</v>
      </c>
      <c r="D163" s="188" t="s">
        <v>13</v>
      </c>
      <c r="E163" s="26">
        <v>3.7</v>
      </c>
      <c r="F163" s="17">
        <f>E163*F160</f>
        <v>19.247400000000003</v>
      </c>
      <c r="G163" s="17"/>
      <c r="H163" s="17"/>
      <c r="I163" s="17"/>
      <c r="J163" s="17"/>
      <c r="K163" s="200"/>
      <c r="L163" s="17"/>
      <c r="M163" s="17"/>
      <c r="N163" s="4"/>
      <c r="O163" s="4"/>
      <c r="P163" s="4"/>
    </row>
    <row r="164" spans="1:16" s="128" customFormat="1" ht="13.5">
      <c r="A164" s="238"/>
      <c r="B164" s="47" t="s">
        <v>128</v>
      </c>
      <c r="C164" s="89" t="s">
        <v>120</v>
      </c>
      <c r="D164" s="188" t="s">
        <v>13</v>
      </c>
      <c r="E164" s="26">
        <v>11.1</v>
      </c>
      <c r="F164" s="17">
        <f>F160*E164</f>
        <v>57.742199999999997</v>
      </c>
      <c r="G164" s="17"/>
      <c r="H164" s="17"/>
      <c r="I164" s="17"/>
      <c r="J164" s="17"/>
      <c r="K164" s="200"/>
      <c r="L164" s="17"/>
      <c r="M164" s="17"/>
      <c r="N164" s="4"/>
      <c r="O164" s="4"/>
      <c r="P164" s="4"/>
    </row>
    <row r="165" spans="1:16" s="128" customFormat="1" ht="13.5">
      <c r="A165" s="238"/>
      <c r="B165" s="47"/>
      <c r="C165" s="89" t="s">
        <v>15</v>
      </c>
      <c r="D165" s="26" t="s">
        <v>10</v>
      </c>
      <c r="E165" s="26">
        <v>2.2999999999999998</v>
      </c>
      <c r="F165" s="17">
        <f>E165*F160</f>
        <v>11.964599999999999</v>
      </c>
      <c r="G165" s="17"/>
      <c r="H165" s="17"/>
      <c r="I165" s="17"/>
      <c r="J165" s="17"/>
      <c r="K165" s="200"/>
      <c r="L165" s="17"/>
      <c r="M165" s="17"/>
      <c r="N165" s="4"/>
      <c r="O165" s="4"/>
      <c r="P165" s="4"/>
    </row>
    <row r="166" spans="1:16" s="128" customFormat="1" ht="27">
      <c r="A166" s="238"/>
      <c r="B166" s="75" t="s">
        <v>143</v>
      </c>
      <c r="C166" s="202" t="s">
        <v>109</v>
      </c>
      <c r="D166" s="26" t="s">
        <v>14</v>
      </c>
      <c r="E166" s="190">
        <v>97.4</v>
      </c>
      <c r="F166" s="17">
        <f>F160*E166</f>
        <v>506.6748</v>
      </c>
      <c r="G166" s="17"/>
      <c r="H166" s="17"/>
      <c r="I166" s="17"/>
      <c r="J166" s="17"/>
      <c r="K166" s="17"/>
      <c r="L166" s="17"/>
      <c r="M166" s="17"/>
      <c r="N166" s="4"/>
      <c r="O166" s="4"/>
      <c r="P166" s="4"/>
    </row>
    <row r="167" spans="1:16" s="128" customFormat="1" ht="13.5">
      <c r="A167" s="238"/>
      <c r="B167" s="47"/>
      <c r="C167" s="89" t="s">
        <v>22</v>
      </c>
      <c r="D167" s="26" t="s">
        <v>10</v>
      </c>
      <c r="E167" s="26">
        <v>14.5</v>
      </c>
      <c r="F167" s="17">
        <f>F160*E167</f>
        <v>75.429000000000002</v>
      </c>
      <c r="G167" s="17"/>
      <c r="H167" s="17"/>
      <c r="I167" s="17"/>
      <c r="J167" s="17"/>
      <c r="K167" s="17"/>
      <c r="L167" s="17"/>
      <c r="M167" s="17"/>
      <c r="N167" s="4"/>
      <c r="O167" s="4"/>
      <c r="P167" s="4"/>
    </row>
    <row r="168" spans="1:16" s="128" customFormat="1" ht="16.5">
      <c r="A168" s="238">
        <v>9</v>
      </c>
      <c r="B168" s="76" t="s">
        <v>215</v>
      </c>
      <c r="C168" s="234" t="s">
        <v>216</v>
      </c>
      <c r="D168" s="203" t="s">
        <v>266</v>
      </c>
      <c r="E168" s="179"/>
      <c r="F168" s="204">
        <v>433.5</v>
      </c>
      <c r="G168" s="178"/>
      <c r="H168" s="178"/>
      <c r="I168" s="178"/>
      <c r="J168" s="178"/>
      <c r="K168" s="178"/>
      <c r="L168" s="178"/>
      <c r="M168" s="178"/>
      <c r="N168" s="4"/>
      <c r="O168" s="4"/>
      <c r="P168" s="4"/>
    </row>
    <row r="169" spans="1:16" s="128" customFormat="1" ht="13.5">
      <c r="A169" s="238"/>
      <c r="B169" s="77" t="s">
        <v>217</v>
      </c>
      <c r="C169" s="177" t="s">
        <v>136</v>
      </c>
      <c r="D169" s="178" t="s">
        <v>60</v>
      </c>
      <c r="E169" s="178">
        <f>2.16/100</f>
        <v>2.1600000000000001E-2</v>
      </c>
      <c r="F169" s="178">
        <f>E169*F168</f>
        <v>9.3635999999999999</v>
      </c>
      <c r="G169" s="178"/>
      <c r="H169" s="178"/>
      <c r="I169" s="178"/>
      <c r="J169" s="178"/>
      <c r="K169" s="178"/>
      <c r="L169" s="178"/>
      <c r="M169" s="178"/>
      <c r="N169" s="4"/>
      <c r="O169" s="4"/>
      <c r="P169" s="4"/>
    </row>
    <row r="170" spans="1:16" s="128" customFormat="1" ht="13.5">
      <c r="A170" s="238"/>
      <c r="B170" s="77" t="s">
        <v>218</v>
      </c>
      <c r="C170" s="177" t="s">
        <v>219</v>
      </c>
      <c r="D170" s="178" t="s">
        <v>60</v>
      </c>
      <c r="E170" s="178">
        <f>2.73/100</f>
        <v>2.7300000000000001E-2</v>
      </c>
      <c r="F170" s="178">
        <f>E170*F168</f>
        <v>11.83455</v>
      </c>
      <c r="G170" s="178"/>
      <c r="H170" s="178"/>
      <c r="I170" s="178"/>
      <c r="J170" s="178"/>
      <c r="K170" s="178"/>
      <c r="L170" s="178"/>
      <c r="M170" s="178"/>
      <c r="N170" s="4"/>
      <c r="O170" s="4"/>
      <c r="P170" s="4"/>
    </row>
    <row r="171" spans="1:16" s="128" customFormat="1" ht="13.5">
      <c r="A171" s="238"/>
      <c r="B171" s="77" t="s">
        <v>220</v>
      </c>
      <c r="C171" s="177" t="s">
        <v>129</v>
      </c>
      <c r="D171" s="178" t="s">
        <v>60</v>
      </c>
      <c r="E171" s="178">
        <f>0.97/100</f>
        <v>9.7000000000000003E-3</v>
      </c>
      <c r="F171" s="178">
        <f>E171*F168</f>
        <v>4.2049500000000002</v>
      </c>
      <c r="G171" s="178"/>
      <c r="H171" s="178"/>
      <c r="I171" s="178"/>
      <c r="J171" s="178"/>
      <c r="K171" s="178"/>
      <c r="L171" s="178"/>
      <c r="M171" s="178"/>
      <c r="N171" s="4"/>
      <c r="O171" s="4"/>
      <c r="P171" s="4"/>
    </row>
    <row r="172" spans="1:16" s="128" customFormat="1" ht="15.75">
      <c r="A172" s="238"/>
      <c r="B172" s="77" t="s">
        <v>221</v>
      </c>
      <c r="C172" s="177" t="s">
        <v>51</v>
      </c>
      <c r="D172" s="178" t="s">
        <v>267</v>
      </c>
      <c r="E172" s="178">
        <v>1.22</v>
      </c>
      <c r="F172" s="178">
        <f>E172*F168</f>
        <v>528.87</v>
      </c>
      <c r="G172" s="178"/>
      <c r="H172" s="178"/>
      <c r="I172" s="178"/>
      <c r="J172" s="178"/>
      <c r="K172" s="178"/>
      <c r="L172" s="178"/>
      <c r="M172" s="178"/>
      <c r="N172" s="4"/>
      <c r="O172" s="4"/>
      <c r="P172" s="4"/>
    </row>
    <row r="173" spans="1:16" s="128" customFormat="1" ht="15.75">
      <c r="A173" s="238"/>
      <c r="B173" s="77"/>
      <c r="C173" s="177" t="s">
        <v>21</v>
      </c>
      <c r="D173" s="178" t="s">
        <v>267</v>
      </c>
      <c r="E173" s="178">
        <f>7/100</f>
        <v>7.0000000000000007E-2</v>
      </c>
      <c r="F173" s="178">
        <f>E173*F168</f>
        <v>30.345000000000002</v>
      </c>
      <c r="G173" s="178"/>
      <c r="H173" s="178"/>
      <c r="I173" s="178"/>
      <c r="J173" s="178"/>
      <c r="K173" s="178"/>
      <c r="L173" s="178"/>
      <c r="M173" s="178"/>
      <c r="N173" s="4"/>
      <c r="O173" s="4"/>
      <c r="P173" s="4"/>
    </row>
    <row r="174" spans="1:16" s="128" customFormat="1" ht="14.25">
      <c r="A174" s="103"/>
      <c r="B174" s="78"/>
      <c r="C174" s="168" t="s">
        <v>132</v>
      </c>
      <c r="D174" s="121"/>
      <c r="E174" s="205"/>
      <c r="F174" s="206"/>
      <c r="G174" s="207"/>
      <c r="H174" s="207"/>
      <c r="I174" s="207"/>
      <c r="J174" s="207"/>
      <c r="K174" s="207"/>
      <c r="L174" s="207"/>
      <c r="M174" s="105"/>
      <c r="N174" s="4"/>
      <c r="O174" s="4"/>
      <c r="P174" s="4"/>
    </row>
    <row r="175" spans="1:16" s="128" customFormat="1" ht="15.75">
      <c r="A175" s="238">
        <v>1</v>
      </c>
      <c r="B175" s="52" t="s">
        <v>271</v>
      </c>
      <c r="C175" s="106" t="s">
        <v>52</v>
      </c>
      <c r="D175" s="125" t="s">
        <v>258</v>
      </c>
      <c r="E175" s="106"/>
      <c r="F175" s="164">
        <v>1.4797</v>
      </c>
      <c r="G175" s="16"/>
      <c r="H175" s="16"/>
      <c r="I175" s="16"/>
      <c r="J175" s="16"/>
      <c r="K175" s="16"/>
      <c r="L175" s="16"/>
      <c r="M175" s="16"/>
      <c r="N175" s="4"/>
      <c r="O175" s="4"/>
      <c r="P175" s="4"/>
    </row>
    <row r="176" spans="1:16" s="128" customFormat="1" ht="14.25">
      <c r="A176" s="238"/>
      <c r="B176" s="53"/>
      <c r="C176" s="127" t="s">
        <v>42</v>
      </c>
      <c r="D176" s="126" t="s">
        <v>43</v>
      </c>
      <c r="E176" s="126">
        <v>14.5</v>
      </c>
      <c r="F176" s="2">
        <f>E176*F175</f>
        <v>21.455649999999999</v>
      </c>
      <c r="G176" s="2"/>
      <c r="H176" s="16"/>
      <c r="I176" s="2"/>
      <c r="J176" s="2"/>
      <c r="K176" s="2"/>
      <c r="L176" s="2"/>
      <c r="M176" s="17"/>
      <c r="N176" s="4"/>
      <c r="O176" s="4"/>
      <c r="P176" s="4"/>
    </row>
    <row r="177" spans="1:16" s="128" customFormat="1" ht="14.25">
      <c r="A177" s="238"/>
      <c r="B177" s="53" t="s">
        <v>84</v>
      </c>
      <c r="C177" s="127" t="s">
        <v>254</v>
      </c>
      <c r="D177" s="126" t="s">
        <v>44</v>
      </c>
      <c r="E177" s="126">
        <v>3.18</v>
      </c>
      <c r="F177" s="2">
        <f>E177*F175</f>
        <v>4.7054460000000002</v>
      </c>
      <c r="G177" s="2"/>
      <c r="H177" s="16"/>
      <c r="I177" s="2"/>
      <c r="J177" s="2"/>
      <c r="K177" s="2"/>
      <c r="L177" s="2"/>
      <c r="M177" s="17"/>
      <c r="N177" s="4"/>
      <c r="O177" s="4"/>
      <c r="P177" s="4"/>
    </row>
    <row r="178" spans="1:16" s="128" customFormat="1" ht="14.25">
      <c r="A178" s="238"/>
      <c r="B178" s="53" t="s">
        <v>85</v>
      </c>
      <c r="C178" s="127" t="s">
        <v>45</v>
      </c>
      <c r="D178" s="126" t="s">
        <v>44</v>
      </c>
      <c r="E178" s="126">
        <v>2.42</v>
      </c>
      <c r="F178" s="2">
        <f>F175*E178</f>
        <v>3.5808740000000001</v>
      </c>
      <c r="G178" s="2"/>
      <c r="H178" s="16"/>
      <c r="I178" s="2"/>
      <c r="J178" s="2"/>
      <c r="K178" s="2"/>
      <c r="L178" s="2"/>
      <c r="M178" s="17"/>
      <c r="N178" s="4"/>
      <c r="O178" s="4"/>
      <c r="P178" s="4"/>
    </row>
    <row r="179" spans="1:16" s="128" customFormat="1" ht="14.25">
      <c r="A179" s="238"/>
      <c r="B179" s="53" t="s">
        <v>83</v>
      </c>
      <c r="C179" s="127" t="s">
        <v>46</v>
      </c>
      <c r="D179" s="126" t="s">
        <v>44</v>
      </c>
      <c r="E179" s="126">
        <v>2.42</v>
      </c>
      <c r="F179" s="2">
        <f>F175*E179</f>
        <v>3.5808740000000001</v>
      </c>
      <c r="G179" s="2"/>
      <c r="H179" s="16"/>
      <c r="I179" s="2"/>
      <c r="J179" s="2"/>
      <c r="K179" s="2"/>
      <c r="L179" s="2"/>
      <c r="M179" s="17"/>
      <c r="N179" s="4"/>
      <c r="O179" s="4"/>
      <c r="P179" s="4"/>
    </row>
    <row r="180" spans="1:16" s="128" customFormat="1" ht="14.25">
      <c r="A180" s="238"/>
      <c r="B180" s="54"/>
      <c r="C180" s="127" t="s">
        <v>15</v>
      </c>
      <c r="D180" s="126" t="s">
        <v>10</v>
      </c>
      <c r="E180" s="126">
        <v>1.45</v>
      </c>
      <c r="F180" s="2">
        <f>F175*E180</f>
        <v>2.1455649999999999</v>
      </c>
      <c r="G180" s="2"/>
      <c r="H180" s="16"/>
      <c r="I180" s="2"/>
      <c r="J180" s="2"/>
      <c r="K180" s="2"/>
      <c r="L180" s="2"/>
      <c r="M180" s="17"/>
      <c r="N180" s="4"/>
      <c r="O180" s="4"/>
      <c r="P180" s="4"/>
    </row>
    <row r="181" spans="1:16" s="128" customFormat="1" ht="16.5">
      <c r="A181" s="238">
        <v>2</v>
      </c>
      <c r="B181" s="81" t="s">
        <v>16</v>
      </c>
      <c r="C181" s="106" t="s">
        <v>40</v>
      </c>
      <c r="D181" s="107" t="s">
        <v>93</v>
      </c>
      <c r="E181" s="20"/>
      <c r="F181" s="20">
        <v>15.51</v>
      </c>
      <c r="G181" s="130"/>
      <c r="H181" s="130"/>
      <c r="I181" s="130"/>
      <c r="J181" s="130"/>
      <c r="K181" s="130"/>
      <c r="L181" s="130"/>
      <c r="M181" s="17"/>
      <c r="N181" s="4"/>
      <c r="O181" s="4"/>
      <c r="P181" s="4"/>
    </row>
    <row r="182" spans="1:16" s="128" customFormat="1" ht="13.5">
      <c r="A182" s="238"/>
      <c r="B182" s="55"/>
      <c r="C182" s="208" t="s">
        <v>11</v>
      </c>
      <c r="D182" s="26" t="s">
        <v>12</v>
      </c>
      <c r="E182" s="26">
        <v>2.06</v>
      </c>
      <c r="F182" s="17">
        <f>F181*E182</f>
        <v>31.950600000000001</v>
      </c>
      <c r="G182" s="17"/>
      <c r="H182" s="17"/>
      <c r="I182" s="17"/>
      <c r="J182" s="17"/>
      <c r="K182" s="17"/>
      <c r="L182" s="17"/>
      <c r="M182" s="17"/>
      <c r="N182" s="4"/>
      <c r="O182" s="4"/>
      <c r="P182" s="4"/>
    </row>
    <row r="183" spans="1:16" s="128" customFormat="1" ht="16.5">
      <c r="A183" s="238">
        <v>3</v>
      </c>
      <c r="B183" s="47" t="s">
        <v>235</v>
      </c>
      <c r="C183" s="106" t="s">
        <v>53</v>
      </c>
      <c r="D183" s="107" t="s">
        <v>259</v>
      </c>
      <c r="E183" s="20"/>
      <c r="F183" s="164">
        <f>(F175/10+F181/1000)*1.2</f>
        <v>0.19617599999999999</v>
      </c>
      <c r="G183" s="16"/>
      <c r="H183" s="2"/>
      <c r="I183" s="16"/>
      <c r="J183" s="2"/>
      <c r="K183" s="16"/>
      <c r="L183" s="2"/>
      <c r="M183" s="2"/>
      <c r="N183" s="4"/>
      <c r="O183" s="4"/>
      <c r="P183" s="4"/>
    </row>
    <row r="184" spans="1:16" s="128" customFormat="1" ht="13.5">
      <c r="A184" s="238"/>
      <c r="B184" s="47"/>
      <c r="C184" s="89" t="s">
        <v>62</v>
      </c>
      <c r="D184" s="26" t="s">
        <v>43</v>
      </c>
      <c r="E184" s="17">
        <v>20</v>
      </c>
      <c r="F184" s="28">
        <f>E184*F183</f>
        <v>3.9235199999999999</v>
      </c>
      <c r="G184" s="17"/>
      <c r="H184" s="2"/>
      <c r="I184" s="17"/>
      <c r="J184" s="2"/>
      <c r="K184" s="17"/>
      <c r="L184" s="2"/>
      <c r="M184" s="2"/>
      <c r="N184" s="4"/>
      <c r="O184" s="4"/>
      <c r="P184" s="4"/>
    </row>
    <row r="185" spans="1:16" s="128" customFormat="1" ht="22.5">
      <c r="A185" s="238"/>
      <c r="B185" s="47" t="s">
        <v>86</v>
      </c>
      <c r="C185" s="89" t="s">
        <v>63</v>
      </c>
      <c r="D185" s="26" t="s">
        <v>44</v>
      </c>
      <c r="E185" s="17">
        <v>44.8</v>
      </c>
      <c r="F185" s="28">
        <f>E185*F183</f>
        <v>8.7886847999999986</v>
      </c>
      <c r="G185" s="17"/>
      <c r="H185" s="2"/>
      <c r="I185" s="17"/>
      <c r="J185" s="2"/>
      <c r="K185" s="17"/>
      <c r="L185" s="2"/>
      <c r="M185" s="2"/>
      <c r="N185" s="4"/>
      <c r="O185" s="4"/>
      <c r="P185" s="4"/>
    </row>
    <row r="186" spans="1:16" s="128" customFormat="1" ht="13.5">
      <c r="A186" s="238"/>
      <c r="B186" s="47"/>
      <c r="C186" s="181" t="s">
        <v>15</v>
      </c>
      <c r="D186" s="26" t="s">
        <v>10</v>
      </c>
      <c r="E186" s="17">
        <v>2.1</v>
      </c>
      <c r="F186" s="28">
        <f>E186*F183</f>
        <v>0.41196959999999999</v>
      </c>
      <c r="G186" s="17"/>
      <c r="H186" s="2"/>
      <c r="I186" s="17"/>
      <c r="J186" s="2"/>
      <c r="K186" s="17"/>
      <c r="L186" s="2"/>
      <c r="M186" s="2"/>
      <c r="N186" s="4"/>
      <c r="O186" s="4"/>
      <c r="P186" s="4"/>
    </row>
    <row r="187" spans="1:16" s="128" customFormat="1" ht="14.25">
      <c r="A187" s="136">
        <v>4</v>
      </c>
      <c r="B187" s="57" t="s">
        <v>238</v>
      </c>
      <c r="C187" s="106" t="s">
        <v>275</v>
      </c>
      <c r="D187" s="107" t="s">
        <v>14</v>
      </c>
      <c r="E187" s="20"/>
      <c r="F187" s="20">
        <f>F183*1.75*1000</f>
        <v>343.30799999999999</v>
      </c>
      <c r="G187" s="20"/>
      <c r="H187" s="20"/>
      <c r="I187" s="20"/>
      <c r="J187" s="20"/>
      <c r="K187" s="17"/>
      <c r="L187" s="17"/>
      <c r="M187" s="17"/>
      <c r="N187" s="4"/>
      <c r="O187" s="4"/>
      <c r="P187" s="4"/>
    </row>
    <row r="188" spans="1:16" s="128" customFormat="1" ht="16.5">
      <c r="A188" s="238">
        <v>5</v>
      </c>
      <c r="B188" s="79" t="s">
        <v>278</v>
      </c>
      <c r="C188" s="124" t="s">
        <v>99</v>
      </c>
      <c r="D188" s="106" t="s">
        <v>93</v>
      </c>
      <c r="E188" s="1"/>
      <c r="F188" s="209">
        <v>109.6</v>
      </c>
      <c r="G188" s="2"/>
      <c r="H188" s="16"/>
      <c r="I188" s="2"/>
      <c r="J188" s="16"/>
      <c r="K188" s="2"/>
      <c r="L188" s="16"/>
      <c r="M188" s="16"/>
      <c r="N188" s="4"/>
      <c r="O188" s="4"/>
      <c r="P188" s="4"/>
    </row>
    <row r="189" spans="1:16" s="128" customFormat="1" ht="13.5">
      <c r="A189" s="238"/>
      <c r="B189" s="53"/>
      <c r="C189" s="181" t="s">
        <v>42</v>
      </c>
      <c r="D189" s="126" t="s">
        <v>43</v>
      </c>
      <c r="E189" s="126">
        <v>0.15</v>
      </c>
      <c r="F189" s="2">
        <f>F188*E189</f>
        <v>16.439999999999998</v>
      </c>
      <c r="G189" s="2"/>
      <c r="H189" s="2"/>
      <c r="I189" s="2"/>
      <c r="J189" s="2"/>
      <c r="K189" s="2"/>
      <c r="L189" s="2"/>
      <c r="M189" s="17"/>
      <c r="N189" s="4"/>
      <c r="O189" s="4"/>
      <c r="P189" s="4"/>
    </row>
    <row r="190" spans="1:16" s="128" customFormat="1" ht="14.25">
      <c r="A190" s="238"/>
      <c r="B190" s="53" t="s">
        <v>147</v>
      </c>
      <c r="C190" s="182" t="s">
        <v>48</v>
      </c>
      <c r="D190" s="126" t="s">
        <v>44</v>
      </c>
      <c r="E190" s="126">
        <v>2.1600000000000001E-2</v>
      </c>
      <c r="F190" s="2">
        <f>E190*F188</f>
        <v>2.3673600000000001</v>
      </c>
      <c r="G190" s="2"/>
      <c r="H190" s="16"/>
      <c r="I190" s="2"/>
      <c r="J190" s="2"/>
      <c r="K190" s="2"/>
      <c r="L190" s="2"/>
      <c r="M190" s="17"/>
      <c r="N190" s="4"/>
      <c r="O190" s="4"/>
      <c r="P190" s="4"/>
    </row>
    <row r="191" spans="1:16" s="128" customFormat="1" ht="14.25">
      <c r="A191" s="238"/>
      <c r="B191" s="53" t="s">
        <v>148</v>
      </c>
      <c r="C191" s="182" t="s">
        <v>49</v>
      </c>
      <c r="D191" s="126" t="s">
        <v>44</v>
      </c>
      <c r="E191" s="126">
        <v>2.7300000000000001E-2</v>
      </c>
      <c r="F191" s="2">
        <f>F188*E191</f>
        <v>2.9920800000000001</v>
      </c>
      <c r="G191" s="2"/>
      <c r="H191" s="16"/>
      <c r="I191" s="2"/>
      <c r="J191" s="2"/>
      <c r="K191" s="2"/>
      <c r="L191" s="2"/>
      <c r="M191" s="17"/>
      <c r="N191" s="4"/>
      <c r="O191" s="4"/>
      <c r="P191" s="4"/>
    </row>
    <row r="192" spans="1:16" s="128" customFormat="1" ht="14.25">
      <c r="A192" s="238"/>
      <c r="B192" s="53" t="s">
        <v>151</v>
      </c>
      <c r="C192" s="182" t="s">
        <v>50</v>
      </c>
      <c r="D192" s="126" t="s">
        <v>44</v>
      </c>
      <c r="E192" s="126">
        <v>9.7000000000000003E-3</v>
      </c>
      <c r="F192" s="2">
        <f>E192*F188</f>
        <v>1.0631200000000001</v>
      </c>
      <c r="G192" s="2"/>
      <c r="H192" s="16"/>
      <c r="I192" s="2"/>
      <c r="J192" s="2"/>
      <c r="K192" s="2"/>
      <c r="L192" s="2"/>
      <c r="M192" s="17"/>
      <c r="N192" s="4"/>
      <c r="O192" s="4"/>
      <c r="P192" s="4"/>
    </row>
    <row r="193" spans="1:16" s="128" customFormat="1" ht="15.75">
      <c r="A193" s="238"/>
      <c r="B193" s="53" t="s">
        <v>105</v>
      </c>
      <c r="C193" s="181" t="s">
        <v>51</v>
      </c>
      <c r="D193" s="126" t="s">
        <v>90</v>
      </c>
      <c r="E193" s="126">
        <v>1.22</v>
      </c>
      <c r="F193" s="2">
        <f>E193*F188</f>
        <v>133.71199999999999</v>
      </c>
      <c r="G193" s="2"/>
      <c r="H193" s="2"/>
      <c r="I193" s="2"/>
      <c r="J193" s="2"/>
      <c r="K193" s="2"/>
      <c r="L193" s="2"/>
      <c r="M193" s="17"/>
      <c r="N193" s="4"/>
      <c r="O193" s="4"/>
      <c r="P193" s="4"/>
    </row>
    <row r="194" spans="1:16" s="128" customFormat="1" ht="15.75">
      <c r="A194" s="238"/>
      <c r="B194" s="53"/>
      <c r="C194" s="183" t="s">
        <v>21</v>
      </c>
      <c r="D194" s="126" t="s">
        <v>90</v>
      </c>
      <c r="E194" s="126">
        <v>7.0000000000000007E-2</v>
      </c>
      <c r="F194" s="2">
        <f>F188*E194</f>
        <v>7.6720000000000006</v>
      </c>
      <c r="G194" s="2"/>
      <c r="H194" s="2"/>
      <c r="I194" s="178"/>
      <c r="J194" s="2"/>
      <c r="K194" s="2"/>
      <c r="L194" s="2"/>
      <c r="M194" s="17"/>
      <c r="N194" s="4"/>
      <c r="O194" s="4"/>
      <c r="P194" s="4"/>
    </row>
    <row r="195" spans="1:16" s="128" customFormat="1" ht="16.5">
      <c r="A195" s="238">
        <v>6</v>
      </c>
      <c r="B195" s="84" t="s">
        <v>131</v>
      </c>
      <c r="C195" s="184" t="s">
        <v>222</v>
      </c>
      <c r="D195" s="184" t="s">
        <v>265</v>
      </c>
      <c r="E195" s="185"/>
      <c r="F195" s="186">
        <v>0.54801999999999995</v>
      </c>
      <c r="G195" s="20"/>
      <c r="H195" s="20"/>
      <c r="I195" s="20"/>
      <c r="J195" s="20"/>
      <c r="K195" s="20"/>
      <c r="L195" s="20"/>
      <c r="M195" s="17"/>
      <c r="N195" s="4"/>
      <c r="O195" s="4"/>
      <c r="P195" s="4"/>
    </row>
    <row r="196" spans="1:16" s="128" customFormat="1" ht="13.5">
      <c r="A196" s="238"/>
      <c r="B196" s="70"/>
      <c r="C196" s="187" t="s">
        <v>17</v>
      </c>
      <c r="D196" s="188" t="s">
        <v>12</v>
      </c>
      <c r="E196" s="40">
        <v>33</v>
      </c>
      <c r="F196" s="17">
        <f>F195*E196</f>
        <v>18.08466</v>
      </c>
      <c r="G196" s="17"/>
      <c r="H196" s="17"/>
      <c r="I196" s="17"/>
      <c r="J196" s="17"/>
      <c r="K196" s="17"/>
      <c r="L196" s="17"/>
      <c r="M196" s="17"/>
      <c r="N196" s="4"/>
      <c r="O196" s="4"/>
      <c r="P196" s="4"/>
    </row>
    <row r="197" spans="1:16" s="128" customFormat="1" ht="13.5">
      <c r="A197" s="238"/>
      <c r="B197" s="70" t="s">
        <v>18</v>
      </c>
      <c r="C197" s="210" t="s">
        <v>144</v>
      </c>
      <c r="D197" s="188" t="s">
        <v>13</v>
      </c>
      <c r="E197" s="40">
        <v>0.42</v>
      </c>
      <c r="F197" s="17">
        <f>E197*F195</f>
        <v>0.23016839999999997</v>
      </c>
      <c r="G197" s="17"/>
      <c r="H197" s="17"/>
      <c r="I197" s="17"/>
      <c r="J197" s="17"/>
      <c r="K197" s="151"/>
      <c r="L197" s="17"/>
      <c r="M197" s="17"/>
      <c r="N197" s="4"/>
      <c r="O197" s="4"/>
      <c r="P197" s="4"/>
    </row>
    <row r="198" spans="1:16" s="128" customFormat="1" ht="13.5">
      <c r="A198" s="238"/>
      <c r="B198" s="70" t="s">
        <v>23</v>
      </c>
      <c r="C198" s="187" t="s">
        <v>24</v>
      </c>
      <c r="D198" s="188" t="s">
        <v>13</v>
      </c>
      <c r="E198" s="40">
        <v>2.58</v>
      </c>
      <c r="F198" s="17">
        <f>E198*F195</f>
        <v>1.4138915999999999</v>
      </c>
      <c r="G198" s="17"/>
      <c r="H198" s="17"/>
      <c r="I198" s="17"/>
      <c r="J198" s="17"/>
      <c r="K198" s="151"/>
      <c r="L198" s="17"/>
      <c r="M198" s="17"/>
      <c r="N198" s="4"/>
      <c r="O198" s="4"/>
      <c r="P198" s="4"/>
    </row>
    <row r="199" spans="1:16" s="128" customFormat="1" ht="13.5">
      <c r="A199" s="238"/>
      <c r="B199" s="70" t="s">
        <v>25</v>
      </c>
      <c r="C199" s="187" t="s">
        <v>26</v>
      </c>
      <c r="D199" s="188" t="s">
        <v>13</v>
      </c>
      <c r="E199" s="40">
        <v>11.2</v>
      </c>
      <c r="F199" s="17">
        <f>E199*F195</f>
        <v>6.1378239999999993</v>
      </c>
      <c r="G199" s="17"/>
      <c r="H199" s="17"/>
      <c r="I199" s="17"/>
      <c r="J199" s="17"/>
      <c r="K199" s="151"/>
      <c r="L199" s="17"/>
      <c r="M199" s="17"/>
      <c r="N199" s="4"/>
      <c r="O199" s="4"/>
      <c r="P199" s="4"/>
    </row>
    <row r="200" spans="1:16" s="128" customFormat="1" ht="13.5">
      <c r="A200" s="238"/>
      <c r="B200" s="70" t="s">
        <v>27</v>
      </c>
      <c r="C200" s="187" t="s">
        <v>28</v>
      </c>
      <c r="D200" s="188" t="s">
        <v>13</v>
      </c>
      <c r="E200" s="40">
        <v>24.8</v>
      </c>
      <c r="F200" s="17">
        <f>F195*E200</f>
        <v>13.590895999999999</v>
      </c>
      <c r="G200" s="17"/>
      <c r="H200" s="17"/>
      <c r="I200" s="17"/>
      <c r="J200" s="17"/>
      <c r="K200" s="151"/>
      <c r="L200" s="17"/>
      <c r="M200" s="17"/>
      <c r="N200" s="4"/>
      <c r="O200" s="4"/>
      <c r="P200" s="4"/>
    </row>
    <row r="201" spans="1:16" s="128" customFormat="1" ht="13.5">
      <c r="A201" s="238"/>
      <c r="B201" s="70" t="s">
        <v>19</v>
      </c>
      <c r="C201" s="89" t="s">
        <v>20</v>
      </c>
      <c r="D201" s="188" t="s">
        <v>13</v>
      </c>
      <c r="E201" s="26">
        <v>4.1399999999999997</v>
      </c>
      <c r="F201" s="17">
        <f>E201*F195</f>
        <v>2.2688027999999996</v>
      </c>
      <c r="G201" s="17"/>
      <c r="H201" s="17"/>
      <c r="I201" s="17"/>
      <c r="J201" s="17"/>
      <c r="K201" s="17"/>
      <c r="L201" s="17"/>
      <c r="M201" s="17"/>
      <c r="N201" s="4"/>
      <c r="O201" s="4"/>
      <c r="P201" s="4"/>
    </row>
    <row r="202" spans="1:16" s="128" customFormat="1" ht="27">
      <c r="A202" s="238"/>
      <c r="B202" s="70" t="s">
        <v>29</v>
      </c>
      <c r="C202" s="89" t="s">
        <v>30</v>
      </c>
      <c r="D202" s="188" t="s">
        <v>13</v>
      </c>
      <c r="E202" s="26">
        <v>0.53</v>
      </c>
      <c r="F202" s="17">
        <f>F195*E202</f>
        <v>0.2904506</v>
      </c>
      <c r="G202" s="17"/>
      <c r="H202" s="17"/>
      <c r="I202" s="17"/>
      <c r="J202" s="17"/>
      <c r="K202" s="17"/>
      <c r="L202" s="17"/>
      <c r="M202" s="17"/>
      <c r="N202" s="4"/>
      <c r="O202" s="4"/>
      <c r="P202" s="4"/>
    </row>
    <row r="203" spans="1:16" s="128" customFormat="1" ht="15.75">
      <c r="A203" s="238"/>
      <c r="B203" s="70" t="s">
        <v>139</v>
      </c>
      <c r="C203" s="89" t="s">
        <v>138</v>
      </c>
      <c r="D203" s="189" t="s">
        <v>90</v>
      </c>
      <c r="E203" s="26">
        <v>126.5</v>
      </c>
      <c r="F203" s="17">
        <f>F195*E203</f>
        <v>69.324529999999996</v>
      </c>
      <c r="G203" s="17"/>
      <c r="H203" s="17"/>
      <c r="I203" s="17"/>
      <c r="J203" s="17"/>
      <c r="K203" s="17"/>
      <c r="L203" s="17"/>
      <c r="M203" s="17"/>
      <c r="N203" s="4"/>
      <c r="O203" s="4"/>
      <c r="P203" s="4"/>
    </row>
    <row r="204" spans="1:16" s="128" customFormat="1" ht="22.5">
      <c r="A204" s="238"/>
      <c r="B204" s="47" t="s">
        <v>31</v>
      </c>
      <c r="C204" s="89" t="s">
        <v>21</v>
      </c>
      <c r="D204" s="189" t="s">
        <v>90</v>
      </c>
      <c r="E204" s="26">
        <v>30</v>
      </c>
      <c r="F204" s="17">
        <f>F195*E204</f>
        <v>16.4406</v>
      </c>
      <c r="G204" s="17"/>
      <c r="H204" s="17"/>
      <c r="I204" s="178"/>
      <c r="J204" s="17"/>
      <c r="K204" s="17"/>
      <c r="L204" s="17"/>
      <c r="M204" s="17"/>
      <c r="N204" s="249"/>
      <c r="O204" s="250"/>
      <c r="P204" s="250"/>
    </row>
    <row r="205" spans="1:16" s="128" customFormat="1" ht="16.5">
      <c r="A205" s="238">
        <v>7</v>
      </c>
      <c r="B205" s="85" t="s">
        <v>106</v>
      </c>
      <c r="C205" s="191" t="s">
        <v>268</v>
      </c>
      <c r="D205" s="107" t="s">
        <v>14</v>
      </c>
      <c r="E205" s="192"/>
      <c r="F205" s="211">
        <v>0.38400000000000001</v>
      </c>
      <c r="G205" s="194"/>
      <c r="H205" s="194"/>
      <c r="I205" s="194"/>
      <c r="J205" s="194"/>
      <c r="K205" s="195"/>
      <c r="L205" s="195"/>
      <c r="M205" s="17"/>
      <c r="N205" s="4"/>
      <c r="O205" s="4"/>
      <c r="P205" s="4"/>
    </row>
    <row r="206" spans="1:16" s="128" customFormat="1" ht="13.5">
      <c r="A206" s="238"/>
      <c r="B206" s="70" t="s">
        <v>107</v>
      </c>
      <c r="C206" s="187" t="s">
        <v>108</v>
      </c>
      <c r="D206" s="188" t="s">
        <v>13</v>
      </c>
      <c r="E206" s="40">
        <v>0.3</v>
      </c>
      <c r="F206" s="39">
        <f>E206*F205</f>
        <v>0.1152</v>
      </c>
      <c r="G206" s="17"/>
      <c r="H206" s="17"/>
      <c r="I206" s="17"/>
      <c r="J206" s="17"/>
      <c r="K206" s="151"/>
      <c r="L206" s="17"/>
      <c r="M206" s="17"/>
      <c r="N206" s="4"/>
      <c r="O206" s="4"/>
      <c r="P206" s="4"/>
    </row>
    <row r="207" spans="1:16" s="128" customFormat="1" ht="13.5">
      <c r="A207" s="238"/>
      <c r="B207" s="73" t="s">
        <v>140</v>
      </c>
      <c r="C207" s="196" t="s">
        <v>145</v>
      </c>
      <c r="D207" s="197" t="s">
        <v>14</v>
      </c>
      <c r="E207" s="198">
        <v>1.03</v>
      </c>
      <c r="F207" s="199">
        <f>F205*E207</f>
        <v>0.39552000000000004</v>
      </c>
      <c r="G207" s="200"/>
      <c r="H207" s="200"/>
      <c r="I207" s="200"/>
      <c r="J207" s="200"/>
      <c r="K207" s="200"/>
      <c r="L207" s="200"/>
      <c r="M207" s="17"/>
      <c r="N207" s="4"/>
      <c r="O207" s="4"/>
      <c r="P207" s="4"/>
    </row>
    <row r="208" spans="1:16" s="128" customFormat="1" ht="25.5">
      <c r="A208" s="238">
        <v>8</v>
      </c>
      <c r="B208" s="61" t="s">
        <v>114</v>
      </c>
      <c r="C208" s="231" t="s">
        <v>277</v>
      </c>
      <c r="D208" s="106" t="s">
        <v>265</v>
      </c>
      <c r="E208" s="107"/>
      <c r="F208" s="201">
        <v>0.51700000000000002</v>
      </c>
      <c r="G208" s="20"/>
      <c r="H208" s="20"/>
      <c r="I208" s="20"/>
      <c r="J208" s="20"/>
      <c r="K208" s="20"/>
      <c r="L208" s="20"/>
      <c r="M208" s="20"/>
      <c r="N208" s="4"/>
      <c r="O208" s="4"/>
      <c r="P208" s="4"/>
    </row>
    <row r="209" spans="1:16" s="128" customFormat="1" ht="13.5">
      <c r="A209" s="238"/>
      <c r="B209" s="47"/>
      <c r="C209" s="202" t="s">
        <v>11</v>
      </c>
      <c r="D209" s="188" t="s">
        <v>12</v>
      </c>
      <c r="E209" s="26">
        <f>37.5+0.07*4</f>
        <v>37.78</v>
      </c>
      <c r="F209" s="39">
        <f>E209*F208</f>
        <v>19.532260000000001</v>
      </c>
      <c r="G209" s="17"/>
      <c r="H209" s="17"/>
      <c r="I209" s="17"/>
      <c r="J209" s="17"/>
      <c r="K209" s="17"/>
      <c r="L209" s="17"/>
      <c r="M209" s="17"/>
      <c r="N209" s="4"/>
      <c r="O209" s="4"/>
      <c r="P209" s="4"/>
    </row>
    <row r="210" spans="1:16" s="128" customFormat="1" ht="13.5">
      <c r="A210" s="238"/>
      <c r="B210" s="47" t="s">
        <v>115</v>
      </c>
      <c r="C210" s="89" t="s">
        <v>116</v>
      </c>
      <c r="D210" s="188" t="s">
        <v>13</v>
      </c>
      <c r="E210" s="26">
        <v>3.02</v>
      </c>
      <c r="F210" s="17">
        <f>E210*F208</f>
        <v>1.56134</v>
      </c>
      <c r="G210" s="17"/>
      <c r="H210" s="17"/>
      <c r="I210" s="17"/>
      <c r="J210" s="17"/>
      <c r="K210" s="200"/>
      <c r="L210" s="17"/>
      <c r="M210" s="17"/>
      <c r="N210" s="4"/>
      <c r="O210" s="4"/>
      <c r="P210" s="4"/>
    </row>
    <row r="211" spans="1:16" s="128" customFormat="1" ht="13.5">
      <c r="A211" s="238"/>
      <c r="B211" s="47" t="s">
        <v>117</v>
      </c>
      <c r="C211" s="89" t="s">
        <v>118</v>
      </c>
      <c r="D211" s="188" t="s">
        <v>13</v>
      </c>
      <c r="E211" s="26">
        <v>3.7</v>
      </c>
      <c r="F211" s="17">
        <f>E211*F208</f>
        <v>1.9129</v>
      </c>
      <c r="G211" s="17"/>
      <c r="H211" s="17"/>
      <c r="I211" s="17"/>
      <c r="J211" s="17"/>
      <c r="K211" s="200"/>
      <c r="L211" s="17"/>
      <c r="M211" s="17"/>
      <c r="N211" s="4"/>
      <c r="O211" s="4"/>
      <c r="P211" s="4"/>
    </row>
    <row r="212" spans="1:16" s="128" customFormat="1" ht="13.5">
      <c r="A212" s="238"/>
      <c r="B212" s="47" t="s">
        <v>119</v>
      </c>
      <c r="C212" s="89" t="s">
        <v>120</v>
      </c>
      <c r="D212" s="188" t="s">
        <v>13</v>
      </c>
      <c r="E212" s="26">
        <v>11.1</v>
      </c>
      <c r="F212" s="17">
        <f>F208*E212</f>
        <v>5.7386999999999997</v>
      </c>
      <c r="G212" s="17"/>
      <c r="H212" s="17"/>
      <c r="I212" s="17"/>
      <c r="J212" s="17"/>
      <c r="K212" s="200"/>
      <c r="L212" s="17"/>
      <c r="M212" s="17"/>
      <c r="N212" s="4"/>
      <c r="O212" s="4"/>
      <c r="P212" s="4"/>
    </row>
    <row r="213" spans="1:16" s="128" customFormat="1" ht="13.5">
      <c r="A213" s="238"/>
      <c r="B213" s="47"/>
      <c r="C213" s="89" t="s">
        <v>15</v>
      </c>
      <c r="D213" s="26" t="s">
        <v>10</v>
      </c>
      <c r="E213" s="26">
        <v>2.2999999999999998</v>
      </c>
      <c r="F213" s="17">
        <f>E213*F208</f>
        <v>1.1891</v>
      </c>
      <c r="G213" s="17"/>
      <c r="H213" s="17"/>
      <c r="I213" s="17"/>
      <c r="J213" s="17"/>
      <c r="K213" s="200"/>
      <c r="L213" s="17"/>
      <c r="M213" s="17"/>
      <c r="N213" s="4"/>
      <c r="O213" s="4"/>
      <c r="P213" s="4"/>
    </row>
    <row r="214" spans="1:16" s="128" customFormat="1" ht="27">
      <c r="A214" s="238"/>
      <c r="B214" s="75" t="s">
        <v>146</v>
      </c>
      <c r="C214" s="202" t="s">
        <v>121</v>
      </c>
      <c r="D214" s="26" t="s">
        <v>14</v>
      </c>
      <c r="E214" s="26">
        <f>93.1+11.6*4</f>
        <v>139.5</v>
      </c>
      <c r="F214" s="17">
        <f>F208*E214</f>
        <v>72.121499999999997</v>
      </c>
      <c r="G214" s="17"/>
      <c r="H214" s="17"/>
      <c r="I214" s="17"/>
      <c r="J214" s="17"/>
      <c r="K214" s="17"/>
      <c r="L214" s="17"/>
      <c r="M214" s="17"/>
      <c r="N214" s="4"/>
      <c r="O214" s="4"/>
      <c r="P214" s="4"/>
    </row>
    <row r="215" spans="1:16" s="128" customFormat="1" ht="13.5">
      <c r="A215" s="238"/>
      <c r="B215" s="47"/>
      <c r="C215" s="89" t="s">
        <v>22</v>
      </c>
      <c r="D215" s="26" t="s">
        <v>10</v>
      </c>
      <c r="E215" s="190">
        <v>15.3</v>
      </c>
      <c r="F215" s="17">
        <f>F208*E215</f>
        <v>7.9101000000000008</v>
      </c>
      <c r="G215" s="17"/>
      <c r="H215" s="17"/>
      <c r="I215" s="17"/>
      <c r="J215" s="17"/>
      <c r="K215" s="17"/>
      <c r="L215" s="17"/>
      <c r="M215" s="17"/>
      <c r="N215" s="4"/>
      <c r="O215" s="4"/>
      <c r="P215" s="4"/>
    </row>
    <row r="216" spans="1:16" s="128" customFormat="1" ht="16.5">
      <c r="A216" s="238">
        <v>9</v>
      </c>
      <c r="B216" s="85" t="s">
        <v>106</v>
      </c>
      <c r="C216" s="191" t="s">
        <v>269</v>
      </c>
      <c r="D216" s="107" t="s">
        <v>14</v>
      </c>
      <c r="E216" s="192"/>
      <c r="F216" s="193">
        <v>0.18099999999999999</v>
      </c>
      <c r="G216" s="194"/>
      <c r="H216" s="194"/>
      <c r="I216" s="194"/>
      <c r="J216" s="194"/>
      <c r="K216" s="195"/>
      <c r="L216" s="195"/>
      <c r="M216" s="17"/>
      <c r="N216" s="4"/>
      <c r="O216" s="4"/>
      <c r="P216" s="4"/>
    </row>
    <row r="217" spans="1:16" s="128" customFormat="1" ht="13.5">
      <c r="A217" s="238"/>
      <c r="B217" s="74" t="s">
        <v>107</v>
      </c>
      <c r="C217" s="187" t="s">
        <v>108</v>
      </c>
      <c r="D217" s="188" t="s">
        <v>13</v>
      </c>
      <c r="E217" s="40">
        <v>0.3</v>
      </c>
      <c r="F217" s="39">
        <f>E217*F216</f>
        <v>5.4299999999999994E-2</v>
      </c>
      <c r="G217" s="17"/>
      <c r="H217" s="17"/>
      <c r="I217" s="17"/>
      <c r="J217" s="17"/>
      <c r="K217" s="151"/>
      <c r="L217" s="17"/>
      <c r="M217" s="17"/>
      <c r="N217" s="4"/>
      <c r="O217" s="4"/>
      <c r="P217" s="4"/>
    </row>
    <row r="218" spans="1:16" s="128" customFormat="1" ht="13.5">
      <c r="A218" s="238"/>
      <c r="B218" s="75" t="s">
        <v>140</v>
      </c>
      <c r="C218" s="196" t="s">
        <v>141</v>
      </c>
      <c r="D218" s="197" t="s">
        <v>14</v>
      </c>
      <c r="E218" s="198">
        <v>1.03</v>
      </c>
      <c r="F218" s="199">
        <f>F216*E218</f>
        <v>0.18643000000000001</v>
      </c>
      <c r="G218" s="200"/>
      <c r="H218" s="200"/>
      <c r="I218" s="200"/>
      <c r="J218" s="200"/>
      <c r="K218" s="200"/>
      <c r="L218" s="200"/>
      <c r="M218" s="17"/>
      <c r="N218" s="4"/>
      <c r="O218" s="4"/>
      <c r="P218" s="4"/>
    </row>
    <row r="219" spans="1:16" s="128" customFormat="1" ht="25.5">
      <c r="A219" s="238">
        <v>10</v>
      </c>
      <c r="B219" s="61" t="s">
        <v>124</v>
      </c>
      <c r="C219" s="231" t="s">
        <v>125</v>
      </c>
      <c r="D219" s="106" t="s">
        <v>265</v>
      </c>
      <c r="E219" s="107"/>
      <c r="F219" s="201">
        <v>0.51700000000000002</v>
      </c>
      <c r="G219" s="20"/>
      <c r="H219" s="20"/>
      <c r="I219" s="20"/>
      <c r="J219" s="20"/>
      <c r="K219" s="20"/>
      <c r="L219" s="20"/>
      <c r="M219" s="17"/>
      <c r="N219" s="4"/>
      <c r="O219" s="4"/>
      <c r="P219" s="4"/>
    </row>
    <row r="220" spans="1:16" s="128" customFormat="1" ht="13.5">
      <c r="A220" s="238"/>
      <c r="B220" s="47"/>
      <c r="C220" s="202" t="s">
        <v>11</v>
      </c>
      <c r="D220" s="188" t="s">
        <v>12</v>
      </c>
      <c r="E220" s="26">
        <v>37.5</v>
      </c>
      <c r="F220" s="17">
        <f>F219*E220</f>
        <v>19.387499999999999</v>
      </c>
      <c r="G220" s="17"/>
      <c r="H220" s="17"/>
      <c r="I220" s="17"/>
      <c r="J220" s="17"/>
      <c r="K220" s="17"/>
      <c r="L220" s="17"/>
      <c r="M220" s="17"/>
      <c r="N220" s="4"/>
      <c r="O220" s="4"/>
      <c r="P220" s="4"/>
    </row>
    <row r="221" spans="1:16" s="128" customFormat="1" ht="13.5">
      <c r="A221" s="238"/>
      <c r="B221" s="47" t="s">
        <v>115</v>
      </c>
      <c r="C221" s="89" t="s">
        <v>116</v>
      </c>
      <c r="D221" s="188" t="s">
        <v>13</v>
      </c>
      <c r="E221" s="26">
        <v>3.02</v>
      </c>
      <c r="F221" s="17">
        <f>E221*F219</f>
        <v>1.56134</v>
      </c>
      <c r="G221" s="17"/>
      <c r="H221" s="17"/>
      <c r="I221" s="17"/>
      <c r="J221" s="17"/>
      <c r="K221" s="200"/>
      <c r="L221" s="17"/>
      <c r="M221" s="17"/>
      <c r="N221" s="4"/>
      <c r="O221" s="4"/>
      <c r="P221" s="4"/>
    </row>
    <row r="222" spans="1:16" s="128" customFormat="1" ht="13.5">
      <c r="A222" s="238"/>
      <c r="B222" s="47" t="s">
        <v>117</v>
      </c>
      <c r="C222" s="89" t="s">
        <v>118</v>
      </c>
      <c r="D222" s="188" t="s">
        <v>13</v>
      </c>
      <c r="E222" s="26">
        <v>3.7</v>
      </c>
      <c r="F222" s="17">
        <f>E222*F219</f>
        <v>1.9129</v>
      </c>
      <c r="G222" s="17"/>
      <c r="H222" s="17"/>
      <c r="I222" s="17"/>
      <c r="J222" s="17"/>
      <c r="K222" s="200"/>
      <c r="L222" s="17"/>
      <c r="M222" s="17"/>
      <c r="N222" s="4"/>
      <c r="O222" s="4"/>
      <c r="P222" s="4"/>
    </row>
    <row r="223" spans="1:16" s="128" customFormat="1" ht="13.5">
      <c r="A223" s="238"/>
      <c r="B223" s="47" t="s">
        <v>119</v>
      </c>
      <c r="C223" s="89" t="s">
        <v>120</v>
      </c>
      <c r="D223" s="188" t="s">
        <v>13</v>
      </c>
      <c r="E223" s="26">
        <v>11.1</v>
      </c>
      <c r="F223" s="17">
        <f>F219*E223</f>
        <v>5.7386999999999997</v>
      </c>
      <c r="G223" s="17"/>
      <c r="H223" s="17"/>
      <c r="I223" s="17"/>
      <c r="J223" s="17"/>
      <c r="K223" s="200"/>
      <c r="L223" s="17"/>
      <c r="M223" s="17"/>
      <c r="N223" s="4"/>
      <c r="O223" s="4"/>
      <c r="P223" s="4"/>
    </row>
    <row r="224" spans="1:16" s="128" customFormat="1" ht="13.5">
      <c r="A224" s="238"/>
      <c r="B224" s="47"/>
      <c r="C224" s="89" t="s">
        <v>15</v>
      </c>
      <c r="D224" s="26" t="s">
        <v>10</v>
      </c>
      <c r="E224" s="26">
        <v>2.2999999999999998</v>
      </c>
      <c r="F224" s="17">
        <f>E224*F219</f>
        <v>1.1891</v>
      </c>
      <c r="G224" s="17"/>
      <c r="H224" s="17"/>
      <c r="I224" s="17"/>
      <c r="J224" s="17"/>
      <c r="K224" s="200"/>
      <c r="L224" s="17"/>
      <c r="M224" s="17"/>
      <c r="N224" s="4"/>
      <c r="O224" s="4"/>
      <c r="P224" s="4"/>
    </row>
    <row r="225" spans="1:16" s="128" customFormat="1" ht="27">
      <c r="A225" s="238"/>
      <c r="B225" s="75" t="s">
        <v>146</v>
      </c>
      <c r="C225" s="202" t="s">
        <v>109</v>
      </c>
      <c r="D225" s="26" t="s">
        <v>14</v>
      </c>
      <c r="E225" s="190">
        <v>97.4</v>
      </c>
      <c r="F225" s="17">
        <f>F219*E225</f>
        <v>50.355800000000002</v>
      </c>
      <c r="G225" s="17"/>
      <c r="H225" s="17"/>
      <c r="I225" s="17"/>
      <c r="J225" s="17"/>
      <c r="K225" s="17"/>
      <c r="L225" s="17"/>
      <c r="M225" s="17"/>
      <c r="N225" s="4"/>
      <c r="O225" s="4"/>
      <c r="P225" s="4"/>
    </row>
    <row r="226" spans="1:16" s="128" customFormat="1" ht="13.5">
      <c r="A226" s="238"/>
      <c r="B226" s="47"/>
      <c r="C226" s="89" t="s">
        <v>22</v>
      </c>
      <c r="D226" s="26" t="s">
        <v>10</v>
      </c>
      <c r="E226" s="26">
        <v>14.5</v>
      </c>
      <c r="F226" s="17">
        <f>F219*E226</f>
        <v>7.4965000000000002</v>
      </c>
      <c r="G226" s="17"/>
      <c r="H226" s="17"/>
      <c r="I226" s="17"/>
      <c r="J226" s="17"/>
      <c r="K226" s="17"/>
      <c r="L226" s="17"/>
      <c r="M226" s="17"/>
      <c r="N226" s="4"/>
      <c r="O226" s="4"/>
      <c r="P226" s="4"/>
    </row>
    <row r="227" spans="1:16" s="128" customFormat="1" ht="16.5">
      <c r="A227" s="238">
        <v>11</v>
      </c>
      <c r="B227" s="76" t="s">
        <v>215</v>
      </c>
      <c r="C227" s="234" t="s">
        <v>216</v>
      </c>
      <c r="D227" s="203" t="s">
        <v>266</v>
      </c>
      <c r="E227" s="179"/>
      <c r="F227" s="204">
        <v>33.75</v>
      </c>
      <c r="G227" s="178"/>
      <c r="H227" s="178"/>
      <c r="I227" s="178"/>
      <c r="J227" s="178"/>
      <c r="K227" s="178"/>
      <c r="L227" s="178"/>
      <c r="M227" s="178"/>
      <c r="N227" s="4"/>
      <c r="O227" s="4"/>
      <c r="P227" s="4"/>
    </row>
    <row r="228" spans="1:16" s="128" customFormat="1" ht="13.5">
      <c r="A228" s="238"/>
      <c r="B228" s="77" t="s">
        <v>217</v>
      </c>
      <c r="C228" s="177" t="s">
        <v>136</v>
      </c>
      <c r="D228" s="178" t="s">
        <v>60</v>
      </c>
      <c r="E228" s="178">
        <f>2.16/100</f>
        <v>2.1600000000000001E-2</v>
      </c>
      <c r="F228" s="178">
        <f>E228*F227</f>
        <v>0.72900000000000009</v>
      </c>
      <c r="G228" s="178"/>
      <c r="H228" s="178"/>
      <c r="I228" s="178"/>
      <c r="J228" s="178"/>
      <c r="K228" s="178"/>
      <c r="L228" s="178"/>
      <c r="M228" s="178"/>
      <c r="N228" s="4"/>
      <c r="O228" s="4"/>
      <c r="P228" s="4"/>
    </row>
    <row r="229" spans="1:16" s="128" customFormat="1" ht="13.5">
      <c r="A229" s="238"/>
      <c r="B229" s="77" t="s">
        <v>218</v>
      </c>
      <c r="C229" s="177" t="s">
        <v>219</v>
      </c>
      <c r="D229" s="178" t="s">
        <v>60</v>
      </c>
      <c r="E229" s="178">
        <f>2.73/100</f>
        <v>2.7300000000000001E-2</v>
      </c>
      <c r="F229" s="178">
        <f>E229*F227</f>
        <v>0.92137500000000006</v>
      </c>
      <c r="G229" s="178"/>
      <c r="H229" s="178"/>
      <c r="I229" s="178"/>
      <c r="J229" s="178"/>
      <c r="K229" s="178"/>
      <c r="L229" s="178"/>
      <c r="M229" s="178"/>
      <c r="N229" s="4"/>
      <c r="O229" s="4"/>
      <c r="P229" s="4"/>
    </row>
    <row r="230" spans="1:16" s="128" customFormat="1" ht="13.5">
      <c r="A230" s="238"/>
      <c r="B230" s="77" t="s">
        <v>220</v>
      </c>
      <c r="C230" s="177" t="s">
        <v>129</v>
      </c>
      <c r="D230" s="178" t="s">
        <v>60</v>
      </c>
      <c r="E230" s="178">
        <f>0.97/100</f>
        <v>9.7000000000000003E-3</v>
      </c>
      <c r="F230" s="178">
        <f>E230*F227</f>
        <v>0.32737500000000003</v>
      </c>
      <c r="G230" s="178"/>
      <c r="H230" s="178"/>
      <c r="I230" s="178"/>
      <c r="J230" s="178"/>
      <c r="K230" s="178"/>
      <c r="L230" s="178"/>
      <c r="M230" s="178"/>
      <c r="N230" s="4"/>
      <c r="O230" s="4"/>
      <c r="P230" s="4"/>
    </row>
    <row r="231" spans="1:16" s="128" customFormat="1" ht="15.75">
      <c r="A231" s="238"/>
      <c r="B231" s="77" t="s">
        <v>221</v>
      </c>
      <c r="C231" s="177" t="s">
        <v>51</v>
      </c>
      <c r="D231" s="178" t="s">
        <v>267</v>
      </c>
      <c r="E231" s="178">
        <v>1.22</v>
      </c>
      <c r="F231" s="178">
        <f>E231*F227</f>
        <v>41.174999999999997</v>
      </c>
      <c r="G231" s="178"/>
      <c r="H231" s="178"/>
      <c r="I231" s="178"/>
      <c r="J231" s="178"/>
      <c r="K231" s="178"/>
      <c r="L231" s="178"/>
      <c r="M231" s="178"/>
      <c r="N231" s="4"/>
      <c r="O231" s="4"/>
      <c r="P231" s="4"/>
    </row>
    <row r="232" spans="1:16" s="128" customFormat="1" ht="15.75">
      <c r="A232" s="238"/>
      <c r="B232" s="77"/>
      <c r="C232" s="177" t="s">
        <v>21</v>
      </c>
      <c r="D232" s="178" t="s">
        <v>267</v>
      </c>
      <c r="E232" s="178">
        <f>7/100</f>
        <v>7.0000000000000007E-2</v>
      </c>
      <c r="F232" s="178">
        <f>E232*F227</f>
        <v>2.3625000000000003</v>
      </c>
      <c r="G232" s="178"/>
      <c r="H232" s="178"/>
      <c r="I232" s="178"/>
      <c r="J232" s="178"/>
      <c r="K232" s="178"/>
      <c r="L232" s="178"/>
      <c r="M232" s="178"/>
      <c r="N232" s="4"/>
      <c r="O232" s="4"/>
      <c r="P232" s="4"/>
    </row>
    <row r="233" spans="1:16" s="128" customFormat="1" ht="14.25">
      <c r="A233" s="103"/>
      <c r="B233" s="80"/>
      <c r="C233" s="213" t="s">
        <v>149</v>
      </c>
      <c r="D233" s="212"/>
      <c r="E233" s="214"/>
      <c r="F233" s="215"/>
      <c r="G233" s="215"/>
      <c r="H233" s="215"/>
      <c r="I233" s="215"/>
      <c r="J233" s="216"/>
      <c r="K233" s="215"/>
      <c r="L233" s="215"/>
      <c r="M233" s="215"/>
      <c r="N233" s="4"/>
      <c r="O233" s="4"/>
      <c r="P233" s="4"/>
    </row>
    <row r="234" spans="1:16" s="128" customFormat="1" ht="43.5">
      <c r="A234" s="238">
        <v>1</v>
      </c>
      <c r="B234" s="57" t="s">
        <v>223</v>
      </c>
      <c r="C234" s="166" t="s">
        <v>270</v>
      </c>
      <c r="D234" s="158" t="s">
        <v>224</v>
      </c>
      <c r="E234" s="217"/>
      <c r="F234" s="20">
        <v>20</v>
      </c>
      <c r="G234" s="17"/>
      <c r="H234" s="17"/>
      <c r="I234" s="17"/>
      <c r="J234" s="17"/>
      <c r="K234" s="17"/>
      <c r="L234" s="17"/>
      <c r="M234" s="2"/>
      <c r="N234" s="4"/>
      <c r="O234" s="4"/>
      <c r="P234" s="4"/>
    </row>
    <row r="235" spans="1:16" s="128" customFormat="1" ht="13.5">
      <c r="A235" s="238"/>
      <c r="B235" s="47"/>
      <c r="C235" s="202" t="s">
        <v>11</v>
      </c>
      <c r="D235" s="188" t="s">
        <v>12</v>
      </c>
      <c r="E235" s="26">
        <v>3.23</v>
      </c>
      <c r="F235" s="17">
        <f>E235*F234</f>
        <v>64.599999999999994</v>
      </c>
      <c r="G235" s="17"/>
      <c r="H235" s="17"/>
      <c r="I235" s="17"/>
      <c r="J235" s="17"/>
      <c r="K235" s="17"/>
      <c r="L235" s="17"/>
      <c r="M235" s="2"/>
      <c r="N235" s="4"/>
      <c r="O235" s="4"/>
      <c r="P235" s="4"/>
    </row>
    <row r="236" spans="1:16" s="128" customFormat="1" ht="13.5">
      <c r="A236" s="238"/>
      <c r="B236" s="47"/>
      <c r="C236" s="218" t="s">
        <v>225</v>
      </c>
      <c r="D236" s="219" t="s">
        <v>54</v>
      </c>
      <c r="E236" s="220" t="s">
        <v>226</v>
      </c>
      <c r="F236" s="17">
        <v>20</v>
      </c>
      <c r="G236" s="17"/>
      <c r="H236" s="17"/>
      <c r="I236" s="17"/>
      <c r="J236" s="17"/>
      <c r="K236" s="17"/>
      <c r="L236" s="17"/>
      <c r="M236" s="2"/>
      <c r="N236" s="4"/>
      <c r="O236" s="4"/>
      <c r="P236" s="4"/>
    </row>
    <row r="237" spans="1:16" s="128" customFormat="1" ht="28.5">
      <c r="A237" s="238">
        <v>2</v>
      </c>
      <c r="B237" s="57" t="s">
        <v>256</v>
      </c>
      <c r="C237" s="158" t="s">
        <v>227</v>
      </c>
      <c r="D237" s="107" t="s">
        <v>228</v>
      </c>
      <c r="E237" s="159"/>
      <c r="F237" s="20">
        <v>7</v>
      </c>
      <c r="G237" s="17"/>
      <c r="H237" s="17"/>
      <c r="I237" s="17"/>
      <c r="J237" s="17"/>
      <c r="K237" s="17"/>
      <c r="L237" s="17"/>
      <c r="M237" s="2"/>
      <c r="N237" s="4"/>
      <c r="O237" s="4"/>
      <c r="P237" s="4"/>
    </row>
    <row r="238" spans="1:16" s="128" customFormat="1" ht="13.5">
      <c r="A238" s="238"/>
      <c r="B238" s="47"/>
      <c r="C238" s="90" t="s">
        <v>11</v>
      </c>
      <c r="D238" s="26" t="s">
        <v>228</v>
      </c>
      <c r="E238" s="198">
        <v>1.37</v>
      </c>
      <c r="F238" s="199">
        <f>F237*E238</f>
        <v>9.59</v>
      </c>
      <c r="G238" s="200"/>
      <c r="H238" s="200"/>
      <c r="I238" s="200"/>
      <c r="J238" s="200"/>
      <c r="K238" s="200"/>
      <c r="L238" s="200"/>
      <c r="M238" s="2"/>
      <c r="N238" s="4"/>
      <c r="O238" s="4"/>
      <c r="P238" s="4"/>
    </row>
    <row r="239" spans="1:16" s="128" customFormat="1" ht="13.5">
      <c r="A239" s="238"/>
      <c r="B239" s="47"/>
      <c r="C239" s="90" t="s">
        <v>55</v>
      </c>
      <c r="D239" s="26" t="s">
        <v>10</v>
      </c>
      <c r="E239" s="198">
        <v>0.28299999999999997</v>
      </c>
      <c r="F239" s="199">
        <f>F237*E239</f>
        <v>1.9809999999999999</v>
      </c>
      <c r="G239" s="200"/>
      <c r="H239" s="200"/>
      <c r="I239" s="200"/>
      <c r="J239" s="200"/>
      <c r="K239" s="200"/>
      <c r="L239" s="200"/>
      <c r="M239" s="2"/>
      <c r="N239" s="4"/>
      <c r="O239" s="4"/>
      <c r="P239" s="4"/>
    </row>
    <row r="240" spans="1:16" s="128" customFormat="1" ht="13.5">
      <c r="A240" s="238"/>
      <c r="B240" s="73" t="s">
        <v>229</v>
      </c>
      <c r="C240" s="221" t="s">
        <v>230</v>
      </c>
      <c r="D240" s="219" t="s">
        <v>54</v>
      </c>
      <c r="E240" s="222" t="s">
        <v>226</v>
      </c>
      <c r="F240" s="17">
        <v>20</v>
      </c>
      <c r="G240" s="17"/>
      <c r="H240" s="17"/>
      <c r="I240" s="17"/>
      <c r="J240" s="17"/>
      <c r="K240" s="17"/>
      <c r="L240" s="17"/>
      <c r="M240" s="2"/>
      <c r="N240" s="4"/>
      <c r="O240" s="4"/>
      <c r="P240" s="4"/>
    </row>
    <row r="241" spans="1:16" s="128" customFormat="1" ht="15.75">
      <c r="A241" s="238"/>
      <c r="B241" s="73" t="s">
        <v>231</v>
      </c>
      <c r="C241" s="221" t="s">
        <v>282</v>
      </c>
      <c r="D241" s="219" t="s">
        <v>90</v>
      </c>
      <c r="E241" s="222">
        <v>1.02</v>
      </c>
      <c r="F241" s="17">
        <f>F237*E241</f>
        <v>7.1400000000000006</v>
      </c>
      <c r="G241" s="17"/>
      <c r="H241" s="17"/>
      <c r="I241" s="17"/>
      <c r="J241" s="17"/>
      <c r="K241" s="17"/>
      <c r="L241" s="17"/>
      <c r="M241" s="2"/>
      <c r="N241" s="4"/>
      <c r="O241" s="4"/>
      <c r="P241" s="4"/>
    </row>
    <row r="242" spans="1:16" s="128" customFormat="1" ht="13.5">
      <c r="A242" s="238"/>
      <c r="B242" s="47"/>
      <c r="C242" s="90" t="s">
        <v>56</v>
      </c>
      <c r="D242" s="26" t="s">
        <v>10</v>
      </c>
      <c r="E242" s="198">
        <v>0.62</v>
      </c>
      <c r="F242" s="200">
        <f>F237*E242</f>
        <v>4.34</v>
      </c>
      <c r="G242" s="200"/>
      <c r="H242" s="200"/>
      <c r="I242" s="200"/>
      <c r="J242" s="200"/>
      <c r="K242" s="200"/>
      <c r="L242" s="200"/>
      <c r="M242" s="2"/>
      <c r="N242" s="4"/>
      <c r="O242" s="4"/>
      <c r="P242" s="4"/>
    </row>
    <row r="243" spans="1:16" ht="14.25">
      <c r="A243" s="26"/>
      <c r="B243" s="47"/>
      <c r="C243" s="223" t="s">
        <v>6</v>
      </c>
      <c r="D243" s="224"/>
      <c r="E243" s="224"/>
      <c r="F243" s="225"/>
      <c r="G243" s="225"/>
      <c r="H243" s="225">
        <f>SUM(H8:H242)</f>
        <v>0</v>
      </c>
      <c r="I243" s="225"/>
      <c r="J243" s="225">
        <f>SUM(J8:J242)</f>
        <v>0</v>
      </c>
      <c r="K243" s="225"/>
      <c r="L243" s="225">
        <f>SUM(L8:L242)</f>
        <v>0</v>
      </c>
      <c r="M243" s="225">
        <f>SUM(M9:M242)</f>
        <v>0</v>
      </c>
      <c r="N243" s="5"/>
      <c r="O243" s="5"/>
      <c r="P243" s="3"/>
    </row>
    <row r="244" spans="1:16" ht="14.25">
      <c r="A244" s="26"/>
      <c r="B244" s="47"/>
      <c r="C244" s="226" t="s">
        <v>286</v>
      </c>
      <c r="D244" s="224"/>
      <c r="E244" s="224"/>
      <c r="F244" s="225"/>
      <c r="G244" s="225"/>
      <c r="H244" s="225"/>
      <c r="I244" s="225"/>
      <c r="J244" s="225"/>
      <c r="K244" s="225"/>
      <c r="L244" s="225"/>
      <c r="M244" s="225">
        <f>J243*0.03</f>
        <v>0</v>
      </c>
      <c r="N244" s="3"/>
      <c r="O244" s="5"/>
      <c r="P244" s="3"/>
    </row>
    <row r="245" spans="1:16" ht="14.25">
      <c r="A245" s="26"/>
      <c r="B245" s="47"/>
      <c r="C245" s="223" t="s">
        <v>6</v>
      </c>
      <c r="D245" s="224"/>
      <c r="E245" s="224"/>
      <c r="F245" s="225"/>
      <c r="G245" s="225"/>
      <c r="H245" s="225"/>
      <c r="I245" s="225"/>
      <c r="J245" s="225"/>
      <c r="K245" s="225"/>
      <c r="L245" s="225"/>
      <c r="M245" s="225">
        <f>SUM(M243:M244)</f>
        <v>0</v>
      </c>
      <c r="N245" s="3"/>
      <c r="O245" s="5"/>
      <c r="P245" s="3"/>
    </row>
    <row r="246" spans="1:16" ht="14.25">
      <c r="A246" s="26"/>
      <c r="B246" s="47"/>
      <c r="C246" s="223" t="s">
        <v>284</v>
      </c>
      <c r="D246" s="224"/>
      <c r="E246" s="224"/>
      <c r="F246" s="225"/>
      <c r="G246" s="225"/>
      <c r="H246" s="225"/>
      <c r="I246" s="225"/>
      <c r="J246" s="225"/>
      <c r="K246" s="225"/>
      <c r="L246" s="225"/>
      <c r="M246" s="225">
        <f>M243*0.1</f>
        <v>0</v>
      </c>
      <c r="N246" s="3"/>
      <c r="O246" s="3"/>
      <c r="P246" s="3"/>
    </row>
    <row r="247" spans="1:16" ht="14.25">
      <c r="A247" s="26"/>
      <c r="B247" s="47"/>
      <c r="C247" s="223" t="s">
        <v>6</v>
      </c>
      <c r="D247" s="224"/>
      <c r="E247" s="224"/>
      <c r="F247" s="225"/>
      <c r="G247" s="225"/>
      <c r="H247" s="225"/>
      <c r="I247" s="225"/>
      <c r="J247" s="225"/>
      <c r="K247" s="225"/>
      <c r="L247" s="225"/>
      <c r="M247" s="225">
        <f>SUM(M245:M246)</f>
        <v>0</v>
      </c>
      <c r="N247" s="3"/>
      <c r="O247" s="3"/>
      <c r="P247" s="3"/>
    </row>
    <row r="248" spans="1:16" ht="14.25">
      <c r="A248" s="26"/>
      <c r="B248" s="47"/>
      <c r="C248" s="223" t="s">
        <v>285</v>
      </c>
      <c r="D248" s="224"/>
      <c r="E248" s="224"/>
      <c r="F248" s="225"/>
      <c r="G248" s="225"/>
      <c r="H248" s="225"/>
      <c r="I248" s="225"/>
      <c r="J248" s="225"/>
      <c r="K248" s="225"/>
      <c r="L248" s="225"/>
      <c r="M248" s="225">
        <f>0.08*M247</f>
        <v>0</v>
      </c>
      <c r="N248" s="3"/>
      <c r="O248" s="3"/>
      <c r="P248" s="3"/>
    </row>
    <row r="249" spans="1:16" ht="14.25">
      <c r="A249" s="26"/>
      <c r="B249" s="47"/>
      <c r="C249" s="223" t="s">
        <v>6</v>
      </c>
      <c r="D249" s="224"/>
      <c r="E249" s="224"/>
      <c r="F249" s="225"/>
      <c r="G249" s="225"/>
      <c r="H249" s="225"/>
      <c r="I249" s="225"/>
      <c r="J249" s="225"/>
      <c r="K249" s="225"/>
      <c r="L249" s="225"/>
      <c r="M249" s="225">
        <f>SUM(M247:M248)</f>
        <v>0</v>
      </c>
      <c r="N249" s="3"/>
      <c r="O249" s="3"/>
      <c r="P249" s="3"/>
    </row>
    <row r="250" spans="1:16" ht="14.25">
      <c r="A250" s="26"/>
      <c r="B250" s="47"/>
      <c r="C250" s="98" t="s">
        <v>87</v>
      </c>
      <c r="D250" s="224"/>
      <c r="E250" s="224"/>
      <c r="F250" s="225"/>
      <c r="G250" s="225"/>
      <c r="H250" s="225"/>
      <c r="I250" s="225"/>
      <c r="J250" s="225"/>
      <c r="K250" s="225"/>
      <c r="L250" s="225"/>
      <c r="M250" s="225">
        <f>H243*0.02</f>
        <v>0</v>
      </c>
      <c r="N250" s="3"/>
      <c r="O250" s="3"/>
      <c r="P250" s="3"/>
    </row>
    <row r="251" spans="1:16" ht="14.25">
      <c r="A251" s="26"/>
      <c r="B251" s="47"/>
      <c r="C251" s="223" t="s">
        <v>6</v>
      </c>
      <c r="D251" s="224"/>
      <c r="E251" s="224"/>
      <c r="F251" s="225"/>
      <c r="G251" s="225"/>
      <c r="H251" s="225"/>
      <c r="I251" s="225"/>
      <c r="J251" s="225"/>
      <c r="K251" s="225"/>
      <c r="L251" s="225"/>
      <c r="M251" s="225">
        <f>SUM(M249:M250)</f>
        <v>0</v>
      </c>
      <c r="N251" s="3"/>
      <c r="O251" s="3"/>
      <c r="P251" s="3"/>
    </row>
    <row r="252" spans="1:16" ht="14.25">
      <c r="A252" s="26"/>
      <c r="B252" s="47"/>
      <c r="C252" s="223" t="s">
        <v>32</v>
      </c>
      <c r="D252" s="224"/>
      <c r="E252" s="224"/>
      <c r="F252" s="225"/>
      <c r="G252" s="225"/>
      <c r="H252" s="225"/>
      <c r="I252" s="225"/>
      <c r="J252" s="225"/>
      <c r="K252" s="225"/>
      <c r="L252" s="225"/>
      <c r="M252" s="225">
        <f>0.03*M251</f>
        <v>0</v>
      </c>
      <c r="N252" s="3"/>
      <c r="O252" s="3"/>
      <c r="P252" s="3"/>
    </row>
    <row r="253" spans="1:16" ht="14.25">
      <c r="A253" s="26"/>
      <c r="B253" s="47"/>
      <c r="C253" s="223" t="s">
        <v>6</v>
      </c>
      <c r="D253" s="224"/>
      <c r="E253" s="224"/>
      <c r="F253" s="225"/>
      <c r="G253" s="225"/>
      <c r="H253" s="225"/>
      <c r="I253" s="225"/>
      <c r="J253" s="225"/>
      <c r="K253" s="225"/>
      <c r="L253" s="225"/>
      <c r="M253" s="225">
        <f>SUM(M251:M252)</f>
        <v>0</v>
      </c>
      <c r="N253" s="3"/>
      <c r="O253" s="3"/>
      <c r="P253" s="3"/>
    </row>
    <row r="254" spans="1:16" ht="14.25">
      <c r="A254" s="26"/>
      <c r="B254" s="47"/>
      <c r="C254" s="223" t="s">
        <v>257</v>
      </c>
      <c r="D254" s="224"/>
      <c r="E254" s="224"/>
      <c r="F254" s="225"/>
      <c r="G254" s="225"/>
      <c r="H254" s="225"/>
      <c r="I254" s="225"/>
      <c r="J254" s="225"/>
      <c r="K254" s="225"/>
      <c r="L254" s="225"/>
      <c r="M254" s="225">
        <f>M253*0.18</f>
        <v>0</v>
      </c>
      <c r="N254" s="3"/>
      <c r="O254" s="3"/>
      <c r="P254" s="3"/>
    </row>
    <row r="255" spans="1:16" ht="14.25">
      <c r="A255" s="26"/>
      <c r="B255" s="47"/>
      <c r="C255" s="223" t="s">
        <v>6</v>
      </c>
      <c r="D255" s="224"/>
      <c r="E255" s="224"/>
      <c r="F255" s="225"/>
      <c r="G255" s="225"/>
      <c r="H255" s="225"/>
      <c r="I255" s="225"/>
      <c r="J255" s="225"/>
      <c r="K255" s="225"/>
      <c r="L255" s="225"/>
      <c r="M255" s="225">
        <f>SUM(M253:M254)</f>
        <v>0</v>
      </c>
      <c r="N255" s="3"/>
      <c r="O255" s="3"/>
      <c r="P255" s="3"/>
    </row>
    <row r="256" spans="1:16" ht="92.25" customHeight="1">
      <c r="A256" s="248" t="s">
        <v>80</v>
      </c>
      <c r="B256" s="248"/>
      <c r="C256" s="248"/>
      <c r="D256" s="248"/>
      <c r="E256" s="248"/>
      <c r="F256" s="248"/>
      <c r="G256" s="248"/>
      <c r="H256" s="248"/>
      <c r="I256" s="248"/>
      <c r="J256" s="248"/>
      <c r="K256" s="248"/>
      <c r="L256" s="248"/>
      <c r="M256" s="248"/>
    </row>
  </sheetData>
  <mergeCells count="61">
    <mergeCell ref="A98:A101"/>
    <mergeCell ref="A91:A96"/>
    <mergeCell ref="A36:A39"/>
    <mergeCell ref="A42:A45"/>
    <mergeCell ref="A46:A55"/>
    <mergeCell ref="A56:A60"/>
    <mergeCell ref="A61:A65"/>
    <mergeCell ref="A234:A236"/>
    <mergeCell ref="A83:A85"/>
    <mergeCell ref="A86:A90"/>
    <mergeCell ref="A40:A41"/>
    <mergeCell ref="A157:A159"/>
    <mergeCell ref="A160:A167"/>
    <mergeCell ref="A175:A180"/>
    <mergeCell ref="A136:A145"/>
    <mergeCell ref="A146:A148"/>
    <mergeCell ref="A102:A106"/>
    <mergeCell ref="A107:A117"/>
    <mergeCell ref="A118:A123"/>
    <mergeCell ref="A66:A70"/>
    <mergeCell ref="A71:A76"/>
    <mergeCell ref="A77:A78"/>
    <mergeCell ref="A79:A80"/>
    <mergeCell ref="A256:M256"/>
    <mergeCell ref="A23:A26"/>
    <mergeCell ref="N138:P138"/>
    <mergeCell ref="N143:P143"/>
    <mergeCell ref="A195:A204"/>
    <mergeCell ref="A205:A207"/>
    <mergeCell ref="A181:A182"/>
    <mergeCell ref="A183:A186"/>
    <mergeCell ref="A188:A194"/>
    <mergeCell ref="A219:A226"/>
    <mergeCell ref="A208:A215"/>
    <mergeCell ref="A216:A218"/>
    <mergeCell ref="N204:P204"/>
    <mergeCell ref="A126:A128"/>
    <mergeCell ref="A129:A135"/>
    <mergeCell ref="A149:A156"/>
    <mergeCell ref="N8:P8"/>
    <mergeCell ref="N19:P19"/>
    <mergeCell ref="A8:A9"/>
    <mergeCell ref="A15:A20"/>
    <mergeCell ref="A21:A22"/>
    <mergeCell ref="A10:A13"/>
    <mergeCell ref="A237:A242"/>
    <mergeCell ref="A1:M1"/>
    <mergeCell ref="A2:M2"/>
    <mergeCell ref="D3:M3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A28:A33"/>
    <mergeCell ref="A168:A173"/>
    <mergeCell ref="A227:A232"/>
  </mergeCells>
  <conditionalFormatting sqref="C54 E52:L54 C52 B52:B53">
    <cfRule type="cellIs" dxfId="0" priority="2" stopIfTrue="1" operator="equal">
      <formula>8223.307275</formula>
    </cfRule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centraluri</vt:lpstr>
      <vt:lpstr>centraluri!Print_Area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2020-05-19T12:29:48Z</cp:lastPrinted>
  <dcterms:created xsi:type="dcterms:W3CDTF">2017-04-10T16:58:29Z</dcterms:created>
  <dcterms:modified xsi:type="dcterms:W3CDTF">2020-08-19T10:25:25Z</dcterms:modified>
</cp:coreProperties>
</file>