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8800" windowHeight="12300"/>
  </bookViews>
  <sheets>
    <sheet name="1 (2)" sheetId="4" r:id="rId1"/>
  </sheets>
  <externalReferences>
    <externalReference r:id="rId2"/>
    <externalReference r:id="rId3"/>
  </externalReferences>
  <definedNames>
    <definedName name="_xlnm._FilterDatabase" localSheetId="0" hidden="1">'1 (2)'!$A$2:$HW$120</definedName>
    <definedName name="_xlnm.Print_Area" localSheetId="0">'1 (2)'!$A$1:$H$125</definedName>
    <definedName name="ბიტუმინავთობის11">[1]ტრანსპორტირება!$K$47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" i="4" l="1"/>
  <c r="E103" i="4"/>
  <c r="E98" i="4"/>
  <c r="F97" i="4"/>
  <c r="E89" i="4"/>
  <c r="E88" i="4"/>
  <c r="E83" i="4"/>
  <c r="F76" i="4"/>
  <c r="F77" i="4" s="1"/>
  <c r="E73" i="4"/>
  <c r="F66" i="4"/>
  <c r="F9" i="4"/>
  <c r="F100" i="4" l="1"/>
  <c r="F99" i="4"/>
  <c r="F101" i="4"/>
  <c r="F102" i="4"/>
  <c r="F98" i="4"/>
  <c r="F78" i="4"/>
  <c r="F79" i="4"/>
  <c r="F71" i="4"/>
  <c r="F67" i="4"/>
  <c r="F72" i="4"/>
  <c r="F68" i="4"/>
  <c r="F73" i="4"/>
  <c r="F70" i="4"/>
  <c r="F74" i="4"/>
  <c r="F69" i="4"/>
  <c r="F103" i="4"/>
  <c r="F104" i="4"/>
  <c r="F82" i="4"/>
  <c r="F91" i="4"/>
  <c r="F92" i="4" s="1"/>
  <c r="F87" i="4" l="1"/>
  <c r="F83" i="4"/>
  <c r="F86" i="4"/>
  <c r="F84" i="4"/>
  <c r="F85" i="4"/>
  <c r="F88" i="4"/>
  <c r="F89" i="4"/>
  <c r="F94" i="4"/>
  <c r="F93" i="4"/>
  <c r="F55" i="4" l="1"/>
  <c r="F40" i="4"/>
  <c r="F25" i="4"/>
  <c r="F16" i="4"/>
  <c r="F17" i="4" s="1"/>
  <c r="E47" i="4" l="1"/>
  <c r="E63" i="4" l="1"/>
  <c r="E62" i="4"/>
  <c r="E57" i="4"/>
  <c r="F56" i="4"/>
  <c r="F60" i="4" s="1"/>
  <c r="F50" i="4"/>
  <c r="F51" i="4" s="1"/>
  <c r="E48" i="4"/>
  <c r="E42" i="4"/>
  <c r="F41" i="4"/>
  <c r="F44" i="4" s="1"/>
  <c r="F36" i="4"/>
  <c r="F37" i="4" s="1"/>
  <c r="F39" i="4" s="1"/>
  <c r="E33" i="4"/>
  <c r="F26" i="4"/>
  <c r="F30" i="4" s="1"/>
  <c r="F43" i="4" l="1"/>
  <c r="F33" i="4"/>
  <c r="F47" i="4"/>
  <c r="F27" i="4"/>
  <c r="F29" i="4"/>
  <c r="F62" i="4"/>
  <c r="F63" i="4"/>
  <c r="F48" i="4"/>
  <c r="F34" i="4"/>
  <c r="F22" i="4"/>
  <c r="F23" i="4" s="1"/>
  <c r="F52" i="4"/>
  <c r="F53" i="4"/>
  <c r="F28" i="4"/>
  <c r="F32" i="4"/>
  <c r="F38" i="4"/>
  <c r="F42" i="4"/>
  <c r="F46" i="4"/>
  <c r="F58" i="4"/>
  <c r="F31" i="4"/>
  <c r="F45" i="4"/>
  <c r="F57" i="4"/>
  <c r="F61" i="4"/>
  <c r="F59" i="4"/>
  <c r="F14" i="4"/>
  <c r="F15" i="4" s="1"/>
  <c r="F20" i="4" l="1"/>
  <c r="F21" i="4"/>
  <c r="F19" i="4"/>
  <c r="F18" i="4"/>
</calcChain>
</file>

<file path=xl/sharedStrings.xml><?xml version="1.0" encoding="utf-8"?>
<sst xmlns="http://schemas.openxmlformats.org/spreadsheetml/2006/main" count="248" uniqueCount="85">
  <si>
    <t>ლოკალური ხარჯთაღრიცხვა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</si>
  <si>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</si>
  <si>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</si>
  <si>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</si>
  <si>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</si>
  <si>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</si>
  <si>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</si>
  <si>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ჯამი</t>
  </si>
  <si>
    <t>1-29-3</t>
  </si>
  <si>
    <t>გრუნტის მოჭრა ბულდოზერით</t>
  </si>
  <si>
    <t>მ3</t>
  </si>
  <si>
    <t>1000 მ3</t>
  </si>
  <si>
    <t>14-141</t>
  </si>
  <si>
    <t xml:space="preserve">ბულდოზერი </t>
  </si>
  <si>
    <t>კაც/სთ</t>
  </si>
  <si>
    <t>1-22-9</t>
  </si>
  <si>
    <t>დატვირთვა ავტოთვითმცლელზე ექსკავატორით 0.65მ3</t>
  </si>
  <si>
    <t xml:space="preserve">შრომითი დანახარჯები  </t>
  </si>
  <si>
    <t xml:space="preserve">სხვა მანქანები  </t>
  </si>
  <si>
    <t>14-127</t>
  </si>
  <si>
    <t xml:space="preserve">ექსკავატორი 0.65მ3 </t>
  </si>
  <si>
    <t>4-1-241</t>
  </si>
  <si>
    <t>ღორღი ბუნებრივი ქვის ფრაქცია 0-40</t>
  </si>
  <si>
    <t>15-ტრ-2</t>
  </si>
  <si>
    <t>გატანა 5 კმ-მდე</t>
  </si>
  <si>
    <t>ტ</t>
  </si>
  <si>
    <t>ტრანსპორტირება საშუალოდ 5 კმ-ზე</t>
  </si>
  <si>
    <t>მ2</t>
  </si>
  <si>
    <t xml:space="preserve">შრომითი დანახარჯები </t>
  </si>
  <si>
    <t>მანქ/სთ</t>
  </si>
  <si>
    <t>27-39-1; -2    27-40-1; -2</t>
  </si>
  <si>
    <t>1000 მ2</t>
  </si>
  <si>
    <t xml:space="preserve">ასფალტობეტონის დამგები 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</si>
  <si>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</si>
  <si>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</si>
  <si>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 xml:space="preserve">სხვა მასალები  </t>
  </si>
  <si>
    <t xml:space="preserve">წვრილმარცვლოვანი ასფალტობეტონი  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</si>
  <si>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</si>
  <si>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</si>
  <si>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</si>
  <si>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</si>
  <si>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</si>
  <si>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ქ. ზესტაფონში მერჩულეს ქუჩის რეაბილიტაცია ასფალტო ბეტონით</t>
  </si>
  <si>
    <t>27-63-1</t>
  </si>
  <si>
    <t xml:space="preserve">ბიტუმის ემულსიის მოსხმა    </t>
  </si>
  <si>
    <t>1 ტ</t>
  </si>
  <si>
    <t>ბიტუმის ემულსია</t>
  </si>
  <si>
    <t>27-10-1; -4</t>
  </si>
  <si>
    <t>საფუძვლის მოწყობა ფრაქციული ღორღით სისქით 10 სმ.</t>
  </si>
  <si>
    <t>13-1-200</t>
  </si>
  <si>
    <t>ავტოგრეიდერი საშუალო ტიპის 79 კვტ (108 ცხ.ძ.)</t>
  </si>
  <si>
    <t>13-1-218</t>
  </si>
  <si>
    <t>13-1-219</t>
  </si>
  <si>
    <t>13-1-222</t>
  </si>
  <si>
    <t>სატკეპნი საგზაო თითმავალი პნევმოსვლაზე 18 ტ-ანი</t>
  </si>
  <si>
    <t>13-1-229</t>
  </si>
  <si>
    <t>მოსარწყავ-მოსარეცხი მანქანა 6000 ლ-ანი</t>
  </si>
  <si>
    <t>4-1-244</t>
  </si>
  <si>
    <t>ღორღი ბუნებრივი ქვის, ფრაქცია 0-40 მმ</t>
  </si>
  <si>
    <t>4-1-227</t>
  </si>
  <si>
    <t>არასაყოფაცხოვრებო წყალი</t>
  </si>
  <si>
    <t>ბიტუმის ემულსიის მოსხმა</t>
  </si>
  <si>
    <t>13-1-198</t>
  </si>
  <si>
    <t>ავტოგუდრონატორი 3500 ლ-ანი</t>
  </si>
  <si>
    <t>4-1-529</t>
  </si>
  <si>
    <t xml:space="preserve">27-39-1; -2    27-40-1; -2 </t>
  </si>
  <si>
    <t>საგზაო საფარის მოწყობა ცხელი მსხვილმარცვლოვანი   ფოროვანი ასფალტბეტონით 5 სმ. სისქით</t>
  </si>
  <si>
    <t>13-1-232</t>
  </si>
  <si>
    <t>4-1-511</t>
  </si>
  <si>
    <t xml:space="preserve">მსხვილმარცვლოვანი ფოროვანი ასფალტობეტონი  </t>
  </si>
  <si>
    <t>საგზაო საფარის მოწყობა ცხელი წვრილმარცვლოვანი ასფალტბეტონით 4 სმ. სისქით</t>
  </si>
  <si>
    <t>4-1-514</t>
  </si>
  <si>
    <t>.</t>
  </si>
  <si>
    <t>Tavi I teritoriis aTviseba da mosamzadebeli samuSaoebi</t>
  </si>
  <si>
    <t>კვლევა-ძიების კრებული</t>
  </si>
  <si>
    <t>ტრასის აღდგენა</t>
  </si>
  <si>
    <t>კმ</t>
  </si>
  <si>
    <t>Tavi II miwis vakisi</t>
  </si>
  <si>
    <t>II.1 miwis samuSaoebi</t>
  </si>
  <si>
    <t>Tavi III sagzao samosi</t>
  </si>
  <si>
    <t>moednis mowyoba 136 m2 da mierTebebis mowyoba 75 m2</t>
  </si>
  <si>
    <t>საფარის  მოწყობა ასფალტობეტონით 262.645მ-ზე მოედანი 136 მ2 მიერთებები 75 მ2</t>
  </si>
  <si>
    <t>რაოდენობა</t>
  </si>
  <si>
    <t>ერთ. ფასი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</si>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</sst>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theme="1"/>
      <name val="AcadMtav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cadMtavr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6" fillId="2" borderId="0" xfId="8" applyFont="1" applyFill="1" applyAlignment="1">
      <alignment vertical="center"/>
    </xf>
    <xf numFmtId="0" fontId="9" fillId="3" borderId="1" xfId="8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1" fontId="12" fillId="2" borderId="2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1" fontId="9" fillId="4" borderId="2" xfId="7" applyNumberFormat="1" applyFont="1" applyFill="1" applyBorder="1" applyAlignment="1" applyProtection="1">
      <alignment horizontal="center" vertical="center"/>
    </xf>
    <xf numFmtId="1" fontId="12" fillId="4" borderId="2" xfId="7" applyNumberFormat="1" applyFont="1" applyFill="1" applyBorder="1" applyAlignment="1" applyProtection="1">
      <alignment horizontal="center" vertical="center"/>
    </xf>
    <xf numFmtId="1" fontId="13" fillId="4" borderId="1" xfId="7" applyNumberFormat="1" applyFont="1" applyFill="1" applyBorder="1" applyAlignment="1" applyProtection="1">
      <alignment horizontal="center" vertical="center" wrapText="1"/>
    </xf>
    <xf numFmtId="1" fontId="12" fillId="4" borderId="1" xfId="7" applyNumberFormat="1" applyFont="1" applyFill="1" applyBorder="1" applyAlignment="1" applyProtection="1">
      <alignment horizontal="center" vertical="center" wrapText="1"/>
    </xf>
    <xf numFmtId="166" fontId="12" fillId="4" borderId="2" xfId="7" applyNumberFormat="1" applyFont="1" applyFill="1" applyBorder="1" applyAlignment="1" applyProtection="1">
      <alignment horizontal="center" vertical="center" wrapText="1"/>
    </xf>
    <xf numFmtId="1" fontId="12" fillId="4" borderId="1" xfId="7" applyNumberFormat="1" applyFont="1" applyFill="1" applyBorder="1" applyAlignment="1" applyProtection="1">
      <alignment horizontal="center" vertical="center"/>
    </xf>
    <xf numFmtId="1" fontId="12" fillId="2" borderId="2" xfId="7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vertical="center" wrapText="1"/>
    </xf>
    <xf numFmtId="3" fontId="12" fillId="0" borderId="1" xfId="1" applyNumberFormat="1" applyFont="1" applyFill="1" applyBorder="1" applyAlignment="1">
      <alignment horizontal="left" vertical="center" indent="1"/>
    </xf>
    <xf numFmtId="3" fontId="14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vertical="center"/>
    </xf>
    <xf numFmtId="0" fontId="15" fillId="2" borderId="1" xfId="1" applyFont="1" applyFill="1" applyBorder="1" applyAlignment="1">
      <alignment horizontal="left" vertical="center" indent="1"/>
    </xf>
    <xf numFmtId="0" fontId="15" fillId="2" borderId="1" xfId="1" applyFont="1" applyFill="1" applyBorder="1" applyAlignment="1">
      <alignment horizontal="center" vertical="center"/>
    </xf>
    <xf numFmtId="4" fontId="16" fillId="2" borderId="1" xfId="7" applyNumberFormat="1" applyFont="1" applyFill="1" applyBorder="1" applyAlignment="1">
      <alignment horizontal="center" vertical="center"/>
    </xf>
    <xf numFmtId="4" fontId="15" fillId="2" borderId="1" xfId="7" applyNumberFormat="1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/>
    </xf>
    <xf numFmtId="1" fontId="13" fillId="4" borderId="1" xfId="7" applyNumberFormat="1" applyFont="1" applyFill="1" applyBorder="1" applyAlignment="1" applyProtection="1">
      <alignment horizontal="center" vertical="center"/>
    </xf>
    <xf numFmtId="3" fontId="14" fillId="2" borderId="1" xfId="1" applyNumberFormat="1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left" vertical="center"/>
    </xf>
    <xf numFmtId="164" fontId="15" fillId="2" borderId="1" xfId="8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left" vertical="center" inden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5" fillId="2" borderId="1" xfId="3" applyNumberFormat="1" applyFont="1" applyFill="1" applyBorder="1" applyAlignment="1">
      <alignment horizontal="left" vertical="center" indent="1"/>
    </xf>
    <xf numFmtId="4" fontId="15" fillId="2" borderId="1" xfId="3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1" xfId="8" applyNumberFormat="1" applyFont="1" applyFill="1" applyBorder="1" applyAlignment="1">
      <alignment horizontal="left" vertical="center" indent="1"/>
    </xf>
    <xf numFmtId="0" fontId="15" fillId="2" borderId="1" xfId="0" applyNumberFormat="1" applyFont="1" applyFill="1" applyBorder="1" applyAlignment="1">
      <alignment horizontal="left" vertical="center" indent="1"/>
    </xf>
    <xf numFmtId="0" fontId="17" fillId="4" borderId="1" xfId="7" applyFont="1" applyFill="1" applyBorder="1" applyAlignment="1">
      <alignment horizontal="center" vertical="center"/>
    </xf>
    <xf numFmtId="49" fontId="15" fillId="4" borderId="1" xfId="7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4" fontId="16" fillId="4" borderId="1" xfId="7" applyNumberFormat="1" applyFont="1" applyFill="1" applyBorder="1" applyAlignment="1">
      <alignment horizontal="center" vertical="center"/>
    </xf>
    <xf numFmtId="4" fontId="15" fillId="4" borderId="1" xfId="7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4" fontId="16" fillId="2" borderId="1" xfId="4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4" applyNumberFormat="1" applyFont="1" applyFill="1" applyBorder="1" applyAlignment="1">
      <alignment vertical="center"/>
    </xf>
    <xf numFmtId="49" fontId="15" fillId="2" borderId="1" xfId="9" applyNumberFormat="1" applyFont="1" applyFill="1" applyBorder="1" applyAlignment="1">
      <alignment horizontal="center" vertical="center" wrapText="1"/>
    </xf>
    <xf numFmtId="0" fontId="15" fillId="2" borderId="1" xfId="9" applyNumberFormat="1" applyFont="1" applyFill="1" applyBorder="1" applyAlignment="1">
      <alignment vertical="center"/>
    </xf>
    <xf numFmtId="4" fontId="15" fillId="2" borderId="1" xfId="9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4" fontId="17" fillId="2" borderId="1" xfId="3" applyNumberFormat="1" applyFont="1" applyFill="1" applyBorder="1" applyAlignment="1">
      <alignment horizontal="center" vertical="center"/>
    </xf>
    <xf numFmtId="4" fontId="16" fillId="2" borderId="1" xfId="3" applyNumberFormat="1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 wrapText="1"/>
    </xf>
    <xf numFmtId="4" fontId="9" fillId="3" borderId="1" xfId="8" applyNumberFormat="1" applyFont="1" applyFill="1" applyBorder="1" applyAlignment="1">
      <alignment horizontal="center" vertical="center"/>
    </xf>
    <xf numFmtId="0" fontId="15" fillId="3" borderId="1" xfId="8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9" fontId="15" fillId="3" borderId="1" xfId="8" applyNumberFormat="1" applyFont="1" applyFill="1" applyBorder="1" applyAlignment="1">
      <alignment horizontal="center" vertical="center"/>
    </xf>
    <xf numFmtId="4" fontId="15" fillId="3" borderId="1" xfId="8" applyNumberFormat="1" applyFont="1" applyFill="1" applyBorder="1" applyAlignment="1">
      <alignment horizontal="center" vertical="center"/>
    </xf>
    <xf numFmtId="1" fontId="15" fillId="3" borderId="1" xfId="8" applyNumberFormat="1" applyFont="1" applyFill="1" applyBorder="1" applyAlignment="1">
      <alignment horizontal="center" vertical="center" wrapText="1"/>
    </xf>
    <xf numFmtId="0" fontId="15" fillId="3" borderId="1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1" fontId="9" fillId="3" borderId="1" xfId="8" applyNumberFormat="1" applyFont="1" applyFill="1" applyBorder="1" applyAlignment="1">
      <alignment horizontal="center" vertical="center" wrapText="1"/>
    </xf>
    <xf numFmtId="9" fontId="9" fillId="3" borderId="1" xfId="8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10" applyFont="1" applyFill="1" applyAlignment="1">
      <alignment horizontal="left" vertical="center"/>
    </xf>
    <xf numFmtId="0" fontId="16" fillId="2" borderId="0" xfId="10" applyFont="1" applyFill="1" applyAlignment="1">
      <alignment horizontal="center" vertical="center"/>
    </xf>
    <xf numFmtId="0" fontId="15" fillId="2" borderId="0" xfId="7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7"/>
    <cellStyle name="Normal 4" xfId="5"/>
    <cellStyle name="Обычный 2" xfId="1"/>
    <cellStyle name="Обычный 2 2" xfId="6"/>
    <cellStyle name="Обычный 2 2 2" xfId="10"/>
    <cellStyle name="Обычный 3" xfId="2"/>
    <cellStyle name="Обычный 3 2" xfId="8"/>
    <cellStyle name="Обычный 3 2 2" xfId="9"/>
    <cellStyle name="ჩვეულებრივი 2" xfId="3"/>
    <cellStyle name="ჩვეულებრივი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AG/&#4318;&#4320;&#4317;&#4308;&#4325;&#4322;&#4308;&#4305;&#4312;/&#4318;&#4320;&#4317;&#4308;&#4325;&#4322;&#4308;&#4305;&#4312;&#4321;%20&#4312;&#4316;&#4321;&#4318;&#4308;&#4325;&#4322;&#4312;&#4320;&#4308;&#4305;&#4304;/&#4321;&#4304;&#4315;&#4308;&#4306;&#4320;&#4308;&#4314;&#4317;&#4321;%20&#4320;&#4308;&#4306;&#4312;&#4317;&#4316;&#4312;/&#4315;&#4308;&#4321;&#4322;&#4312;&#4304;%202018/fwdgeologiadasmeta/&#4313;&#4317;&#4320;&#4308;&#4325;&#4322;&#4312;&#4320;&#4308;&#4305;&#4323;&#4314;&#4312;/6.%20&#4304;.&#4312;&#4317;&#4321;&#4308;&#4314;&#4312;&#4304;&#4316;&#4312;&#4321;%20&#4325;&#4323;&#4329;&#4304;_&#4313;&#4317;&#4320;&#4308;&#4325;&#4322;&#4312;&#4320;&#4308;&#4305;&#4323;&#4314;&#4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estafoni%203%20etapi\3%20&#4325;.%20&#4310;&#4308;&#4321;&#4322;&#4304;&#4324;&#4317;&#4316;&#4328;&#4312;%20&#4315;&#4308;&#4320;&#4329;&#4323;&#4314;&#4308;&#4321;%20&#4325;&#4323;&#4329;&#4312;&#4321;%20&#4320;&#4308;&#4304;&#4305;&#4312;&#4314;&#4312;&#4322;&#4304;&#4330;&#4312;&#4304;%20&#4304;&#4321;&#4324;&#4304;&#4314;&#4322;&#4317;%20&#4305;&#4308;&#4322;&#4317;&#4316;&#4312;&#4311;\&#4321;&#4304;&#4306;&#4310;&#4304;&#4317;%20&#4321;&#4304;&#4315;&#4317;&#4321;&#4312;&#4321;%20&#4315;&#4317;&#4332;&#4327;&#4317;&#4305;&#4312;&#4321;%20&#4323;&#4332;&#4327;&#4312;&#4321;&#4312;%20&#4315;&#4308;&#4320;&#4329;&#4323;&#4314;&#4312;&#4321;%20&#4325;&#4323;&#4329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1"/>
      <sheetName val="2-1"/>
      <sheetName val="3-1"/>
      <sheetName val="3-2"/>
      <sheetName val="4-1"/>
      <sheetName val="4-2"/>
      <sheetName val="4-3"/>
      <sheetName val="5-1"/>
      <sheetName val="სატენდერო კრებსითი"/>
      <sheetName val="სატენდერო"/>
      <sheetName val="ტრანსპორტირებ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2">
          <cell r="J22">
            <v>95</v>
          </cell>
        </row>
        <row r="47">
          <cell r="K47">
            <v>7.82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1">
          <cell r="G11">
            <v>825.56600000000003</v>
          </cell>
          <cell r="J11">
            <v>825.56600000000003</v>
          </cell>
          <cell r="L11">
            <v>825.56600000000003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123"/>
  <sheetViews>
    <sheetView tabSelected="1" view="pageBreakPreview" topLeftCell="A82" zoomScaleNormal="100" zoomScaleSheetLayoutView="100" workbookViewId="0">
      <selection activeCell="F112" sqref="F112"/>
    </sheetView>
  </sheetViews>
  <sheetFormatPr defaultColWidth="7" defaultRowHeight="13.5" customHeight="1" x14ac:dyDescent="0.25"/>
  <cols>
    <col min="1" max="1" width="4.5703125" style="89" bestFit="1" customWidth="1"/>
    <col min="2" max="2" width="11.140625" style="90" customWidth="1"/>
    <col min="3" max="3" width="62.7109375" style="95" customWidth="1"/>
    <col min="4" max="4" width="11" style="90" customWidth="1"/>
    <col min="5" max="5" width="9.140625" style="90" customWidth="1"/>
    <col min="6" max="6" width="11.5703125" style="90" customWidth="1"/>
    <col min="7" max="7" width="10.85546875" style="94" customWidth="1"/>
    <col min="8" max="8" width="12" style="94" customWidth="1"/>
    <col min="9" max="219" width="9.140625" style="10" customWidth="1"/>
    <col min="220" max="220" width="2.5703125" style="10" customWidth="1"/>
    <col min="221" max="221" width="9.140625" style="10" customWidth="1"/>
    <col min="222" max="222" width="47.85546875" style="10" customWidth="1"/>
    <col min="223" max="223" width="6.7109375" style="10" customWidth="1"/>
    <col min="224" max="224" width="7.42578125" style="10" customWidth="1"/>
    <col min="225" max="225" width="7" style="10" customWidth="1"/>
    <col min="226" max="226" width="8.5703125" style="10" customWidth="1"/>
    <col min="227" max="227" width="12" style="10" customWidth="1"/>
    <col min="228" max="228" width="4.7109375" style="10" customWidth="1"/>
    <col min="229" max="229" width="9.140625" style="10" customWidth="1"/>
    <col min="230" max="230" width="11.7109375" style="10" customWidth="1"/>
    <col min="231" max="16384" width="7" style="10"/>
  </cols>
  <sheetData>
    <row r="1" spans="1:231" ht="13.5" customHeight="1" x14ac:dyDescent="0.25">
      <c r="D1" s="99"/>
      <c r="E1" s="99"/>
      <c r="F1" s="99"/>
      <c r="G1" s="99"/>
      <c r="H1" s="99"/>
    </row>
    <row r="2" spans="1:231" s="1" customFormat="1" ht="33.75" customHeight="1" x14ac:dyDescent="0.25">
      <c r="A2" s="101" t="s">
        <v>42</v>
      </c>
      <c r="B2" s="101"/>
      <c r="C2" s="101"/>
      <c r="D2" s="101"/>
      <c r="E2" s="101"/>
      <c r="F2" s="101"/>
      <c r="G2" s="101"/>
      <c r="H2" s="101"/>
    </row>
    <row r="3" spans="1:231" s="1" customFormat="1" ht="18" customHeight="1" x14ac:dyDescent="0.25">
      <c r="A3" s="102" t="s">
        <v>0</v>
      </c>
      <c r="B3" s="102"/>
      <c r="C3" s="102"/>
      <c r="D3" s="102"/>
      <c r="E3" s="102"/>
      <c r="F3" s="102"/>
      <c r="G3" s="102"/>
      <c r="H3" s="102"/>
    </row>
    <row r="4" spans="1:231" s="2" customFormat="1" ht="28.5" customHeight="1" x14ac:dyDescent="0.25">
      <c r="A4" s="100" t="s">
        <v>2</v>
      </c>
      <c r="B4" s="100" t="s">
        <v>3</v>
      </c>
      <c r="C4" s="103" t="s">
        <v>4</v>
      </c>
      <c r="D4" s="103" t="s">
        <v>5</v>
      </c>
      <c r="E4" s="104" t="s">
        <v>6</v>
      </c>
      <c r="F4" s="104" t="s">
        <v>82</v>
      </c>
      <c r="G4" s="104" t="s">
        <v>83</v>
      </c>
      <c r="H4" s="100" t="s">
        <v>7</v>
      </c>
    </row>
    <row r="5" spans="1:231" s="2" customFormat="1" ht="15" customHeight="1" x14ac:dyDescent="0.25">
      <c r="A5" s="100"/>
      <c r="B5" s="100"/>
      <c r="C5" s="103"/>
      <c r="D5" s="103"/>
      <c r="E5" s="105"/>
      <c r="F5" s="105"/>
      <c r="G5" s="105"/>
      <c r="H5" s="100"/>
    </row>
    <row r="6" spans="1:231" s="3" customFormat="1" ht="12.75" customHeight="1" x14ac:dyDescent="0.25">
      <c r="A6" s="15">
        <v>1</v>
      </c>
      <c r="B6" s="15">
        <v>2</v>
      </c>
      <c r="C6" s="16">
        <v>3</v>
      </c>
      <c r="D6" s="17">
        <v>4</v>
      </c>
      <c r="E6" s="18">
        <v>5</v>
      </c>
      <c r="F6" s="17">
        <v>6</v>
      </c>
      <c r="G6" s="16">
        <v>12</v>
      </c>
      <c r="H6" s="16">
        <v>13</v>
      </c>
    </row>
    <row r="7" spans="1:231" s="3" customFormat="1" ht="28.5" x14ac:dyDescent="0.25">
      <c r="A7" s="19" t="s">
        <v>72</v>
      </c>
      <c r="B7" s="20"/>
      <c r="C7" s="21" t="s">
        <v>73</v>
      </c>
      <c r="D7" s="22"/>
      <c r="E7" s="23"/>
      <c r="F7" s="22"/>
      <c r="G7" s="24"/>
      <c r="H7" s="24"/>
    </row>
    <row r="8" spans="1:231" s="3" customFormat="1" ht="48" customHeight="1" x14ac:dyDescent="0.25">
      <c r="A8" s="25">
        <v>1</v>
      </c>
      <c r="B8" s="26" t="s">
        <v>74</v>
      </c>
      <c r="C8" s="27" t="s">
        <v>75</v>
      </c>
      <c r="D8" s="28" t="s">
        <v>76</v>
      </c>
      <c r="E8" s="28"/>
      <c r="F8" s="29">
        <v>0.26200000000000001</v>
      </c>
      <c r="G8" s="30"/>
      <c r="H8" s="30"/>
    </row>
    <row r="9" spans="1:231" s="3" customFormat="1" ht="13.5" customHeight="1" x14ac:dyDescent="0.25">
      <c r="A9" s="25"/>
      <c r="B9" s="31"/>
      <c r="C9" s="32" t="s">
        <v>28</v>
      </c>
      <c r="D9" s="33" t="s">
        <v>14</v>
      </c>
      <c r="E9" s="34">
        <v>93.22</v>
      </c>
      <c r="F9" s="35">
        <f>F8*E9</f>
        <v>24.423640000000002</v>
      </c>
      <c r="G9" s="35"/>
      <c r="H9" s="35"/>
    </row>
    <row r="10" spans="1:231" s="3" customFormat="1" ht="13.5" customHeight="1" x14ac:dyDescent="0.25">
      <c r="A10" s="19" t="s">
        <v>72</v>
      </c>
      <c r="B10" s="20"/>
      <c r="C10" s="37" t="s">
        <v>77</v>
      </c>
      <c r="D10" s="22"/>
      <c r="E10" s="23"/>
      <c r="F10" s="22"/>
      <c r="G10" s="24"/>
      <c r="H10" s="24"/>
    </row>
    <row r="11" spans="1:231" s="3" customFormat="1" ht="13.5" customHeight="1" x14ac:dyDescent="0.25">
      <c r="A11" s="19" t="s">
        <v>72</v>
      </c>
      <c r="B11" s="20"/>
      <c r="C11" s="37" t="s">
        <v>78</v>
      </c>
      <c r="D11" s="22"/>
      <c r="E11" s="23"/>
      <c r="F11" s="22"/>
      <c r="G11" s="24"/>
      <c r="H11" s="24"/>
    </row>
    <row r="12" spans="1:231" s="3" customFormat="1" ht="15" x14ac:dyDescent="0.25">
      <c r="A12" s="28"/>
      <c r="B12" s="31"/>
      <c r="C12" s="38" t="s">
        <v>81</v>
      </c>
      <c r="D12" s="28"/>
      <c r="E12" s="28"/>
      <c r="F12" s="30"/>
      <c r="G12" s="30"/>
      <c r="H12" s="30"/>
    </row>
    <row r="13" spans="1:231" s="3" customFormat="1" ht="17.25" customHeight="1" x14ac:dyDescent="0.25">
      <c r="A13" s="39">
        <v>1</v>
      </c>
      <c r="B13" s="40" t="s">
        <v>8</v>
      </c>
      <c r="C13" s="41" t="s">
        <v>9</v>
      </c>
      <c r="D13" s="42" t="s">
        <v>10</v>
      </c>
      <c r="E13" s="43"/>
      <c r="F13" s="43">
        <v>148.6</v>
      </c>
      <c r="G13" s="45"/>
      <c r="H13" s="4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</row>
    <row r="14" spans="1:231" s="6" customFormat="1" ht="14.25" x14ac:dyDescent="0.25">
      <c r="A14" s="46"/>
      <c r="B14" s="47"/>
      <c r="C14" s="48"/>
      <c r="D14" s="46" t="s">
        <v>11</v>
      </c>
      <c r="E14" s="45"/>
      <c r="F14" s="49">
        <f>F13/1000</f>
        <v>0.14859999999999998</v>
      </c>
      <c r="G14" s="45"/>
      <c r="H14" s="4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</row>
    <row r="15" spans="1:231" s="3" customFormat="1" ht="15" x14ac:dyDescent="0.25">
      <c r="A15" s="39"/>
      <c r="B15" s="50" t="s">
        <v>12</v>
      </c>
      <c r="C15" s="51" t="s">
        <v>13</v>
      </c>
      <c r="D15" s="33" t="s">
        <v>14</v>
      </c>
      <c r="E15" s="45">
        <v>19.100000000000001</v>
      </c>
      <c r="F15" s="45">
        <f>E15*F14</f>
        <v>2.83826</v>
      </c>
      <c r="G15" s="45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</row>
    <row r="16" spans="1:231" s="3" customFormat="1" ht="17.25" customHeight="1" x14ac:dyDescent="0.25">
      <c r="A16" s="39">
        <v>2</v>
      </c>
      <c r="B16" s="40" t="s">
        <v>15</v>
      </c>
      <c r="C16" s="41" t="s">
        <v>16</v>
      </c>
      <c r="D16" s="42" t="s">
        <v>10</v>
      </c>
      <c r="E16" s="43"/>
      <c r="F16" s="43">
        <f>F13</f>
        <v>148.6</v>
      </c>
      <c r="G16" s="45"/>
      <c r="H16" s="4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</row>
    <row r="17" spans="1:231" s="6" customFormat="1" ht="14.25" x14ac:dyDescent="0.25">
      <c r="A17" s="46"/>
      <c r="B17" s="47"/>
      <c r="C17" s="48"/>
      <c r="D17" s="46" t="s">
        <v>11</v>
      </c>
      <c r="E17" s="45"/>
      <c r="F17" s="49">
        <f>F16/1000</f>
        <v>0.14859999999999998</v>
      </c>
      <c r="G17" s="45"/>
      <c r="H17" s="4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</row>
    <row r="18" spans="1:231" s="3" customFormat="1" ht="15" x14ac:dyDescent="0.25">
      <c r="A18" s="39"/>
      <c r="B18" s="50"/>
      <c r="C18" s="51" t="s">
        <v>17</v>
      </c>
      <c r="D18" s="33" t="s">
        <v>14</v>
      </c>
      <c r="E18" s="45">
        <v>13.2</v>
      </c>
      <c r="F18" s="45">
        <f>E18*F17</f>
        <v>1.9615199999999997</v>
      </c>
      <c r="G18" s="45"/>
      <c r="H18" s="4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</row>
    <row r="19" spans="1:231" s="3" customFormat="1" ht="15" x14ac:dyDescent="0.25">
      <c r="A19" s="39"/>
      <c r="B19" s="52"/>
      <c r="C19" s="53" t="s">
        <v>18</v>
      </c>
      <c r="D19" s="46" t="s">
        <v>1</v>
      </c>
      <c r="E19" s="45">
        <v>2.1</v>
      </c>
      <c r="F19" s="54">
        <f>E19*F17</f>
        <v>0.31205999999999995</v>
      </c>
      <c r="G19" s="45"/>
      <c r="H19" s="4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</row>
    <row r="20" spans="1:231" s="3" customFormat="1" ht="15" x14ac:dyDescent="0.25">
      <c r="A20" s="39"/>
      <c r="B20" s="50" t="s">
        <v>19</v>
      </c>
      <c r="C20" s="53" t="s">
        <v>20</v>
      </c>
      <c r="D20" s="55" t="s">
        <v>10</v>
      </c>
      <c r="E20" s="45">
        <v>102</v>
      </c>
      <c r="F20" s="45">
        <f>E20*F17</f>
        <v>15.157199999999998</v>
      </c>
      <c r="G20" s="45"/>
      <c r="H20" s="4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</row>
    <row r="21" spans="1:231" s="3" customFormat="1" ht="15" x14ac:dyDescent="0.25">
      <c r="A21" s="39"/>
      <c r="B21" s="50" t="s">
        <v>21</v>
      </c>
      <c r="C21" s="56" t="s">
        <v>22</v>
      </c>
      <c r="D21" s="55" t="s">
        <v>10</v>
      </c>
      <c r="E21" s="45">
        <v>62</v>
      </c>
      <c r="F21" s="45">
        <f>E21*F17</f>
        <v>9.2131999999999987</v>
      </c>
      <c r="G21" s="45"/>
      <c r="H21" s="4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</row>
    <row r="22" spans="1:231" s="9" customFormat="1" ht="15" x14ac:dyDescent="0.2">
      <c r="A22" s="39">
        <v>3</v>
      </c>
      <c r="B22" s="40" t="s">
        <v>23</v>
      </c>
      <c r="C22" s="41" t="s">
        <v>24</v>
      </c>
      <c r="D22" s="42" t="s">
        <v>25</v>
      </c>
      <c r="E22" s="43"/>
      <c r="F22" s="43">
        <f>F16*1.85</f>
        <v>274.91000000000003</v>
      </c>
      <c r="G22" s="43"/>
      <c r="H22" s="4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</row>
    <row r="23" spans="1:231" s="6" customFormat="1" ht="15" x14ac:dyDescent="0.25">
      <c r="A23" s="42"/>
      <c r="B23" s="47"/>
      <c r="C23" s="57" t="s">
        <v>26</v>
      </c>
      <c r="D23" s="46" t="s">
        <v>25</v>
      </c>
      <c r="E23" s="45">
        <v>1</v>
      </c>
      <c r="F23" s="45">
        <f>E23*F22</f>
        <v>274.91000000000003</v>
      </c>
      <c r="G23" s="45"/>
      <c r="H23" s="4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s="6" customFormat="1" ht="15" x14ac:dyDescent="0.25">
      <c r="A24" s="58" t="s">
        <v>72</v>
      </c>
      <c r="B24" s="59"/>
      <c r="C24" s="37" t="s">
        <v>79</v>
      </c>
      <c r="D24" s="60"/>
      <c r="E24" s="61"/>
      <c r="F24" s="62"/>
      <c r="G24" s="62"/>
      <c r="H24" s="6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</row>
    <row r="25" spans="1:231" s="3" customFormat="1" ht="15" x14ac:dyDescent="0.25">
      <c r="A25" s="39">
        <v>2</v>
      </c>
      <c r="B25" s="40" t="s">
        <v>47</v>
      </c>
      <c r="C25" s="63" t="s">
        <v>48</v>
      </c>
      <c r="D25" s="42" t="s">
        <v>27</v>
      </c>
      <c r="E25" s="45"/>
      <c r="F25" s="43">
        <f>'[2]1'!$G$11</f>
        <v>825.56600000000003</v>
      </c>
      <c r="G25" s="43"/>
      <c r="H25" s="4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6" customFormat="1" ht="15" x14ac:dyDescent="0.25">
      <c r="A26" s="39"/>
      <c r="B26" s="50"/>
      <c r="C26" s="64"/>
      <c r="D26" s="33" t="s">
        <v>31</v>
      </c>
      <c r="E26" s="65"/>
      <c r="F26" s="66">
        <f>F25/1000</f>
        <v>0.82556600000000002</v>
      </c>
      <c r="G26" s="45"/>
      <c r="H26" s="4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</row>
    <row r="27" spans="1:231" s="3" customFormat="1" ht="15" x14ac:dyDescent="0.25">
      <c r="A27" s="39"/>
      <c r="B27" s="50"/>
      <c r="C27" s="67" t="s">
        <v>28</v>
      </c>
      <c r="D27" s="33" t="s">
        <v>14</v>
      </c>
      <c r="E27" s="68">
        <v>42.9</v>
      </c>
      <c r="F27" s="45">
        <f>F26*E27</f>
        <v>35.416781399999998</v>
      </c>
      <c r="G27" s="45"/>
      <c r="H27" s="4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</row>
    <row r="28" spans="1:231" s="3" customFormat="1" ht="15" x14ac:dyDescent="0.25">
      <c r="A28" s="39"/>
      <c r="B28" s="69" t="s">
        <v>49</v>
      </c>
      <c r="C28" s="67" t="s">
        <v>50</v>
      </c>
      <c r="D28" s="33" t="s">
        <v>29</v>
      </c>
      <c r="E28" s="68">
        <v>2.69</v>
      </c>
      <c r="F28" s="45">
        <f>F26*E28</f>
        <v>2.22077254</v>
      </c>
      <c r="G28" s="45"/>
      <c r="H28" s="4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</row>
    <row r="29" spans="1:231" s="3" customFormat="1" ht="15" x14ac:dyDescent="0.25">
      <c r="A29" s="39"/>
      <c r="B29" s="50" t="s">
        <v>51</v>
      </c>
      <c r="C29" s="67" t="s">
        <v>33</v>
      </c>
      <c r="D29" s="33" t="s">
        <v>29</v>
      </c>
      <c r="E29" s="68">
        <v>7.6</v>
      </c>
      <c r="F29" s="45">
        <f>E29*F26</f>
        <v>6.2743016000000003</v>
      </c>
      <c r="G29" s="45"/>
      <c r="H29" s="4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</row>
    <row r="30" spans="1:231" s="3" customFormat="1" ht="15" x14ac:dyDescent="0.25">
      <c r="A30" s="39"/>
      <c r="B30" s="50" t="s">
        <v>52</v>
      </c>
      <c r="C30" s="67" t="s">
        <v>34</v>
      </c>
      <c r="D30" s="33" t="s">
        <v>29</v>
      </c>
      <c r="E30" s="68">
        <v>7.4</v>
      </c>
      <c r="F30" s="36">
        <f>E30*F26</f>
        <v>6.1091884000000007</v>
      </c>
      <c r="G30" s="45"/>
      <c r="H30" s="4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</row>
    <row r="31" spans="1:231" s="3" customFormat="1" ht="15" x14ac:dyDescent="0.25">
      <c r="A31" s="39"/>
      <c r="B31" s="50" t="s">
        <v>53</v>
      </c>
      <c r="C31" s="70" t="s">
        <v>54</v>
      </c>
      <c r="D31" s="33" t="s">
        <v>29</v>
      </c>
      <c r="E31" s="68">
        <v>0.41</v>
      </c>
      <c r="F31" s="45">
        <f>E31*F26</f>
        <v>0.33848205999999997</v>
      </c>
      <c r="G31" s="45"/>
      <c r="H31" s="4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</row>
    <row r="32" spans="1:231" s="3" customFormat="1" ht="15" x14ac:dyDescent="0.25">
      <c r="A32" s="39"/>
      <c r="B32" s="50" t="s">
        <v>55</v>
      </c>
      <c r="C32" s="67" t="s">
        <v>56</v>
      </c>
      <c r="D32" s="33" t="s">
        <v>29</v>
      </c>
      <c r="E32" s="68">
        <v>1.48</v>
      </c>
      <c r="F32" s="36">
        <f>E32*F26</f>
        <v>1.2218376799999999</v>
      </c>
      <c r="G32" s="45"/>
      <c r="H32" s="4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</row>
    <row r="33" spans="1:231" s="3" customFormat="1" ht="15" x14ac:dyDescent="0.25">
      <c r="A33" s="39"/>
      <c r="B33" s="71" t="s">
        <v>57</v>
      </c>
      <c r="C33" s="72" t="s">
        <v>58</v>
      </c>
      <c r="D33" s="33" t="s">
        <v>10</v>
      </c>
      <c r="E33" s="68">
        <f>149-2*12.4</f>
        <v>124.2</v>
      </c>
      <c r="F33" s="45">
        <f>E33*F26</f>
        <v>102.5352972</v>
      </c>
      <c r="G33" s="73"/>
      <c r="H33" s="4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</row>
    <row r="34" spans="1:231" s="3" customFormat="1" ht="15" x14ac:dyDescent="0.25">
      <c r="A34" s="39"/>
      <c r="B34" s="69" t="s">
        <v>59</v>
      </c>
      <c r="C34" s="67" t="s">
        <v>60</v>
      </c>
      <c r="D34" s="33" t="s">
        <v>10</v>
      </c>
      <c r="E34" s="68">
        <v>11</v>
      </c>
      <c r="F34" s="45">
        <f>E34*F26</f>
        <v>9.0812260000000009</v>
      </c>
      <c r="G34" s="45"/>
      <c r="H34" s="4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</row>
    <row r="35" spans="1:231" s="6" customFormat="1" ht="15" x14ac:dyDescent="0.25">
      <c r="A35" s="42"/>
      <c r="B35" s="74"/>
      <c r="C35" s="70"/>
      <c r="D35" s="33"/>
      <c r="E35" s="68"/>
      <c r="F35" s="45"/>
      <c r="G35" s="45"/>
      <c r="H35" s="4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s="3" customFormat="1" ht="15" x14ac:dyDescent="0.25">
      <c r="A36" s="39">
        <v>3</v>
      </c>
      <c r="B36" s="40" t="s">
        <v>43</v>
      </c>
      <c r="C36" s="63" t="s">
        <v>61</v>
      </c>
      <c r="D36" s="42" t="s">
        <v>25</v>
      </c>
      <c r="E36" s="43"/>
      <c r="F36" s="44">
        <f>F40*0.6/1000</f>
        <v>0.49533959999999999</v>
      </c>
      <c r="G36" s="75"/>
      <c r="H36" s="7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6" customFormat="1" ht="15" x14ac:dyDescent="0.25">
      <c r="A37" s="42"/>
      <c r="B37" s="47"/>
      <c r="C37" s="64"/>
      <c r="D37" s="46" t="s">
        <v>45</v>
      </c>
      <c r="E37" s="45"/>
      <c r="F37" s="45">
        <f>F36</f>
        <v>0.49533959999999999</v>
      </c>
      <c r="G37" s="76"/>
      <c r="H37" s="7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s="3" customFormat="1" ht="15" x14ac:dyDescent="0.25">
      <c r="A38" s="39"/>
      <c r="B38" s="50" t="s">
        <v>62</v>
      </c>
      <c r="C38" s="77" t="s">
        <v>63</v>
      </c>
      <c r="D38" s="33" t="s">
        <v>29</v>
      </c>
      <c r="E38" s="76">
        <v>0.3</v>
      </c>
      <c r="F38" s="45">
        <f>F37*E38</f>
        <v>0.14860187999999999</v>
      </c>
      <c r="G38" s="45"/>
      <c r="H38" s="4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</row>
    <row r="39" spans="1:231" s="3" customFormat="1" ht="15" x14ac:dyDescent="0.25">
      <c r="A39" s="39"/>
      <c r="B39" s="50" t="s">
        <v>64</v>
      </c>
      <c r="C39" s="77" t="s">
        <v>46</v>
      </c>
      <c r="D39" s="46" t="s">
        <v>25</v>
      </c>
      <c r="E39" s="76">
        <v>1.03</v>
      </c>
      <c r="F39" s="45">
        <f>E39*F37</f>
        <v>0.51019978799999999</v>
      </c>
      <c r="G39" s="45"/>
      <c r="H39" s="4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</row>
    <row r="40" spans="1:231" s="3" customFormat="1" ht="37.9" customHeight="1" x14ac:dyDescent="0.25">
      <c r="A40" s="39">
        <v>4</v>
      </c>
      <c r="B40" s="40" t="s">
        <v>65</v>
      </c>
      <c r="C40" s="78" t="s">
        <v>66</v>
      </c>
      <c r="D40" s="42" t="s">
        <v>27</v>
      </c>
      <c r="E40" s="43"/>
      <c r="F40" s="43">
        <f>'[2]1'!$J$11</f>
        <v>825.56600000000003</v>
      </c>
      <c r="G40" s="43"/>
      <c r="H40" s="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6" customFormat="1" ht="15" x14ac:dyDescent="0.25">
      <c r="A41" s="42"/>
      <c r="B41" s="47"/>
      <c r="C41" s="64"/>
      <c r="D41" s="46" t="s">
        <v>31</v>
      </c>
      <c r="E41" s="45"/>
      <c r="F41" s="66">
        <f>F40/1000</f>
        <v>0.82556600000000002</v>
      </c>
      <c r="G41" s="45"/>
      <c r="H41" s="4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s="3" customFormat="1" ht="15" x14ac:dyDescent="0.25">
      <c r="A42" s="39"/>
      <c r="B42" s="50"/>
      <c r="C42" s="67" t="s">
        <v>28</v>
      </c>
      <c r="D42" s="33" t="s">
        <v>14</v>
      </c>
      <c r="E42" s="45">
        <f>37.5+4*0.07</f>
        <v>37.78</v>
      </c>
      <c r="F42" s="45">
        <f>F41*E42</f>
        <v>31.189883480000002</v>
      </c>
      <c r="G42" s="45"/>
      <c r="H42" s="4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</row>
    <row r="43" spans="1:231" s="3" customFormat="1" ht="15" x14ac:dyDescent="0.25">
      <c r="A43" s="39"/>
      <c r="B43" s="50" t="s">
        <v>67</v>
      </c>
      <c r="C43" s="64" t="s">
        <v>32</v>
      </c>
      <c r="D43" s="33" t="s">
        <v>29</v>
      </c>
      <c r="E43" s="45">
        <v>3.02</v>
      </c>
      <c r="F43" s="45">
        <f>F41*E43</f>
        <v>2.4932093200000001</v>
      </c>
      <c r="G43" s="45"/>
      <c r="H43" s="4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</row>
    <row r="44" spans="1:231" s="3" customFormat="1" ht="15" x14ac:dyDescent="0.25">
      <c r="A44" s="39"/>
      <c r="B44" s="50" t="s">
        <v>51</v>
      </c>
      <c r="C44" s="67" t="s">
        <v>33</v>
      </c>
      <c r="D44" s="33" t="s">
        <v>29</v>
      </c>
      <c r="E44" s="45">
        <v>3.7</v>
      </c>
      <c r="F44" s="45">
        <f>E44*F41</f>
        <v>3.0545942000000004</v>
      </c>
      <c r="G44" s="45"/>
      <c r="H44" s="4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</row>
    <row r="45" spans="1:231" s="3" customFormat="1" ht="15" x14ac:dyDescent="0.25">
      <c r="A45" s="39"/>
      <c r="B45" s="50" t="s">
        <v>52</v>
      </c>
      <c r="C45" s="67" t="s">
        <v>34</v>
      </c>
      <c r="D45" s="33" t="s">
        <v>29</v>
      </c>
      <c r="E45" s="45">
        <v>11.1</v>
      </c>
      <c r="F45" s="36">
        <f>E45*F41</f>
        <v>9.1637825999999993</v>
      </c>
      <c r="G45" s="45"/>
      <c r="H45" s="4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</row>
    <row r="46" spans="1:231" s="3" customFormat="1" ht="15" x14ac:dyDescent="0.25">
      <c r="A46" s="42"/>
      <c r="B46" s="47"/>
      <c r="C46" s="77" t="s">
        <v>18</v>
      </c>
      <c r="D46" s="46" t="s">
        <v>1</v>
      </c>
      <c r="E46" s="45">
        <v>2.2999999999999998</v>
      </c>
      <c r="F46" s="36">
        <f>E46*F41</f>
        <v>1.8988018</v>
      </c>
      <c r="G46" s="45"/>
      <c r="H46" s="4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</row>
    <row r="47" spans="1:231" s="3" customFormat="1" ht="15" x14ac:dyDescent="0.25">
      <c r="A47" s="39"/>
      <c r="B47" s="50" t="s">
        <v>68</v>
      </c>
      <c r="C47" s="64" t="s">
        <v>69</v>
      </c>
      <c r="D47" s="46" t="s">
        <v>25</v>
      </c>
      <c r="E47" s="45">
        <f>97.4+2*12.1</f>
        <v>121.60000000000001</v>
      </c>
      <c r="F47" s="45">
        <f>E47*F41</f>
        <v>100.3888256</v>
      </c>
      <c r="G47" s="45"/>
      <c r="H47" s="4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</row>
    <row r="48" spans="1:231" s="3" customFormat="1" ht="15" x14ac:dyDescent="0.25">
      <c r="A48" s="42"/>
      <c r="B48" s="47"/>
      <c r="C48" s="77" t="s">
        <v>35</v>
      </c>
      <c r="D48" s="46" t="s">
        <v>1</v>
      </c>
      <c r="E48" s="45">
        <f>14.5+4*0.2</f>
        <v>15.3</v>
      </c>
      <c r="F48" s="45">
        <f>E48*F41</f>
        <v>12.631159800000001</v>
      </c>
      <c r="G48" s="45"/>
      <c r="H48" s="4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</row>
    <row r="49" spans="1:231" s="6" customFormat="1" ht="15" x14ac:dyDescent="0.25">
      <c r="A49" s="42"/>
      <c r="B49" s="47"/>
      <c r="C49" s="77"/>
      <c r="D49" s="46"/>
      <c r="E49" s="45"/>
      <c r="F49" s="45"/>
      <c r="G49" s="45"/>
      <c r="H49" s="4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s="3" customFormat="1" ht="15" x14ac:dyDescent="0.25">
      <c r="A50" s="39">
        <v>5</v>
      </c>
      <c r="B50" s="40" t="s">
        <v>43</v>
      </c>
      <c r="C50" s="63" t="s">
        <v>44</v>
      </c>
      <c r="D50" s="42" t="s">
        <v>25</v>
      </c>
      <c r="E50" s="43"/>
      <c r="F50" s="44">
        <f>F40*0.3/1000</f>
        <v>0.2476698</v>
      </c>
      <c r="G50" s="75"/>
      <c r="H50" s="7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6" customFormat="1" ht="15" x14ac:dyDescent="0.25">
      <c r="A51" s="42"/>
      <c r="B51" s="47"/>
      <c r="C51" s="64"/>
      <c r="D51" s="46" t="s">
        <v>45</v>
      </c>
      <c r="E51" s="45"/>
      <c r="F51" s="45">
        <f>F50</f>
        <v>0.2476698</v>
      </c>
      <c r="G51" s="76"/>
      <c r="H51" s="7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</row>
    <row r="52" spans="1:231" s="3" customFormat="1" ht="15" x14ac:dyDescent="0.25">
      <c r="A52" s="39"/>
      <c r="B52" s="50" t="s">
        <v>62</v>
      </c>
      <c r="C52" s="77" t="s">
        <v>63</v>
      </c>
      <c r="D52" s="33" t="s">
        <v>29</v>
      </c>
      <c r="E52" s="76">
        <v>0.3</v>
      </c>
      <c r="F52" s="45">
        <f>F51*E52</f>
        <v>7.4300939999999996E-2</v>
      </c>
      <c r="G52" s="45"/>
      <c r="H52" s="4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</row>
    <row r="53" spans="1:231" s="3" customFormat="1" ht="15" x14ac:dyDescent="0.25">
      <c r="A53" s="39"/>
      <c r="B53" s="50" t="s">
        <v>64</v>
      </c>
      <c r="C53" s="77" t="s">
        <v>46</v>
      </c>
      <c r="D53" s="46" t="s">
        <v>25</v>
      </c>
      <c r="E53" s="76">
        <v>1.03</v>
      </c>
      <c r="F53" s="45">
        <f>E53*F51</f>
        <v>0.25509989399999999</v>
      </c>
      <c r="G53" s="45"/>
      <c r="H53" s="4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</row>
    <row r="54" spans="1:231" s="6" customFormat="1" ht="15" x14ac:dyDescent="0.25">
      <c r="A54" s="42"/>
      <c r="B54" s="47"/>
      <c r="C54" s="77"/>
      <c r="D54" s="46"/>
      <c r="E54" s="76"/>
      <c r="F54" s="45"/>
      <c r="G54" s="45"/>
      <c r="H54" s="4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</row>
    <row r="55" spans="1:231" s="3" customFormat="1" ht="30" x14ac:dyDescent="0.25">
      <c r="A55" s="39">
        <v>6</v>
      </c>
      <c r="B55" s="40" t="s">
        <v>30</v>
      </c>
      <c r="C55" s="78" t="s">
        <v>70</v>
      </c>
      <c r="D55" s="42" t="s">
        <v>27</v>
      </c>
      <c r="E55" s="43"/>
      <c r="F55" s="43">
        <f>'[2]1'!$L$11</f>
        <v>825.56600000000003</v>
      </c>
      <c r="G55" s="43"/>
      <c r="H55" s="4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</row>
    <row r="56" spans="1:231" s="6" customFormat="1" ht="15" x14ac:dyDescent="0.25">
      <c r="A56" s="42"/>
      <c r="B56" s="47"/>
      <c r="C56" s="64"/>
      <c r="D56" s="46" t="s">
        <v>31</v>
      </c>
      <c r="E56" s="45"/>
      <c r="F56" s="66">
        <f>F55/1000</f>
        <v>0.82556600000000002</v>
      </c>
      <c r="G56" s="45"/>
      <c r="H56" s="4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</row>
    <row r="57" spans="1:231" s="3" customFormat="1" ht="15" x14ac:dyDescent="0.25">
      <c r="A57" s="39"/>
      <c r="B57" s="50"/>
      <c r="C57" s="67" t="s">
        <v>28</v>
      </c>
      <c r="D57" s="33" t="s">
        <v>14</v>
      </c>
      <c r="E57" s="45">
        <f>37.5-2*0.07</f>
        <v>37.36</v>
      </c>
      <c r="F57" s="45">
        <f>F56*E57</f>
        <v>30.843145759999999</v>
      </c>
      <c r="G57" s="45"/>
      <c r="H57" s="4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</row>
    <row r="58" spans="1:231" s="3" customFormat="1" ht="15" x14ac:dyDescent="0.25">
      <c r="A58" s="39"/>
      <c r="B58" s="50" t="s">
        <v>67</v>
      </c>
      <c r="C58" s="64" t="s">
        <v>32</v>
      </c>
      <c r="D58" s="33" t="s">
        <v>29</v>
      </c>
      <c r="E58" s="45">
        <v>3.02</v>
      </c>
      <c r="F58" s="45">
        <f>F56*E58</f>
        <v>2.4932093200000001</v>
      </c>
      <c r="G58" s="45"/>
      <c r="H58" s="4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</row>
    <row r="59" spans="1:231" s="3" customFormat="1" ht="15" x14ac:dyDescent="0.25">
      <c r="A59" s="39"/>
      <c r="B59" s="50" t="s">
        <v>51</v>
      </c>
      <c r="C59" s="67" t="s">
        <v>33</v>
      </c>
      <c r="D59" s="33" t="s">
        <v>29</v>
      </c>
      <c r="E59" s="45">
        <v>3.7</v>
      </c>
      <c r="F59" s="45">
        <f>E59*F56</f>
        <v>3.0545942000000004</v>
      </c>
      <c r="G59" s="45"/>
      <c r="H59" s="4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</row>
    <row r="60" spans="1:231" s="3" customFormat="1" ht="15" x14ac:dyDescent="0.25">
      <c r="A60" s="39"/>
      <c r="B60" s="50" t="s">
        <v>52</v>
      </c>
      <c r="C60" s="67" t="s">
        <v>34</v>
      </c>
      <c r="D60" s="33" t="s">
        <v>29</v>
      </c>
      <c r="E60" s="45">
        <v>11.1</v>
      </c>
      <c r="F60" s="36">
        <f>E60*F56</f>
        <v>9.1637825999999993</v>
      </c>
      <c r="G60" s="45"/>
      <c r="H60" s="4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</row>
    <row r="61" spans="1:231" s="3" customFormat="1" ht="15" x14ac:dyDescent="0.25">
      <c r="A61" s="42"/>
      <c r="B61" s="47"/>
      <c r="C61" s="77" t="s">
        <v>18</v>
      </c>
      <c r="D61" s="46" t="s">
        <v>1</v>
      </c>
      <c r="E61" s="45">
        <v>2.2999999999999998</v>
      </c>
      <c r="F61" s="36">
        <f>E61*F56</f>
        <v>1.8988018</v>
      </c>
      <c r="G61" s="45"/>
      <c r="H61" s="4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</row>
    <row r="62" spans="1:231" s="3" customFormat="1" ht="15" x14ac:dyDescent="0.25">
      <c r="A62" s="39"/>
      <c r="B62" s="50" t="s">
        <v>71</v>
      </c>
      <c r="C62" s="64" t="s">
        <v>36</v>
      </c>
      <c r="D62" s="46" t="s">
        <v>25</v>
      </c>
      <c r="E62" s="45">
        <f>97.4-0*12.1</f>
        <v>97.4</v>
      </c>
      <c r="F62" s="45">
        <f>E62*F56</f>
        <v>80.410128400000005</v>
      </c>
      <c r="G62" s="45"/>
      <c r="H62" s="4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</row>
    <row r="63" spans="1:231" s="3" customFormat="1" ht="15" x14ac:dyDescent="0.25">
      <c r="A63" s="42"/>
      <c r="B63" s="47"/>
      <c r="C63" s="77" t="s">
        <v>35</v>
      </c>
      <c r="D63" s="46" t="s">
        <v>1</v>
      </c>
      <c r="E63" s="45">
        <f>14.5-2*0.2</f>
        <v>14.1</v>
      </c>
      <c r="F63" s="45">
        <f>E63*F56</f>
        <v>11.6404806</v>
      </c>
      <c r="G63" s="45"/>
      <c r="H63" s="4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</row>
    <row r="64" spans="1:231" s="3" customFormat="1" ht="13.5" customHeight="1" x14ac:dyDescent="0.25">
      <c r="A64" s="19" t="s">
        <v>72</v>
      </c>
      <c r="B64" s="20"/>
      <c r="C64" s="37" t="s">
        <v>80</v>
      </c>
      <c r="D64" s="22"/>
      <c r="E64" s="23"/>
      <c r="F64" s="22"/>
      <c r="G64" s="24"/>
      <c r="H64" s="24"/>
    </row>
    <row r="65" spans="1:231" s="3" customFormat="1" ht="15" x14ac:dyDescent="0.25">
      <c r="A65" s="39">
        <v>2</v>
      </c>
      <c r="B65" s="40" t="s">
        <v>47</v>
      </c>
      <c r="C65" s="63" t="s">
        <v>48</v>
      </c>
      <c r="D65" s="42" t="s">
        <v>27</v>
      </c>
      <c r="E65" s="45"/>
      <c r="F65" s="43">
        <v>211</v>
      </c>
      <c r="G65" s="43"/>
      <c r="H65" s="4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6" customFormat="1" ht="15" x14ac:dyDescent="0.25">
      <c r="A66" s="39"/>
      <c r="B66" s="50"/>
      <c r="C66" s="64"/>
      <c r="D66" s="33" t="s">
        <v>31</v>
      </c>
      <c r="E66" s="65"/>
      <c r="F66" s="66">
        <f>F65/1000</f>
        <v>0.21099999999999999</v>
      </c>
      <c r="G66" s="45"/>
      <c r="H66" s="4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</row>
    <row r="67" spans="1:231" s="3" customFormat="1" ht="15" x14ac:dyDescent="0.25">
      <c r="A67" s="39"/>
      <c r="B67" s="50"/>
      <c r="C67" s="67" t="s">
        <v>28</v>
      </c>
      <c r="D67" s="33" t="s">
        <v>14</v>
      </c>
      <c r="E67" s="68">
        <v>42.9</v>
      </c>
      <c r="F67" s="45">
        <f>F66*E67</f>
        <v>9.0518999999999998</v>
      </c>
      <c r="G67" s="45"/>
      <c r="H67" s="4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</row>
    <row r="68" spans="1:231" s="3" customFormat="1" ht="15" x14ac:dyDescent="0.25">
      <c r="A68" s="39"/>
      <c r="B68" s="69" t="s">
        <v>49</v>
      </c>
      <c r="C68" s="67" t="s">
        <v>50</v>
      </c>
      <c r="D68" s="33" t="s">
        <v>29</v>
      </c>
      <c r="E68" s="68">
        <v>2.69</v>
      </c>
      <c r="F68" s="45">
        <f>F66*E68</f>
        <v>0.56758999999999993</v>
      </c>
      <c r="G68" s="45"/>
      <c r="H68" s="4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</row>
    <row r="69" spans="1:231" s="3" customFormat="1" ht="15" x14ac:dyDescent="0.25">
      <c r="A69" s="39"/>
      <c r="B69" s="50" t="s">
        <v>51</v>
      </c>
      <c r="C69" s="67" t="s">
        <v>33</v>
      </c>
      <c r="D69" s="33" t="s">
        <v>29</v>
      </c>
      <c r="E69" s="68">
        <v>7.6</v>
      </c>
      <c r="F69" s="45">
        <f>E69*F66</f>
        <v>1.6035999999999999</v>
      </c>
      <c r="G69" s="45"/>
      <c r="H69" s="4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</row>
    <row r="70" spans="1:231" s="3" customFormat="1" ht="15" x14ac:dyDescent="0.25">
      <c r="A70" s="39"/>
      <c r="B70" s="50" t="s">
        <v>52</v>
      </c>
      <c r="C70" s="67" t="s">
        <v>34</v>
      </c>
      <c r="D70" s="33" t="s">
        <v>29</v>
      </c>
      <c r="E70" s="68">
        <v>7.4</v>
      </c>
      <c r="F70" s="36">
        <f>E70*F66</f>
        <v>1.5614000000000001</v>
      </c>
      <c r="G70" s="45"/>
      <c r="H70" s="4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</row>
    <row r="71" spans="1:231" s="3" customFormat="1" ht="15" x14ac:dyDescent="0.25">
      <c r="A71" s="39"/>
      <c r="B71" s="50" t="s">
        <v>53</v>
      </c>
      <c r="C71" s="70" t="s">
        <v>54</v>
      </c>
      <c r="D71" s="33" t="s">
        <v>29</v>
      </c>
      <c r="E71" s="68">
        <v>0.41</v>
      </c>
      <c r="F71" s="45">
        <f>E71*F66</f>
        <v>8.650999999999999E-2</v>
      </c>
      <c r="G71" s="45"/>
      <c r="H71" s="4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</row>
    <row r="72" spans="1:231" s="3" customFormat="1" ht="15" x14ac:dyDescent="0.25">
      <c r="A72" s="39"/>
      <c r="B72" s="50" t="s">
        <v>55</v>
      </c>
      <c r="C72" s="67" t="s">
        <v>56</v>
      </c>
      <c r="D72" s="33" t="s">
        <v>29</v>
      </c>
      <c r="E72" s="68">
        <v>1.48</v>
      </c>
      <c r="F72" s="36">
        <f>E72*F66</f>
        <v>0.31228</v>
      </c>
      <c r="G72" s="45"/>
      <c r="H72" s="4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</row>
    <row r="73" spans="1:231" s="3" customFormat="1" ht="15" x14ac:dyDescent="0.25">
      <c r="A73" s="39"/>
      <c r="B73" s="71" t="s">
        <v>57</v>
      </c>
      <c r="C73" s="72" t="s">
        <v>58</v>
      </c>
      <c r="D73" s="33" t="s">
        <v>10</v>
      </c>
      <c r="E73" s="68">
        <f>149-2*12.4</f>
        <v>124.2</v>
      </c>
      <c r="F73" s="45">
        <f>E73*F66</f>
        <v>26.206199999999999</v>
      </c>
      <c r="G73" s="73"/>
      <c r="H73" s="4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</row>
    <row r="74" spans="1:231" s="3" customFormat="1" ht="15" x14ac:dyDescent="0.25">
      <c r="A74" s="39"/>
      <c r="B74" s="69" t="s">
        <v>59</v>
      </c>
      <c r="C74" s="67" t="s">
        <v>60</v>
      </c>
      <c r="D74" s="33" t="s">
        <v>10</v>
      </c>
      <c r="E74" s="68">
        <v>11</v>
      </c>
      <c r="F74" s="45">
        <f>E74*F66</f>
        <v>2.3209999999999997</v>
      </c>
      <c r="G74" s="45"/>
      <c r="H74" s="4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</row>
    <row r="75" spans="1:231" s="6" customFormat="1" ht="15" x14ac:dyDescent="0.25">
      <c r="A75" s="42"/>
      <c r="B75" s="74"/>
      <c r="C75" s="70"/>
      <c r="D75" s="33"/>
      <c r="E75" s="68"/>
      <c r="F75" s="45"/>
      <c r="G75" s="45"/>
      <c r="H75" s="4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</row>
    <row r="76" spans="1:231" s="3" customFormat="1" ht="15" x14ac:dyDescent="0.25">
      <c r="A76" s="39">
        <v>3</v>
      </c>
      <c r="B76" s="40" t="s">
        <v>43</v>
      </c>
      <c r="C76" s="63" t="s">
        <v>61</v>
      </c>
      <c r="D76" s="42" t="s">
        <v>25</v>
      </c>
      <c r="E76" s="43"/>
      <c r="F76" s="44">
        <f>F81*0.6/1000</f>
        <v>0.12659999999999999</v>
      </c>
      <c r="G76" s="75"/>
      <c r="H76" s="7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6" customFormat="1" ht="15" x14ac:dyDescent="0.25">
      <c r="A77" s="42"/>
      <c r="B77" s="47"/>
      <c r="C77" s="64"/>
      <c r="D77" s="46" t="s">
        <v>45</v>
      </c>
      <c r="E77" s="45"/>
      <c r="F77" s="45">
        <f>F76</f>
        <v>0.12659999999999999</v>
      </c>
      <c r="G77" s="76"/>
      <c r="H77" s="7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</row>
    <row r="78" spans="1:231" s="3" customFormat="1" ht="15" x14ac:dyDescent="0.25">
      <c r="A78" s="39"/>
      <c r="B78" s="50" t="s">
        <v>62</v>
      </c>
      <c r="C78" s="77" t="s">
        <v>63</v>
      </c>
      <c r="D78" s="33" t="s">
        <v>29</v>
      </c>
      <c r="E78" s="76">
        <v>0.3</v>
      </c>
      <c r="F78" s="45">
        <f>F77*E78</f>
        <v>3.7979999999999993E-2</v>
      </c>
      <c r="G78" s="45"/>
      <c r="H78" s="4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</row>
    <row r="79" spans="1:231" s="3" customFormat="1" ht="15" x14ac:dyDescent="0.25">
      <c r="A79" s="39"/>
      <c r="B79" s="50" t="s">
        <v>64</v>
      </c>
      <c r="C79" s="77" t="s">
        <v>46</v>
      </c>
      <c r="D79" s="46" t="s">
        <v>25</v>
      </c>
      <c r="E79" s="76">
        <v>1.03</v>
      </c>
      <c r="F79" s="45">
        <f>E79*F77</f>
        <v>0.13039799999999999</v>
      </c>
      <c r="G79" s="45"/>
      <c r="H79" s="4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</row>
    <row r="80" spans="1:231" s="6" customFormat="1" ht="15" x14ac:dyDescent="0.25">
      <c r="A80" s="42"/>
      <c r="B80" s="47"/>
      <c r="C80" s="77"/>
      <c r="D80" s="46"/>
      <c r="E80" s="76"/>
      <c r="F80" s="45"/>
      <c r="G80" s="45"/>
      <c r="H80" s="4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</row>
    <row r="81" spans="1:231" s="3" customFormat="1" ht="30" x14ac:dyDescent="0.25">
      <c r="A81" s="39">
        <v>4</v>
      </c>
      <c r="B81" s="40" t="s">
        <v>65</v>
      </c>
      <c r="C81" s="78" t="s">
        <v>66</v>
      </c>
      <c r="D81" s="42" t="s">
        <v>27</v>
      </c>
      <c r="E81" s="43"/>
      <c r="F81" s="43">
        <v>211</v>
      </c>
      <c r="G81" s="43"/>
      <c r="H81" s="4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6" customFormat="1" ht="15" x14ac:dyDescent="0.25">
      <c r="A82" s="42"/>
      <c r="B82" s="47"/>
      <c r="C82" s="64"/>
      <c r="D82" s="46" t="s">
        <v>31</v>
      </c>
      <c r="E82" s="45"/>
      <c r="F82" s="66">
        <f>F81/1000</f>
        <v>0.21099999999999999</v>
      </c>
      <c r="G82" s="45"/>
      <c r="H82" s="4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</row>
    <row r="83" spans="1:231" s="3" customFormat="1" ht="15" x14ac:dyDescent="0.25">
      <c r="A83" s="39"/>
      <c r="B83" s="50"/>
      <c r="C83" s="67" t="s">
        <v>28</v>
      </c>
      <c r="D83" s="33" t="s">
        <v>14</v>
      </c>
      <c r="E83" s="45">
        <f>37.5+4*0.07</f>
        <v>37.78</v>
      </c>
      <c r="F83" s="45">
        <f>F82*E83</f>
        <v>7.9715800000000003</v>
      </c>
      <c r="G83" s="45"/>
      <c r="H83" s="4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</row>
    <row r="84" spans="1:231" s="3" customFormat="1" ht="15" x14ac:dyDescent="0.25">
      <c r="A84" s="39"/>
      <c r="B84" s="50" t="s">
        <v>67</v>
      </c>
      <c r="C84" s="64" t="s">
        <v>32</v>
      </c>
      <c r="D84" s="33" t="s">
        <v>29</v>
      </c>
      <c r="E84" s="45">
        <v>3.02</v>
      </c>
      <c r="F84" s="45">
        <f>F82*E84</f>
        <v>0.63722000000000001</v>
      </c>
      <c r="G84" s="45"/>
      <c r="H84" s="4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</row>
    <row r="85" spans="1:231" s="3" customFormat="1" ht="15" x14ac:dyDescent="0.25">
      <c r="A85" s="39"/>
      <c r="B85" s="50" t="s">
        <v>51</v>
      </c>
      <c r="C85" s="67" t="s">
        <v>33</v>
      </c>
      <c r="D85" s="33" t="s">
        <v>29</v>
      </c>
      <c r="E85" s="45">
        <v>3.7</v>
      </c>
      <c r="F85" s="45">
        <f>E85*F82</f>
        <v>0.78070000000000006</v>
      </c>
      <c r="G85" s="45"/>
      <c r="H85" s="4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</row>
    <row r="86" spans="1:231" s="3" customFormat="1" ht="15" x14ac:dyDescent="0.25">
      <c r="A86" s="39"/>
      <c r="B86" s="50" t="s">
        <v>52</v>
      </c>
      <c r="C86" s="67" t="s">
        <v>34</v>
      </c>
      <c r="D86" s="33" t="s">
        <v>29</v>
      </c>
      <c r="E86" s="45">
        <v>11.1</v>
      </c>
      <c r="F86" s="36">
        <f>E86*F82</f>
        <v>2.3420999999999998</v>
      </c>
      <c r="G86" s="45"/>
      <c r="H86" s="4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</row>
    <row r="87" spans="1:231" s="3" customFormat="1" ht="15" x14ac:dyDescent="0.25">
      <c r="A87" s="42"/>
      <c r="B87" s="47"/>
      <c r="C87" s="77" t="s">
        <v>18</v>
      </c>
      <c r="D87" s="46" t="s">
        <v>1</v>
      </c>
      <c r="E87" s="45">
        <v>2.2999999999999998</v>
      </c>
      <c r="F87" s="36">
        <f>E87*F82</f>
        <v>0.48529999999999995</v>
      </c>
      <c r="G87" s="45"/>
      <c r="H87" s="4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</row>
    <row r="88" spans="1:231" s="3" customFormat="1" ht="15" x14ac:dyDescent="0.25">
      <c r="A88" s="39"/>
      <c r="B88" s="50" t="s">
        <v>68</v>
      </c>
      <c r="C88" s="64" t="s">
        <v>69</v>
      </c>
      <c r="D88" s="46" t="s">
        <v>25</v>
      </c>
      <c r="E88" s="45">
        <f>97.4+2*12.1</f>
        <v>121.60000000000001</v>
      </c>
      <c r="F88" s="45">
        <f>E88*F82</f>
        <v>25.657600000000002</v>
      </c>
      <c r="G88" s="45"/>
      <c r="H88" s="4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</row>
    <row r="89" spans="1:231" s="3" customFormat="1" ht="15" x14ac:dyDescent="0.25">
      <c r="A89" s="42"/>
      <c r="B89" s="47"/>
      <c r="C89" s="77" t="s">
        <v>35</v>
      </c>
      <c r="D89" s="46" t="s">
        <v>1</v>
      </c>
      <c r="E89" s="45">
        <f>14.5+4*0.2</f>
        <v>15.3</v>
      </c>
      <c r="F89" s="45">
        <f>E89*F82</f>
        <v>3.2282999999999999</v>
      </c>
      <c r="G89" s="45"/>
      <c r="H89" s="4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</row>
    <row r="90" spans="1:231" s="6" customFormat="1" ht="15" x14ac:dyDescent="0.25">
      <c r="A90" s="42"/>
      <c r="B90" s="47"/>
      <c r="C90" s="77"/>
      <c r="D90" s="46"/>
      <c r="E90" s="45"/>
      <c r="F90" s="45"/>
      <c r="G90" s="45"/>
      <c r="H90" s="4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</row>
    <row r="91" spans="1:231" s="3" customFormat="1" ht="15" x14ac:dyDescent="0.25">
      <c r="A91" s="39">
        <v>5</v>
      </c>
      <c r="B91" s="40" t="s">
        <v>43</v>
      </c>
      <c r="C91" s="63" t="s">
        <v>44</v>
      </c>
      <c r="D91" s="42" t="s">
        <v>25</v>
      </c>
      <c r="E91" s="43"/>
      <c r="F91" s="44">
        <f>F81*0.3/1000</f>
        <v>6.3299999999999995E-2</v>
      </c>
      <c r="G91" s="75"/>
      <c r="H91" s="7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6" customFormat="1" ht="15" x14ac:dyDescent="0.25">
      <c r="A92" s="42"/>
      <c r="B92" s="47"/>
      <c r="C92" s="64"/>
      <c r="D92" s="46" t="s">
        <v>45</v>
      </c>
      <c r="E92" s="45"/>
      <c r="F92" s="45">
        <f>F91</f>
        <v>6.3299999999999995E-2</v>
      </c>
      <c r="G92" s="76"/>
      <c r="H92" s="7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</row>
    <row r="93" spans="1:231" s="3" customFormat="1" ht="15" x14ac:dyDescent="0.25">
      <c r="A93" s="39"/>
      <c r="B93" s="50" t="s">
        <v>62</v>
      </c>
      <c r="C93" s="77" t="s">
        <v>63</v>
      </c>
      <c r="D93" s="33" t="s">
        <v>29</v>
      </c>
      <c r="E93" s="76">
        <v>0.3</v>
      </c>
      <c r="F93" s="45">
        <f>F92*E93</f>
        <v>1.8989999999999996E-2</v>
      </c>
      <c r="G93" s="45"/>
      <c r="H93" s="4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</row>
    <row r="94" spans="1:231" s="3" customFormat="1" ht="15" x14ac:dyDescent="0.25">
      <c r="A94" s="39"/>
      <c r="B94" s="50" t="s">
        <v>64</v>
      </c>
      <c r="C94" s="77" t="s">
        <v>46</v>
      </c>
      <c r="D94" s="46" t="s">
        <v>25</v>
      </c>
      <c r="E94" s="76">
        <v>1.03</v>
      </c>
      <c r="F94" s="45">
        <f>E94*F92</f>
        <v>6.5198999999999993E-2</v>
      </c>
      <c r="G94" s="45"/>
      <c r="H94" s="4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</row>
    <row r="95" spans="1:231" s="6" customFormat="1" ht="15" x14ac:dyDescent="0.25">
      <c r="A95" s="42"/>
      <c r="B95" s="47"/>
      <c r="C95" s="77"/>
      <c r="D95" s="46"/>
      <c r="E95" s="76"/>
      <c r="F95" s="45"/>
      <c r="G95" s="45"/>
      <c r="H95" s="4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</row>
    <row r="96" spans="1:231" s="3" customFormat="1" ht="30" x14ac:dyDescent="0.25">
      <c r="A96" s="39">
        <v>6</v>
      </c>
      <c r="B96" s="40" t="s">
        <v>30</v>
      </c>
      <c r="C96" s="78" t="s">
        <v>70</v>
      </c>
      <c r="D96" s="42" t="s">
        <v>27</v>
      </c>
      <c r="E96" s="43"/>
      <c r="F96" s="43">
        <v>211</v>
      </c>
      <c r="G96" s="43"/>
      <c r="H96" s="4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6" customFormat="1" ht="15" x14ac:dyDescent="0.25">
      <c r="A97" s="42"/>
      <c r="B97" s="47"/>
      <c r="C97" s="64"/>
      <c r="D97" s="46" t="s">
        <v>31</v>
      </c>
      <c r="E97" s="45"/>
      <c r="F97" s="66">
        <f>F96/1000</f>
        <v>0.21099999999999999</v>
      </c>
      <c r="G97" s="45"/>
      <c r="H97" s="4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</row>
    <row r="98" spans="1:231" s="3" customFormat="1" ht="15" x14ac:dyDescent="0.25">
      <c r="A98" s="39"/>
      <c r="B98" s="50"/>
      <c r="C98" s="67" t="s">
        <v>28</v>
      </c>
      <c r="D98" s="33" t="s">
        <v>14</v>
      </c>
      <c r="E98" s="45">
        <f>37.5-2*0.07</f>
        <v>37.36</v>
      </c>
      <c r="F98" s="45">
        <f>F97*E98</f>
        <v>7.8829599999999997</v>
      </c>
      <c r="G98" s="45"/>
      <c r="H98" s="4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</row>
    <row r="99" spans="1:231" s="3" customFormat="1" ht="15" x14ac:dyDescent="0.25">
      <c r="A99" s="39"/>
      <c r="B99" s="50" t="s">
        <v>67</v>
      </c>
      <c r="C99" s="64" t="s">
        <v>32</v>
      </c>
      <c r="D99" s="33" t="s">
        <v>29</v>
      </c>
      <c r="E99" s="45">
        <v>3.02</v>
      </c>
      <c r="F99" s="45">
        <f>F97*E99</f>
        <v>0.63722000000000001</v>
      </c>
      <c r="G99" s="45"/>
      <c r="H99" s="4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</row>
    <row r="100" spans="1:231" s="3" customFormat="1" ht="15" x14ac:dyDescent="0.25">
      <c r="A100" s="39"/>
      <c r="B100" s="50" t="s">
        <v>51</v>
      </c>
      <c r="C100" s="67" t="s">
        <v>33</v>
      </c>
      <c r="D100" s="33" t="s">
        <v>29</v>
      </c>
      <c r="E100" s="45">
        <v>3.7</v>
      </c>
      <c r="F100" s="45">
        <f>E100*F97</f>
        <v>0.78070000000000006</v>
      </c>
      <c r="G100" s="45"/>
      <c r="H100" s="4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</row>
    <row r="101" spans="1:231" s="3" customFormat="1" ht="15" x14ac:dyDescent="0.25">
      <c r="A101" s="39"/>
      <c r="B101" s="50" t="s">
        <v>52</v>
      </c>
      <c r="C101" s="67" t="s">
        <v>34</v>
      </c>
      <c r="D101" s="33" t="s">
        <v>29</v>
      </c>
      <c r="E101" s="45">
        <v>11.1</v>
      </c>
      <c r="F101" s="36">
        <f>E101*F97</f>
        <v>2.3420999999999998</v>
      </c>
      <c r="G101" s="45"/>
      <c r="H101" s="4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</row>
    <row r="102" spans="1:231" s="3" customFormat="1" ht="15" x14ac:dyDescent="0.25">
      <c r="A102" s="42"/>
      <c r="B102" s="47"/>
      <c r="C102" s="77" t="s">
        <v>18</v>
      </c>
      <c r="D102" s="46" t="s">
        <v>1</v>
      </c>
      <c r="E102" s="45">
        <v>2.2999999999999998</v>
      </c>
      <c r="F102" s="36">
        <f>E102*F97</f>
        <v>0.48529999999999995</v>
      </c>
      <c r="G102" s="45"/>
      <c r="H102" s="4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</row>
    <row r="103" spans="1:231" s="3" customFormat="1" ht="15" x14ac:dyDescent="0.25">
      <c r="A103" s="39"/>
      <c r="B103" s="50" t="s">
        <v>71</v>
      </c>
      <c r="C103" s="64" t="s">
        <v>36</v>
      </c>
      <c r="D103" s="46" t="s">
        <v>25</v>
      </c>
      <c r="E103" s="45">
        <f>97.4-0*12.1</f>
        <v>97.4</v>
      </c>
      <c r="F103" s="45">
        <f>E103*F97</f>
        <v>20.551400000000001</v>
      </c>
      <c r="G103" s="45"/>
      <c r="H103" s="4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</row>
    <row r="104" spans="1:231" s="3" customFormat="1" ht="15" x14ac:dyDescent="0.25">
      <c r="A104" s="42"/>
      <c r="B104" s="47"/>
      <c r="C104" s="77" t="s">
        <v>35</v>
      </c>
      <c r="D104" s="46" t="s">
        <v>1</v>
      </c>
      <c r="E104" s="45">
        <f>14.5-2*0.2</f>
        <v>14.1</v>
      </c>
      <c r="F104" s="45">
        <f>E104*F97</f>
        <v>2.9750999999999999</v>
      </c>
      <c r="G104" s="45"/>
      <c r="H104" s="4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</row>
    <row r="105" spans="1:231" s="3" customFormat="1" ht="15" x14ac:dyDescent="0.25">
      <c r="A105" s="13"/>
      <c r="B105" s="13"/>
      <c r="C105" s="13" t="s">
        <v>7</v>
      </c>
      <c r="D105" s="13"/>
      <c r="E105" s="79"/>
      <c r="F105" s="79"/>
      <c r="G105" s="79"/>
      <c r="H105" s="7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</row>
    <row r="106" spans="1:231" s="7" customFormat="1" ht="14.25" x14ac:dyDescent="0.25">
      <c r="A106" s="80"/>
      <c r="B106" s="80"/>
      <c r="C106" s="81" t="s">
        <v>37</v>
      </c>
      <c r="D106" s="82" t="s">
        <v>84</v>
      </c>
      <c r="E106" s="83"/>
      <c r="F106" s="83"/>
      <c r="G106" s="83"/>
      <c r="H106" s="83"/>
    </row>
    <row r="107" spans="1:231" ht="14.25" x14ac:dyDescent="0.25">
      <c r="A107" s="80"/>
      <c r="B107" s="84"/>
      <c r="C107" s="80" t="s">
        <v>7</v>
      </c>
      <c r="D107" s="82"/>
      <c r="E107" s="83"/>
      <c r="F107" s="83"/>
      <c r="G107" s="83"/>
      <c r="H107" s="83"/>
    </row>
    <row r="108" spans="1:231" s="11" customFormat="1" ht="14.25" x14ac:dyDescent="0.25">
      <c r="A108" s="85"/>
      <c r="B108" s="84"/>
      <c r="C108" s="80" t="s">
        <v>38</v>
      </c>
      <c r="D108" s="82" t="s">
        <v>84</v>
      </c>
      <c r="E108" s="83"/>
      <c r="F108" s="83"/>
      <c r="G108" s="83"/>
      <c r="H108" s="83"/>
    </row>
    <row r="109" spans="1:231" s="11" customFormat="1" ht="14.25" x14ac:dyDescent="0.25">
      <c r="A109" s="85"/>
      <c r="B109" s="80"/>
      <c r="C109" s="80" t="s">
        <v>7</v>
      </c>
      <c r="D109" s="82"/>
      <c r="E109" s="83"/>
      <c r="F109" s="83"/>
      <c r="G109" s="83"/>
      <c r="H109" s="83"/>
    </row>
    <row r="110" spans="1:231" s="11" customFormat="1" ht="14.25" x14ac:dyDescent="0.25">
      <c r="A110" s="85"/>
      <c r="B110" s="80"/>
      <c r="C110" s="80" t="s">
        <v>39</v>
      </c>
      <c r="D110" s="82" t="s">
        <v>84</v>
      </c>
      <c r="E110" s="83"/>
      <c r="F110" s="83"/>
      <c r="G110" s="83"/>
      <c r="H110" s="83"/>
    </row>
    <row r="111" spans="1:231" s="11" customFormat="1" ht="14.25" x14ac:dyDescent="0.25">
      <c r="A111" s="85"/>
      <c r="B111" s="80"/>
      <c r="C111" s="80"/>
      <c r="D111" s="82"/>
      <c r="E111" s="83"/>
      <c r="F111" s="83"/>
      <c r="G111" s="83"/>
      <c r="H111" s="83"/>
    </row>
    <row r="112" spans="1:231" s="12" customFormat="1" ht="15" x14ac:dyDescent="0.25">
      <c r="A112" s="86"/>
      <c r="B112" s="87"/>
      <c r="C112" s="13" t="s">
        <v>7</v>
      </c>
      <c r="D112" s="88"/>
      <c r="E112" s="79"/>
      <c r="F112" s="79"/>
      <c r="G112" s="79"/>
      <c r="H112" s="79"/>
    </row>
    <row r="113" spans="1:8" s="11" customFormat="1" ht="14.25" x14ac:dyDescent="0.25">
      <c r="A113" s="85"/>
      <c r="B113" s="84"/>
      <c r="C113" s="80"/>
      <c r="D113" s="82"/>
      <c r="E113" s="83"/>
      <c r="F113" s="83"/>
      <c r="G113" s="83"/>
      <c r="H113" s="83"/>
    </row>
    <row r="114" spans="1:8" s="11" customFormat="1" ht="14.25" x14ac:dyDescent="0.25">
      <c r="A114" s="85"/>
      <c r="B114" s="84"/>
      <c r="C114" s="80" t="s">
        <v>40</v>
      </c>
      <c r="D114" s="82">
        <v>0.05</v>
      </c>
      <c r="E114" s="83"/>
      <c r="F114" s="83"/>
      <c r="G114" s="83"/>
      <c r="H114" s="83"/>
    </row>
    <row r="115" spans="1:8" s="11" customFormat="1" ht="14.25" x14ac:dyDescent="0.25">
      <c r="A115" s="85"/>
      <c r="B115" s="80"/>
      <c r="C115" s="80" t="s">
        <v>7</v>
      </c>
      <c r="D115" s="82"/>
      <c r="E115" s="83"/>
      <c r="F115" s="83"/>
      <c r="G115" s="83"/>
      <c r="H115" s="83"/>
    </row>
    <row r="116" spans="1:8" s="11" customFormat="1" ht="14.25" x14ac:dyDescent="0.25">
      <c r="A116" s="85"/>
      <c r="B116" s="84"/>
      <c r="C116" s="80" t="s">
        <v>41</v>
      </c>
      <c r="D116" s="82">
        <v>0.18</v>
      </c>
      <c r="E116" s="83"/>
      <c r="F116" s="83"/>
      <c r="G116" s="83"/>
      <c r="H116" s="83"/>
    </row>
    <row r="117" spans="1:8" s="11" customFormat="1" ht="15" x14ac:dyDescent="0.25">
      <c r="A117" s="85"/>
      <c r="B117" s="80"/>
      <c r="C117" s="13" t="s">
        <v>7</v>
      </c>
      <c r="D117" s="82"/>
      <c r="E117" s="83"/>
      <c r="F117" s="83"/>
      <c r="G117" s="83"/>
      <c r="H117" s="79">
        <v>48200</v>
      </c>
    </row>
    <row r="119" spans="1:8" ht="13.5" customHeight="1" x14ac:dyDescent="0.25">
      <c r="C119" s="91"/>
      <c r="D119" s="92"/>
      <c r="E119" s="93"/>
      <c r="F119" s="93"/>
    </row>
    <row r="120" spans="1:8" ht="13.5" customHeight="1" x14ac:dyDescent="0.25">
      <c r="C120" s="91"/>
      <c r="D120" s="92"/>
      <c r="E120" s="93"/>
      <c r="F120" s="93"/>
    </row>
    <row r="121" spans="1:8" ht="13.5" customHeight="1" x14ac:dyDescent="0.25">
      <c r="C121" s="96"/>
      <c r="D121" s="97"/>
      <c r="E121" s="97"/>
      <c r="F121" s="97"/>
      <c r="G121" s="98"/>
    </row>
    <row r="122" spans="1:8" ht="13.5" customHeight="1" x14ac:dyDescent="0.25">
      <c r="C122" s="99"/>
      <c r="D122" s="99"/>
      <c r="E122" s="99"/>
      <c r="F122" s="99"/>
      <c r="G122" s="99"/>
    </row>
    <row r="123" spans="1:8" ht="13.5" customHeight="1" x14ac:dyDescent="0.25">
      <c r="C123" s="96"/>
      <c r="D123" s="97"/>
      <c r="E123" s="97"/>
      <c r="F123" s="97"/>
      <c r="G123" s="98"/>
    </row>
  </sheetData>
  <protectedRanges>
    <protectedRange sqref="E65:E104 E25:E63" name="Range1_1_1_2_1_1_1"/>
    <protectedRange sqref="E22" name="Range1_1_1_2_1_1_1_1_1_1"/>
    <protectedRange sqref="E23" name="Range1_1_1_2_1_1_2_1"/>
  </protectedRanges>
  <autoFilter ref="A2:HW120"/>
  <mergeCells count="12">
    <mergeCell ref="E4:E5"/>
    <mergeCell ref="D1:H1"/>
    <mergeCell ref="C122:G122"/>
    <mergeCell ref="H4:H5"/>
    <mergeCell ref="A2:H2"/>
    <mergeCell ref="A3:H3"/>
    <mergeCell ref="A4:A5"/>
    <mergeCell ref="B4:B5"/>
    <mergeCell ref="C4:C5"/>
    <mergeCell ref="D4:D5"/>
    <mergeCell ref="G4:G5"/>
    <mergeCell ref="F4:F5"/>
  </mergeCells>
  <pageMargins left="0.75" right="0.25" top="0.5" bottom="0.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(2)</vt:lpstr>
      <vt:lpstr>'1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Geomap</dc:creator>
  <cp:lastModifiedBy>Tariel Sakhelashvili</cp:lastModifiedBy>
  <cp:lastPrinted>2019-11-15T06:57:45Z</cp:lastPrinted>
  <dcterms:created xsi:type="dcterms:W3CDTF">2019-07-16T08:29:31Z</dcterms:created>
  <dcterms:modified xsi:type="dcterms:W3CDTF">2020-08-12T13:33:48Z</dcterms:modified>
</cp:coreProperties>
</file>